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1EA70F4-A363-4380-BFC1-B98150C57471}" xr6:coauthVersionLast="47" xr6:coauthVersionMax="47" xr10:uidLastSave="{00000000-0000-0000-0000-000000000000}"/>
  <bookViews>
    <workbookView xWindow="11424" yWindow="0" windowWidth="11712" windowHeight="13056" activeTab="6" xr2:uid="{54DEE1B0-564F-4E35-85CB-00859B56D0A3}"/>
  </bookViews>
  <sheets>
    <sheet name="1" sheetId="1" r:id="rId1"/>
    <sheet name="2" sheetId="2" r:id="rId2"/>
    <sheet name="3-1" sheetId="4" r:id="rId3"/>
    <sheet name="3-2" sheetId="5" r:id="rId4"/>
    <sheet name="4-1" sheetId="3" r:id="rId5"/>
    <sheet name="4-2" sheetId="6" r:id="rId6"/>
    <sheet name="5" sheetId="7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7" l="1"/>
  <c r="F21" i="7"/>
  <c r="G21" i="7"/>
  <c r="H21" i="7"/>
  <c r="D21" i="7"/>
  <c r="C6" i="7"/>
  <c r="B4" i="3"/>
  <c r="F9" i="5"/>
  <c r="F8" i="5"/>
  <c r="E8" i="4"/>
  <c r="F8" i="4"/>
  <c r="D4" i="2"/>
  <c r="D5" i="2" s="1"/>
  <c r="E20" i="1"/>
  <c r="D20" i="1"/>
  <c r="C20" i="1"/>
  <c r="C3" i="1"/>
  <c r="E25" i="1"/>
  <c r="F25" i="1" s="1"/>
  <c r="G25" i="1" s="1"/>
  <c r="H25" i="1" s="1"/>
  <c r="D25" i="1"/>
  <c r="E24" i="1"/>
  <c r="F24" i="1"/>
  <c r="G24" i="1" s="1"/>
  <c r="H24" i="1" s="1"/>
  <c r="I24" i="1" s="1"/>
  <c r="D24" i="1"/>
  <c r="E6" i="1"/>
  <c r="F6" i="1" s="1"/>
  <c r="G6" i="1" s="1"/>
  <c r="H6" i="1" s="1"/>
  <c r="I6" i="1" s="1"/>
  <c r="D6" i="1"/>
  <c r="E7" i="7"/>
  <c r="F7" i="7"/>
  <c r="G7" i="7"/>
  <c r="H7" i="7"/>
  <c r="I7" i="7"/>
  <c r="D7" i="7"/>
  <c r="F9" i="2"/>
  <c r="F10" i="2"/>
  <c r="F11" i="2"/>
  <c r="F12" i="2"/>
  <c r="F13" i="2"/>
  <c r="F14" i="2"/>
  <c r="F15" i="2"/>
  <c r="F16" i="2"/>
  <c r="F17" i="2"/>
  <c r="F8" i="2"/>
  <c r="E9" i="2"/>
  <c r="E10" i="2"/>
  <c r="E11" i="2"/>
  <c r="E12" i="2"/>
  <c r="E13" i="2"/>
  <c r="E14" i="2"/>
  <c r="E15" i="2"/>
  <c r="E16" i="2"/>
  <c r="E17" i="2"/>
  <c r="E8" i="2"/>
  <c r="C4" i="2"/>
  <c r="C5" i="2" s="1"/>
  <c r="C3" i="7"/>
  <c r="D14" i="6"/>
  <c r="D13" i="6"/>
  <c r="D12" i="6"/>
  <c r="D11" i="6"/>
  <c r="D10" i="6"/>
  <c r="D9" i="6"/>
  <c r="F6" i="6"/>
  <c r="G6" i="6" s="1"/>
  <c r="F5" i="6"/>
  <c r="G5" i="6" s="1"/>
  <c r="B6" i="6"/>
  <c r="B7" i="6" s="1"/>
  <c r="B8" i="6" s="1"/>
  <c r="B9" i="6" s="1"/>
  <c r="B10" i="6" s="1"/>
  <c r="B11" i="6" s="1"/>
  <c r="B12" i="6" s="1"/>
  <c r="B13" i="6" s="1"/>
  <c r="B14" i="6" s="1"/>
  <c r="E9" i="5"/>
  <c r="E10" i="5" s="1"/>
  <c r="E11" i="5" s="1"/>
  <c r="E12" i="5" s="1"/>
  <c r="E13" i="5" s="1"/>
  <c r="E14" i="5" s="1"/>
  <c r="E15" i="5" s="1"/>
  <c r="E16" i="5" s="1"/>
  <c r="B9" i="5"/>
  <c r="B10" i="5" s="1"/>
  <c r="B11" i="5" s="1"/>
  <c r="B12" i="5" s="1"/>
  <c r="B13" i="5" s="1"/>
  <c r="B14" i="5" s="1"/>
  <c r="B15" i="5" s="1"/>
  <c r="B16" i="5" s="1"/>
  <c r="B17" i="5" s="1"/>
  <c r="C4" i="5"/>
  <c r="C5" i="5" s="1"/>
  <c r="D13" i="4"/>
  <c r="E12" i="4"/>
  <c r="D11" i="4"/>
  <c r="E11" i="4" s="1"/>
  <c r="E10" i="4"/>
  <c r="E9" i="4"/>
  <c r="B9" i="4"/>
  <c r="B10" i="4" s="1"/>
  <c r="B11" i="4" s="1"/>
  <c r="B12" i="4" s="1"/>
  <c r="B13" i="4" s="1"/>
  <c r="B14" i="4" s="1"/>
  <c r="B15" i="4" s="1"/>
  <c r="B16" i="4" s="1"/>
  <c r="B17" i="4" s="1"/>
  <c r="C4" i="4"/>
  <c r="C5" i="4" s="1"/>
  <c r="D13" i="2"/>
  <c r="D11" i="2"/>
  <c r="B9" i="2"/>
  <c r="B10" i="2" s="1"/>
  <c r="B11" i="2" s="1"/>
  <c r="B12" i="2" s="1"/>
  <c r="B13" i="2" s="1"/>
  <c r="B14" i="2" s="1"/>
  <c r="B15" i="2" s="1"/>
  <c r="B16" i="2" s="1"/>
  <c r="B17" i="2" s="1"/>
  <c r="H5" i="6" l="1"/>
  <c r="F7" i="6"/>
  <c r="G7" i="6" s="1"/>
  <c r="E17" i="5"/>
  <c r="D14" i="4"/>
  <c r="E13" i="4"/>
  <c r="D14" i="2"/>
  <c r="F8" i="6" l="1"/>
  <c r="E14" i="4"/>
  <c r="D15" i="4"/>
  <c r="D15" i="2"/>
  <c r="G8" i="6" l="1"/>
  <c r="F9" i="6"/>
  <c r="G9" i="6" s="1"/>
  <c r="E15" i="4"/>
  <c r="D16" i="4"/>
  <c r="D16" i="2"/>
  <c r="F10" i="6" l="1"/>
  <c r="G10" i="6" s="1"/>
  <c r="E16" i="4"/>
  <c r="D17" i="4"/>
  <c r="E17" i="4" s="1"/>
  <c r="D17" i="2"/>
  <c r="F11" i="6" l="1"/>
  <c r="G11" i="6" s="1"/>
  <c r="F12" i="6" l="1"/>
  <c r="F13" i="6" l="1"/>
  <c r="G12" i="6"/>
  <c r="F14" i="6" l="1"/>
  <c r="G14" i="6" s="1"/>
  <c r="G13" i="6"/>
</calcChain>
</file>

<file path=xl/sharedStrings.xml><?xml version="1.0" encoding="utf-8"?>
<sst xmlns="http://schemas.openxmlformats.org/spreadsheetml/2006/main" count="109" uniqueCount="55">
  <si>
    <t>Revenue</t>
  </si>
  <si>
    <t>COGS</t>
  </si>
  <si>
    <t>Gross Profit</t>
  </si>
  <si>
    <t>Operating Expenses</t>
  </si>
  <si>
    <t>Selling, General, Administrative</t>
  </si>
  <si>
    <t>Total Operating Expenses</t>
  </si>
  <si>
    <t>EBITDA</t>
  </si>
  <si>
    <t>Depreciation &amp; Amortization</t>
  </si>
  <si>
    <t>Operating Profit (EBIT)</t>
  </si>
  <si>
    <t>Financial Statement</t>
  </si>
  <si>
    <t>Date</t>
  </si>
  <si>
    <t>Finish by:</t>
  </si>
  <si>
    <t>Weekday:</t>
  </si>
  <si>
    <t>Product Shipping</t>
  </si>
  <si>
    <t>ID</t>
  </si>
  <si>
    <t>Product Name</t>
  </si>
  <si>
    <t>Days to Ship</t>
  </si>
  <si>
    <t>Small Table</t>
  </si>
  <si>
    <t>Large Chair</t>
  </si>
  <si>
    <t>Bedside Table</t>
  </si>
  <si>
    <t>Tall Lamp</t>
  </si>
  <si>
    <t>Wardrobe</t>
  </si>
  <si>
    <t>Bedside Light</t>
  </si>
  <si>
    <t>Shipping Date</t>
  </si>
  <si>
    <t>Dates to Ship</t>
  </si>
  <si>
    <t>Week</t>
  </si>
  <si>
    <t>Working Days to Ship</t>
  </si>
  <si>
    <t>Staff ID</t>
  </si>
  <si>
    <t>Name</t>
  </si>
  <si>
    <t>Division</t>
  </si>
  <si>
    <t>Start Date</t>
  </si>
  <si>
    <t>DOB</t>
  </si>
  <si>
    <t>Age</t>
  </si>
  <si>
    <t>Janet Murphy</t>
  </si>
  <si>
    <t>Janice Clark</t>
  </si>
  <si>
    <t>Charlotte Walker</t>
  </si>
  <si>
    <t>Natalie Robinson</t>
  </si>
  <si>
    <t>Doris Nguyen</t>
  </si>
  <si>
    <t>Keith Roberts</t>
  </si>
  <si>
    <t>Kelly Jones</t>
  </si>
  <si>
    <t>Kennedi Singh</t>
  </si>
  <si>
    <t>Joseph Mitchell</t>
  </si>
  <si>
    <t>Steven Simpson</t>
  </si>
  <si>
    <t>Marketing</t>
  </si>
  <si>
    <t>Finance</t>
  </si>
  <si>
    <t>Legal</t>
  </si>
  <si>
    <t>Sales</t>
  </si>
  <si>
    <t>Executive</t>
  </si>
  <si>
    <t>Employee Age</t>
  </si>
  <si>
    <t>End Date</t>
  </si>
  <si>
    <t>Salary</t>
  </si>
  <si>
    <t>Salary Calculations</t>
  </si>
  <si>
    <t>Monthly Calendar</t>
  </si>
  <si>
    <t>Quarter</t>
  </si>
  <si>
    <t>Working days to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</si>
</sst>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 &quot;₹&quot;\ * #,##0.00_ ;_ &quot;₹&quot;\ * \-#,##0.00_ ;_ &quot;₹&quot;\ * &quot;-&quot;??_ ;_ @_ "/>
    <numFmt numFmtId="164" formatCode="#,##0_);\(#,##0\);\-\-_)"/>
    <numFmt numFmtId="165" formatCode="dd/mm/yy"/>
    <numFmt numFmtId="166" formatCode="\Q0"/>
    <numFmt numFmtId="171" formatCode="_-[$$-409]* #,##0_ ;_-[$$-409]* \-#,##0\ ;_-[$$-409]* &quot;-&quot;??_ ;_-@_ 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4" fillId="2" borderId="0" xfId="0" applyFont="1" applyFill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3" fillId="0" borderId="0" xfId="0" applyFont="1"/>
    <xf numFmtId="164" fontId="3" fillId="0" borderId="0" xfId="0" applyNumberFormat="1" applyFont="1"/>
    <xf numFmtId="0" fontId="5" fillId="3" borderId="1" xfId="0" applyFont="1" applyFill="1" applyBorder="1"/>
    <xf numFmtId="17" fontId="5" fillId="3" borderId="1" xfId="0" applyNumberFormat="1" applyFont="1" applyFill="1" applyBorder="1"/>
    <xf numFmtId="0" fontId="2" fillId="2" borderId="0" xfId="0" applyFont="1" applyFill="1"/>
    <xf numFmtId="0" fontId="3" fillId="4" borderId="2" xfId="0" applyFont="1" applyFill="1" applyBorder="1"/>
    <xf numFmtId="3" fontId="3" fillId="4" borderId="2" xfId="0" applyNumberFormat="1" applyFont="1" applyFill="1" applyBorder="1"/>
    <xf numFmtId="0" fontId="0" fillId="0" borderId="0" xfId="0" applyAlignment="1">
      <alignment horizontal="right"/>
    </xf>
    <xf numFmtId="14" fontId="3" fillId="0" borderId="3" xfId="0" applyNumberFormat="1" applyFont="1" applyBorder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1" xfId="0" applyFont="1" applyBorder="1"/>
    <xf numFmtId="1" fontId="3" fillId="0" borderId="3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5" fillId="3" borderId="4" xfId="0" applyFont="1" applyFill="1" applyBorder="1"/>
    <xf numFmtId="17" fontId="5" fillId="3" borderId="1" xfId="0" applyNumberFormat="1" applyFont="1" applyFill="1" applyBorder="1" applyAlignment="1">
      <alignment horizontal="center"/>
    </xf>
    <xf numFmtId="14" fontId="0" fillId="0" borderId="0" xfId="0" applyNumberFormat="1"/>
    <xf numFmtId="166" fontId="5" fillId="3" borderId="4" xfId="0" applyNumberFormat="1" applyFont="1" applyFill="1" applyBorder="1" applyAlignment="1">
      <alignment horizontal="center"/>
    </xf>
    <xf numFmtId="17" fontId="0" fillId="0" borderId="0" xfId="0" applyNumberFormat="1"/>
    <xf numFmtId="44" fontId="0" fillId="0" borderId="0" xfId="0" applyNumberFormat="1"/>
    <xf numFmtId="171" fontId="0" fillId="0" borderId="0" xfId="0" applyNumberFormat="1"/>
  </cellXfs>
  <cellStyles count="3">
    <cellStyle name="Hyperlink 2" xfId="2" xr:uid="{FC04D64C-0BC3-7A41-A083-EB09B8EADADA}"/>
    <cellStyle name="Normal" xfId="0" builtinId="0"/>
    <cellStyle name="Normal 2" xfId="1" xr:uid="{E3A185E7-DC67-E64A-A9B3-9756C46052D1}"/>
  </cellStyles>
  <dxfs count="0"/>
  <tableStyles count="1" defaultTableStyle="TableStyleMedium2" defaultPivotStyle="PivotStyleLight16">
    <tableStyle name="Invisible" pivot="0" table="0" count="0" xr9:uid="{33EE9489-AC3C-4144-9D81-AD531A5AB8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4F4D-2A4A-4083-AA59-03F01582373E}">
  <dimension ref="B2:I25"/>
  <sheetViews>
    <sheetView topLeftCell="B1" zoomScaleNormal="100" workbookViewId="0">
      <selection activeCell="E21" sqref="E21"/>
    </sheetView>
  </sheetViews>
  <sheetFormatPr defaultColWidth="8.77734375" defaultRowHeight="14.4" x14ac:dyDescent="0.3"/>
  <cols>
    <col min="1" max="1" width="3.77734375" customWidth="1"/>
    <col min="2" max="2" width="24.77734375" customWidth="1"/>
    <col min="3" max="9" width="10.77734375" customWidth="1"/>
    <col min="10" max="13" width="8.77734375" customWidth="1"/>
  </cols>
  <sheetData>
    <row r="2" spans="2:9" x14ac:dyDescent="0.3">
      <c r="B2" s="12" t="s">
        <v>11</v>
      </c>
      <c r="C2" s="13">
        <v>45653</v>
      </c>
    </row>
    <row r="3" spans="2:9" x14ac:dyDescent="0.3">
      <c r="B3" s="12" t="s">
        <v>12</v>
      </c>
      <c r="C3" s="20" t="str">
        <f>TEXT(C2,"dddd")</f>
        <v>Friday</v>
      </c>
    </row>
    <row r="5" spans="2:9" x14ac:dyDescent="0.3">
      <c r="B5" s="9" t="s">
        <v>9</v>
      </c>
      <c r="C5" s="1"/>
      <c r="D5" s="1"/>
      <c r="E5" s="1"/>
      <c r="F5" s="1"/>
      <c r="G5" s="1"/>
      <c r="H5" s="1"/>
      <c r="I5" s="1"/>
    </row>
    <row r="6" spans="2:9" x14ac:dyDescent="0.3">
      <c r="B6" s="7" t="s">
        <v>10</v>
      </c>
      <c r="C6" s="8">
        <v>45292</v>
      </c>
      <c r="D6" s="8">
        <f>EDATE(C6,12)</f>
        <v>45658</v>
      </c>
      <c r="E6" s="8">
        <f t="shared" ref="E6:I6" si="0">EDATE(D6,12)</f>
        <v>46023</v>
      </c>
      <c r="F6" s="8">
        <f t="shared" si="0"/>
        <v>46388</v>
      </c>
      <c r="G6" s="8">
        <f t="shared" si="0"/>
        <v>46753</v>
      </c>
      <c r="H6" s="8">
        <f t="shared" si="0"/>
        <v>47119</v>
      </c>
      <c r="I6" s="8">
        <f t="shared" si="0"/>
        <v>47484</v>
      </c>
    </row>
    <row r="7" spans="2:9" x14ac:dyDescent="0.3">
      <c r="B7" t="s">
        <v>0</v>
      </c>
      <c r="C7" s="2">
        <v>152703</v>
      </c>
      <c r="D7" s="2">
        <v>166761</v>
      </c>
      <c r="E7" s="2">
        <v>195929</v>
      </c>
      <c r="F7" s="2">
        <v>215521.90000000002</v>
      </c>
      <c r="G7" s="2">
        <v>237074.09000000005</v>
      </c>
      <c r="H7" s="2">
        <v>258410.75810000006</v>
      </c>
      <c r="I7" s="2">
        <v>276499.51116700011</v>
      </c>
    </row>
    <row r="8" spans="2:9" x14ac:dyDescent="0.3">
      <c r="B8" s="3" t="s">
        <v>1</v>
      </c>
      <c r="C8" s="4">
        <v>132886</v>
      </c>
      <c r="D8" s="4">
        <v>144939</v>
      </c>
      <c r="E8" s="4">
        <v>170684</v>
      </c>
      <c r="F8" s="4">
        <v>187541.37989690871</v>
      </c>
      <c r="G8" s="4">
        <v>206295.51788659961</v>
      </c>
      <c r="H8" s="4">
        <v>224862.11449639357</v>
      </c>
      <c r="I8" s="4">
        <v>240602.46251114114</v>
      </c>
    </row>
    <row r="9" spans="2:9" x14ac:dyDescent="0.3">
      <c r="B9" s="5" t="s">
        <v>2</v>
      </c>
      <c r="C9" s="6">
        <v>19817</v>
      </c>
      <c r="D9" s="6">
        <v>21822</v>
      </c>
      <c r="E9" s="6">
        <v>25245</v>
      </c>
      <c r="F9" s="6">
        <v>27980.520103091316</v>
      </c>
      <c r="G9" s="6">
        <v>30778.572113400442</v>
      </c>
      <c r="H9" s="6">
        <v>33548.643603606499</v>
      </c>
      <c r="I9" s="6">
        <v>35897.048655858962</v>
      </c>
    </row>
    <row r="10" spans="2:9" x14ac:dyDescent="0.3">
      <c r="B10" t="s">
        <v>3</v>
      </c>
      <c r="C10" s="2"/>
      <c r="D10" s="2"/>
      <c r="E10" s="2"/>
      <c r="F10" s="2"/>
      <c r="G10" s="2"/>
      <c r="H10" s="2"/>
      <c r="I10" s="2"/>
    </row>
    <row r="11" spans="2:9" x14ac:dyDescent="0.3">
      <c r="B11" t="s">
        <v>4</v>
      </c>
      <c r="C11" s="2">
        <v>13588</v>
      </c>
      <c r="D11" s="2">
        <v>14742</v>
      </c>
      <c r="E11" s="2">
        <v>16756</v>
      </c>
      <c r="F11" s="2">
        <v>18887.32847958626</v>
      </c>
      <c r="G11" s="2">
        <v>20776.061327544889</v>
      </c>
      <c r="H11" s="2">
        <v>22645.906847023929</v>
      </c>
      <c r="I11" s="2">
        <v>24231.120326315606</v>
      </c>
    </row>
    <row r="12" spans="2:9" x14ac:dyDescent="0.3">
      <c r="B12" s="3" t="s">
        <v>5</v>
      </c>
      <c r="C12" s="4">
        <v>13588</v>
      </c>
      <c r="D12" s="4">
        <v>14742</v>
      </c>
      <c r="E12" s="4">
        <v>16756</v>
      </c>
      <c r="F12" s="4">
        <v>18887.32847958626</v>
      </c>
      <c r="G12" s="4">
        <v>20776.061327544889</v>
      </c>
      <c r="H12" s="4">
        <v>22645.906847023929</v>
      </c>
      <c r="I12" s="4">
        <v>24231.120326315606</v>
      </c>
    </row>
    <row r="13" spans="2:9" x14ac:dyDescent="0.3">
      <c r="B13" s="5" t="s">
        <v>6</v>
      </c>
      <c r="C13" s="6">
        <v>6229</v>
      </c>
      <c r="D13" s="6">
        <v>7080</v>
      </c>
      <c r="E13" s="6">
        <v>8489</v>
      </c>
      <c r="F13" s="6">
        <v>9093.1916235050558</v>
      </c>
      <c r="G13" s="6">
        <v>10002.510785855553</v>
      </c>
      <c r="H13" s="6">
        <v>10902.73675658257</v>
      </c>
      <c r="I13" s="6">
        <v>11665.928329543356</v>
      </c>
    </row>
    <row r="14" spans="2:9" x14ac:dyDescent="0.3">
      <c r="B14" s="3" t="s">
        <v>7</v>
      </c>
      <c r="C14" s="4">
        <v>1492</v>
      </c>
      <c r="D14" s="4">
        <v>1645</v>
      </c>
      <c r="E14" s="4">
        <v>1781</v>
      </c>
      <c r="F14" s="4">
        <v>1995.9571154515827</v>
      </c>
      <c r="G14" s="4">
        <v>2144.3445116404519</v>
      </c>
      <c r="H14" s="4">
        <v>2303.7636174673962</v>
      </c>
      <c r="I14" s="4">
        <v>2475.0345741348665</v>
      </c>
    </row>
    <row r="15" spans="2:9" x14ac:dyDescent="0.3">
      <c r="B15" s="10" t="s">
        <v>8</v>
      </c>
      <c r="C15" s="11">
        <v>4737</v>
      </c>
      <c r="D15" s="11">
        <v>5435</v>
      </c>
      <c r="E15" s="11">
        <v>6708</v>
      </c>
      <c r="F15" s="11">
        <v>7097.2345080534733</v>
      </c>
      <c r="G15" s="11">
        <v>7858.1662742151011</v>
      </c>
      <c r="H15" s="11">
        <v>8598.9731391151727</v>
      </c>
      <c r="I15" s="11">
        <v>9190.8937554084896</v>
      </c>
    </row>
    <row r="19" spans="3:9" x14ac:dyDescent="0.3">
      <c r="C19" s="26">
        <v>45363</v>
      </c>
    </row>
    <row r="20" spans="3:9" x14ac:dyDescent="0.3">
      <c r="C20" t="str">
        <f>TEXT(C19,"dddd")</f>
        <v>Tuesday</v>
      </c>
      <c r="D20" t="str">
        <f>TEXT(C19,"mmm")</f>
        <v>Mar</v>
      </c>
      <c r="E20" t="str">
        <f>TEXT(C19,"YYYY")</f>
        <v>2024</v>
      </c>
    </row>
    <row r="21" spans="3:9" x14ac:dyDescent="0.3">
      <c r="C21" s="28"/>
      <c r="D21" s="28"/>
      <c r="E21" s="28"/>
      <c r="F21" s="28"/>
      <c r="G21" s="28"/>
    </row>
    <row r="22" spans="3:9" x14ac:dyDescent="0.3">
      <c r="C22" s="28"/>
      <c r="D22" s="28"/>
      <c r="E22" s="28"/>
      <c r="F22" s="28"/>
      <c r="G22" s="28"/>
      <c r="H22" s="28"/>
    </row>
    <row r="24" spans="3:9" x14ac:dyDescent="0.3">
      <c r="C24" s="28">
        <v>37491</v>
      </c>
      <c r="D24" s="28">
        <f>EDATE(C24,1)</f>
        <v>37522</v>
      </c>
      <c r="E24" s="28">
        <f t="shared" ref="E24:I24" si="1">EDATE(D24,1)</f>
        <v>37552</v>
      </c>
      <c r="F24" s="28">
        <f t="shared" si="1"/>
        <v>37583</v>
      </c>
      <c r="G24" s="28">
        <f t="shared" si="1"/>
        <v>37613</v>
      </c>
      <c r="H24" s="28">
        <f t="shared" si="1"/>
        <v>37644</v>
      </c>
      <c r="I24" s="28">
        <f t="shared" si="1"/>
        <v>37675</v>
      </c>
    </row>
    <row r="25" spans="3:9" x14ac:dyDescent="0.3">
      <c r="C25" s="28">
        <v>37491</v>
      </c>
      <c r="D25" s="28">
        <f>EDATE(C25,12)</f>
        <v>37856</v>
      </c>
      <c r="E25" s="28">
        <f t="shared" ref="E25:H25" si="2">EDATE(D25,12)</f>
        <v>38222</v>
      </c>
      <c r="F25" s="28">
        <f t="shared" si="2"/>
        <v>38587</v>
      </c>
      <c r="G25" s="28">
        <f t="shared" si="2"/>
        <v>38952</v>
      </c>
      <c r="H25" s="28">
        <f t="shared" si="2"/>
        <v>39317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41-B116-4E44-BF04-04B08BA647DE}">
  <dimension ref="B2:F17"/>
  <sheetViews>
    <sheetView zoomScale="130" zoomScaleNormal="130" workbookViewId="0">
      <selection activeCell="D6" sqref="D6"/>
    </sheetView>
  </sheetViews>
  <sheetFormatPr defaultColWidth="8.77734375" defaultRowHeight="14.4" x14ac:dyDescent="0.3"/>
  <cols>
    <col min="1" max="1" width="3.77734375" customWidth="1"/>
    <col min="3" max="3" width="13.109375" bestFit="1" customWidth="1"/>
    <col min="4" max="4" width="13.77734375" customWidth="1"/>
    <col min="5" max="5" width="12.44140625" customWidth="1"/>
  </cols>
  <sheetData>
    <row r="2" spans="2:6" ht="18" x14ac:dyDescent="0.35">
      <c r="B2" s="18" t="s">
        <v>13</v>
      </c>
      <c r="C2" s="3"/>
      <c r="D2" s="3"/>
      <c r="E2" s="3"/>
    </row>
    <row r="4" spans="2:6" x14ac:dyDescent="0.3">
      <c r="B4" t="s">
        <v>10</v>
      </c>
      <c r="C4" s="20">
        <f ca="1">TODAY()</f>
        <v>45577</v>
      </c>
      <c r="D4" s="26">
        <f ca="1">TODAY()</f>
        <v>45577</v>
      </c>
    </row>
    <row r="5" spans="2:6" x14ac:dyDescent="0.3">
      <c r="B5" t="s">
        <v>25</v>
      </c>
      <c r="C5" s="19">
        <f ca="1">WEEKNUM(C4,)</f>
        <v>41</v>
      </c>
      <c r="D5">
        <f ca="1">WEEKNUM(D4,2)</f>
        <v>41</v>
      </c>
    </row>
    <row r="6" spans="2:6" ht="11.55" customHeight="1" x14ac:dyDescent="0.3"/>
    <row r="7" spans="2:6" x14ac:dyDescent="0.3">
      <c r="B7" s="14" t="s">
        <v>14</v>
      </c>
      <c r="C7" s="14" t="s">
        <v>15</v>
      </c>
      <c r="D7" s="14" t="s">
        <v>23</v>
      </c>
      <c r="E7" s="14" t="s">
        <v>24</v>
      </c>
      <c r="F7" s="14" t="s">
        <v>54</v>
      </c>
    </row>
    <row r="8" spans="2:6" x14ac:dyDescent="0.3">
      <c r="B8" s="15">
        <v>10015</v>
      </c>
      <c r="C8" t="s">
        <v>17</v>
      </c>
      <c r="D8" s="16">
        <v>45593</v>
      </c>
      <c r="E8" s="17">
        <f ca="1">D8-TODAY()</f>
        <v>16</v>
      </c>
      <c r="F8">
        <f ca="1">NETWORKDAYS(TODAY(),D8)</f>
        <v>11</v>
      </c>
    </row>
    <row r="9" spans="2:6" x14ac:dyDescent="0.3">
      <c r="B9" s="15">
        <f>B8+1</f>
        <v>10016</v>
      </c>
      <c r="C9" t="s">
        <v>18</v>
      </c>
      <c r="D9" s="16">
        <v>45593</v>
      </c>
      <c r="E9" s="17">
        <f t="shared" ref="E9:E17" ca="1" si="0">D9-TODAY()</f>
        <v>16</v>
      </c>
      <c r="F9">
        <f t="shared" ref="F9:F17" ca="1" si="1">NETWORKDAYS(TODAY(),D9)</f>
        <v>11</v>
      </c>
    </row>
    <row r="10" spans="2:6" x14ac:dyDescent="0.3">
      <c r="B10" s="15">
        <f t="shared" ref="B10:B17" si="2">B9+1</f>
        <v>10017</v>
      </c>
      <c r="C10" t="s">
        <v>19</v>
      </c>
      <c r="D10" s="16">
        <v>45593</v>
      </c>
      <c r="E10" s="17">
        <f t="shared" ca="1" si="0"/>
        <v>16</v>
      </c>
      <c r="F10">
        <f t="shared" ca="1" si="1"/>
        <v>11</v>
      </c>
    </row>
    <row r="11" spans="2:6" x14ac:dyDescent="0.3">
      <c r="B11" s="15">
        <f t="shared" si="2"/>
        <v>10018</v>
      </c>
      <c r="C11" t="s">
        <v>20</v>
      </c>
      <c r="D11" s="16">
        <f>D10+8</f>
        <v>45601</v>
      </c>
      <c r="E11" s="17">
        <f t="shared" ca="1" si="0"/>
        <v>24</v>
      </c>
      <c r="F11">
        <f t="shared" ca="1" si="1"/>
        <v>17</v>
      </c>
    </row>
    <row r="12" spans="2:6" x14ac:dyDescent="0.3">
      <c r="B12" s="15">
        <f t="shared" si="2"/>
        <v>10019</v>
      </c>
      <c r="C12" t="s">
        <v>21</v>
      </c>
      <c r="D12" s="16">
        <v>45601</v>
      </c>
      <c r="E12" s="17">
        <f t="shared" ca="1" si="0"/>
        <v>24</v>
      </c>
      <c r="F12">
        <f t="shared" ca="1" si="1"/>
        <v>17</v>
      </c>
    </row>
    <row r="13" spans="2:6" x14ac:dyDescent="0.3">
      <c r="B13" s="15">
        <f t="shared" si="2"/>
        <v>10020</v>
      </c>
      <c r="C13" t="s">
        <v>17</v>
      </c>
      <c r="D13" s="16">
        <f>D12+2</f>
        <v>45603</v>
      </c>
      <c r="E13" s="17">
        <f t="shared" ca="1" si="0"/>
        <v>26</v>
      </c>
      <c r="F13">
        <f t="shared" ca="1" si="1"/>
        <v>19</v>
      </c>
    </row>
    <row r="14" spans="2:6" x14ac:dyDescent="0.3">
      <c r="B14" s="15">
        <f t="shared" si="2"/>
        <v>10021</v>
      </c>
      <c r="C14" t="s">
        <v>17</v>
      </c>
      <c r="D14" s="16">
        <f>D13+2</f>
        <v>45605</v>
      </c>
      <c r="E14" s="17">
        <f t="shared" ca="1" si="0"/>
        <v>28</v>
      </c>
      <c r="F14">
        <f t="shared" ca="1" si="1"/>
        <v>20</v>
      </c>
    </row>
    <row r="15" spans="2:6" x14ac:dyDescent="0.3">
      <c r="B15" s="15">
        <f t="shared" si="2"/>
        <v>10022</v>
      </c>
      <c r="C15" t="s">
        <v>19</v>
      </c>
      <c r="D15" s="16">
        <f>D14+2</f>
        <v>45607</v>
      </c>
      <c r="E15" s="17">
        <f t="shared" ca="1" si="0"/>
        <v>30</v>
      </c>
      <c r="F15">
        <f t="shared" ca="1" si="1"/>
        <v>21</v>
      </c>
    </row>
    <row r="16" spans="2:6" x14ac:dyDescent="0.3">
      <c r="B16" s="15">
        <f t="shared" si="2"/>
        <v>10023</v>
      </c>
      <c r="C16" t="s">
        <v>22</v>
      </c>
      <c r="D16" s="16">
        <f>D15+6</f>
        <v>45613</v>
      </c>
      <c r="E16" s="17">
        <f t="shared" ca="1" si="0"/>
        <v>36</v>
      </c>
      <c r="F16">
        <f t="shared" ca="1" si="1"/>
        <v>25</v>
      </c>
    </row>
    <row r="17" spans="2:6" x14ac:dyDescent="0.3">
      <c r="B17" s="15">
        <f t="shared" si="2"/>
        <v>10024</v>
      </c>
      <c r="C17" t="s">
        <v>22</v>
      </c>
      <c r="D17" s="16">
        <f>D16+6</f>
        <v>45619</v>
      </c>
      <c r="E17" s="17">
        <f t="shared" ca="1" si="0"/>
        <v>42</v>
      </c>
      <c r="F17">
        <f t="shared" ca="1" si="1"/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2B69-4BB8-422D-9AB5-B0D96193D87E}">
  <dimension ref="B2:F17"/>
  <sheetViews>
    <sheetView zoomScale="130" zoomScaleNormal="130" workbookViewId="0">
      <selection activeCell="F11" sqref="F11"/>
    </sheetView>
  </sheetViews>
  <sheetFormatPr defaultColWidth="8.77734375" defaultRowHeight="14.4" x14ac:dyDescent="0.3"/>
  <cols>
    <col min="1" max="1" width="3.77734375" customWidth="1"/>
    <col min="3" max="3" width="13.109375" bestFit="1" customWidth="1"/>
    <col min="4" max="4" width="13.77734375" customWidth="1"/>
    <col min="5" max="5" width="12.44140625" customWidth="1"/>
    <col min="6" max="6" width="19.44140625" customWidth="1"/>
  </cols>
  <sheetData>
    <row r="2" spans="2:6" ht="18" x14ac:dyDescent="0.35">
      <c r="B2" s="18" t="s">
        <v>13</v>
      </c>
      <c r="C2" s="3"/>
      <c r="D2" s="3"/>
      <c r="E2" s="3"/>
      <c r="F2" s="3"/>
    </row>
    <row r="4" spans="2:6" x14ac:dyDescent="0.3">
      <c r="B4" t="s">
        <v>10</v>
      </c>
      <c r="C4" s="20">
        <f ca="1">TODAY()</f>
        <v>45577</v>
      </c>
    </row>
    <row r="5" spans="2:6" x14ac:dyDescent="0.3">
      <c r="B5" t="s">
        <v>25</v>
      </c>
      <c r="C5" s="19">
        <f ca="1">WEEKNUM(C4,2)</f>
        <v>41</v>
      </c>
    </row>
    <row r="6" spans="2:6" ht="11.55" customHeight="1" x14ac:dyDescent="0.3"/>
    <row r="7" spans="2:6" x14ac:dyDescent="0.3">
      <c r="B7" s="14" t="s">
        <v>14</v>
      </c>
      <c r="C7" s="14" t="s">
        <v>15</v>
      </c>
      <c r="D7" s="14" t="s">
        <v>23</v>
      </c>
      <c r="E7" s="14" t="s">
        <v>16</v>
      </c>
      <c r="F7" s="14" t="s">
        <v>26</v>
      </c>
    </row>
    <row r="8" spans="2:6" x14ac:dyDescent="0.3">
      <c r="B8" s="15">
        <v>10015</v>
      </c>
      <c r="C8" t="s">
        <v>17</v>
      </c>
      <c r="D8" s="16">
        <v>45593</v>
      </c>
      <c r="E8" s="17">
        <f ca="1">D8-TODAY()</f>
        <v>16</v>
      </c>
      <c r="F8" s="15">
        <f ca="1">NETWORKDAYS(TODAY(),D8)</f>
        <v>11</v>
      </c>
    </row>
    <row r="9" spans="2:6" x14ac:dyDescent="0.3">
      <c r="B9" s="15">
        <f>B8+1</f>
        <v>10016</v>
      </c>
      <c r="C9" t="s">
        <v>18</v>
      </c>
      <c r="D9" s="16">
        <v>45593</v>
      </c>
      <c r="E9" s="17">
        <f t="shared" ref="E9:E17" ca="1" si="0">D9-TODAY()</f>
        <v>16</v>
      </c>
      <c r="F9" s="15"/>
    </row>
    <row r="10" spans="2:6" x14ac:dyDescent="0.3">
      <c r="B10" s="15">
        <f t="shared" ref="B10:B17" si="1">B9+1</f>
        <v>10017</v>
      </c>
      <c r="C10" t="s">
        <v>19</v>
      </c>
      <c r="D10" s="16">
        <v>45593</v>
      </c>
      <c r="E10" s="17">
        <f t="shared" ca="1" si="0"/>
        <v>16</v>
      </c>
      <c r="F10" s="15"/>
    </row>
    <row r="11" spans="2:6" x14ac:dyDescent="0.3">
      <c r="B11" s="15">
        <f t="shared" si="1"/>
        <v>10018</v>
      </c>
      <c r="C11" t="s">
        <v>20</v>
      </c>
      <c r="D11" s="16">
        <f>D10+8</f>
        <v>45601</v>
      </c>
      <c r="E11" s="17">
        <f t="shared" ca="1" si="0"/>
        <v>24</v>
      </c>
      <c r="F11" s="15"/>
    </row>
    <row r="12" spans="2:6" x14ac:dyDescent="0.3">
      <c r="B12" s="15">
        <f t="shared" si="1"/>
        <v>10019</v>
      </c>
      <c r="C12" t="s">
        <v>21</v>
      </c>
      <c r="D12" s="16">
        <v>45601</v>
      </c>
      <c r="E12" s="17">
        <f t="shared" ca="1" si="0"/>
        <v>24</v>
      </c>
      <c r="F12" s="15"/>
    </row>
    <row r="13" spans="2:6" x14ac:dyDescent="0.3">
      <c r="B13" s="15">
        <f t="shared" si="1"/>
        <v>10020</v>
      </c>
      <c r="C13" t="s">
        <v>17</v>
      </c>
      <c r="D13" s="16">
        <f>D12+2</f>
        <v>45603</v>
      </c>
      <c r="E13" s="17">
        <f t="shared" ca="1" si="0"/>
        <v>26</v>
      </c>
      <c r="F13" s="15"/>
    </row>
    <row r="14" spans="2:6" x14ac:dyDescent="0.3">
      <c r="B14" s="15">
        <f t="shared" si="1"/>
        <v>10021</v>
      </c>
      <c r="C14" t="s">
        <v>17</v>
      </c>
      <c r="D14" s="16">
        <f>D13+2</f>
        <v>45605</v>
      </c>
      <c r="E14" s="17">
        <f t="shared" ca="1" si="0"/>
        <v>28</v>
      </c>
      <c r="F14" s="15"/>
    </row>
    <row r="15" spans="2:6" x14ac:dyDescent="0.3">
      <c r="B15" s="15">
        <f t="shared" si="1"/>
        <v>10022</v>
      </c>
      <c r="C15" t="s">
        <v>19</v>
      </c>
      <c r="D15" s="16">
        <f>D14+2</f>
        <v>45607</v>
      </c>
      <c r="E15" s="17">
        <f t="shared" ca="1" si="0"/>
        <v>30</v>
      </c>
      <c r="F15" s="15"/>
    </row>
    <row r="16" spans="2:6" x14ac:dyDescent="0.3">
      <c r="B16" s="15">
        <f t="shared" si="1"/>
        <v>10023</v>
      </c>
      <c r="C16" t="s">
        <v>22</v>
      </c>
      <c r="D16" s="16">
        <f>D15+6</f>
        <v>45613</v>
      </c>
      <c r="E16" s="17">
        <f t="shared" ca="1" si="0"/>
        <v>36</v>
      </c>
      <c r="F16" s="15"/>
    </row>
    <row r="17" spans="2:6" x14ac:dyDescent="0.3">
      <c r="B17" s="15">
        <f t="shared" si="1"/>
        <v>10024</v>
      </c>
      <c r="C17" t="s">
        <v>22</v>
      </c>
      <c r="D17" s="16">
        <f>D16+6</f>
        <v>45619</v>
      </c>
      <c r="E17" s="17">
        <f t="shared" ca="1" si="0"/>
        <v>42</v>
      </c>
      <c r="F17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F94B-82AB-47D1-A4EA-6379BB706F3B}">
  <dimension ref="B2:F17"/>
  <sheetViews>
    <sheetView topLeftCell="C1" zoomScale="130" zoomScaleNormal="130" workbookViewId="0">
      <selection activeCell="G10" sqref="G10"/>
    </sheetView>
  </sheetViews>
  <sheetFormatPr defaultColWidth="8.77734375" defaultRowHeight="14.4" x14ac:dyDescent="0.3"/>
  <cols>
    <col min="1" max="1" width="3.77734375" customWidth="1"/>
    <col min="3" max="3" width="15.44140625" bestFit="1" customWidth="1"/>
    <col min="4" max="4" width="13.77734375" customWidth="1"/>
    <col min="5" max="5" width="12.44140625" customWidth="1"/>
    <col min="6" max="6" width="19.44140625" customWidth="1"/>
  </cols>
  <sheetData>
    <row r="2" spans="2:6" ht="18" x14ac:dyDescent="0.35">
      <c r="B2" s="18" t="s">
        <v>48</v>
      </c>
      <c r="C2" s="3"/>
      <c r="D2" s="3"/>
      <c r="E2" s="3"/>
      <c r="F2" s="3"/>
    </row>
    <row r="4" spans="2:6" x14ac:dyDescent="0.3">
      <c r="B4" t="s">
        <v>10</v>
      </c>
      <c r="C4" s="20">
        <f ca="1">TODAY()</f>
        <v>45577</v>
      </c>
    </row>
    <row r="5" spans="2:6" x14ac:dyDescent="0.3">
      <c r="B5" t="s">
        <v>25</v>
      </c>
      <c r="C5" s="19">
        <f ca="1">WEEKNUM(C4,2)</f>
        <v>41</v>
      </c>
    </row>
    <row r="6" spans="2:6" ht="11.55" customHeight="1" x14ac:dyDescent="0.3"/>
    <row r="7" spans="2:6" x14ac:dyDescent="0.3">
      <c r="B7" s="14" t="s">
        <v>27</v>
      </c>
      <c r="C7" s="14" t="s">
        <v>28</v>
      </c>
      <c r="D7" s="14" t="s">
        <v>29</v>
      </c>
      <c r="E7" s="14" t="s">
        <v>31</v>
      </c>
      <c r="F7" s="14" t="s">
        <v>32</v>
      </c>
    </row>
    <row r="8" spans="2:6" x14ac:dyDescent="0.3">
      <c r="B8" s="15">
        <v>5268</v>
      </c>
      <c r="C8" t="s">
        <v>33</v>
      </c>
      <c r="D8" s="16" t="s">
        <v>43</v>
      </c>
      <c r="E8" s="16">
        <v>35431</v>
      </c>
      <c r="F8" s="17">
        <f ca="1">DATEDIF(E8,TODAY(),"Y")</f>
        <v>27</v>
      </c>
    </row>
    <row r="9" spans="2:6" x14ac:dyDescent="0.3">
      <c r="B9" s="15">
        <f>B8+1</f>
        <v>5269</v>
      </c>
      <c r="C9" t="s">
        <v>34</v>
      </c>
      <c r="D9" s="16" t="s">
        <v>44</v>
      </c>
      <c r="E9" s="16">
        <f>E8-300</f>
        <v>35131</v>
      </c>
      <c r="F9" s="21">
        <f ca="1">DATEDIF(E8,TODAY(),"Y")</f>
        <v>27</v>
      </c>
    </row>
    <row r="10" spans="2:6" x14ac:dyDescent="0.3">
      <c r="B10" s="15">
        <f t="shared" ref="B10:B17" si="0">B9+1</f>
        <v>5270</v>
      </c>
      <c r="C10" t="s">
        <v>35</v>
      </c>
      <c r="D10" s="16" t="s">
        <v>45</v>
      </c>
      <c r="E10" s="16">
        <f>E9-958</f>
        <v>34173</v>
      </c>
      <c r="F10" s="21"/>
    </row>
    <row r="11" spans="2:6" x14ac:dyDescent="0.3">
      <c r="B11" s="15">
        <f t="shared" si="0"/>
        <v>5271</v>
      </c>
      <c r="C11" t="s">
        <v>36</v>
      </c>
      <c r="D11" s="16" t="s">
        <v>46</v>
      </c>
      <c r="E11" s="16">
        <f>E10-1258</f>
        <v>32915</v>
      </c>
      <c r="F11" s="21"/>
    </row>
    <row r="12" spans="2:6" x14ac:dyDescent="0.3">
      <c r="B12" s="15">
        <f t="shared" si="0"/>
        <v>5272</v>
      </c>
      <c r="C12" t="s">
        <v>37</v>
      </c>
      <c r="D12" s="16" t="s">
        <v>46</v>
      </c>
      <c r="E12" s="16">
        <f>E11-1258</f>
        <v>31657</v>
      </c>
      <c r="F12" s="21"/>
    </row>
    <row r="13" spans="2:6" x14ac:dyDescent="0.3">
      <c r="B13" s="15">
        <f t="shared" si="0"/>
        <v>5273</v>
      </c>
      <c r="C13" t="s">
        <v>38</v>
      </c>
      <c r="D13" s="16" t="s">
        <v>46</v>
      </c>
      <c r="E13" s="16">
        <f>E12-2588</f>
        <v>29069</v>
      </c>
      <c r="F13" s="21"/>
    </row>
    <row r="14" spans="2:6" x14ac:dyDescent="0.3">
      <c r="B14" s="15">
        <f t="shared" si="0"/>
        <v>5274</v>
      </c>
      <c r="C14" t="s">
        <v>39</v>
      </c>
      <c r="D14" s="16" t="s">
        <v>47</v>
      </c>
      <c r="E14" s="16">
        <f>E13-1258</f>
        <v>27811</v>
      </c>
      <c r="F14" s="21"/>
    </row>
    <row r="15" spans="2:6" x14ac:dyDescent="0.3">
      <c r="B15" s="15">
        <f t="shared" si="0"/>
        <v>5275</v>
      </c>
      <c r="C15" t="s">
        <v>40</v>
      </c>
      <c r="D15" s="16" t="s">
        <v>46</v>
      </c>
      <c r="E15" s="16">
        <f>E14-305</f>
        <v>27506</v>
      </c>
      <c r="F15" s="21"/>
    </row>
    <row r="16" spans="2:6" x14ac:dyDescent="0.3">
      <c r="B16" s="15">
        <f t="shared" si="0"/>
        <v>5276</v>
      </c>
      <c r="C16" t="s">
        <v>41</v>
      </c>
      <c r="D16" s="16" t="s">
        <v>45</v>
      </c>
      <c r="E16" s="16">
        <f>E15-5000</f>
        <v>22506</v>
      </c>
      <c r="F16" s="21"/>
    </row>
    <row r="17" spans="2:6" x14ac:dyDescent="0.3">
      <c r="B17" s="15">
        <f t="shared" si="0"/>
        <v>5277</v>
      </c>
      <c r="C17" t="s">
        <v>42</v>
      </c>
      <c r="D17" s="16" t="s">
        <v>43</v>
      </c>
      <c r="E17" s="16">
        <f>E16-1258</f>
        <v>21248</v>
      </c>
      <c r="F17" s="21"/>
    </row>
  </sheetData>
  <pageMargins left="0.7" right="0.7" top="0.75" bottom="0.75" header="0.3" footer="0.3"/>
  <ignoredErrors>
    <ignoredError sqref="E1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9304-8074-4887-9E90-3E3DCEA2BF11}">
  <dimension ref="B2:H30"/>
  <sheetViews>
    <sheetView zoomScale="130" zoomScaleNormal="130" workbookViewId="0">
      <selection activeCell="B4" sqref="B4"/>
    </sheetView>
  </sheetViews>
  <sheetFormatPr defaultColWidth="8.77734375" defaultRowHeight="14.4" x14ac:dyDescent="0.3"/>
  <cols>
    <col min="1" max="1" width="3.77734375" customWidth="1"/>
    <col min="2" max="8" width="10.44140625" bestFit="1" customWidth="1"/>
  </cols>
  <sheetData>
    <row r="2" spans="2:8" ht="18" x14ac:dyDescent="0.35">
      <c r="B2" s="18" t="s">
        <v>52</v>
      </c>
      <c r="C2" s="3"/>
      <c r="D2" s="3"/>
      <c r="E2" s="3"/>
      <c r="F2" s="3"/>
      <c r="G2" s="3"/>
      <c r="H2" s="3"/>
    </row>
    <row r="4" spans="2:8" x14ac:dyDescent="0.3">
      <c r="B4" s="22" t="e">
        <f ca="1">SEQUENCE(6,7,DATE(2024,1,1))</f>
        <v>#NAME?</v>
      </c>
      <c r="C4" s="22"/>
      <c r="D4" s="22"/>
      <c r="E4" s="22"/>
      <c r="F4" s="22"/>
      <c r="G4" s="22"/>
      <c r="H4" s="22"/>
    </row>
    <row r="5" spans="2:8" x14ac:dyDescent="0.3">
      <c r="B5" s="22"/>
      <c r="C5" s="22"/>
      <c r="D5" s="22"/>
      <c r="E5" s="22"/>
      <c r="F5" s="22"/>
      <c r="G5" s="22"/>
      <c r="H5" s="22"/>
    </row>
    <row r="6" spans="2:8" x14ac:dyDescent="0.3">
      <c r="B6" s="22"/>
      <c r="C6" s="22"/>
      <c r="D6" s="22"/>
      <c r="E6" s="22"/>
      <c r="F6" s="22"/>
      <c r="G6" s="22"/>
      <c r="H6" s="22"/>
    </row>
    <row r="7" spans="2:8" x14ac:dyDescent="0.3">
      <c r="B7" s="22"/>
      <c r="C7" s="22"/>
      <c r="D7" s="22"/>
      <c r="E7" s="22"/>
      <c r="F7" s="22"/>
      <c r="G7" s="22"/>
      <c r="H7" s="22"/>
    </row>
    <row r="8" spans="2:8" x14ac:dyDescent="0.3">
      <c r="B8" s="22"/>
      <c r="C8" s="22"/>
      <c r="D8" s="22"/>
      <c r="E8" s="22"/>
      <c r="F8" s="22"/>
      <c r="G8" s="22"/>
      <c r="H8" s="22"/>
    </row>
    <row r="9" spans="2:8" x14ac:dyDescent="0.3">
      <c r="B9" s="22"/>
      <c r="C9" s="22"/>
      <c r="D9" s="22"/>
      <c r="E9" s="22"/>
      <c r="F9" s="22"/>
      <c r="G9" s="22"/>
      <c r="H9" s="22"/>
    </row>
    <row r="10" spans="2:8" x14ac:dyDescent="0.3">
      <c r="B10" s="22"/>
      <c r="C10" s="22"/>
      <c r="D10" s="22"/>
      <c r="E10" s="22"/>
      <c r="F10" s="22"/>
      <c r="G10" s="22"/>
      <c r="H10" s="22"/>
    </row>
    <row r="11" spans="2:8" x14ac:dyDescent="0.3">
      <c r="B11" s="22"/>
      <c r="C11" s="22"/>
      <c r="D11" s="22"/>
      <c r="E11" s="22"/>
      <c r="F11" s="22"/>
      <c r="G11" s="22"/>
      <c r="H11" s="22"/>
    </row>
    <row r="12" spans="2:8" x14ac:dyDescent="0.3">
      <c r="B12" s="22"/>
      <c r="C12" s="22"/>
      <c r="D12" s="22"/>
      <c r="E12" s="22"/>
      <c r="F12" s="22"/>
      <c r="G12" s="22"/>
      <c r="H12" s="22"/>
    </row>
    <row r="13" spans="2:8" x14ac:dyDescent="0.3">
      <c r="B13" s="22"/>
      <c r="C13" s="22"/>
      <c r="D13" s="22"/>
      <c r="E13" s="22"/>
      <c r="F13" s="22"/>
      <c r="G13" s="22"/>
      <c r="H13" s="22"/>
    </row>
    <row r="14" spans="2:8" x14ac:dyDescent="0.3">
      <c r="B14" s="22"/>
      <c r="C14" s="22"/>
      <c r="D14" s="22"/>
      <c r="E14" s="22"/>
      <c r="F14" s="22"/>
      <c r="G14" s="22"/>
      <c r="H14" s="22"/>
    </row>
    <row r="15" spans="2:8" x14ac:dyDescent="0.3">
      <c r="B15" s="22"/>
      <c r="C15" s="22"/>
      <c r="D15" s="22"/>
      <c r="E15" s="22"/>
      <c r="F15" s="22"/>
      <c r="G15" s="22"/>
      <c r="H15" s="22"/>
    </row>
    <row r="16" spans="2:8" x14ac:dyDescent="0.3">
      <c r="B16" s="22"/>
      <c r="C16" s="22"/>
      <c r="D16" s="22"/>
      <c r="E16" s="22"/>
      <c r="F16" s="22"/>
      <c r="G16" s="22"/>
      <c r="H16" s="22"/>
    </row>
    <row r="17" spans="2:8" x14ac:dyDescent="0.3">
      <c r="B17" s="22"/>
      <c r="C17" s="22"/>
      <c r="D17" s="22"/>
      <c r="E17" s="22"/>
      <c r="F17" s="22"/>
      <c r="G17" s="22"/>
      <c r="H17" s="22"/>
    </row>
    <row r="18" spans="2:8" x14ac:dyDescent="0.3">
      <c r="B18" s="22"/>
      <c r="C18" s="22"/>
      <c r="D18" s="22"/>
      <c r="E18" s="22"/>
      <c r="F18" s="22"/>
      <c r="G18" s="22"/>
      <c r="H18" s="22"/>
    </row>
    <row r="19" spans="2:8" x14ac:dyDescent="0.3">
      <c r="B19" s="22"/>
      <c r="C19" s="22"/>
      <c r="D19" s="22"/>
      <c r="E19" s="22"/>
      <c r="F19" s="22"/>
      <c r="G19" s="22"/>
      <c r="H19" s="22"/>
    </row>
    <row r="20" spans="2:8" x14ac:dyDescent="0.3">
      <c r="B20" s="22"/>
      <c r="C20" s="22"/>
      <c r="D20" s="22"/>
      <c r="E20" s="22"/>
      <c r="F20" s="22"/>
      <c r="G20" s="22"/>
      <c r="H20" s="22"/>
    </row>
    <row r="21" spans="2:8" x14ac:dyDescent="0.3">
      <c r="B21" s="22"/>
      <c r="C21" s="22"/>
      <c r="D21" s="22"/>
      <c r="E21" s="22"/>
      <c r="F21" s="22"/>
      <c r="G21" s="22"/>
      <c r="H21" s="22"/>
    </row>
    <row r="22" spans="2:8" x14ac:dyDescent="0.3">
      <c r="B22" s="22"/>
      <c r="C22" s="22"/>
      <c r="D22" s="22"/>
      <c r="E22" s="22"/>
      <c r="F22" s="22"/>
      <c r="G22" s="22"/>
      <c r="H22" s="22"/>
    </row>
    <row r="23" spans="2:8" x14ac:dyDescent="0.3">
      <c r="B23" s="22"/>
      <c r="C23" s="22"/>
      <c r="D23" s="22"/>
      <c r="E23" s="22"/>
      <c r="F23" s="22"/>
      <c r="G23" s="22"/>
      <c r="H23" s="22"/>
    </row>
    <row r="24" spans="2:8" x14ac:dyDescent="0.3">
      <c r="B24" s="22"/>
      <c r="C24" s="22"/>
      <c r="D24" s="22"/>
      <c r="E24" s="22"/>
      <c r="F24" s="22"/>
      <c r="G24" s="22"/>
      <c r="H24" s="22"/>
    </row>
    <row r="25" spans="2:8" x14ac:dyDescent="0.3">
      <c r="B25" s="22"/>
      <c r="C25" s="22"/>
      <c r="D25" s="22"/>
      <c r="E25" s="22"/>
      <c r="F25" s="22"/>
      <c r="G25" s="22"/>
      <c r="H25" s="22"/>
    </row>
    <row r="26" spans="2:8" x14ac:dyDescent="0.3">
      <c r="B26" s="22"/>
      <c r="C26" s="22"/>
      <c r="D26" s="22"/>
      <c r="E26" s="22"/>
      <c r="F26" s="22"/>
      <c r="G26" s="22"/>
      <c r="H26" s="22"/>
    </row>
    <row r="27" spans="2:8" x14ac:dyDescent="0.3">
      <c r="B27" s="22"/>
      <c r="C27" s="22"/>
      <c r="D27" s="22"/>
      <c r="E27" s="22"/>
      <c r="F27" s="22"/>
      <c r="G27" s="22"/>
      <c r="H27" s="22"/>
    </row>
    <row r="28" spans="2:8" x14ac:dyDescent="0.3">
      <c r="B28" s="22"/>
      <c r="C28" s="22"/>
      <c r="D28" s="22"/>
      <c r="E28" s="22"/>
      <c r="F28" s="22"/>
      <c r="G28" s="22"/>
      <c r="H28" s="22"/>
    </row>
    <row r="29" spans="2:8" x14ac:dyDescent="0.3">
      <c r="B29" s="22"/>
      <c r="C29" s="22"/>
      <c r="D29" s="22"/>
      <c r="E29" s="22"/>
      <c r="F29" s="22"/>
      <c r="G29" s="22"/>
      <c r="H29" s="22"/>
    </row>
    <row r="30" spans="2:8" x14ac:dyDescent="0.3">
      <c r="B30" s="22"/>
      <c r="C30" s="22"/>
      <c r="D30" s="22"/>
      <c r="E30" s="22"/>
      <c r="F30" s="22"/>
      <c r="G30" s="22"/>
      <c r="H30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5AA5-CAD8-4C29-9C5D-236A96D71489}">
  <dimension ref="B2:H15"/>
  <sheetViews>
    <sheetView topLeftCell="F1" zoomScale="130" zoomScaleNormal="130" workbookViewId="0">
      <selection activeCell="I6" sqref="I6"/>
    </sheetView>
  </sheetViews>
  <sheetFormatPr defaultColWidth="8.77734375" defaultRowHeight="14.4" x14ac:dyDescent="0.3"/>
  <cols>
    <col min="1" max="1" width="3.77734375" customWidth="1"/>
    <col min="3" max="3" width="15.44140625" bestFit="1" customWidth="1"/>
    <col min="4" max="4" width="13.77734375" customWidth="1"/>
    <col min="5" max="5" width="12.44140625" customWidth="1"/>
    <col min="6" max="6" width="12.6640625" customWidth="1"/>
    <col min="7" max="7" width="11.109375" customWidth="1"/>
    <col min="8" max="8" width="10.33203125" bestFit="1" customWidth="1"/>
  </cols>
  <sheetData>
    <row r="2" spans="2:8" ht="18" x14ac:dyDescent="0.35">
      <c r="B2" s="18" t="s">
        <v>51</v>
      </c>
      <c r="C2" s="3"/>
      <c r="D2" s="3"/>
      <c r="E2" s="3"/>
      <c r="F2" s="3"/>
      <c r="G2" s="3"/>
    </row>
    <row r="4" spans="2:8" x14ac:dyDescent="0.3">
      <c r="B4" s="14" t="s">
        <v>27</v>
      </c>
      <c r="C4" s="14" t="s">
        <v>28</v>
      </c>
      <c r="D4" s="14" t="s">
        <v>50</v>
      </c>
      <c r="E4" s="14" t="s">
        <v>30</v>
      </c>
      <c r="F4" s="14" t="s">
        <v>49</v>
      </c>
      <c r="G4" s="14" t="s">
        <v>50</v>
      </c>
    </row>
    <row r="5" spans="2:8" x14ac:dyDescent="0.3">
      <c r="B5" s="15">
        <v>5268</v>
      </c>
      <c r="C5" t="s">
        <v>33</v>
      </c>
      <c r="D5" s="23">
        <v>60000</v>
      </c>
      <c r="E5" s="16">
        <v>45536</v>
      </c>
      <c r="F5" s="16">
        <f ca="1">TODAY()</f>
        <v>45577</v>
      </c>
      <c r="G5" s="23">
        <f ca="1">YEARFRAC(E5,F5)*D5</f>
        <v>6833.333333333333</v>
      </c>
      <c r="H5" s="30">
        <f ca="1">YEARFRAC(E5,F5)*D5</f>
        <v>6833.333333333333</v>
      </c>
    </row>
    <row r="6" spans="2:8" x14ac:dyDescent="0.3">
      <c r="B6" s="15">
        <f>B5+1</f>
        <v>5269</v>
      </c>
      <c r="C6" t="s">
        <v>34</v>
      </c>
      <c r="D6" s="23">
        <v>85000</v>
      </c>
      <c r="E6" s="16">
        <v>45536</v>
      </c>
      <c r="F6" s="16">
        <f t="shared" ref="F6" ca="1" si="0">TODAY()</f>
        <v>45577</v>
      </c>
      <c r="G6" s="23">
        <f t="shared" ref="G6:G14" ca="1" si="1">YEARFRAC(E6,F6)*D6</f>
        <v>9680.5555555555547</v>
      </c>
      <c r="H6" s="29"/>
    </row>
    <row r="7" spans="2:8" x14ac:dyDescent="0.3">
      <c r="B7" s="15">
        <f t="shared" ref="B7:B14" si="2">B6+1</f>
        <v>5270</v>
      </c>
      <c r="C7" t="s">
        <v>35</v>
      </c>
      <c r="D7" s="23">
        <v>32500</v>
      </c>
      <c r="E7" s="16">
        <v>45536</v>
      </c>
      <c r="F7" s="16">
        <f ca="1">F6+1</f>
        <v>45578</v>
      </c>
      <c r="G7" s="23">
        <f t="shared" ca="1" si="1"/>
        <v>3791.6666666666665</v>
      </c>
    </row>
    <row r="8" spans="2:8" x14ac:dyDescent="0.3">
      <c r="B8" s="15">
        <f t="shared" si="2"/>
        <v>5271</v>
      </c>
      <c r="C8" t="s">
        <v>36</v>
      </c>
      <c r="D8" s="23">
        <v>40000</v>
      </c>
      <c r="E8" s="16">
        <v>45536</v>
      </c>
      <c r="F8" s="16">
        <f ca="1">F7+1</f>
        <v>45579</v>
      </c>
      <c r="G8" s="23">
        <f t="shared" ca="1" si="1"/>
        <v>4777.7777777777783</v>
      </c>
    </row>
    <row r="9" spans="2:8" x14ac:dyDescent="0.3">
      <c r="B9" s="15">
        <f t="shared" si="2"/>
        <v>5272</v>
      </c>
      <c r="C9" t="s">
        <v>37</v>
      </c>
      <c r="D9" s="23">
        <f t="shared" ref="D9:D14" si="3">D5*1.15</f>
        <v>69000</v>
      </c>
      <c r="E9" s="16">
        <v>45536</v>
      </c>
      <c r="F9" s="16">
        <f ca="1">F8+1</f>
        <v>45580</v>
      </c>
      <c r="G9" s="23">
        <f t="shared" ca="1" si="1"/>
        <v>8433.3333333333339</v>
      </c>
    </row>
    <row r="10" spans="2:8" x14ac:dyDescent="0.3">
      <c r="B10" s="15">
        <f t="shared" si="2"/>
        <v>5273</v>
      </c>
      <c r="C10" t="s">
        <v>38</v>
      </c>
      <c r="D10" s="23">
        <f t="shared" si="3"/>
        <v>97749.999999999985</v>
      </c>
      <c r="E10" s="16">
        <v>45536</v>
      </c>
      <c r="F10" s="16">
        <f ca="1">F9</f>
        <v>45580</v>
      </c>
      <c r="G10" s="23">
        <f t="shared" ca="1" si="1"/>
        <v>11947.222222222221</v>
      </c>
    </row>
    <row r="11" spans="2:8" x14ac:dyDescent="0.3">
      <c r="B11" s="15">
        <f t="shared" si="2"/>
        <v>5274</v>
      </c>
      <c r="C11" t="s">
        <v>39</v>
      </c>
      <c r="D11" s="23">
        <f t="shared" si="3"/>
        <v>37375</v>
      </c>
      <c r="E11" s="16">
        <v>45536</v>
      </c>
      <c r="F11" s="16">
        <f ca="1">F10</f>
        <v>45580</v>
      </c>
      <c r="G11" s="23">
        <f t="shared" ca="1" si="1"/>
        <v>4568.0555555555557</v>
      </c>
    </row>
    <row r="12" spans="2:8" x14ac:dyDescent="0.3">
      <c r="B12" s="15">
        <f t="shared" si="2"/>
        <v>5275</v>
      </c>
      <c r="C12" t="s">
        <v>40</v>
      </c>
      <c r="D12" s="23">
        <f t="shared" si="3"/>
        <v>46000</v>
      </c>
      <c r="E12" s="16">
        <v>45536</v>
      </c>
      <c r="F12" s="16">
        <f ca="1">F11+3</f>
        <v>45583</v>
      </c>
      <c r="G12" s="23">
        <f t="shared" ca="1" si="1"/>
        <v>6005.5555555555557</v>
      </c>
    </row>
    <row r="13" spans="2:8" x14ac:dyDescent="0.3">
      <c r="B13" s="15">
        <f t="shared" si="2"/>
        <v>5276</v>
      </c>
      <c r="C13" t="s">
        <v>41</v>
      </c>
      <c r="D13" s="23">
        <f t="shared" si="3"/>
        <v>79350</v>
      </c>
      <c r="E13" s="16">
        <v>45536</v>
      </c>
      <c r="F13" s="16">
        <f ca="1">F12+1</f>
        <v>45584</v>
      </c>
      <c r="G13" s="23">
        <f t="shared" ca="1" si="1"/>
        <v>10580</v>
      </c>
    </row>
    <row r="14" spans="2:8" x14ac:dyDescent="0.3">
      <c r="B14" s="15">
        <f t="shared" si="2"/>
        <v>5277</v>
      </c>
      <c r="C14" t="s">
        <v>42</v>
      </c>
      <c r="D14" s="23">
        <f t="shared" si="3"/>
        <v>112412.49999999997</v>
      </c>
      <c r="E14" s="16">
        <v>45536</v>
      </c>
      <c r="F14" s="16">
        <f ca="1">F13</f>
        <v>45584</v>
      </c>
      <c r="G14" s="23">
        <f t="shared" ca="1" si="1"/>
        <v>14988.333333333328</v>
      </c>
    </row>
    <row r="15" spans="2:8" x14ac:dyDescent="0.3">
      <c r="E15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6F74-1576-421C-BA1E-89EC2379B51B}">
  <dimension ref="B2:T21"/>
  <sheetViews>
    <sheetView tabSelected="1" topLeftCell="B1" zoomScale="81" zoomScaleNormal="100" workbookViewId="0">
      <selection activeCell="D21" sqref="D21:H21"/>
    </sheetView>
  </sheetViews>
  <sheetFormatPr defaultColWidth="8.77734375" defaultRowHeight="14.4" x14ac:dyDescent="0.3"/>
  <cols>
    <col min="1" max="1" width="3.77734375" customWidth="1"/>
    <col min="2" max="2" width="24.77734375" customWidth="1"/>
    <col min="3" max="9" width="10.77734375" customWidth="1"/>
    <col min="10" max="13" width="8.77734375" customWidth="1"/>
  </cols>
  <sheetData>
    <row r="2" spans="2:20" x14ac:dyDescent="0.3">
      <c r="B2" s="12" t="s">
        <v>11</v>
      </c>
      <c r="C2" s="20">
        <v>45531</v>
      </c>
    </row>
    <row r="3" spans="2:20" x14ac:dyDescent="0.3">
      <c r="B3" s="12" t="s">
        <v>12</v>
      </c>
      <c r="C3" s="20" t="str">
        <f>TEXT(C2,"dddd")</f>
        <v>Tuesday</v>
      </c>
      <c r="N3" s="26"/>
    </row>
    <row r="5" spans="2:20" x14ac:dyDescent="0.3">
      <c r="B5" s="9" t="s">
        <v>9</v>
      </c>
      <c r="C5" s="1"/>
      <c r="D5" s="1"/>
      <c r="E5" s="1"/>
      <c r="F5" s="1"/>
      <c r="G5" s="1"/>
      <c r="H5" s="1"/>
      <c r="I5" s="1"/>
      <c r="N5" s="26"/>
      <c r="O5" s="26"/>
      <c r="P5" s="26"/>
      <c r="Q5" s="26"/>
      <c r="R5" s="26"/>
      <c r="S5" s="26"/>
      <c r="T5" s="26"/>
    </row>
    <row r="6" spans="2:20" x14ac:dyDescent="0.3">
      <c r="B6" s="24" t="s">
        <v>53</v>
      </c>
      <c r="C6" s="27">
        <f>MONTH(F7)</f>
        <v>4</v>
      </c>
      <c r="D6" s="27"/>
      <c r="E6" s="27"/>
      <c r="F6" s="27"/>
      <c r="G6" s="27"/>
      <c r="H6" s="27"/>
      <c r="I6" s="27"/>
      <c r="N6" s="26"/>
      <c r="O6" s="26"/>
      <c r="P6" s="26"/>
      <c r="Q6" s="26"/>
      <c r="R6" s="26"/>
      <c r="S6" s="26"/>
      <c r="T6" s="26"/>
    </row>
    <row r="7" spans="2:20" x14ac:dyDescent="0.3">
      <c r="B7" s="7" t="s">
        <v>10</v>
      </c>
      <c r="C7" s="25">
        <v>45292</v>
      </c>
      <c r="D7" s="25">
        <f>EDATE(C7,1)</f>
        <v>45323</v>
      </c>
      <c r="E7" s="25">
        <f t="shared" ref="E7:I7" si="0">EDATE(D7,1)</f>
        <v>45352</v>
      </c>
      <c r="F7" s="25">
        <f t="shared" si="0"/>
        <v>45383</v>
      </c>
      <c r="G7" s="25">
        <f t="shared" si="0"/>
        <v>45413</v>
      </c>
      <c r="H7" s="25">
        <f t="shared" si="0"/>
        <v>45444</v>
      </c>
      <c r="I7" s="25">
        <f t="shared" si="0"/>
        <v>45474</v>
      </c>
      <c r="N7" s="26"/>
      <c r="O7" s="26"/>
      <c r="P7" s="26"/>
      <c r="Q7" s="26"/>
      <c r="R7" s="26"/>
      <c r="S7" s="26"/>
      <c r="T7" s="26"/>
    </row>
    <row r="8" spans="2:20" x14ac:dyDescent="0.3">
      <c r="B8" t="s">
        <v>0</v>
      </c>
      <c r="C8" s="2">
        <v>152703</v>
      </c>
      <c r="D8" s="2">
        <v>166761</v>
      </c>
      <c r="E8" s="2">
        <v>195929</v>
      </c>
      <c r="F8" s="2">
        <v>215521.90000000002</v>
      </c>
      <c r="G8" s="2">
        <v>237074.09000000005</v>
      </c>
      <c r="H8" s="2">
        <v>258410.75810000006</v>
      </c>
      <c r="I8" s="2">
        <v>276499.51116700011</v>
      </c>
      <c r="N8" s="26"/>
      <c r="O8" s="26"/>
      <c r="P8" s="26"/>
      <c r="Q8" s="26"/>
      <c r="R8" s="26"/>
      <c r="S8" s="26"/>
      <c r="T8" s="26"/>
    </row>
    <row r="9" spans="2:20" x14ac:dyDescent="0.3">
      <c r="B9" s="3" t="s">
        <v>1</v>
      </c>
      <c r="C9" s="4">
        <v>132886</v>
      </c>
      <c r="D9" s="4">
        <v>144939</v>
      </c>
      <c r="E9" s="4">
        <v>170684</v>
      </c>
      <c r="F9" s="4">
        <v>187541.37989690871</v>
      </c>
      <c r="G9" s="4">
        <v>206295.51788659961</v>
      </c>
      <c r="H9" s="4">
        <v>224862.11449639357</v>
      </c>
      <c r="I9" s="4">
        <v>240602.46251114114</v>
      </c>
      <c r="N9" s="26"/>
      <c r="O9" s="26"/>
      <c r="P9" s="26"/>
      <c r="Q9" s="26"/>
      <c r="R9" s="26"/>
      <c r="S9" s="26"/>
      <c r="T9" s="26"/>
    </row>
    <row r="10" spans="2:20" x14ac:dyDescent="0.3">
      <c r="B10" s="5" t="s">
        <v>2</v>
      </c>
      <c r="C10" s="6">
        <v>19817</v>
      </c>
      <c r="D10" s="6">
        <v>21822</v>
      </c>
      <c r="E10" s="6">
        <v>25245</v>
      </c>
      <c r="F10" s="6">
        <v>27980.520103091316</v>
      </c>
      <c r="G10" s="6">
        <v>30778.572113400442</v>
      </c>
      <c r="H10" s="6">
        <v>33548.643603606499</v>
      </c>
      <c r="I10" s="6">
        <v>35897.048655858962</v>
      </c>
      <c r="N10" s="26"/>
      <c r="O10" s="26"/>
      <c r="P10" s="26"/>
      <c r="Q10" s="26"/>
      <c r="R10" s="26"/>
      <c r="S10" s="26"/>
      <c r="T10" s="26"/>
    </row>
    <row r="11" spans="2:20" x14ac:dyDescent="0.3">
      <c r="B11" t="s">
        <v>3</v>
      </c>
      <c r="C11" s="2"/>
      <c r="D11" s="2"/>
      <c r="E11" s="2"/>
      <c r="F11" s="2"/>
      <c r="G11" s="2"/>
      <c r="H11" s="2"/>
      <c r="I11" s="2"/>
    </row>
    <row r="12" spans="2:20" x14ac:dyDescent="0.3">
      <c r="B12" t="s">
        <v>4</v>
      </c>
      <c r="C12" s="2">
        <v>13588</v>
      </c>
      <c r="D12" s="2">
        <v>14742</v>
      </c>
      <c r="E12" s="2">
        <v>16756</v>
      </c>
      <c r="F12" s="2">
        <v>18887.32847958626</v>
      </c>
      <c r="G12" s="2">
        <v>20776.061327544889</v>
      </c>
      <c r="H12" s="2">
        <v>22645.906847023929</v>
      </c>
      <c r="I12" s="2">
        <v>24231.120326315606</v>
      </c>
    </row>
    <row r="13" spans="2:20" x14ac:dyDescent="0.3">
      <c r="B13" s="3" t="s">
        <v>5</v>
      </c>
      <c r="C13" s="4">
        <v>13588</v>
      </c>
      <c r="D13" s="4">
        <v>14742</v>
      </c>
      <c r="E13" s="4">
        <v>16756</v>
      </c>
      <c r="F13" s="4">
        <v>18887.32847958626</v>
      </c>
      <c r="G13" s="4">
        <v>20776.061327544889</v>
      </c>
      <c r="H13" s="4">
        <v>22645.906847023929</v>
      </c>
      <c r="I13" s="4">
        <v>24231.120326315606</v>
      </c>
    </row>
    <row r="14" spans="2:20" x14ac:dyDescent="0.3">
      <c r="B14" s="5" t="s">
        <v>6</v>
      </c>
      <c r="C14" s="6">
        <v>6229</v>
      </c>
      <c r="D14" s="6">
        <v>7080</v>
      </c>
      <c r="E14" s="6">
        <v>8489</v>
      </c>
      <c r="F14" s="6">
        <v>9093.1916235050558</v>
      </c>
      <c r="G14" s="6">
        <v>10002.510785855553</v>
      </c>
      <c r="H14" s="6">
        <v>10902.73675658257</v>
      </c>
      <c r="I14" s="6">
        <v>11665.928329543356</v>
      </c>
    </row>
    <row r="15" spans="2:20" x14ac:dyDescent="0.3">
      <c r="B15" s="3" t="s">
        <v>7</v>
      </c>
      <c r="C15" s="4">
        <v>1492</v>
      </c>
      <c r="D15" s="4">
        <v>1645</v>
      </c>
      <c r="E15" s="4">
        <v>1781</v>
      </c>
      <c r="F15" s="4">
        <v>1995.9571154515827</v>
      </c>
      <c r="G15" s="4">
        <v>2144.3445116404519</v>
      </c>
      <c r="H15" s="4">
        <v>2303.7636174673962</v>
      </c>
      <c r="I15" s="4">
        <v>2475.0345741348665</v>
      </c>
    </row>
    <row r="16" spans="2:20" x14ac:dyDescent="0.3">
      <c r="B16" s="10" t="s">
        <v>8</v>
      </c>
      <c r="C16" s="11">
        <v>4737</v>
      </c>
      <c r="D16" s="11">
        <v>5435</v>
      </c>
      <c r="E16" s="11">
        <v>6708</v>
      </c>
      <c r="F16" s="11">
        <v>7097.2345080534733</v>
      </c>
      <c r="G16" s="11">
        <v>7858.1662742151011</v>
      </c>
      <c r="H16" s="11">
        <v>8598.9731391151727</v>
      </c>
      <c r="I16" s="11">
        <v>9190.8937554084896</v>
      </c>
    </row>
    <row r="21" spans="3:8" x14ac:dyDescent="0.3">
      <c r="C21" s="28">
        <v>45292</v>
      </c>
      <c r="D21">
        <f>ROUNDUP(MONTH(C7)/3,0)</f>
        <v>1</v>
      </c>
      <c r="E21">
        <f t="shared" ref="E21:H21" si="1">ROUNDUP(MONTH(D7)/3,0)</f>
        <v>1</v>
      </c>
      <c r="F21">
        <f t="shared" si="1"/>
        <v>1</v>
      </c>
      <c r="G21">
        <f t="shared" si="1"/>
        <v>2</v>
      </c>
      <c r="H21">
        <f t="shared" si="1"/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E975-EBAD-4C72-8872-4900EDD140A9}">
  <dimension ref="D9:E15"/>
  <sheetViews>
    <sheetView workbookViewId="0">
      <selection activeCell="E15" sqref="E15"/>
    </sheetView>
  </sheetViews>
  <sheetFormatPr defaultRowHeight="14.4" x14ac:dyDescent="0.3"/>
  <cols>
    <col min="5" max="5" width="10.33203125" bestFit="1" customWidth="1"/>
  </cols>
  <sheetData>
    <row r="9" spans="4:5" x14ac:dyDescent="0.3">
      <c r="D9" s="28">
        <v>45292</v>
      </c>
    </row>
    <row r="15" spans="4:5" x14ac:dyDescent="0.3">
      <c r="E15" s="26">
        <v>45292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3-1</vt:lpstr>
      <vt:lpstr>3-2</vt:lpstr>
      <vt:lpstr>4-1</vt:lpstr>
      <vt:lpstr>4-2</vt:lpstr>
      <vt:lpstr>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Farre</dc:creator>
  <cp:lastModifiedBy>Arvinkritik S.R</cp:lastModifiedBy>
  <dcterms:created xsi:type="dcterms:W3CDTF">2024-09-23T07:29:26Z</dcterms:created>
  <dcterms:modified xsi:type="dcterms:W3CDTF">2024-10-11T22:17:07Z</dcterms:modified>
</cp:coreProperties>
</file>