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d\Desktop\Probability Theory &amp; Statistics\Project 2\"/>
    </mc:Choice>
  </mc:AlternateContent>
  <xr:revisionPtr revIDLastSave="0" documentId="10_ncr:100000_{2908932D-A0C4-4EAB-9138-E694D729B107}" xr6:coauthVersionLast="31" xr6:coauthVersionMax="31" xr10:uidLastSave="{00000000-0000-0000-0000-000000000000}"/>
  <bookViews>
    <workbookView xWindow="0" yWindow="0" windowWidth="18876" windowHeight="7032" xr2:uid="{00000000-000D-0000-FFFF-FFFF00000000}"/>
  </bookViews>
  <sheets>
    <sheet name="Applied Probability-Business" sheetId="3" r:id="rId1"/>
    <sheet name="Probability Rules" sheetId="4" r:id="rId2"/>
  </sheets>
  <definedNames>
    <definedName name="_xlnm._FilterDatabase" localSheetId="0" hidden="1">'Applied Probability-Business'!$A$1:$K$51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3" l="1"/>
  <c r="N29" i="3"/>
  <c r="N28" i="3"/>
  <c r="N27" i="3"/>
  <c r="J23" i="3"/>
  <c r="J20" i="3"/>
  <c r="E2" i="3"/>
  <c r="K4" i="3"/>
  <c r="K3" i="3"/>
  <c r="K2" i="3"/>
  <c r="J4" i="3"/>
  <c r="J3" i="3"/>
  <c r="J2" i="3"/>
  <c r="J21" i="3" l="1"/>
  <c r="J22" i="3"/>
  <c r="J18" i="3"/>
  <c r="J19" i="3"/>
  <c r="J17" i="3"/>
  <c r="J16" i="3"/>
  <c r="K12" i="3"/>
  <c r="K13" i="3"/>
  <c r="J13" i="3"/>
  <c r="J12" i="3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K14" i="3" l="1"/>
  <c r="J14" i="3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</calcChain>
</file>

<file path=xl/sharedStrings.xml><?xml version="1.0" encoding="utf-8"?>
<sst xmlns="http://schemas.openxmlformats.org/spreadsheetml/2006/main" count="111" uniqueCount="80">
  <si>
    <t>PIP</t>
  </si>
  <si>
    <t>Quality Score</t>
  </si>
  <si>
    <t>Process Days</t>
  </si>
  <si>
    <t>Project Cost</t>
  </si>
  <si>
    <t>Count:</t>
  </si>
  <si>
    <t>Probability</t>
  </si>
  <si>
    <t xml:space="preserve"> </t>
  </si>
  <si>
    <t>TOTAL:</t>
  </si>
  <si>
    <t>Event Q: Quality is satisfied if  Quality Score &gt; 500</t>
  </si>
  <si>
    <t>P(Q )</t>
  </si>
  <si>
    <t>P(S )</t>
  </si>
  <si>
    <t>P(C )</t>
  </si>
  <si>
    <t>Probability/Percentage</t>
  </si>
  <si>
    <t>Event of Interest:</t>
  </si>
  <si>
    <t>Notation for the Probability of the given event:</t>
  </si>
  <si>
    <t>P(Score = 0)</t>
  </si>
  <si>
    <t>P(Score = 1)</t>
  </si>
  <si>
    <t>P(Score = 2)</t>
  </si>
  <si>
    <t>P(Score = 3)</t>
  </si>
  <si>
    <t>P(Score = 4)</t>
  </si>
  <si>
    <t>P(Score = 5)</t>
  </si>
  <si>
    <t>P(Score = 6)</t>
  </si>
  <si>
    <t>P(Score = 7)</t>
  </si>
  <si>
    <t>a)  Of those who satisfied cost, what percentage also satisfied Speed?</t>
  </si>
  <si>
    <t>b)  Of those who satisfied Quality, what percentage also satisfied Cost?</t>
  </si>
  <si>
    <t>f)  What percentage satisfied exactly two of the three criteria?</t>
  </si>
  <si>
    <t>g)  Of those who satisfied at least one of the three criteria, what percentage satisfied exactly one criterion?</t>
  </si>
  <si>
    <t>h)  Of those who did not satisfy Cost, what percentage satisfied the Speed criterion?</t>
  </si>
  <si>
    <t>Event S: Speed is satisfied if  Speed &lt; 13 days</t>
  </si>
  <si>
    <t>Event C: Cost is satisfied if  Cost  &lt; 234,000</t>
  </si>
  <si>
    <t>c)  Of those who satisfied Quality, what percentage also satisfied Speed but did not satisfy the Cost?</t>
  </si>
  <si>
    <t>d)  Of those who satisfied Cost, what percentage also satisfied Speed but did not satisfy the Quality?</t>
  </si>
  <si>
    <t xml:space="preserve">A-Complement: </t>
  </si>
  <si>
    <t>A'</t>
  </si>
  <si>
    <t>Use Symbols</t>
  </si>
  <si>
    <t>A | B</t>
  </si>
  <si>
    <t>A Union B:</t>
  </si>
  <si>
    <t>A U B</t>
  </si>
  <si>
    <t>A intersect B:</t>
  </si>
  <si>
    <t>A ∩ B</t>
  </si>
  <si>
    <t>A Condition B:</t>
  </si>
  <si>
    <t>(A Given B)</t>
  </si>
  <si>
    <t>Score</t>
  </si>
  <si>
    <t>P(Q) ∩ P(S') ∩ P(C')</t>
  </si>
  <si>
    <t>P(Q') ∩ P(S ) ∩ P(C' )</t>
  </si>
  <si>
    <t xml:space="preserve">P(C' ) ∩ P(S' ) ∩ P(Q' ) </t>
  </si>
  <si>
    <t>P(Q') ∩ P(S' ) ∩ P(C )</t>
  </si>
  <si>
    <t>P(Q) ∩ P(S ) ∩ P(C' )</t>
  </si>
  <si>
    <t>P(Q ) ∩ P(C ) ∩ P(S' )</t>
  </si>
  <si>
    <t>P(S ) ∩ P(C ) ∩ P(Q' )</t>
  </si>
  <si>
    <t>P(C ) ∩ P(S ) ∩ P(Q )</t>
  </si>
  <si>
    <t>P(C'  ∩ S  ∩ Q ) + P(S' ∩ C ∩ Q) + P(Q' ∩ S ∩ C)</t>
  </si>
  <si>
    <t>P(Q U S U C)/ 1 - P (Q' ∩ S' ∩ C')</t>
  </si>
  <si>
    <t>P(Q) x P(S') x P(C')</t>
  </si>
  <si>
    <t>P(C') x P(S') x P(Q')</t>
  </si>
  <si>
    <t>P(Q') x P(S ) x P(C' )</t>
  </si>
  <si>
    <t>P(Q') x P(S' ) x P(C )</t>
  </si>
  <si>
    <t>P(Q) x P(S ) x P(C' )</t>
  </si>
  <si>
    <t>P(Q ) x P(C ) x P(S' )</t>
  </si>
  <si>
    <t>P(S ) x P(C ) x P(Q' )</t>
  </si>
  <si>
    <t>P(C ) x P(S ) x P(Q )</t>
  </si>
  <si>
    <t>Mathematical Notation</t>
  </si>
  <si>
    <t>P(S|C) = P(S ∩ C)/P(C )</t>
  </si>
  <si>
    <t>P(C|Q) = P(Q ∩ C)/P(Q)</t>
  </si>
  <si>
    <t>P(S ∩ C'|Q) = P( S ∩Q∩C')/P(Q )</t>
  </si>
  <si>
    <t>P(S ∩ Q'|C) = P(S ∩ C ∩ Q')/P(C )</t>
  </si>
  <si>
    <t>e)  Of those who did not satisfy Speed, what percentage satisfied Quality and Cost?</t>
  </si>
  <si>
    <t>P(Q ∩ C|S') = P(Q ∩ C ∩ S')/P(S')</t>
  </si>
  <si>
    <t>P(S|C') = P( S ∩ C')/ P(C' )</t>
  </si>
  <si>
    <t>Probabilities</t>
  </si>
  <si>
    <t>Formula</t>
  </si>
  <si>
    <t>Count</t>
  </si>
  <si>
    <r>
      <t>P(Q</t>
    </r>
    <r>
      <rPr>
        <sz val="12"/>
        <color rgb="FF000000"/>
        <rFont val="Calibri"/>
        <family val="2"/>
        <scheme val="minor"/>
      </rPr>
      <t xml:space="preserve"> ∩ </t>
    </r>
    <r>
      <rPr>
        <b/>
        <sz val="12"/>
        <color rgb="FF000000"/>
        <rFont val="Calibri"/>
        <family val="2"/>
        <scheme val="minor"/>
      </rPr>
      <t>C)</t>
    </r>
  </si>
  <si>
    <t>COUNTIFS(B2:B51,"&gt;500",D2:D51,"&lt;234000")</t>
  </si>
  <si>
    <r>
      <t>P(Q</t>
    </r>
    <r>
      <rPr>
        <sz val="12"/>
        <color rgb="FF000000"/>
        <rFont val="Calibri"/>
        <family val="2"/>
        <scheme val="minor"/>
      </rPr>
      <t xml:space="preserve"> ∩ </t>
    </r>
    <r>
      <rPr>
        <b/>
        <sz val="12"/>
        <color rgb="FF000000"/>
        <rFont val="Calibri"/>
        <family val="2"/>
        <scheme val="minor"/>
      </rPr>
      <t>S)</t>
    </r>
  </si>
  <si>
    <t>COUNTIFS(B2:B51,"&lt;500",C2:C51,"&lt;13")</t>
  </si>
  <si>
    <r>
      <t>P(S</t>
    </r>
    <r>
      <rPr>
        <sz val="12"/>
        <color rgb="FF000000"/>
        <rFont val="Calibri"/>
        <family val="2"/>
        <scheme val="minor"/>
      </rPr>
      <t xml:space="preserve"> ∩ </t>
    </r>
    <r>
      <rPr>
        <b/>
        <sz val="12"/>
        <color rgb="FF000000"/>
        <rFont val="Calibri"/>
        <family val="2"/>
        <scheme val="minor"/>
      </rPr>
      <t>C)</t>
    </r>
  </si>
  <si>
    <t>COUNTIFS(C2:C51,"&lt;13",D2:D51,"&lt;234000")</t>
  </si>
  <si>
    <r>
      <t>P(Q</t>
    </r>
    <r>
      <rPr>
        <sz val="12"/>
        <color rgb="FF000000"/>
        <rFont val="Calibri"/>
        <family val="2"/>
        <scheme val="minor"/>
      </rPr>
      <t xml:space="preserve"> ∩ </t>
    </r>
    <r>
      <rPr>
        <b/>
        <sz val="12"/>
        <color rgb="FF000000"/>
        <rFont val="Calibri"/>
        <family val="2"/>
        <scheme val="minor"/>
      </rPr>
      <t xml:space="preserve">S </t>
    </r>
    <r>
      <rPr>
        <sz val="12"/>
        <color rgb="FF000000"/>
        <rFont val="Calibri"/>
        <family val="2"/>
        <scheme val="minor"/>
      </rPr>
      <t>∩</t>
    </r>
    <r>
      <rPr>
        <b/>
        <sz val="12"/>
        <color rgb="FF000000"/>
        <rFont val="Calibri"/>
        <family val="2"/>
        <scheme val="minor"/>
      </rPr>
      <t xml:space="preserve"> C)</t>
    </r>
  </si>
  <si>
    <t>COUNTIFS(B2:B51,"&gt;500",C2:C51,"&lt;13",D2:D51,"&lt;234000")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</si>
</sst>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</font>
    <font>
      <b/>
      <sz val="12"/>
      <color theme="1"/>
      <name val="Arial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164" fontId="5" fillId="0" borderId="4" xfId="1" applyNumberFormat="1" applyFont="1" applyBorder="1" applyAlignment="1">
      <alignment horizontal="center" vertical="center" wrapText="1"/>
    </xf>
    <xf numFmtId="0" fontId="5" fillId="0" borderId="5" xfId="1" applyNumberFormat="1" applyFont="1" applyBorder="1" applyAlignment="1">
      <alignment horizontal="center" vertical="center" wrapText="1"/>
    </xf>
    <xf numFmtId="0" fontId="5" fillId="0" borderId="6" xfId="1" applyNumberFormat="1" applyFont="1" applyBorder="1" applyAlignment="1">
      <alignment horizontal="center"/>
    </xf>
    <xf numFmtId="0" fontId="5" fillId="0" borderId="5" xfId="2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5" fillId="0" borderId="0" xfId="2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164" fontId="4" fillId="3" borderId="2" xfId="1" applyNumberFormat="1" applyFont="1" applyFill="1" applyBorder="1" applyAlignment="1">
      <alignment horizontal="center" vertical="center" wrapText="1"/>
    </xf>
    <xf numFmtId="164" fontId="4" fillId="3" borderId="3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3" fontId="0" fillId="0" borderId="7" xfId="3" applyNumberFormat="1" applyFont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0" borderId="6" xfId="3" applyNumberFormat="1" applyFont="1" applyBorder="1" applyAlignment="1">
      <alignment horizontal="center"/>
    </xf>
    <xf numFmtId="43" fontId="7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right"/>
    </xf>
    <xf numFmtId="0" fontId="6" fillId="0" borderId="6" xfId="3" applyNumberFormat="1" applyFont="1" applyBorder="1" applyAlignment="1">
      <alignment horizontal="center"/>
    </xf>
    <xf numFmtId="43" fontId="7" fillId="0" borderId="0" xfId="0" applyNumberFormat="1" applyFont="1" applyBorder="1" applyAlignment="1">
      <alignment horizontal="center"/>
    </xf>
    <xf numFmtId="2" fontId="0" fillId="0" borderId="7" xfId="3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2" fillId="6" borderId="6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5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592667</xdr:colOff>
      <xdr:row>0</xdr:row>
      <xdr:rowOff>281517</xdr:rowOff>
    </xdr:from>
    <xdr:to>
      <xdr:col>21</xdr:col>
      <xdr:colOff>347133</xdr:colOff>
      <xdr:row>16</xdr:row>
      <xdr:rowOff>67733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A570074B-F606-4681-956A-773D89CFC819}"/>
            </a:ext>
          </a:extLst>
        </xdr:cNvPr>
        <xdr:cNvGrpSpPr/>
      </xdr:nvGrpSpPr>
      <xdr:grpSpPr>
        <a:xfrm>
          <a:off x="22665267" y="281517"/>
          <a:ext cx="9033933" cy="4552949"/>
          <a:chOff x="22419735" y="281517"/>
          <a:chExt cx="7093231" cy="455294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12BCB87-56CC-45CC-A03E-CBD778C3F98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5418" b="7294"/>
          <a:stretch/>
        </xdr:blipFill>
        <xdr:spPr>
          <a:xfrm>
            <a:off x="22419735" y="281517"/>
            <a:ext cx="7093231" cy="4552949"/>
          </a:xfrm>
          <a:prstGeom prst="rect">
            <a:avLst/>
          </a:prstGeom>
          <a:solidFill>
            <a:srgbClr val="FFFF00"/>
          </a:solidFill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C50E3FE-777A-46E9-8D77-42A26565A631}"/>
              </a:ext>
            </a:extLst>
          </xdr:cNvPr>
          <xdr:cNvSpPr txBox="1"/>
        </xdr:nvSpPr>
        <xdr:spPr>
          <a:xfrm>
            <a:off x="27982333" y="3691467"/>
            <a:ext cx="397934" cy="468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2400" b="1"/>
              <a:t>6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9C185B79-D217-45F0-82E1-87CD19900F9B}"/>
              </a:ext>
            </a:extLst>
          </xdr:cNvPr>
          <xdr:cNvSpPr txBox="1"/>
        </xdr:nvSpPr>
        <xdr:spPr>
          <a:xfrm>
            <a:off x="24511000" y="1591733"/>
            <a:ext cx="313267" cy="468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2400" b="1"/>
              <a:t>9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4715067-4133-44D6-96E0-5187A5C08CC0}"/>
              </a:ext>
            </a:extLst>
          </xdr:cNvPr>
          <xdr:cNvSpPr txBox="1"/>
        </xdr:nvSpPr>
        <xdr:spPr>
          <a:xfrm>
            <a:off x="27567467" y="2116668"/>
            <a:ext cx="364066" cy="468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2400" b="1"/>
              <a:t>5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800DF8B8-452A-490B-ACB2-9F0AD7C6F90D}"/>
              </a:ext>
            </a:extLst>
          </xdr:cNvPr>
          <xdr:cNvSpPr txBox="1"/>
        </xdr:nvSpPr>
        <xdr:spPr>
          <a:xfrm>
            <a:off x="25095200" y="3403600"/>
            <a:ext cx="340671" cy="468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400" b="1"/>
              <a:t>4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B8F0BCEC-6F5C-4BAD-A0AF-0A43FDAC6441}"/>
              </a:ext>
            </a:extLst>
          </xdr:cNvPr>
          <xdr:cNvSpPr txBox="1"/>
        </xdr:nvSpPr>
        <xdr:spPr>
          <a:xfrm>
            <a:off x="26054192" y="1684867"/>
            <a:ext cx="507745" cy="468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2400" b="1"/>
              <a:t>4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FFDAC88-B496-4D41-99AE-0668FED985A8}"/>
              </a:ext>
            </a:extLst>
          </xdr:cNvPr>
          <xdr:cNvSpPr txBox="1"/>
        </xdr:nvSpPr>
        <xdr:spPr>
          <a:xfrm>
            <a:off x="25052867" y="2302933"/>
            <a:ext cx="340671" cy="468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400" b="1"/>
              <a:t>9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2A044D2C-36F1-476A-BB46-05CD0E739474}"/>
              </a:ext>
            </a:extLst>
          </xdr:cNvPr>
          <xdr:cNvSpPr txBox="1"/>
        </xdr:nvSpPr>
        <xdr:spPr>
          <a:xfrm>
            <a:off x="26348266" y="2573866"/>
            <a:ext cx="340671" cy="468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400" b="1"/>
              <a:t>6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4A116505-C857-4B58-914C-86A43FC1B535}"/>
              </a:ext>
            </a:extLst>
          </xdr:cNvPr>
          <xdr:cNvSpPr txBox="1"/>
        </xdr:nvSpPr>
        <xdr:spPr>
          <a:xfrm>
            <a:off x="25806400" y="22860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800" b="1"/>
              <a:t>7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276225</xdr:rowOff>
    </xdr:from>
    <xdr:to>
      <xdr:col>1</xdr:col>
      <xdr:colOff>18208</xdr:colOff>
      <xdr:row>25</xdr:row>
      <xdr:rowOff>85140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AB755E-ED65-45DA-BB19-272B8B3E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5"/>
          <a:ext cx="6733333" cy="4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AL51"/>
  <sheetViews>
    <sheetView tabSelected="1" zoomScale="90" zoomScaleNormal="90" workbookViewId="0">
      <selection activeCell="M39" sqref="M39"/>
    </sheetView>
  </sheetViews>
  <sheetFormatPr defaultRowHeight="14.4" x14ac:dyDescent="0.3"/>
  <cols>
    <col min="1" max="1" width="6.77734375" style="1" customWidth="1"/>
    <col min="2" max="2" width="17.44140625" style="1" customWidth="1"/>
    <col min="3" max="4" width="17.77734375" style="1" customWidth="1"/>
    <col min="5" max="5" width="17.44140625" style="1" customWidth="1"/>
    <col min="6" max="6" width="16.44140625" style="1" customWidth="1"/>
    <col min="7" max="7" width="18.44140625" style="1" customWidth="1"/>
    <col min="8" max="8" width="100.77734375" style="1" customWidth="1"/>
    <col min="9" max="9" width="51.5546875" style="1" bestFit="1" customWidth="1"/>
    <col min="10" max="10" width="23.21875" style="1" customWidth="1"/>
    <col min="11" max="11" width="21.44140625" style="1" customWidth="1"/>
    <col min="12" max="12" width="12.77734375" style="1" bestFit="1" customWidth="1"/>
    <col min="13" max="13" width="61.21875" style="1" bestFit="1" customWidth="1"/>
    <col min="14" max="26" width="9.21875" style="1"/>
    <col min="27" max="27" width="12.21875" style="1" bestFit="1" customWidth="1"/>
    <col min="28" max="28" width="52.5546875" style="1" bestFit="1" customWidth="1"/>
    <col min="29" max="29" width="26.33203125" style="1" bestFit="1" customWidth="1"/>
    <col min="30" max="30" width="7.77734375" style="1" bestFit="1" customWidth="1"/>
    <col min="31" max="38" width="9.21875" style="1"/>
  </cols>
  <sheetData>
    <row r="1" spans="1:30" ht="25.5" customHeight="1" thickBot="1" x14ac:dyDescent="0.35">
      <c r="A1" s="19" t="s">
        <v>0</v>
      </c>
      <c r="B1" s="20" t="s">
        <v>1</v>
      </c>
      <c r="C1" s="20" t="s">
        <v>2</v>
      </c>
      <c r="D1" s="20" t="s">
        <v>3</v>
      </c>
      <c r="E1" s="23" t="s">
        <v>42</v>
      </c>
      <c r="H1" s="17" t="s">
        <v>13</v>
      </c>
      <c r="I1" s="16" t="s">
        <v>14</v>
      </c>
      <c r="J1" s="16" t="s">
        <v>4</v>
      </c>
      <c r="K1" s="16" t="s">
        <v>12</v>
      </c>
    </row>
    <row r="2" spans="1:30" ht="24" thickTop="1" x14ac:dyDescent="0.45">
      <c r="A2" s="2">
        <v>1</v>
      </c>
      <c r="B2" s="4">
        <v>993</v>
      </c>
      <c r="C2" s="3">
        <v>3</v>
      </c>
      <c r="D2" s="5">
        <v>263470</v>
      </c>
      <c r="E2" s="1">
        <f>IF(AND(B2&gt;500,C2&lt;13,D2&lt;234000),7,IF(AND(B2&gt;500,C2&lt;13,D2&gt;23400),4,IF(AND(B2&gt;500,C2&gt;13,D2&lt;234000),5,IF(AND(B2&gt;500,C2&gt;13,D2&gt;234000),1,IF(AND(B2&lt;500,C2&lt;13,D2&gt;234000),2,IF(AND(B2&lt;500,C2&gt;=13,D2&lt;234000),3,IF(AND(B2&lt;500,C2&gt;=13,D2&gt;234000),0,IF(AND(B2&lt;500,C2&lt;13,D2&lt;234000),6))))))))</f>
        <v>4</v>
      </c>
      <c r="F2" s="25" t="s">
        <v>34</v>
      </c>
      <c r="G2" s="26"/>
      <c r="H2" s="13" t="s">
        <v>8</v>
      </c>
      <c r="I2" s="10" t="s">
        <v>9</v>
      </c>
      <c r="J2" s="15">
        <f>COUNTIF(B2:B51,"&gt;500")</f>
        <v>29</v>
      </c>
      <c r="K2" s="27">
        <f>J2/COUNT($A$2:$A$51)</f>
        <v>0.57999999999999996</v>
      </c>
    </row>
    <row r="3" spans="1:30" ht="23.4" x14ac:dyDescent="0.45">
      <c r="A3" s="2">
        <f>A2+1</f>
        <v>2</v>
      </c>
      <c r="B3" s="4">
        <v>306</v>
      </c>
      <c r="C3" s="3">
        <v>4</v>
      </c>
      <c r="D3" s="5">
        <v>417320</v>
      </c>
      <c r="E3" s="1">
        <f t="shared" ref="E3:E51" si="0">IF(AND(B3&gt;500,C3&lt;13,D3&lt;234000),7,IF(AND(B3&gt;500,C3&lt;13,D3&gt;23400),4,IF(AND(B3&gt;500,C3&gt;13,D3&lt;234000),5,IF(AND(B3&gt;500,C3&gt;13,D3&gt;234000),1,IF(AND(B3&lt;500,C3&lt;13,D3&gt;234000),2,IF(AND(B3&lt;500,C3&gt;=13,D3&lt;234000),3,IF(AND(B3&lt;500,C3&gt;=13,D3&gt;234000),0,IF(AND(B3&lt;500,C3&lt;13,D3&lt;234000),6))))))))</f>
        <v>2</v>
      </c>
      <c r="F3" s="1" t="s">
        <v>38</v>
      </c>
      <c r="G3" s="22" t="s">
        <v>39</v>
      </c>
      <c r="H3" s="14" t="s">
        <v>28</v>
      </c>
      <c r="I3" s="9" t="s">
        <v>10</v>
      </c>
      <c r="J3" s="12">
        <f>COUNTIF(C2:C51,"&lt;13")</f>
        <v>22</v>
      </c>
      <c r="K3" s="27">
        <f>J3/COUNT($A$2:$A$51)</f>
        <v>0.44</v>
      </c>
    </row>
    <row r="4" spans="1:30" ht="23.4" x14ac:dyDescent="0.45">
      <c r="A4" s="2">
        <f t="shared" ref="A4:A51" si="1">A3+1</f>
        <v>3</v>
      </c>
      <c r="B4" s="4">
        <v>172</v>
      </c>
      <c r="C4" s="3">
        <v>23</v>
      </c>
      <c r="D4" s="5">
        <v>80210</v>
      </c>
      <c r="E4" s="1">
        <f t="shared" si="0"/>
        <v>3</v>
      </c>
      <c r="F4" s="1" t="s">
        <v>36</v>
      </c>
      <c r="G4" s="22" t="s">
        <v>37</v>
      </c>
      <c r="H4" s="14" t="s">
        <v>29</v>
      </c>
      <c r="I4" s="9" t="s">
        <v>11</v>
      </c>
      <c r="J4" s="12">
        <f>COUNTIF(D2:D51,"&lt;234000")</f>
        <v>26</v>
      </c>
      <c r="K4" s="27">
        <f>J4/COUNT($A$2:$A$51)</f>
        <v>0.52</v>
      </c>
    </row>
    <row r="5" spans="1:30" ht="21" x14ac:dyDescent="0.4">
      <c r="A5" s="2">
        <f t="shared" si="1"/>
        <v>4</v>
      </c>
      <c r="B5" s="4">
        <v>252</v>
      </c>
      <c r="C5" s="3">
        <v>13</v>
      </c>
      <c r="D5" s="5">
        <v>460281</v>
      </c>
      <c r="E5" s="1">
        <f t="shared" si="0"/>
        <v>0</v>
      </c>
      <c r="F5" s="1" t="s">
        <v>32</v>
      </c>
      <c r="G5" s="22" t="s">
        <v>33</v>
      </c>
      <c r="H5" s="30"/>
      <c r="I5" s="24" t="s">
        <v>14</v>
      </c>
      <c r="J5" s="31" t="s">
        <v>4</v>
      </c>
      <c r="K5" s="24" t="s">
        <v>12</v>
      </c>
    </row>
    <row r="6" spans="1:30" ht="23.4" x14ac:dyDescent="0.45">
      <c r="A6" s="2">
        <f t="shared" si="1"/>
        <v>5</v>
      </c>
      <c r="B6" s="4">
        <v>651</v>
      </c>
      <c r="C6" s="3">
        <v>16</v>
      </c>
      <c r="D6" s="5">
        <v>201680</v>
      </c>
      <c r="E6" s="1">
        <f t="shared" si="0"/>
        <v>5</v>
      </c>
      <c r="F6" s="1" t="s">
        <v>40</v>
      </c>
      <c r="G6" s="22" t="s">
        <v>35</v>
      </c>
      <c r="H6" s="14" t="s">
        <v>15</v>
      </c>
      <c r="I6" s="11" t="s">
        <v>45</v>
      </c>
      <c r="J6" s="32">
        <f>COUNTIF($E$2:$E$51, 0)</f>
        <v>6</v>
      </c>
      <c r="K6" s="33">
        <f>J6/COUNT($A$2:$A$51)</f>
        <v>0.12</v>
      </c>
    </row>
    <row r="7" spans="1:30" ht="23.4" x14ac:dyDescent="0.45">
      <c r="A7" s="2">
        <f t="shared" si="1"/>
        <v>6</v>
      </c>
      <c r="B7" s="4">
        <v>414</v>
      </c>
      <c r="C7" s="3">
        <v>3</v>
      </c>
      <c r="D7" s="5">
        <v>199656</v>
      </c>
      <c r="E7" s="1">
        <f t="shared" si="0"/>
        <v>6</v>
      </c>
      <c r="F7" s="1" t="s">
        <v>41</v>
      </c>
      <c r="H7" s="14" t="s">
        <v>16</v>
      </c>
      <c r="I7" s="11" t="s">
        <v>43</v>
      </c>
      <c r="J7" s="32">
        <f>COUNTIF($E$2:$E$51, 1)</f>
        <v>9</v>
      </c>
      <c r="K7" s="33">
        <f t="shared" ref="K7:K13" si="2">J7/COUNT($A$2:$A$51)</f>
        <v>0.18</v>
      </c>
      <c r="AA7" s="12"/>
      <c r="AB7" s="11" t="s">
        <v>14</v>
      </c>
      <c r="AC7" s="11" t="s">
        <v>61</v>
      </c>
    </row>
    <row r="8" spans="1:30" ht="23.4" x14ac:dyDescent="0.45">
      <c r="A8" s="2">
        <f t="shared" si="1"/>
        <v>7</v>
      </c>
      <c r="B8" s="4">
        <v>246</v>
      </c>
      <c r="C8" s="3">
        <v>8</v>
      </c>
      <c r="D8" s="5">
        <v>15621</v>
      </c>
      <c r="E8" s="1">
        <f t="shared" si="0"/>
        <v>6</v>
      </c>
      <c r="H8" s="14" t="s">
        <v>17</v>
      </c>
      <c r="I8" s="11" t="s">
        <v>44</v>
      </c>
      <c r="J8" s="32">
        <f>COUNTIF($E$2:$E$51, 2)</f>
        <v>5</v>
      </c>
      <c r="K8" s="33">
        <f t="shared" si="2"/>
        <v>0.1</v>
      </c>
      <c r="AA8" s="14" t="s">
        <v>15</v>
      </c>
      <c r="AB8" s="11" t="s">
        <v>45</v>
      </c>
      <c r="AC8" s="11" t="s">
        <v>54</v>
      </c>
      <c r="AD8" s="36"/>
    </row>
    <row r="9" spans="1:30" ht="23.4" x14ac:dyDescent="0.45">
      <c r="A9" s="2">
        <f t="shared" si="1"/>
        <v>8</v>
      </c>
      <c r="B9" s="4">
        <v>820</v>
      </c>
      <c r="C9" s="3">
        <v>15</v>
      </c>
      <c r="D9" s="5">
        <v>89239</v>
      </c>
      <c r="E9" s="1">
        <f t="shared" si="0"/>
        <v>5</v>
      </c>
      <c r="H9" s="14" t="s">
        <v>18</v>
      </c>
      <c r="I9" s="11" t="s">
        <v>46</v>
      </c>
      <c r="J9" s="32">
        <f>COUNTIF($E$2:$E$51, 3)</f>
        <v>4</v>
      </c>
      <c r="K9" s="33">
        <f t="shared" si="2"/>
        <v>0.08</v>
      </c>
      <c r="AA9" s="14" t="s">
        <v>16</v>
      </c>
      <c r="AB9" s="11" t="s">
        <v>43</v>
      </c>
      <c r="AC9" s="11" t="s">
        <v>53</v>
      </c>
      <c r="AD9" s="36"/>
    </row>
    <row r="10" spans="1:30" ht="23.4" x14ac:dyDescent="0.45">
      <c r="A10" s="2">
        <f t="shared" si="1"/>
        <v>9</v>
      </c>
      <c r="B10" s="4">
        <v>587</v>
      </c>
      <c r="C10" s="3">
        <v>20</v>
      </c>
      <c r="D10" s="5">
        <v>466122</v>
      </c>
      <c r="E10" s="1">
        <f t="shared" si="0"/>
        <v>1</v>
      </c>
      <c r="H10" s="14" t="s">
        <v>19</v>
      </c>
      <c r="I10" s="11" t="s">
        <v>47</v>
      </c>
      <c r="J10" s="32">
        <f>COUNTIF($E$2:$E$51, 4)</f>
        <v>4</v>
      </c>
      <c r="K10" s="33">
        <f t="shared" si="2"/>
        <v>0.08</v>
      </c>
      <c r="AA10" s="14" t="s">
        <v>17</v>
      </c>
      <c r="AB10" s="11" t="s">
        <v>44</v>
      </c>
      <c r="AC10" s="11" t="s">
        <v>55</v>
      </c>
      <c r="AD10" s="36"/>
    </row>
    <row r="11" spans="1:30" ht="23.4" x14ac:dyDescent="0.45">
      <c r="A11" s="2">
        <f t="shared" si="1"/>
        <v>10</v>
      </c>
      <c r="B11" s="4">
        <v>331</v>
      </c>
      <c r="C11" s="3">
        <v>16</v>
      </c>
      <c r="D11" s="5">
        <v>309484</v>
      </c>
      <c r="E11" s="1">
        <f t="shared" si="0"/>
        <v>0</v>
      </c>
      <c r="H11" s="14" t="s">
        <v>20</v>
      </c>
      <c r="I11" s="11" t="s">
        <v>48</v>
      </c>
      <c r="J11" s="32">
        <f>COUNTIF($E$2:$E$51, 5)</f>
        <v>9</v>
      </c>
      <c r="K11" s="33">
        <f t="shared" si="2"/>
        <v>0.18</v>
      </c>
      <c r="AA11" s="14" t="s">
        <v>18</v>
      </c>
      <c r="AB11" s="11" t="s">
        <v>46</v>
      </c>
      <c r="AC11" s="11" t="s">
        <v>56</v>
      </c>
      <c r="AD11" s="36"/>
    </row>
    <row r="12" spans="1:30" ht="23.4" x14ac:dyDescent="0.45">
      <c r="A12" s="2">
        <f t="shared" si="1"/>
        <v>11</v>
      </c>
      <c r="B12" s="4">
        <v>663</v>
      </c>
      <c r="C12" s="3">
        <v>4</v>
      </c>
      <c r="D12" s="5">
        <v>45341</v>
      </c>
      <c r="E12" s="1">
        <f t="shared" si="0"/>
        <v>7</v>
      </c>
      <c r="H12" s="14" t="s">
        <v>21</v>
      </c>
      <c r="I12" s="11" t="s">
        <v>49</v>
      </c>
      <c r="J12" s="32">
        <f>COUNTIF($E$2:$E$51, 6)</f>
        <v>6</v>
      </c>
      <c r="K12" s="33">
        <f t="shared" si="2"/>
        <v>0.12</v>
      </c>
      <c r="AA12" s="14" t="s">
        <v>19</v>
      </c>
      <c r="AB12" s="11" t="s">
        <v>47</v>
      </c>
      <c r="AC12" s="11" t="s">
        <v>57</v>
      </c>
      <c r="AD12" s="36"/>
    </row>
    <row r="13" spans="1:30" ht="23.4" x14ac:dyDescent="0.45">
      <c r="A13" s="2">
        <f t="shared" si="1"/>
        <v>12</v>
      </c>
      <c r="B13" s="4">
        <v>940</v>
      </c>
      <c r="C13" s="3">
        <v>18</v>
      </c>
      <c r="D13" s="5">
        <v>156677</v>
      </c>
      <c r="E13" s="1">
        <f t="shared" si="0"/>
        <v>5</v>
      </c>
      <c r="H13" s="14" t="s">
        <v>22</v>
      </c>
      <c r="I13" s="11" t="s">
        <v>50</v>
      </c>
      <c r="J13" s="32">
        <f>COUNTIF($E$2:$E$51, 7)</f>
        <v>7</v>
      </c>
      <c r="K13" s="33">
        <f t="shared" si="2"/>
        <v>0.14000000000000001</v>
      </c>
      <c r="AA13" s="14" t="s">
        <v>20</v>
      </c>
      <c r="AB13" s="11" t="s">
        <v>48</v>
      </c>
      <c r="AC13" s="11" t="s">
        <v>58</v>
      </c>
      <c r="AD13" s="36"/>
    </row>
    <row r="14" spans="1:30" ht="23.4" x14ac:dyDescent="0.45">
      <c r="A14" s="2">
        <f t="shared" si="1"/>
        <v>13</v>
      </c>
      <c r="B14" s="4">
        <v>531</v>
      </c>
      <c r="C14" s="3">
        <v>15</v>
      </c>
      <c r="D14" s="5">
        <v>441961</v>
      </c>
      <c r="E14" s="1">
        <f t="shared" si="0"/>
        <v>1</v>
      </c>
      <c r="H14" s="34" t="s">
        <v>6</v>
      </c>
      <c r="I14" s="34" t="s">
        <v>7</v>
      </c>
      <c r="J14" s="35">
        <f>SUM(J6:J13)</f>
        <v>50</v>
      </c>
      <c r="K14" s="33">
        <f>SUM(K6:K13)</f>
        <v>1</v>
      </c>
      <c r="AA14" s="14" t="s">
        <v>21</v>
      </c>
      <c r="AB14" s="11" t="s">
        <v>49</v>
      </c>
      <c r="AC14" s="11" t="s">
        <v>59</v>
      </c>
      <c r="AD14" s="36"/>
    </row>
    <row r="15" spans="1:30" ht="24" thickBot="1" x14ac:dyDescent="0.5">
      <c r="A15" s="2">
        <f t="shared" si="1"/>
        <v>14</v>
      </c>
      <c r="B15" s="4">
        <v>563</v>
      </c>
      <c r="C15" s="3">
        <v>4</v>
      </c>
      <c r="D15" s="5">
        <v>377165</v>
      </c>
      <c r="E15" s="1">
        <f t="shared" si="0"/>
        <v>4</v>
      </c>
      <c r="H15" s="6"/>
      <c r="I15" s="28" t="s">
        <v>14</v>
      </c>
      <c r="J15" s="29" t="s">
        <v>12</v>
      </c>
      <c r="K15" s="21" t="s">
        <v>6</v>
      </c>
      <c r="AA15" s="14" t="s">
        <v>22</v>
      </c>
      <c r="AB15" s="11" t="s">
        <v>50</v>
      </c>
      <c r="AC15" s="11" t="s">
        <v>60</v>
      </c>
      <c r="AD15" s="36"/>
    </row>
    <row r="16" spans="1:30" ht="24" thickTop="1" x14ac:dyDescent="0.45">
      <c r="A16" s="2">
        <f t="shared" si="1"/>
        <v>15</v>
      </c>
      <c r="B16" s="4">
        <v>724</v>
      </c>
      <c r="C16" s="3">
        <v>23</v>
      </c>
      <c r="D16" s="5">
        <v>80404</v>
      </c>
      <c r="E16" s="1">
        <f t="shared" si="0"/>
        <v>5</v>
      </c>
      <c r="H16" s="18" t="s">
        <v>23</v>
      </c>
      <c r="I16" s="11" t="s">
        <v>62</v>
      </c>
      <c r="J16" s="37">
        <f>COUNTIFS(D2:D51,"&lt;234000",C2:C51,"&lt;13")/COUNTIFS(D2:D51,"&lt;234000")</f>
        <v>0.5</v>
      </c>
      <c r="K16" s="21" t="s">
        <v>6</v>
      </c>
      <c r="AD16" s="36"/>
    </row>
    <row r="17" spans="1:14" ht="18" x14ac:dyDescent="0.35">
      <c r="A17" s="2">
        <f t="shared" si="1"/>
        <v>16</v>
      </c>
      <c r="B17" s="4">
        <v>866</v>
      </c>
      <c r="C17" s="3">
        <v>24</v>
      </c>
      <c r="D17" s="5">
        <v>339937</v>
      </c>
      <c r="E17" s="1">
        <f t="shared" si="0"/>
        <v>1</v>
      </c>
      <c r="H17" s="18" t="s">
        <v>24</v>
      </c>
      <c r="I17" s="11" t="s">
        <v>63</v>
      </c>
      <c r="J17" s="37">
        <f>COUNTIFS(B2:B51,"&gt;500", D2:D51,"&lt;234000")/COUNTIFS(B2:B51,"&gt;500")</f>
        <v>0.55172413793103448</v>
      </c>
      <c r="K17" s="21" t="s">
        <v>6</v>
      </c>
    </row>
    <row r="18" spans="1:14" ht="18" x14ac:dyDescent="0.35">
      <c r="A18" s="2">
        <f t="shared" si="1"/>
        <v>17</v>
      </c>
      <c r="B18" s="4">
        <v>201</v>
      </c>
      <c r="C18" s="3">
        <v>17</v>
      </c>
      <c r="D18" s="5">
        <v>278608</v>
      </c>
      <c r="E18" s="1">
        <f t="shared" si="0"/>
        <v>0</v>
      </c>
      <c r="H18" s="18" t="s">
        <v>30</v>
      </c>
      <c r="I18" s="11" t="s">
        <v>64</v>
      </c>
      <c r="J18" s="37">
        <f>COUNTIFS(C2:C51,"&lt;13",B2:B51,"&gt;500",D2:D51,"&gt;234000")/COUNTIFS(B2:B51,"&gt;500")</f>
        <v>0.13793103448275862</v>
      </c>
      <c r="K18" s="21" t="s">
        <v>6</v>
      </c>
    </row>
    <row r="19" spans="1:14" ht="18" x14ac:dyDescent="0.35">
      <c r="A19" s="2">
        <f t="shared" si="1"/>
        <v>18</v>
      </c>
      <c r="B19" s="4">
        <v>324</v>
      </c>
      <c r="C19" s="3">
        <v>4</v>
      </c>
      <c r="D19" s="5">
        <v>149478</v>
      </c>
      <c r="E19" s="1">
        <f t="shared" si="0"/>
        <v>6</v>
      </c>
      <c r="H19" s="18" t="s">
        <v>31</v>
      </c>
      <c r="I19" s="11" t="s">
        <v>65</v>
      </c>
      <c r="J19" s="38">
        <f>COUNTIFS(C2:C51,"&lt;13",D2:D51,"&lt;234000",B2:B51,"&lt;500")/COUNTIFS(D2:D51,"&lt;234000")</f>
        <v>0.23076923076923078</v>
      </c>
      <c r="K19" s="21" t="s">
        <v>6</v>
      </c>
    </row>
    <row r="20" spans="1:14" ht="18" x14ac:dyDescent="0.35">
      <c r="A20" s="2">
        <f t="shared" si="1"/>
        <v>19</v>
      </c>
      <c r="B20" s="4">
        <v>395</v>
      </c>
      <c r="C20" s="3">
        <v>4</v>
      </c>
      <c r="D20" s="5">
        <v>250469</v>
      </c>
      <c r="E20" s="1">
        <f t="shared" si="0"/>
        <v>2</v>
      </c>
      <c r="H20" s="18" t="s">
        <v>66</v>
      </c>
      <c r="I20" s="11" t="s">
        <v>67</v>
      </c>
      <c r="J20" s="38">
        <f>COUNTIFS(B2:B51,"&gt;500",C2:C51,"&gt;13",D2:D51,"&lt;234000")/COUNTIFS(C2:C51,"&gt;13")</f>
        <v>0.34615384615384615</v>
      </c>
      <c r="K20" s="21" t="s">
        <v>6</v>
      </c>
    </row>
    <row r="21" spans="1:14" ht="18" x14ac:dyDescent="0.35">
      <c r="A21" s="2">
        <f t="shared" si="1"/>
        <v>20</v>
      </c>
      <c r="B21" s="4">
        <v>707</v>
      </c>
      <c r="C21" s="3">
        <v>15</v>
      </c>
      <c r="D21" s="5">
        <v>423975</v>
      </c>
      <c r="E21" s="1">
        <f t="shared" si="0"/>
        <v>1</v>
      </c>
      <c r="H21" s="18" t="s">
        <v>25</v>
      </c>
      <c r="I21" s="11" t="s">
        <v>51</v>
      </c>
      <c r="J21" s="38">
        <f>COUNTIFS(E2:E51,"&gt;3",E2:E51,"&lt;7")/COUNT(A2:A51)</f>
        <v>0.38</v>
      </c>
      <c r="K21" s="21" t="s">
        <v>6</v>
      </c>
    </row>
    <row r="22" spans="1:14" ht="18" x14ac:dyDescent="0.35">
      <c r="A22" s="2">
        <f t="shared" si="1"/>
        <v>21</v>
      </c>
      <c r="B22" s="4">
        <v>68</v>
      </c>
      <c r="C22" s="3">
        <v>13</v>
      </c>
      <c r="D22" s="5">
        <v>84278</v>
      </c>
      <c r="E22" s="1">
        <f t="shared" si="0"/>
        <v>3</v>
      </c>
      <c r="H22" s="18" t="s">
        <v>26</v>
      </c>
      <c r="I22" s="11" t="s">
        <v>52</v>
      </c>
      <c r="J22" s="38">
        <f>COUNTIFS(E2:E51,"&gt;0",E2:E51,"&lt;4")/COUNTIFS(E2:E51,"&gt;0",E2:E51,"&lt;8")</f>
        <v>0.40909090909090912</v>
      </c>
      <c r="K22" s="21" t="s">
        <v>6</v>
      </c>
    </row>
    <row r="23" spans="1:14" ht="18" x14ac:dyDescent="0.35">
      <c r="A23" s="2">
        <f t="shared" si="1"/>
        <v>22</v>
      </c>
      <c r="B23" s="4">
        <v>407</v>
      </c>
      <c r="C23" s="3">
        <v>5</v>
      </c>
      <c r="D23" s="5">
        <v>12657</v>
      </c>
      <c r="E23" s="1">
        <f t="shared" si="0"/>
        <v>6</v>
      </c>
      <c r="H23" s="18" t="s">
        <v>27</v>
      </c>
      <c r="I23" s="11" t="s">
        <v>68</v>
      </c>
      <c r="J23" s="38">
        <f>COUNTIFS(C2:C51,"&lt;13", D2:D51,"&gt;234000")/COUNTIFS(D2:D51,"&gt;234000")</f>
        <v>0.375</v>
      </c>
      <c r="K23" s="21" t="s">
        <v>6</v>
      </c>
    </row>
    <row r="24" spans="1:14" ht="15.6" x14ac:dyDescent="0.3">
      <c r="A24" s="2">
        <f t="shared" si="1"/>
        <v>23</v>
      </c>
      <c r="B24" s="4">
        <v>139</v>
      </c>
      <c r="C24" s="3">
        <v>10</v>
      </c>
      <c r="D24" s="5">
        <v>82925</v>
      </c>
      <c r="E24" s="1">
        <f t="shared" si="0"/>
        <v>6</v>
      </c>
    </row>
    <row r="25" spans="1:14" ht="15.6" x14ac:dyDescent="0.3">
      <c r="A25" s="2">
        <f t="shared" si="1"/>
        <v>24</v>
      </c>
      <c r="B25" s="4">
        <v>278</v>
      </c>
      <c r="C25" s="3">
        <v>18</v>
      </c>
      <c r="D25" s="5">
        <v>312233</v>
      </c>
      <c r="E25" s="1">
        <f t="shared" si="0"/>
        <v>0</v>
      </c>
    </row>
    <row r="26" spans="1:14" ht="15.6" x14ac:dyDescent="0.3">
      <c r="A26" s="2">
        <f t="shared" si="1"/>
        <v>25</v>
      </c>
      <c r="B26" s="4">
        <v>527</v>
      </c>
      <c r="C26" s="3">
        <v>19</v>
      </c>
      <c r="D26" s="5">
        <v>195477</v>
      </c>
      <c r="E26" s="1">
        <f t="shared" si="0"/>
        <v>5</v>
      </c>
      <c r="L26" s="39" t="s">
        <v>69</v>
      </c>
      <c r="M26" s="39" t="s">
        <v>70</v>
      </c>
      <c r="N26" s="39" t="s">
        <v>71</v>
      </c>
    </row>
    <row r="27" spans="1:14" ht="18" x14ac:dyDescent="0.3">
      <c r="A27" s="2">
        <f t="shared" si="1"/>
        <v>26</v>
      </c>
      <c r="B27" s="4">
        <v>188</v>
      </c>
      <c r="C27" s="3">
        <v>25</v>
      </c>
      <c r="D27" s="5">
        <v>112740</v>
      </c>
      <c r="E27" s="1">
        <f t="shared" si="0"/>
        <v>3</v>
      </c>
      <c r="L27" s="40" t="s">
        <v>72</v>
      </c>
      <c r="M27" s="41" t="s">
        <v>73</v>
      </c>
      <c r="N27" s="42">
        <f>COUNTIFS('Applied Probability-Business'!B2:B51,"&gt;500",'Applied Probability-Business'!D2:D51,"&lt;234000")</f>
        <v>16</v>
      </c>
    </row>
    <row r="28" spans="1:14" ht="18" x14ac:dyDescent="0.3">
      <c r="A28" s="2">
        <f t="shared" si="1"/>
        <v>27</v>
      </c>
      <c r="B28" s="4">
        <v>726</v>
      </c>
      <c r="C28" s="3">
        <v>18</v>
      </c>
      <c r="D28" s="5">
        <v>442165</v>
      </c>
      <c r="E28" s="1">
        <f t="shared" si="0"/>
        <v>1</v>
      </c>
      <c r="L28" s="40" t="s">
        <v>74</v>
      </c>
      <c r="M28" s="41" t="s">
        <v>75</v>
      </c>
      <c r="N28" s="42">
        <f>COUNTIFS('Applied Probability-Business'!B2:B51,"&lt;500",'Applied Probability-Business'!C2:C51,"&lt;13")</f>
        <v>11</v>
      </c>
    </row>
    <row r="29" spans="1:14" ht="18" x14ac:dyDescent="0.3">
      <c r="A29" s="2">
        <f t="shared" si="1"/>
        <v>28</v>
      </c>
      <c r="B29" s="4">
        <v>385</v>
      </c>
      <c r="C29" s="3">
        <v>2</v>
      </c>
      <c r="D29" s="5">
        <v>18969</v>
      </c>
      <c r="E29" s="1">
        <f t="shared" si="0"/>
        <v>6</v>
      </c>
      <c r="L29" s="40" t="s">
        <v>76</v>
      </c>
      <c r="M29" s="41" t="s">
        <v>77</v>
      </c>
      <c r="N29" s="42">
        <f>COUNTIFS('Applied Probability-Business'!C2:C51,"&lt;13",'Applied Probability-Business'!D2:D51,"&lt;234000")</f>
        <v>13</v>
      </c>
    </row>
    <row r="30" spans="1:14" ht="18" x14ac:dyDescent="0.3">
      <c r="A30" s="2">
        <f t="shared" si="1"/>
        <v>29</v>
      </c>
      <c r="B30" s="4">
        <v>546</v>
      </c>
      <c r="C30" s="3">
        <v>3</v>
      </c>
      <c r="D30" s="5">
        <v>436795</v>
      </c>
      <c r="E30" s="1">
        <f t="shared" si="0"/>
        <v>4</v>
      </c>
      <c r="L30" s="40" t="s">
        <v>78</v>
      </c>
      <c r="M30" s="41" t="s">
        <v>79</v>
      </c>
      <c r="N30" s="42">
        <f>COUNTIFS('Applied Probability-Business'!B2:B51,"&gt;500",'Applied Probability-Business'!C2:C51,"&lt;13",'Applied Probability-Business'!D2:D51,"&lt;234000")</f>
        <v>7</v>
      </c>
    </row>
    <row r="31" spans="1:14" ht="15.6" x14ac:dyDescent="0.3">
      <c r="A31" s="2">
        <f t="shared" si="1"/>
        <v>30</v>
      </c>
      <c r="B31" s="4">
        <v>635</v>
      </c>
      <c r="C31" s="3">
        <v>25</v>
      </c>
      <c r="D31" s="5">
        <v>107469</v>
      </c>
      <c r="E31" s="1">
        <f t="shared" si="0"/>
        <v>5</v>
      </c>
    </row>
    <row r="32" spans="1:14" ht="15.6" x14ac:dyDescent="0.3">
      <c r="A32" s="2">
        <f t="shared" si="1"/>
        <v>31</v>
      </c>
      <c r="B32" s="4">
        <v>366</v>
      </c>
      <c r="C32" s="3">
        <v>9</v>
      </c>
      <c r="D32" s="5">
        <v>259752</v>
      </c>
      <c r="E32" s="1">
        <f t="shared" si="0"/>
        <v>2</v>
      </c>
    </row>
    <row r="33" spans="1:5" ht="15.6" x14ac:dyDescent="0.3">
      <c r="A33" s="2">
        <f t="shared" si="1"/>
        <v>32</v>
      </c>
      <c r="B33" s="4">
        <v>959</v>
      </c>
      <c r="C33" s="3">
        <v>10</v>
      </c>
      <c r="D33" s="5">
        <v>125415</v>
      </c>
      <c r="E33" s="1">
        <f t="shared" si="0"/>
        <v>7</v>
      </c>
    </row>
    <row r="34" spans="1:5" ht="15.6" x14ac:dyDescent="0.3">
      <c r="A34" s="2">
        <f t="shared" si="1"/>
        <v>33</v>
      </c>
      <c r="B34" s="4">
        <v>514</v>
      </c>
      <c r="C34" s="3">
        <v>20</v>
      </c>
      <c r="D34" s="5">
        <v>261185</v>
      </c>
      <c r="E34" s="1">
        <f t="shared" si="0"/>
        <v>1</v>
      </c>
    </row>
    <row r="35" spans="1:5" ht="15.6" x14ac:dyDescent="0.3">
      <c r="A35" s="2">
        <f t="shared" si="1"/>
        <v>34</v>
      </c>
      <c r="B35" s="4">
        <v>519</v>
      </c>
      <c r="C35" s="3">
        <v>24</v>
      </c>
      <c r="D35" s="5">
        <v>381388</v>
      </c>
      <c r="E35" s="1">
        <f t="shared" si="0"/>
        <v>1</v>
      </c>
    </row>
    <row r="36" spans="1:5" ht="15.6" x14ac:dyDescent="0.3">
      <c r="A36" s="2">
        <f t="shared" si="1"/>
        <v>35</v>
      </c>
      <c r="B36" s="4">
        <v>165</v>
      </c>
      <c r="C36" s="3">
        <v>24</v>
      </c>
      <c r="D36" s="5">
        <v>84697</v>
      </c>
      <c r="E36" s="1">
        <f t="shared" si="0"/>
        <v>3</v>
      </c>
    </row>
    <row r="37" spans="1:5" ht="15.6" x14ac:dyDescent="0.3">
      <c r="A37" s="2">
        <f t="shared" si="1"/>
        <v>36</v>
      </c>
      <c r="B37" s="4">
        <v>866</v>
      </c>
      <c r="C37" s="3">
        <v>16</v>
      </c>
      <c r="D37" s="5">
        <v>151299</v>
      </c>
      <c r="E37" s="1">
        <f t="shared" si="0"/>
        <v>5</v>
      </c>
    </row>
    <row r="38" spans="1:5" ht="15.6" x14ac:dyDescent="0.3">
      <c r="A38" s="2">
        <f t="shared" si="1"/>
        <v>37</v>
      </c>
      <c r="B38" s="4">
        <v>531</v>
      </c>
      <c r="C38" s="3">
        <v>10</v>
      </c>
      <c r="D38" s="5">
        <v>118948</v>
      </c>
      <c r="E38" s="1">
        <f t="shared" si="0"/>
        <v>7</v>
      </c>
    </row>
    <row r="39" spans="1:5" ht="15.6" x14ac:dyDescent="0.3">
      <c r="A39" s="2">
        <f t="shared" si="1"/>
        <v>38</v>
      </c>
      <c r="B39" s="4">
        <v>151</v>
      </c>
      <c r="C39" s="3">
        <v>25</v>
      </c>
      <c r="D39" s="5">
        <v>302254</v>
      </c>
      <c r="E39" s="1">
        <f t="shared" si="0"/>
        <v>0</v>
      </c>
    </row>
    <row r="40" spans="1:5" ht="15.6" x14ac:dyDescent="0.3">
      <c r="A40" s="2">
        <f t="shared" si="1"/>
        <v>39</v>
      </c>
      <c r="B40" s="4">
        <v>436</v>
      </c>
      <c r="C40" s="3">
        <v>11</v>
      </c>
      <c r="D40" s="5">
        <v>295024</v>
      </c>
      <c r="E40" s="1">
        <f t="shared" si="0"/>
        <v>2</v>
      </c>
    </row>
    <row r="41" spans="1:5" ht="15.6" x14ac:dyDescent="0.3">
      <c r="A41" s="2">
        <f t="shared" si="1"/>
        <v>40</v>
      </c>
      <c r="B41" s="4">
        <v>756</v>
      </c>
      <c r="C41" s="3">
        <v>23</v>
      </c>
      <c r="D41" s="5">
        <v>212548</v>
      </c>
      <c r="E41" s="1">
        <f t="shared" si="0"/>
        <v>5</v>
      </c>
    </row>
    <row r="42" spans="1:5" ht="15.6" x14ac:dyDescent="0.3">
      <c r="A42" s="2">
        <f t="shared" si="1"/>
        <v>41</v>
      </c>
      <c r="B42" s="4">
        <v>515</v>
      </c>
      <c r="C42" s="3">
        <v>17</v>
      </c>
      <c r="D42" s="5">
        <v>162738</v>
      </c>
      <c r="E42" s="1">
        <f t="shared" si="0"/>
        <v>5</v>
      </c>
    </row>
    <row r="43" spans="1:5" ht="15.6" x14ac:dyDescent="0.3">
      <c r="A43" s="2">
        <f t="shared" si="1"/>
        <v>42</v>
      </c>
      <c r="B43" s="4">
        <v>808</v>
      </c>
      <c r="C43" s="3">
        <v>5</v>
      </c>
      <c r="D43" s="5">
        <v>178599</v>
      </c>
      <c r="E43" s="1">
        <f t="shared" si="0"/>
        <v>7</v>
      </c>
    </row>
    <row r="44" spans="1:5" ht="15.6" x14ac:dyDescent="0.3">
      <c r="A44" s="2">
        <f t="shared" si="1"/>
        <v>43</v>
      </c>
      <c r="B44" s="4">
        <v>819</v>
      </c>
      <c r="C44" s="3">
        <v>4</v>
      </c>
      <c r="D44" s="5">
        <v>101525</v>
      </c>
      <c r="E44" s="1">
        <f t="shared" si="0"/>
        <v>7</v>
      </c>
    </row>
    <row r="45" spans="1:5" ht="15.6" x14ac:dyDescent="0.3">
      <c r="A45" s="2">
        <f t="shared" si="1"/>
        <v>44</v>
      </c>
      <c r="B45" s="4">
        <v>808</v>
      </c>
      <c r="C45" s="3">
        <v>6</v>
      </c>
      <c r="D45" s="5">
        <v>169616</v>
      </c>
      <c r="E45" s="1">
        <f t="shared" si="0"/>
        <v>7</v>
      </c>
    </row>
    <row r="46" spans="1:5" ht="15.6" x14ac:dyDescent="0.3">
      <c r="A46" s="2">
        <f t="shared" si="1"/>
        <v>45</v>
      </c>
      <c r="B46" s="4">
        <v>916</v>
      </c>
      <c r="C46" s="3">
        <v>16</v>
      </c>
      <c r="D46" s="5">
        <v>277513</v>
      </c>
      <c r="E46" s="1">
        <f t="shared" si="0"/>
        <v>1</v>
      </c>
    </row>
    <row r="47" spans="1:5" ht="15.6" x14ac:dyDescent="0.3">
      <c r="A47" s="2">
        <f t="shared" si="1"/>
        <v>46</v>
      </c>
      <c r="B47" s="4">
        <v>203</v>
      </c>
      <c r="C47" s="3">
        <v>12</v>
      </c>
      <c r="D47" s="5">
        <v>487052</v>
      </c>
      <c r="E47" s="1">
        <f t="shared" si="0"/>
        <v>2</v>
      </c>
    </row>
    <row r="48" spans="1:5" ht="15.6" x14ac:dyDescent="0.3">
      <c r="A48" s="2">
        <f t="shared" si="1"/>
        <v>47</v>
      </c>
      <c r="B48" s="4">
        <v>966</v>
      </c>
      <c r="C48" s="3">
        <v>4</v>
      </c>
      <c r="D48" s="5">
        <v>144676</v>
      </c>
      <c r="E48" s="1">
        <f t="shared" si="0"/>
        <v>7</v>
      </c>
    </row>
    <row r="49" spans="1:7" ht="15.6" x14ac:dyDescent="0.3">
      <c r="A49" s="2">
        <f t="shared" si="1"/>
        <v>48</v>
      </c>
      <c r="B49" s="4">
        <v>309</v>
      </c>
      <c r="C49" s="3">
        <v>21</v>
      </c>
      <c r="D49" s="5">
        <v>430169</v>
      </c>
      <c r="E49" s="1">
        <f t="shared" si="0"/>
        <v>0</v>
      </c>
    </row>
    <row r="50" spans="1:7" ht="15.6" x14ac:dyDescent="0.3">
      <c r="A50" s="2">
        <f t="shared" si="1"/>
        <v>49</v>
      </c>
      <c r="B50" s="4">
        <v>677</v>
      </c>
      <c r="C50" s="3">
        <v>4</v>
      </c>
      <c r="D50" s="5">
        <v>265350</v>
      </c>
      <c r="E50" s="1">
        <f t="shared" si="0"/>
        <v>4</v>
      </c>
      <c r="F50" s="8"/>
    </row>
    <row r="51" spans="1:7" ht="15.6" x14ac:dyDescent="0.3">
      <c r="A51" s="2">
        <f t="shared" si="1"/>
        <v>50</v>
      </c>
      <c r="B51" s="4">
        <v>612</v>
      </c>
      <c r="C51" s="3">
        <v>21</v>
      </c>
      <c r="D51" s="5">
        <v>326357</v>
      </c>
      <c r="E51" s="1">
        <f t="shared" si="0"/>
        <v>1</v>
      </c>
      <c r="F51" s="8"/>
      <c r="G51" s="8"/>
    </row>
  </sheetData>
  <autoFilter ref="A1:K51" xr:uid="{DAE5AFA0-B46E-4108-9E9F-AC4223C1762D}"/>
  <mergeCells count="1">
    <mergeCell ref="F2:G2"/>
  </mergeCells>
  <conditionalFormatting sqref="B1:B51">
    <cfRule type="cellIs" dxfId="14" priority="15" operator="greaterThan">
      <formula>500</formula>
    </cfRule>
  </conditionalFormatting>
  <conditionalFormatting sqref="C1:C51">
    <cfRule type="cellIs" dxfId="13" priority="13" operator="lessThan">
      <formula>13</formula>
    </cfRule>
    <cfRule type="cellIs" dxfId="12" priority="14" operator="lessThan">
      <formula>13</formula>
    </cfRule>
  </conditionalFormatting>
  <conditionalFormatting sqref="D1:D51">
    <cfRule type="cellIs" dxfId="11" priority="12" operator="lessThan">
      <formula>234000</formula>
    </cfRule>
  </conditionalFormatting>
  <conditionalFormatting sqref="E2:E51">
    <cfRule type="cellIs" dxfId="10" priority="1" operator="equal">
      <formula>7</formula>
    </cfRule>
    <cfRule type="cellIs" dxfId="9" priority="2" operator="equal">
      <formula>6</formula>
    </cfRule>
    <cfRule type="cellIs" dxfId="8" priority="3" operator="equal">
      <formula>5</formula>
    </cfRule>
    <cfRule type="cellIs" dxfId="7" priority="4" operator="equal">
      <formula>4</formula>
    </cfRule>
    <cfRule type="cellIs" dxfId="6" priority="5" operator="equal">
      <formula>3</formula>
    </cfRule>
    <cfRule type="cellIs" dxfId="5" priority="6" operator="equal">
      <formula>2</formula>
    </cfRule>
    <cfRule type="cellIs" dxfId="4" priority="7" operator="equal">
      <formula>2</formula>
    </cfRule>
    <cfRule type="cellIs" dxfId="3" priority="8" operator="equal">
      <formula>2</formula>
    </cfRule>
    <cfRule type="cellIs" dxfId="2" priority="9" operator="equal">
      <formula>1</formula>
    </cfRule>
    <cfRule type="cellIs" dxfId="1" priority="10" operator="equal">
      <formula>0</formula>
    </cfRule>
    <cfRule type="expression" dxfId="0" priority="11">
      <formula>"if($E$2:$E$51,""0"")"</formula>
    </cfRule>
  </conditionalFormatting>
  <pageMargins left="0.7" right="0.7" top="0.75" bottom="0.75" header="0.3" footer="0.3"/>
  <pageSetup paperSize="1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12" sqref="H12"/>
    </sheetView>
  </sheetViews>
  <sheetFormatPr defaultRowHeight="14.4" x14ac:dyDescent="0.3"/>
  <cols>
    <col min="1" max="1" width="100.77734375" customWidth="1"/>
  </cols>
  <sheetData>
    <row r="1" spans="1:1" ht="23.4" x14ac:dyDescent="0.45">
      <c r="A1" s="7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Applied Probability-Business</vt:lpstr>
      <vt:lpstr>Probability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Arvind</cp:lastModifiedBy>
  <dcterms:created xsi:type="dcterms:W3CDTF">2018-04-05T16:19:25Z</dcterms:created>
  <dcterms:modified xsi:type="dcterms:W3CDTF">2018-11-12T04:24:22Z</dcterms:modified>
</cp:coreProperties>
</file>