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rvindh Kumar\Desktop\Data Analytics\project 4\"/>
    </mc:Choice>
  </mc:AlternateContent>
  <xr:revisionPtr revIDLastSave="0" documentId="13_ncr:1_{0B349DC6-BFCE-4B27-A260-BC86343E76CC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Sheet1!$A$1:$F$7169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1" l="1"/>
  <c r="M33" i="1" l="1"/>
  <c r="L33" i="1" s="1"/>
  <c r="M32" i="1"/>
  <c r="L32" i="1" s="1"/>
  <c r="M31" i="1"/>
  <c r="L31" i="1" s="1"/>
  <c r="M30" i="1"/>
  <c r="L30" i="1" s="1"/>
  <c r="M29" i="1"/>
  <c r="L29" i="1" s="1"/>
  <c r="M28" i="1"/>
  <c r="L28" i="1" s="1"/>
  <c r="M27" i="1"/>
  <c r="L27" i="1" s="1"/>
  <c r="M26" i="1"/>
  <c r="L26" i="1" s="1"/>
  <c r="M25" i="1"/>
  <c r="L25" i="1" s="1"/>
  <c r="N33" i="1"/>
  <c r="O33" i="1" s="1"/>
  <c r="N32" i="1"/>
  <c r="O32" i="1" s="1"/>
  <c r="N31" i="1"/>
  <c r="O31" i="1" s="1"/>
  <c r="N30" i="1"/>
  <c r="O30" i="1" s="1"/>
  <c r="N29" i="1"/>
  <c r="O29" i="1" s="1"/>
  <c r="N27" i="1"/>
  <c r="O27" i="1" s="1"/>
  <c r="N26" i="1"/>
  <c r="O26" i="1" s="1"/>
  <c r="N25" i="1"/>
  <c r="O25" i="1" s="1"/>
  <c r="L59" i="1"/>
  <c r="L75" i="1" s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N28" i="1"/>
  <c r="O28" i="1" s="1"/>
  <c r="L14" i="1" a="1"/>
  <c r="L14" i="1" s="1"/>
  <c r="L7" i="1"/>
  <c r="L6" i="1"/>
  <c r="L21" i="1" l="1"/>
  <c r="L20" i="1"/>
  <c r="L19" i="1"/>
  <c r="L18" i="1"/>
  <c r="L17" i="1"/>
  <c r="L16" i="1"/>
  <c r="L15" i="1"/>
  <c r="P15" i="1"/>
  <c r="P16" i="1"/>
  <c r="P17" i="1"/>
  <c r="P18" i="1"/>
  <c r="P14" i="1"/>
  <c r="P13" i="1"/>
  <c r="P12" i="1"/>
  <c r="P11" i="1"/>
  <c r="P10" i="1"/>
</calcChain>
</file>

<file path=xl/sharedStrings.xml><?xml version="1.0" encoding="utf-8"?>
<sst xmlns="http://schemas.openxmlformats.org/spreadsheetml/2006/main" count="28749" uniqueCount="70">
  <si>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</si>
  <si>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</si>
  <si>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</si>
  <si>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</si>
  <si>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</si>
  <si>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</si>
  <si>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</si>
  <si>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</si>
  <si>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</si>
  <si>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</si>
  <si>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</si>
  <si>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</si>
  <si>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</si>
  <si>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</si>
  <si>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</si>
  <si>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</si>
  <si>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</si>
  <si>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</si>
  <si>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</si>
  <si>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</si>
  <si>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</si>
  <si>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</si>
  <si>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</si>
  <si>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</si>
  <si>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</si>
  <si>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</si>
  <si>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</si>
  <si>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</si>
  <si>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</si>
  <si>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</si>
  <si>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</si>
  <si>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</si>
  <si>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</si>
  <si>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</si>
  <si>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</si>
  <si>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</si>
  <si>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</si>
  <si>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1)</t>
  </si>
  <si>
    <t>2)</t>
  </si>
  <si>
    <t>Departments</t>
  </si>
  <si>
    <t>Average Salary</t>
  </si>
  <si>
    <t>Count</t>
  </si>
  <si>
    <t>Average salary :</t>
  </si>
  <si>
    <t xml:space="preserve">Average </t>
  </si>
  <si>
    <t>3)</t>
  </si>
  <si>
    <t>Class Interval :</t>
  </si>
  <si>
    <t>Hiring :</t>
  </si>
  <si>
    <t>Intervals</t>
  </si>
  <si>
    <t>Frequency</t>
  </si>
  <si>
    <t>Upper Bound</t>
  </si>
  <si>
    <t>0 - 50000</t>
  </si>
  <si>
    <t>50000 - 100000</t>
  </si>
  <si>
    <t>100000 - 150000</t>
  </si>
  <si>
    <t>150000 - 200000</t>
  </si>
  <si>
    <t>200000 - 250000</t>
  </si>
  <si>
    <t>250000 - 300000</t>
  </si>
  <si>
    <t>300000 - 350000</t>
  </si>
  <si>
    <t>350000 - 400000</t>
  </si>
  <si>
    <t>4)</t>
  </si>
  <si>
    <t>Charts :</t>
  </si>
  <si>
    <t>5)</t>
  </si>
  <si>
    <t>Charts and Plots :</t>
  </si>
  <si>
    <t>Proportion Percentage</t>
  </si>
  <si>
    <t>Post</t>
  </si>
  <si>
    <t>Count (Considering Hired)</t>
  </si>
  <si>
    <t>Proportion Percentage (Considering Hired)</t>
  </si>
  <si>
    <t xml:space="preserve">Count </t>
  </si>
  <si>
    <t>Total</t>
  </si>
  <si>
    <t>select group of employees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</si>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</sst>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rgb="FF8492A6"/>
      <name val="Arial"/>
      <family val="2"/>
    </font>
    <font>
      <b/>
      <sz val="14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2" borderId="1" xfId="1" applyBorder="1" applyAlignment="1">
      <alignment horizontal="center"/>
    </xf>
    <xf numFmtId="0" fontId="4" fillId="0" borderId="0" xfId="0" applyFont="1"/>
    <xf numFmtId="0" fontId="1" fillId="2" borderId="1" xfId="1" applyFont="1" applyBorder="1" applyAlignment="1">
      <alignment horizontal="center"/>
    </xf>
    <xf numFmtId="0" fontId="1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/>
    </xf>
    <xf numFmtId="0" fontId="4" fillId="2" borderId="1" xfId="1" applyFont="1" applyBorder="1" applyAlignment="1">
      <alignment horizontal="center"/>
    </xf>
    <xf numFmtId="10" fontId="6" fillId="2" borderId="1" xfId="1" applyNumberFormat="1" applyFont="1" applyBorder="1" applyAlignment="1">
      <alignment horizontal="center"/>
    </xf>
    <xf numFmtId="0" fontId="5" fillId="2" borderId="1" xfId="1" applyFont="1" applyBorder="1" applyAlignment="1">
      <alignment horizontal="center"/>
    </xf>
    <xf numFmtId="10" fontId="5" fillId="2" borderId="1" xfId="1" applyNumberFormat="1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 Proportion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Sheet1!$L$24</c:f>
              <c:strCache>
                <c:ptCount val="1"/>
                <c:pt idx="0">
                  <c:v>Proportion 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E35-4550-9178-19A85E5671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E35-4550-9178-19A85E5671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E35-4550-9178-19A85E5671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4E35-4550-9178-19A85E5671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4E35-4550-9178-19A85E56718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4E35-4550-9178-19A85E56718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4E35-4550-9178-19A85E56718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4E35-4550-9178-19A85E56718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4E35-4550-9178-19A85E56718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Sheet1!$K$25:$K$33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Sheet1!$L$25:$L$33</c:f>
              <c:numCache>
                <c:formatCode>0.00%</c:formatCode>
                <c:ptCount val="9"/>
                <c:pt idx="0">
                  <c:v>4.0172966940995952E-2</c:v>
                </c:pt>
                <c:pt idx="1">
                  <c:v>2.3992188589761473E-2</c:v>
                </c:pt>
                <c:pt idx="2">
                  <c:v>1.3530478448877109E-2</c:v>
                </c:pt>
                <c:pt idx="3">
                  <c:v>4.5334077277165576E-2</c:v>
                </c:pt>
                <c:pt idx="4">
                  <c:v>0.38652531733854095</c:v>
                </c:pt>
                <c:pt idx="5">
                  <c:v>5.3005998047147437E-2</c:v>
                </c:pt>
                <c:pt idx="6">
                  <c:v>4.6449993025526576E-2</c:v>
                </c:pt>
                <c:pt idx="7">
                  <c:v>0.10419863300320825</c:v>
                </c:pt>
                <c:pt idx="8">
                  <c:v>0.28665085786023153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BA-4A38-8D86-F6A374003B6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POST</a:t>
            </a:r>
            <a:r>
              <a:rPr lang="en-IN" baseline="0"/>
              <a:t> TIERS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Sheet1!$K$59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Sheet1!$L$58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Sheet1!$L$59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02-41EF-818E-C2E4822A8BEA}"/>
            </c:ext>
          </c:extLst>
        </c:ser>
        <c:ser>
          <c:idx val="1"/>
          <c:order val="1"/>
          <c:tx>
            <c:strRef>
              <c:f>Sheet1!$K$60</c:f>
              <c:strCache>
                <c:ptCount val="1"/>
                <c:pt idx="0">
                  <c:v>b9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Sheet1!$L$58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Sheet1!$L$60</c:f>
              <c:numCache>
                <c:formatCode>General</c:formatCode>
                <c:ptCount val="1"/>
                <c:pt idx="0">
                  <c:v>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02-41EF-818E-C2E4822A8BEA}"/>
            </c:ext>
          </c:extLst>
        </c:ser>
        <c:ser>
          <c:idx val="2"/>
          <c:order val="2"/>
          <c:tx>
            <c:strRef>
              <c:f>Sheet1!$K$61</c:f>
              <c:strCache>
                <c:ptCount val="1"/>
                <c:pt idx="0">
                  <c:v>c-10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Sheet1!$L$58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Sheet1!$L$61</c:f>
              <c:numCache>
                <c:formatCode>General</c:formatCode>
                <c:ptCount val="1"/>
                <c:pt idx="0">
                  <c:v>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02-41EF-818E-C2E4822A8BEA}"/>
            </c:ext>
          </c:extLst>
        </c:ser>
        <c:ser>
          <c:idx val="3"/>
          <c:order val="3"/>
          <c:tx>
            <c:strRef>
              <c:f>Sheet1!$K$62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Sheet1!$L$58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Sheet1!$L$62</c:f>
              <c:numCache>
                <c:formatCode>General</c:formatCode>
                <c:ptCount val="1"/>
                <c:pt idx="0">
                  <c:v>1747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02-41EF-818E-C2E4822A8BEA}"/>
            </c:ext>
          </c:extLst>
        </c:ser>
        <c:ser>
          <c:idx val="4"/>
          <c:order val="4"/>
          <c:tx>
            <c:strRef>
              <c:f>Sheet1!$K$63</c:f>
              <c:strCache>
                <c:ptCount val="1"/>
                <c:pt idx="0">
                  <c:v>c8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Sheet1!$L$58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Sheet1!$L$63</c:f>
              <c:numCache>
                <c:formatCode>General</c:formatCode>
                <c:ptCount val="1"/>
                <c:pt idx="0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02-41EF-818E-C2E4822A8BEA}"/>
            </c:ext>
          </c:extLst>
        </c:ser>
        <c:ser>
          <c:idx val="5"/>
          <c:order val="5"/>
          <c:tx>
            <c:strRef>
              <c:f>Sheet1!$K$64</c:f>
              <c:strCache>
                <c:ptCount val="1"/>
                <c:pt idx="0">
                  <c:v>c9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Sheet1!$L$58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Sheet1!$L$64</c:f>
              <c:numCache>
                <c:formatCode>General</c:formatCode>
                <c:ptCount val="1"/>
                <c:pt idx="0">
                  <c:v>1792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02-41EF-818E-C2E4822A8BEA}"/>
            </c:ext>
          </c:extLst>
        </c:ser>
        <c:ser>
          <c:idx val="6"/>
          <c:order val="6"/>
          <c:tx>
            <c:strRef>
              <c:f>Sheet1!$K$65</c:f>
              <c:strCache>
                <c:ptCount val="1"/>
                <c:pt idx="0">
                  <c:v>i1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Sheet1!$L$58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Sheet1!$L$65</c:f>
              <c:numCache>
                <c:formatCode>General</c:formatCode>
                <c:ptCount val="1"/>
                <c:pt idx="0">
                  <c:v>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202-41EF-818E-C2E4822A8BEA}"/>
            </c:ext>
          </c:extLst>
        </c:ser>
        <c:ser>
          <c:idx val="7"/>
          <c:order val="7"/>
          <c:tx>
            <c:strRef>
              <c:f>Sheet1!$K$66</c:f>
              <c:strCache>
                <c:ptCount val="1"/>
                <c:pt idx="0">
                  <c:v>i4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Sheet1!$L$58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Sheet1!$L$66</c:f>
              <c:numCache>
                <c:formatCode>General</c:formatCode>
                <c:ptCount val="1"/>
                <c:pt idx="0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202-41EF-818E-C2E4822A8BEA}"/>
            </c:ext>
          </c:extLst>
        </c:ser>
        <c:ser>
          <c:idx val="8"/>
          <c:order val="8"/>
          <c:tx>
            <c:strRef>
              <c:f>Sheet1!$K$67</c:f>
              <c:strCache>
                <c:ptCount val="1"/>
                <c:pt idx="0">
                  <c:v>i5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Sheet1!$L$58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Sheet1!$L$67</c:f>
              <c:numCache>
                <c:formatCode>General</c:formatCode>
                <c:ptCount val="1"/>
                <c:pt idx="0">
                  <c:v>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202-41EF-818E-C2E4822A8BEA}"/>
            </c:ext>
          </c:extLst>
        </c:ser>
        <c:ser>
          <c:idx val="9"/>
          <c:order val="9"/>
          <c:tx>
            <c:strRef>
              <c:f>Sheet1!$K$68</c:f>
              <c:strCache>
                <c:ptCount val="1"/>
                <c:pt idx="0">
                  <c:v>i6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Sheet1!$L$58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Sheet1!$L$68</c:f>
              <c:numCache>
                <c:formatCode>General</c:formatCode>
                <c:ptCount val="1"/>
                <c:pt idx="0">
                  <c:v>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202-41EF-818E-C2E4822A8BEA}"/>
            </c:ext>
          </c:extLst>
        </c:ser>
        <c:ser>
          <c:idx val="10"/>
          <c:order val="10"/>
          <c:tx>
            <c:strRef>
              <c:f>Sheet1!$K$69</c:f>
              <c:strCache>
                <c:ptCount val="1"/>
                <c:pt idx="0">
                  <c:v>i7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Sheet1!$L$58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Sheet1!$L$69</c:f>
              <c:numCache>
                <c:formatCode>General</c:formatCode>
                <c:ptCount val="1"/>
                <c:pt idx="0">
                  <c:v>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202-41EF-818E-C2E4822A8BEA}"/>
            </c:ext>
          </c:extLst>
        </c:ser>
        <c:ser>
          <c:idx val="11"/>
          <c:order val="11"/>
          <c:tx>
            <c:strRef>
              <c:f>Sheet1!$K$70</c:f>
              <c:strCache>
                <c:ptCount val="1"/>
                <c:pt idx="0">
                  <c:v>m6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Sheet1!$L$58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Sheet1!$L$70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202-41EF-818E-C2E4822A8BEA}"/>
            </c:ext>
          </c:extLst>
        </c:ser>
        <c:ser>
          <c:idx val="12"/>
          <c:order val="12"/>
          <c:tx>
            <c:strRef>
              <c:f>Sheet1!$K$71</c:f>
              <c:strCache>
                <c:ptCount val="1"/>
                <c:pt idx="0">
                  <c:v>m7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Sheet1!$L$58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Sheet1!$L$71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202-41EF-818E-C2E4822A8BEA}"/>
            </c:ext>
          </c:extLst>
        </c:ser>
        <c:ser>
          <c:idx val="13"/>
          <c:order val="13"/>
          <c:tx>
            <c:strRef>
              <c:f>Sheet1!$K$72</c:f>
              <c:strCache>
                <c:ptCount val="1"/>
                <c:pt idx="0">
                  <c:v>n10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Sheet1!$L$58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Sheet1!$L$72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202-41EF-818E-C2E4822A8BEA}"/>
            </c:ext>
          </c:extLst>
        </c:ser>
        <c:ser>
          <c:idx val="14"/>
          <c:order val="14"/>
          <c:tx>
            <c:strRef>
              <c:f>Sheet1!$K$73</c:f>
              <c:strCache>
                <c:ptCount val="1"/>
                <c:pt idx="0">
                  <c:v>n6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Sheet1!$L$58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Sheet1!$L$73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202-41EF-818E-C2E4822A8BEA}"/>
            </c:ext>
          </c:extLst>
        </c:ser>
        <c:ser>
          <c:idx val="15"/>
          <c:order val="15"/>
          <c:tx>
            <c:strRef>
              <c:f>Sheet1!$K$74</c:f>
              <c:strCache>
                <c:ptCount val="1"/>
                <c:pt idx="0">
                  <c:v>n9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Sheet1!$L$58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Sheet1!$L$74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202-41EF-818E-C2E4822A8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57176463"/>
        <c:axId val="2134679887"/>
        <c:axId val="0"/>
      </c:bar3DChart>
      <c:catAx>
        <c:axId val="155717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79887"/>
        <c:crosses val="autoZero"/>
        <c:auto val="1"/>
        <c:lblAlgn val="ctr"/>
        <c:lblOffset val="100"/>
        <c:noMultiLvlLbl val="0"/>
      </c:catAx>
      <c:valAx>
        <c:axId val="213467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17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369454</xdr:colOff>
      <xdr:row>34</xdr:row>
      <xdr:rowOff>71582</xdr:rowOff>
    </xdr:from>
    <xdr:to>
      <xdr:col>13</xdr:col>
      <xdr:colOff>23091</xdr:colOff>
      <xdr:row>54</xdr:row>
      <xdr:rowOff>161636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C0A851-CC21-4708-B86D-EEF6217474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5773</xdr:colOff>
      <xdr:row>76</xdr:row>
      <xdr:rowOff>0</xdr:rowOff>
    </xdr:from>
    <xdr:to>
      <xdr:col>12</xdr:col>
      <xdr:colOff>2401454</xdr:colOff>
      <xdr:row>94</xdr:row>
      <xdr:rowOff>161636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6C62C20-F3BF-460D-A8C5-B4A67BED7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69"/>
  <sheetViews>
    <sheetView tabSelected="1" topLeftCell="A72" zoomScale="66" workbookViewId="0">
      <selection activeCell="L4" sqref="L4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3.88671875" customWidth="1"/>
    <col min="10" max="10" width="5.6640625" customWidth="1"/>
    <col min="11" max="11" width="26.21875" customWidth="1"/>
    <col min="12" max="12" width="23.5546875" customWidth="1"/>
    <col min="13" max="13" width="35.33203125" customWidth="1"/>
    <col min="14" max="14" width="24.6640625" customWidth="1"/>
    <col min="15" max="15" width="41.88671875" customWidth="1"/>
    <col min="16" max="16" width="25.77734375" customWidth="1"/>
    <col min="17" max="17" width="18.77734375" customWidth="1"/>
  </cols>
  <sheetData>
    <row r="1" spans="1:16" x14ac:dyDescent="0.3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16" x14ac:dyDescent="0.3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16" x14ac:dyDescent="0.3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  <c r="K3" s="1" t="s">
        <v>69</v>
      </c>
    </row>
    <row r="4" spans="1:16" x14ac:dyDescent="0.3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16" x14ac:dyDescent="0.3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  <c r="J5" s="1" t="s">
        <v>37</v>
      </c>
      <c r="K5" s="10" t="s">
        <v>46</v>
      </c>
      <c r="L5" s="11"/>
    </row>
    <row r="6" spans="1:16" x14ac:dyDescent="0.3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  <c r="K6" s="10" t="s">
        <v>28</v>
      </c>
      <c r="L6" s="12">
        <f>COUNTIFS(C2:C7169,"=Hired",D2:D7169,"=Male")</f>
        <v>2563</v>
      </c>
    </row>
    <row r="7" spans="1:16" x14ac:dyDescent="0.3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  <c r="K7" s="10" t="s">
        <v>30</v>
      </c>
      <c r="L7" s="12">
        <f>COUNTIFS(C2:C7169,"=Hired",D2:D7169,"=Female")</f>
        <v>1856</v>
      </c>
      <c r="O7" s="6" t="s">
        <v>68</v>
      </c>
    </row>
    <row r="8" spans="1:16" x14ac:dyDescent="0.3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16" x14ac:dyDescent="0.3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  <c r="J9" s="1" t="s">
        <v>38</v>
      </c>
      <c r="K9" s="9" t="s">
        <v>42</v>
      </c>
      <c r="L9" s="3"/>
      <c r="O9" s="5" t="s">
        <v>39</v>
      </c>
      <c r="P9" s="5" t="s">
        <v>40</v>
      </c>
    </row>
    <row r="10" spans="1:16" x14ac:dyDescent="0.3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  <c r="K10" s="9" t="s">
        <v>43</v>
      </c>
      <c r="L10" s="13">
        <f>AVERAGE(G2:G7169)</f>
        <v>49983.029021905961</v>
      </c>
      <c r="O10" s="3" t="s">
        <v>13</v>
      </c>
      <c r="P10" s="4">
        <f>AVERAGEIFS($G$2:$G$7169,$C$2:$C$7169,C2,$E$2:$E$7169,E2)</f>
        <v>50549.523273273277</v>
      </c>
    </row>
    <row r="11" spans="1:16" x14ac:dyDescent="0.3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  <c r="O11" s="3" t="s">
        <v>19</v>
      </c>
      <c r="P11" s="4">
        <f>AVERAGEIFS($G$2:$G$7169,$C$2:$C$7169,C2,$E$2:$E$7169,E97)</f>
        <v>60810.203539823007</v>
      </c>
    </row>
    <row r="12" spans="1:16" x14ac:dyDescent="0.3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  <c r="J12" s="1" t="s">
        <v>44</v>
      </c>
      <c r="K12" s="9" t="s">
        <v>45</v>
      </c>
      <c r="L12" s="3"/>
      <c r="M12" s="3"/>
      <c r="O12" s="3" t="s">
        <v>16</v>
      </c>
      <c r="P12" s="4">
        <f>AVERAGEIFS($G$2:$G$7169,$C$2:$C$7169,C3,$E$2:$E$7169,E159)</f>
        <v>49014.400000000001</v>
      </c>
    </row>
    <row r="13" spans="1:16" x14ac:dyDescent="0.3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  <c r="K13" s="9" t="s">
        <v>47</v>
      </c>
      <c r="L13" s="9" t="s">
        <v>48</v>
      </c>
      <c r="M13" s="9" t="s">
        <v>49</v>
      </c>
      <c r="O13" s="3" t="s">
        <v>15</v>
      </c>
      <c r="P13" s="4">
        <f t="shared" ref="P13:P18" si="0">AVERAGEIFS($G$2:$G$7169,$C$2:$C$7169,C4,$E$2:$E$7169,O13)</f>
        <v>49551.731707317071</v>
      </c>
    </row>
    <row r="14" spans="1:16" x14ac:dyDescent="0.3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  <c r="K14" s="9" t="s">
        <v>50</v>
      </c>
      <c r="L14" s="13">
        <f t="array" ref="L14:L21">FREQUENCY(G2:G7169,M14:M21)</f>
        <v>3612</v>
      </c>
      <c r="M14" s="7">
        <v>50000</v>
      </c>
      <c r="O14" s="3" t="s">
        <v>17</v>
      </c>
      <c r="P14" s="4">
        <f t="shared" si="0"/>
        <v>49622.358836206899</v>
      </c>
    </row>
    <row r="15" spans="1:16" x14ac:dyDescent="0.3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  <c r="K15" s="9" t="s">
        <v>51</v>
      </c>
      <c r="L15" s="13">
        <v>3552</v>
      </c>
      <c r="M15" s="7">
        <v>100000</v>
      </c>
      <c r="O15" s="3" t="s">
        <v>14</v>
      </c>
      <c r="P15" s="4">
        <f t="shared" si="0"/>
        <v>49350.873983739839</v>
      </c>
    </row>
    <row r="16" spans="1:16" x14ac:dyDescent="0.3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  <c r="K16" s="9" t="s">
        <v>52</v>
      </c>
      <c r="L16" s="13">
        <v>0</v>
      </c>
      <c r="M16" s="7">
        <v>150000</v>
      </c>
      <c r="O16" s="3" t="s">
        <v>18</v>
      </c>
      <c r="P16" s="4">
        <f t="shared" si="0"/>
        <v>52086.573913043481</v>
      </c>
    </row>
    <row r="17" spans="1:16" x14ac:dyDescent="0.3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  <c r="K17" s="9" t="s">
        <v>53</v>
      </c>
      <c r="L17" s="13">
        <v>1</v>
      </c>
      <c r="M17" s="7">
        <v>200000</v>
      </c>
      <c r="O17" s="3" t="s">
        <v>12</v>
      </c>
      <c r="P17" s="4">
        <f t="shared" si="0"/>
        <v>50742.766283524907</v>
      </c>
    </row>
    <row r="18" spans="1:16" x14ac:dyDescent="0.3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  <c r="K18" s="9" t="s">
        <v>54</v>
      </c>
      <c r="L18" s="13">
        <v>0</v>
      </c>
      <c r="M18" s="7">
        <v>250000</v>
      </c>
      <c r="O18" s="3" t="s">
        <v>20</v>
      </c>
      <c r="P18" s="4">
        <f t="shared" si="0"/>
        <v>50777.934993084367</v>
      </c>
    </row>
    <row r="19" spans="1:16" x14ac:dyDescent="0.3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  <c r="K19" s="9" t="s">
        <v>55</v>
      </c>
      <c r="L19" s="13">
        <v>1</v>
      </c>
      <c r="M19" s="7">
        <v>300000</v>
      </c>
    </row>
    <row r="20" spans="1:16" x14ac:dyDescent="0.3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  <c r="K20" s="9" t="s">
        <v>56</v>
      </c>
      <c r="L20" s="13">
        <v>0</v>
      </c>
      <c r="M20" s="7">
        <v>350000</v>
      </c>
    </row>
    <row r="21" spans="1:16" x14ac:dyDescent="0.3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  <c r="K21" s="9" t="s">
        <v>57</v>
      </c>
      <c r="L21" s="13">
        <v>1</v>
      </c>
      <c r="M21" s="7">
        <v>400000</v>
      </c>
    </row>
    <row r="22" spans="1:16" x14ac:dyDescent="0.3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16" ht="18" x14ac:dyDescent="0.35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  <c r="J23" s="1" t="s">
        <v>58</v>
      </c>
      <c r="K23" s="14" t="s">
        <v>61</v>
      </c>
      <c r="L23" s="3"/>
      <c r="M23" s="3"/>
      <c r="N23" s="3"/>
      <c r="O23" s="3"/>
    </row>
    <row r="24" spans="1:16" x14ac:dyDescent="0.3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  <c r="K24" s="9" t="s">
        <v>39</v>
      </c>
      <c r="L24" s="9" t="s">
        <v>62</v>
      </c>
      <c r="M24" s="9" t="s">
        <v>66</v>
      </c>
      <c r="N24" s="9" t="s">
        <v>64</v>
      </c>
      <c r="O24" s="9" t="s">
        <v>65</v>
      </c>
    </row>
    <row r="25" spans="1:16" x14ac:dyDescent="0.3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  <c r="K25" s="9" t="s">
        <v>13</v>
      </c>
      <c r="L25" s="15">
        <f t="shared" ref="L25:L33" si="1">M25/7169</f>
        <v>4.0172966940995952E-2</v>
      </c>
      <c r="M25" s="13">
        <f>COUNTIFS(E2:E7169,"=Finance Department")</f>
        <v>288</v>
      </c>
      <c r="N25" s="16">
        <f>COUNTIFS(C2:C7169,"=Hired",E2:E7169,"=Finance Department")</f>
        <v>176</v>
      </c>
      <c r="O25" s="17">
        <f t="shared" ref="O25:O33" si="2">N25/7169</f>
        <v>2.4550146463941974E-2</v>
      </c>
    </row>
    <row r="26" spans="1:16" x14ac:dyDescent="0.3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  <c r="K26" s="9" t="s">
        <v>19</v>
      </c>
      <c r="L26" s="15">
        <f t="shared" si="1"/>
        <v>2.3992188589761473E-2</v>
      </c>
      <c r="M26" s="13">
        <f>COUNTIFS(E2:E7169,"=General Management")</f>
        <v>172</v>
      </c>
      <c r="N26" s="16">
        <f>COUNTIFS(C2:C7169,"=Hired",E2:E7169,"=General Management")</f>
        <v>113</v>
      </c>
      <c r="O26" s="17">
        <f t="shared" si="2"/>
        <v>1.5762309945599108E-2</v>
      </c>
    </row>
    <row r="27" spans="1:16" x14ac:dyDescent="0.3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  <c r="K27" s="9" t="s">
        <v>16</v>
      </c>
      <c r="L27" s="15">
        <f t="shared" si="1"/>
        <v>1.3530478448877109E-2</v>
      </c>
      <c r="M27" s="13">
        <f>COUNTIFS(E2:E7169,"=Human Resource Department")</f>
        <v>97</v>
      </c>
      <c r="N27" s="16">
        <f>COUNTIFS(C2:C7169,"=Hired",E2:E7169,"=Human Resource Department")</f>
        <v>70</v>
      </c>
      <c r="O27" s="17">
        <f t="shared" si="2"/>
        <v>9.7642627981587397E-3</v>
      </c>
    </row>
    <row r="28" spans="1:16" x14ac:dyDescent="0.3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  <c r="K28" s="9" t="s">
        <v>15</v>
      </c>
      <c r="L28" s="15">
        <f t="shared" si="1"/>
        <v>4.5334077277165576E-2</v>
      </c>
      <c r="M28" s="13">
        <f>COUNTIFS(E2:E7169,"=Marketing Department")</f>
        <v>325</v>
      </c>
      <c r="N28" s="16">
        <f>COUNTIFS(C2:C7169,"=Hired",E2:E7169,"=Marketing Department")</f>
        <v>202</v>
      </c>
      <c r="O28" s="17">
        <f t="shared" si="2"/>
        <v>2.8176872646115219E-2</v>
      </c>
    </row>
    <row r="29" spans="1:16" x14ac:dyDescent="0.3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  <c r="K29" s="9" t="s">
        <v>17</v>
      </c>
      <c r="L29" s="15">
        <f t="shared" si="1"/>
        <v>0.38652531733854095</v>
      </c>
      <c r="M29" s="13">
        <f>COUNTIFS(E2:E7169,"=Operations Department")</f>
        <v>2771</v>
      </c>
      <c r="N29" s="16">
        <f>COUNTIFS(C2:C7169,"=Hired",E2:E7169,"=Operations Department")</f>
        <v>1843</v>
      </c>
      <c r="O29" s="17">
        <f t="shared" si="2"/>
        <v>0.25707909052866507</v>
      </c>
    </row>
    <row r="30" spans="1:16" x14ac:dyDescent="0.3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  <c r="K30" s="9" t="s">
        <v>14</v>
      </c>
      <c r="L30" s="15">
        <f t="shared" si="1"/>
        <v>5.3005998047147437E-2</v>
      </c>
      <c r="M30" s="13">
        <f>COUNTIFS(E2:E7169,"=Production Department")</f>
        <v>380</v>
      </c>
      <c r="N30" s="16">
        <f>COUNTIFS(C2:C7169,"=Hired",E2:E7169,"=Production Department")</f>
        <v>246</v>
      </c>
      <c r="O30" s="17">
        <f t="shared" si="2"/>
        <v>3.4314409262100713E-2</v>
      </c>
    </row>
    <row r="31" spans="1:16" x14ac:dyDescent="0.3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  <c r="K31" s="9" t="s">
        <v>18</v>
      </c>
      <c r="L31" s="15">
        <f t="shared" si="1"/>
        <v>4.6449993025526576E-2</v>
      </c>
      <c r="M31" s="13">
        <f>COUNTIFS(E2:E7169,"=Purchase Department")</f>
        <v>333</v>
      </c>
      <c r="N31" s="16">
        <f>COUNTIFS(C2:C7169,"=Hired",E2:E7169,"=Purchase Department")</f>
        <v>230</v>
      </c>
      <c r="O31" s="17">
        <f t="shared" si="2"/>
        <v>3.2082577765378713E-2</v>
      </c>
    </row>
    <row r="32" spans="1:16" x14ac:dyDescent="0.3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  <c r="K32" s="9" t="s">
        <v>12</v>
      </c>
      <c r="L32" s="15">
        <f t="shared" si="1"/>
        <v>0.10419863300320825</v>
      </c>
      <c r="M32" s="13">
        <f>COUNTIFS(E2:E7169,"=Sales Department")</f>
        <v>747</v>
      </c>
      <c r="N32" s="16">
        <f>COUNTIFS(C2:C7169,"=Hired",E2:E7169,"=Sales Department")</f>
        <v>485</v>
      </c>
      <c r="O32" s="17">
        <f t="shared" si="2"/>
        <v>6.7652392244385545E-2</v>
      </c>
    </row>
    <row r="33" spans="1:15" x14ac:dyDescent="0.3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  <c r="K33" s="9" t="s">
        <v>20</v>
      </c>
      <c r="L33" s="15">
        <f t="shared" si="1"/>
        <v>0.28665085786023153</v>
      </c>
      <c r="M33" s="13">
        <f>COUNTIFS(E2:E7169,"=Service Department")</f>
        <v>2055</v>
      </c>
      <c r="N33" s="16">
        <f>COUNTIFS(C2:C7169,"=Hired",E2:E7169,"=Service Department")</f>
        <v>1332</v>
      </c>
      <c r="O33" s="17">
        <f t="shared" si="2"/>
        <v>0.1857999721021063</v>
      </c>
    </row>
    <row r="34" spans="1:15" x14ac:dyDescent="0.3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15" x14ac:dyDescent="0.3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15" x14ac:dyDescent="0.3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15" x14ac:dyDescent="0.3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15" x14ac:dyDescent="0.3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15" x14ac:dyDescent="0.3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15" x14ac:dyDescent="0.3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15" x14ac:dyDescent="0.3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15" x14ac:dyDescent="0.3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15" x14ac:dyDescent="0.3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15" x14ac:dyDescent="0.3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15" x14ac:dyDescent="0.3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15" x14ac:dyDescent="0.3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15" x14ac:dyDescent="0.3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15" x14ac:dyDescent="0.3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12" x14ac:dyDescent="0.3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12" x14ac:dyDescent="0.3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12" x14ac:dyDescent="0.3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12" x14ac:dyDescent="0.3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12" x14ac:dyDescent="0.3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12" x14ac:dyDescent="0.3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12" x14ac:dyDescent="0.3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12" x14ac:dyDescent="0.3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12" ht="18" x14ac:dyDescent="0.35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  <c r="J57" s="1" t="s">
        <v>60</v>
      </c>
      <c r="K57" s="8" t="s">
        <v>59</v>
      </c>
    </row>
    <row r="58" spans="1:12" x14ac:dyDescent="0.3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  <c r="K58" s="9" t="s">
        <v>63</v>
      </c>
      <c r="L58" s="9" t="s">
        <v>41</v>
      </c>
    </row>
    <row r="59" spans="1:12" x14ac:dyDescent="0.3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  <c r="K59" s="9" t="s">
        <v>21</v>
      </c>
      <c r="L59" s="13">
        <f>COUNTIFS(F2:F7169,"=-")</f>
        <v>1</v>
      </c>
    </row>
    <row r="60" spans="1:12" x14ac:dyDescent="0.3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  <c r="K60" s="9" t="s">
        <v>5</v>
      </c>
      <c r="L60" s="13">
        <f>COUNTIFS(F2:F7169,"=b9")</f>
        <v>463</v>
      </c>
    </row>
    <row r="61" spans="1:12" x14ac:dyDescent="0.3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  <c r="K61" s="9" t="s">
        <v>9</v>
      </c>
      <c r="L61" s="13">
        <f>COUNTIFS(F2:F7169,"=c-10")</f>
        <v>232</v>
      </c>
    </row>
    <row r="62" spans="1:12" x14ac:dyDescent="0.3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  <c r="K62" s="9" t="s">
        <v>2</v>
      </c>
      <c r="L62" s="13">
        <f>COUNTIFS(F2:F7169,"=c5")</f>
        <v>1747</v>
      </c>
    </row>
    <row r="63" spans="1:12" x14ac:dyDescent="0.3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  <c r="K63" s="9" t="s">
        <v>1</v>
      </c>
      <c r="L63" s="13">
        <f>COUNTIFS(F2:F7169,"=c8")</f>
        <v>320</v>
      </c>
    </row>
    <row r="64" spans="1:12" x14ac:dyDescent="0.3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  <c r="K64" s="9" t="s">
        <v>10</v>
      </c>
      <c r="L64" s="13">
        <f>COUNTIFS(F2:F7169,"=c9")</f>
        <v>1792</v>
      </c>
    </row>
    <row r="65" spans="1:12" x14ac:dyDescent="0.3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  <c r="K65" s="9" t="s">
        <v>7</v>
      </c>
      <c r="L65" s="13">
        <f>COUNTIFS(F2:F7169,"=i1")</f>
        <v>222</v>
      </c>
    </row>
    <row r="66" spans="1:12" x14ac:dyDescent="0.3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  <c r="K66" s="9" t="s">
        <v>3</v>
      </c>
      <c r="L66" s="13">
        <f>COUNTIFS(F2:F7169,"=i4")</f>
        <v>88</v>
      </c>
    </row>
    <row r="67" spans="1:12" x14ac:dyDescent="0.3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  <c r="K67" s="9" t="s">
        <v>6</v>
      </c>
      <c r="L67" s="13">
        <f>COUNTIFS(F2:F7169,"=i5")</f>
        <v>787</v>
      </c>
    </row>
    <row r="68" spans="1:12" x14ac:dyDescent="0.3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  <c r="K68" s="9" t="s">
        <v>8</v>
      </c>
      <c r="L68" s="13">
        <f>COUNTIFS(F2:F7169,"=i6")</f>
        <v>527</v>
      </c>
    </row>
    <row r="69" spans="1:12" x14ac:dyDescent="0.3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  <c r="K69" s="9" t="s">
        <v>4</v>
      </c>
      <c r="L69" s="13">
        <f>COUNTIFS(F2:F7169,"=i7")</f>
        <v>982</v>
      </c>
    </row>
    <row r="70" spans="1:12" x14ac:dyDescent="0.3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  <c r="K70" s="9" t="s">
        <v>23</v>
      </c>
      <c r="L70" s="13">
        <f>COUNTIFS(F2:F7169,"=m6")</f>
        <v>3</v>
      </c>
    </row>
    <row r="71" spans="1:12" x14ac:dyDescent="0.3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  <c r="K71" s="9" t="s">
        <v>24</v>
      </c>
      <c r="L71" s="13">
        <f>COUNTIFS(F2:F7169,"=m7")</f>
        <v>1</v>
      </c>
    </row>
    <row r="72" spans="1:12" x14ac:dyDescent="0.3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  <c r="K72" s="9" t="s">
        <v>22</v>
      </c>
      <c r="L72" s="13">
        <f>COUNTIFS(F2:F7169,"=n10")</f>
        <v>1</v>
      </c>
    </row>
    <row r="73" spans="1:12" x14ac:dyDescent="0.3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  <c r="K73" s="9" t="s">
        <v>26</v>
      </c>
      <c r="L73" s="13">
        <f>COUNTIFS(F2:F7169,"=n6")</f>
        <v>1</v>
      </c>
    </row>
    <row r="74" spans="1:12" x14ac:dyDescent="0.3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  <c r="K74" s="9" t="s">
        <v>25</v>
      </c>
      <c r="L74" s="13">
        <f>COUNTIFS(F2:F7169,"=n9")</f>
        <v>1</v>
      </c>
    </row>
    <row r="75" spans="1:12" x14ac:dyDescent="0.3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  <c r="K75" s="9" t="s">
        <v>67</v>
      </c>
      <c r="L75" s="13">
        <f>SUM(L59:L74)</f>
        <v>7168</v>
      </c>
    </row>
    <row r="76" spans="1:12" x14ac:dyDescent="0.3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12" x14ac:dyDescent="0.3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12" x14ac:dyDescent="0.3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12" x14ac:dyDescent="0.3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12" x14ac:dyDescent="0.3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3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3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3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3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3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3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3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3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3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3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3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3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3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3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3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3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3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3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3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3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3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3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3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3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3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3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3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3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3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3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3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3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3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3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3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3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3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3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3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3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3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3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3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3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3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3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3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3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3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3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3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3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3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3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3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3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3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3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3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3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3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3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3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3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3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3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3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3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3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3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3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3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3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3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3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3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3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3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3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3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3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3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3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3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3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3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3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3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3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3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3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3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3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3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3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3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3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3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3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3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3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3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3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3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3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3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3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3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3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3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3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3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3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3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3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3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3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3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3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3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3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3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3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3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3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3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3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3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3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3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3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3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3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3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3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3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3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3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3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3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3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3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3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3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3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3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3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3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3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3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3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3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3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3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3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3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3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3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3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3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3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3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3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3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3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3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3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3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3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3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3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3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3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3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3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3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3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3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3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3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3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3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3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3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3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3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3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3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3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3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3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3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3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3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3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3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3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3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3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3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3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3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3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3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3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3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3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3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3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3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3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3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3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3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3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3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3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3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3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3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3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3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3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3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3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3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3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3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3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3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3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3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3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3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3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3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3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3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3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3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3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3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3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3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3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3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3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3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3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3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3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3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3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3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3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3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3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3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3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3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3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3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3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3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3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3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3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3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3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3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3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3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3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3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3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3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3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3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3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3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3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3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3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3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3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3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3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3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3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3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3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3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3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3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3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3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3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3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3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3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3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3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3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3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3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3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3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3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3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3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3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3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3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3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3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3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3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3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3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3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3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3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3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3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3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3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3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3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3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3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3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3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3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3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3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3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3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3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3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3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3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3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3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3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3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3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3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3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3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3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3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3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3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3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3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3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3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3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3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3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3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3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3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3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3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3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3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3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3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3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3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3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3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3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3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3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3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3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3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3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3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3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3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3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3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3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3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3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3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3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3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3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3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3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3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3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3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3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3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3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3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3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3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3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3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3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3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3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3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3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3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3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3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3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3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3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3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3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3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3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3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3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3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3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3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3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3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3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3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3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3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3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3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3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3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3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3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3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3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3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3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3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3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3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3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3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3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3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3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3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3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3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3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3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3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3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3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3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3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3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3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3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3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3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3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3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3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3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3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3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3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3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3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3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3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3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3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3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3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3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3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3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3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3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3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3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3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3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3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3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3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3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3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3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3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3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3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3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3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3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3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3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3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3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3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3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3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3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3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3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3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3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3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3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3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3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3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3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3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3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3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3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3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3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3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3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3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3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3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3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3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3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3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3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3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3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3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3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3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3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3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3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3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3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3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3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3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3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3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3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3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3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3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3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3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3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3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3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3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3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3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3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3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3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3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3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3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3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3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3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3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3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3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3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3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3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3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3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3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3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3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3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3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3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3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3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3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3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3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3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3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3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3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3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3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3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3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3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3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3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3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3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3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3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3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3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3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3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3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3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3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3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3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3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3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3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3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3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3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3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3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3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3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3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3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3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3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3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3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3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3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3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3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3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3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3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3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3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3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3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3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3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3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3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3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3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3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3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3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3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3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3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3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3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3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3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3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3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3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3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3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3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3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3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3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3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3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3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3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3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3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3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3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3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3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3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3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3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3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3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3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3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3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3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3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3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3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3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3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3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3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3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3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3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3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3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3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3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3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3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3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3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3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3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3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3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3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3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3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3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3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3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3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3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3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3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3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3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3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3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3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3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3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3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3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3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3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3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3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3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3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3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3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3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3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3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3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3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3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3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3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3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3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3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3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3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3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3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3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3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3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3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3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3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3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3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3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3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3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3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3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3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3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3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3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3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3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3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3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3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3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3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3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3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3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3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3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3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3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3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3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3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3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3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3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3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3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3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3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3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3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3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3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3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3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3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3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3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3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3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3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3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3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3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3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3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3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3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3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3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3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3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3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3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3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3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3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3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3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3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3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3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3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3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3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3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3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3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3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3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3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3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3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3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3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3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3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3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3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3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3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3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3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3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3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3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3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3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3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3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3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3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3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3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3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3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3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3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3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3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3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3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3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3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3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3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3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3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3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3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3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3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3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3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3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3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3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3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3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3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3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3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3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3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3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3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3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3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3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3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3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3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3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3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3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3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3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3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3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3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3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3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3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3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3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3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3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3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3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3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3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3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3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3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3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3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3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3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3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3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3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3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3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3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3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3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3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3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3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3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3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3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3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3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3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3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3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3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3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3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3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3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3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3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3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3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3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3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3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3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3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3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3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3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3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3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3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3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3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3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3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3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3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3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3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3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3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3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3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3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3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3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3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3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3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3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3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3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3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3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3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3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3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3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3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3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3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3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3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3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3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3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3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3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3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3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3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3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3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3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3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3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3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3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3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3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3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3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3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3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3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3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3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3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3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3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3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3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3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3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3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3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3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3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3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3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3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3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3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3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3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3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3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3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3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3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3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3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3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3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3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3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3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3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3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3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3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3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3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3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3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3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3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3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3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3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3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3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3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3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3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3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3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3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3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3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3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3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3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3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3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3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3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3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3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3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3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3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3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3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3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3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3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3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3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3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3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3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3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3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3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3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3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3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3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3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3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3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3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3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3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3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3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3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3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3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3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3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3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3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3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3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3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3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3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3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3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3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3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3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3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3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3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3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3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3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3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3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3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3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3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3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3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3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3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3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3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3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3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3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3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3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3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3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3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3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3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3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3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3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3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3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3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3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3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3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3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3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3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3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3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3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3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3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3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3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3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3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3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3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3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3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3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3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3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3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3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3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3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3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3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3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3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3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3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3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3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3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3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3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3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3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3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3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3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3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3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3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3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3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3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3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3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3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3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3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3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3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3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3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3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3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3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3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3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3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3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3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3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3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3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3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3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3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3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3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3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3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3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3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3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3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3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3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3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3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3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3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3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3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3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3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3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3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3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3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3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3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3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3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3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3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3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3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3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3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3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3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3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3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3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3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3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3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3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3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3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3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3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3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3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3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3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3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3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3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3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3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3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3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3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3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3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3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3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3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3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3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3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3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3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3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3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3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3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3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3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3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3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3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3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3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3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3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3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3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3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3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3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3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3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3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3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3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3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3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3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3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3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3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3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3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3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3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3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3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3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3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3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3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3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3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3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3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3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3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3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3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3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3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3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3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3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3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3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3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3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3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3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3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3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3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3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3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3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3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3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3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3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3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3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3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3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3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3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3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3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3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3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3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3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3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3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3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3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3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3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3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3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3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3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3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3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3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3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3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3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3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3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3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3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3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3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3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3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3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3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3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3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3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3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3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3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3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3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3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3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3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3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3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3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3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3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3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3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3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3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3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3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3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3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3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3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3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3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3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3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3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3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3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3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3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3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3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3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3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3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3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3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3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3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3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3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3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3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3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3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3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3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3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3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3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3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3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3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3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3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3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3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3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3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3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3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3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3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3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3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3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3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3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3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3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3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3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3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3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3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3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3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3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3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3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3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3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3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3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3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3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3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3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3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3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3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3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3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3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3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3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3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3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3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3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3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3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3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3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3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3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3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3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3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3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3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3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3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3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3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3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3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3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3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3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3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3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3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3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3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3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3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3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3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3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3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3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3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3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3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3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3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3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3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3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3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3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3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3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3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3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3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3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3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3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3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3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3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3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3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3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3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3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3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3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3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3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3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3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3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3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3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3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3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3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3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3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3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3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3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3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3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3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3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3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3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3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3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3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3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3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3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3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3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3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3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3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3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3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3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3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3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3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3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3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3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3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3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3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3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3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3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3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3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3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3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3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3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3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3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3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3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3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3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3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3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3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3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3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3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3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3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3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3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3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3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3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3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3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3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3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3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3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3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3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3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3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3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3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3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3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3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3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3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3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3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3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3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3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3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3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3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3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3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3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3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3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3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3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3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3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3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3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3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3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3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3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3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3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3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3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3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3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3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3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3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3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3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3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3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3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3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3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3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3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3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3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3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3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3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3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3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3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3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3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3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3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3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3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3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3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3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3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3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3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3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3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3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3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3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3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3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3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3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3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3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3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3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3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3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3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3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3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3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3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3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3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3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3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3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3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3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3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3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3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3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3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3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3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3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3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3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3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3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3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3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3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3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3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3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3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3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3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3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3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3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3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3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3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3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3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3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3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3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3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3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3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3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3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3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3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3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3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3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3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3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3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3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3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3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3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3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3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3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3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3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3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3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3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3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3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3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3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3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3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3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3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3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3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3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3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3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3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3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3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3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3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3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3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3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3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3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3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3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3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3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3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3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3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3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3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3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3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3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3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3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3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3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3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3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3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3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3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3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3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3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3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3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3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3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3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3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3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3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3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3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3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3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3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3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3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3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3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3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3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3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3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3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3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3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3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3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3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3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3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3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3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3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3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3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3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3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3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3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3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3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3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3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3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3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3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3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3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3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3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3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3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3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3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3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3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3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3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3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3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3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3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3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3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3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3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3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3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3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3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3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3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3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3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3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3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3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3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3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3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3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3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3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3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3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3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3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3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3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3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3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3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3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3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3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3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3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3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3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3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3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3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3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3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3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3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3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3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3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3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3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3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3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3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3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3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3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3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3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3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3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3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3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3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3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3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3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3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3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3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3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3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3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3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3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3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3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3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3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3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3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3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3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3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3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3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3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3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3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3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3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3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3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3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3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3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3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3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3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3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3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3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3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3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3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3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3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3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3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3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3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3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3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3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3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3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3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3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3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3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3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3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3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3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3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3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3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3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3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3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3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3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3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3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3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3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3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3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3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3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3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3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3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3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3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3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3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3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3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3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3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3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3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3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3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3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3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3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3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3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3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3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3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3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3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3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3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3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3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3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3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3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3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3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3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3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3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3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3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3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3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3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3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3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3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3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3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3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3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3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3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3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3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3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3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3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3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3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3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3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3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3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3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3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3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3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3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3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3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3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3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3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3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3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3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3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3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3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3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3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3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3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3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3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3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3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3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3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3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3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3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3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3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3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3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3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3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3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3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3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3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3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3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3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3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3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3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3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3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3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3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3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3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3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3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3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3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3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3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3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3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3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3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3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3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3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3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3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3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3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3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3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3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3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3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3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3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3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3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3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3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3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3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3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3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3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3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3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3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3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3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3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3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3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3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3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3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3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3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3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3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3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3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3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3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3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3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3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3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3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3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3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3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3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3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3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3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3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3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3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3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3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3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3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3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3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3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3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3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3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3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3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3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3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3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3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3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3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3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3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3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3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3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3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3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3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3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3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3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3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3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3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3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3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3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3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3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3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3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3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3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3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3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3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3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3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3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3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3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3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3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3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3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3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3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3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3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3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3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3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3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3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3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3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3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3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3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3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3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3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3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3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3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3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3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3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3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3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3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3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3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3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3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3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3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3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3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3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3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3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3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3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3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3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3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3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3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3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3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3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3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3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3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3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3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3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3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3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3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3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3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3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3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3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3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3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3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3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3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3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3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3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3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3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3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3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3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3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3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3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3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3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3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3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3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3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3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3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3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3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3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3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3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3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3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3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3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3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3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3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3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3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3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3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3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3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3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3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3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3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3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3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3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3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3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3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3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3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3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3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3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3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3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3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3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3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3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3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3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3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3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3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3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3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3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3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3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3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3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3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3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3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3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3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3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3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3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3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3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3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3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3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3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3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3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3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3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3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3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3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3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3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3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3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3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3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3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3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3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3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3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3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3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3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3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3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3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3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3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3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3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3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3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3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3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3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3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3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3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3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3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3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3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3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3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3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3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3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3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3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3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3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3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3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3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3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3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3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3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3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3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3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3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3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3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3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3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3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3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3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3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3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3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3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3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3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3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3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3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3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3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3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3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3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3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3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3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3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3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3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3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3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3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3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3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3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3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3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3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3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3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3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3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3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3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3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3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3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3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3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3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3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3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3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3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3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3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3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3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3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3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3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3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3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3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3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3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3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3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3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3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3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3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3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3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3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3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3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3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3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3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3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3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3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3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3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3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3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3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3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3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3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3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3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3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3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3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3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3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3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3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3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3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3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3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3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3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3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3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3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3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3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3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3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3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3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3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3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3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3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3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3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3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3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3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3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3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3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3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3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3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3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3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3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3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3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3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3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3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3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3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3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3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3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3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3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3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3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3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3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3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3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3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3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3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3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3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3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3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3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3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3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3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3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3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3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3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3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3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3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3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3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3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3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3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3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3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3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3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3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3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3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3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3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3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3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3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3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3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3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3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3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3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3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3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3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3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3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3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3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3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3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3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3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3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3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3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3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3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3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3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3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3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3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3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3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3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3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3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3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3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3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3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3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3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3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3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3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3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3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3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3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3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3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3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3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3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3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3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3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3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3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3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3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3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3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3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3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3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3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3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3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3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3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3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3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3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3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3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3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3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3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3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3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3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3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3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3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3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3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3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3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3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3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3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3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3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3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3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3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3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3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3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3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3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3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3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3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3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3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3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3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3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3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3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3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3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3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3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3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3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3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3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3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3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3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3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3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3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3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3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3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3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3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3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3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3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3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3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3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3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3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3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3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3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3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3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3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3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3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3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3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3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3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3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3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3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3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3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3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3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3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3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3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3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3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3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3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3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3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3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3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3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3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3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3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3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3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3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3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3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3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3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3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3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3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3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3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3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3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3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3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3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3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3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3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3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3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3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3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3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3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3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3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3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3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3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3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3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3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3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3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3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3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3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3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3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3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3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3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3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3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3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3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3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3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3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3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3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3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3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3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3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3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3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3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3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3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3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3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3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3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3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3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3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3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3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3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3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3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3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3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3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3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3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3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3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3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3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3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3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3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3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3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3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3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3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3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3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3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3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3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3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3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3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3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3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3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3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3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3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3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3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3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3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3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3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3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3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3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3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3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3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3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3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3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3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3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3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3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3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3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3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3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3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3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3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3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3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3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3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3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3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3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3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3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3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3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3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3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3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3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3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3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3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3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3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3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3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3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3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3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3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3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3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3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3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3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3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3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3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3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3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3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3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3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3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3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3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3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3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3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3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3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3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3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3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3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3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3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3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3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3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3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3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3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3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3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3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3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3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3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3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3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3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3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3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3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3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3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3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3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3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3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3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3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3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3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3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3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3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3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3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3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3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3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3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3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3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3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3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3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3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3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3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3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3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3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3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3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3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3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3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3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3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3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3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3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3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3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3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3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3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3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3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3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3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3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3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3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3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3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3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3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3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3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3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3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3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3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3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3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3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3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3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3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3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3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3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3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3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3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3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3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3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3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3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3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3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3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3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3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3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3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3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3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3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3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3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3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3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3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3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3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3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3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3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3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3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3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3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3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3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3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3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3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3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3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3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3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3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3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3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3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3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3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3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3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3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3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3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3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3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3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3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3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3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3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3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3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3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3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3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3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3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3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3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3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3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3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3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3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3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3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3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3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3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3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3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3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3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3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3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3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3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3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3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3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3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3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3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3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3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3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3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3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3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3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3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3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3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3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3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3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3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3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3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3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3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3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3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3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3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3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3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3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3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3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3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3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3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3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3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3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3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3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3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3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3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3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3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3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3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3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3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3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3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3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3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3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3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3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3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3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3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3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3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3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3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3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3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3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3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3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3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3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3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3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3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3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3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3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3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3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3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3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3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3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3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3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3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3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3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3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3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3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3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3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3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3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3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3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3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3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3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3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3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3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3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3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3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3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3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3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3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3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3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3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3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3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3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3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3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3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3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3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3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3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3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3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3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3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3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3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3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3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3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3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3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3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3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3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3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3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3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3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3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3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3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3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3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3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3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3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3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3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3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3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3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3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3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3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3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3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3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3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3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3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3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3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3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3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3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3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3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3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3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3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3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3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3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3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3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3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3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3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3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3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3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3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3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3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3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3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3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3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3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3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3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3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3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3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3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3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3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3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3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3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3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3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3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3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3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3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3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3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3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3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3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3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3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3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3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3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3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3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3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3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3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3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3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3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3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3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3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3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3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3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3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3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3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3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3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3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3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3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3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3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3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3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3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3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3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3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3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3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3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3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3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3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3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3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3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3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3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3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3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3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3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3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3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3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3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3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3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3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3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3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3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3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3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3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3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3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3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3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3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3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3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3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3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3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3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3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3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3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3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3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3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3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3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3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3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3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3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3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3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3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3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3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3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3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3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3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3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3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3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3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3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3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3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3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3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3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3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3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3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3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3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3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3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3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3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3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3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3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3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3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3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3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3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3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3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3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3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3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3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3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3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3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3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3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3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3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3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3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3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3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3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3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3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3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3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3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3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3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3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3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3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3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3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3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3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3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3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3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3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3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3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3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3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3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3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3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3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3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3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3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3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3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3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3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3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3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3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3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3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3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3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3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3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3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3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3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3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3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3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3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3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3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3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3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3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3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3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3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3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3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3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3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3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3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3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3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3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3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3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3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3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3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3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3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3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3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3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3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3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3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3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3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3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3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3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3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3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3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3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3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3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3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3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3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3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3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3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3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3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3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3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3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3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3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3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3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3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3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3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3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3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3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3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3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3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3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3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3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3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3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3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3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3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3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3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3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3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3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3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3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3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3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3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3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3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3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3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3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3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3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3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3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3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3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3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3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3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3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3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3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3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3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3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3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3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3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3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3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3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3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3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3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3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3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3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3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3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3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3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3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3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3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3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3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3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3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3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3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3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3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3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3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3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3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3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3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3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3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3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3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3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3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3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3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3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3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3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3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3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3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3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3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3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3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3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3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3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3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3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3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3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3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3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3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3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3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3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3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3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3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3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3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3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3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3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3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3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3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3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3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3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3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3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3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3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3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3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3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3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3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3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3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3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3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3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3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3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3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3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3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3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3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3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3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3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3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3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3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3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3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3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3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3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3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3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3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3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3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3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3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3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3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3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3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3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3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3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3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3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3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3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3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3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3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3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3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3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3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3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3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3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3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3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3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3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3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3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3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3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3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3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3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3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3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3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3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3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3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3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3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3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3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3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3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3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3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3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3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3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3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3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3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3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3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3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3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3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3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3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3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3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3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3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3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3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3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3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3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3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3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3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3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3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3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3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3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3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3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3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3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3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3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3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3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3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3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3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3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3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3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3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3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3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3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3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3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3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3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3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3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3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3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3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3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3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3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3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3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3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3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3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3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3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3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3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3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3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3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3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3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3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3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3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3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3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3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3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3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3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3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3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3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3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3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3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3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3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3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3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3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3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3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3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3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3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3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3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3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3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3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3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3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3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3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3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3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3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3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3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3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3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3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3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3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3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3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3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3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3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3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3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3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3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3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3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3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3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3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3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3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3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3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3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3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3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3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3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3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3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3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3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3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3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3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3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3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3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3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3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3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3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3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3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3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3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3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3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3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3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3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3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3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3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3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3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3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3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3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3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3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3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3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3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3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3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3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3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3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3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3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3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3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3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3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3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3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3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3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3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3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3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3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3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3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3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3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3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3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3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3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3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3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3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3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3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3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3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3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3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3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3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3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3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3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3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3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3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3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3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3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3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3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3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3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3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3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3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3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3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3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3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3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3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3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3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3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3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3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3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3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3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3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3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3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3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3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3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3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3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3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3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3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3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3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3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3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3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3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3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3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3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3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3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3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3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3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3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3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3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3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3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3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3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3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3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3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3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3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3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3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3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3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3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3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3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3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3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3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3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3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3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3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3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3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3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3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3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3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3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3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3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3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3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3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3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3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3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3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3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3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3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3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3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3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3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3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3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3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3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3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3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3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3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3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3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3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3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3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3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3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3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3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3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3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3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3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3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3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3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3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3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3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3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3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3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3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3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3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3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3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3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3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3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3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3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3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3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3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3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3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3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3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3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3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3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3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3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3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3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3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3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3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3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3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3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3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3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3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3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3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3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3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3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3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3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3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3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3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3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3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3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3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3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3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3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3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3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3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3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3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3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3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3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3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3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3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3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3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3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3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3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3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3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3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3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3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3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3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3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3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3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3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3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3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3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3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3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3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3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3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3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3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3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3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3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3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3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3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3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3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3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3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3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3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3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3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3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3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3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3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3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3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3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3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3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3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3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3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3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3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3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3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3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3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3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3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3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3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3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3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3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3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3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3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3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3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3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3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3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3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3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3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3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3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3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3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3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3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3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3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3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3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3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3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3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3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3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3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3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3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3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3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3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3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3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3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3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3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3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3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3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3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3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3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3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3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3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3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3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3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3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3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3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3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3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3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3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3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3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3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3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3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3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3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3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3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3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3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3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3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3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3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3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3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3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3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3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3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3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3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3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3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3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3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3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3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3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3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3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3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3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3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3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3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3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3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3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3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3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3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3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3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3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3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3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3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3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3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3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3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3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3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3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3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3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3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3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3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3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3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3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3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3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3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3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3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3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3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3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3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3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3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3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3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3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3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3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3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3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3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3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3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3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3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3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3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3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3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3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3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3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3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3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3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3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3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3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3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3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3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3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3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3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3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3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3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3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3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3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3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3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3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3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3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3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3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3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3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3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3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3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3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3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3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3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3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3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3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3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3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3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3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3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3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3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3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3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3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3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3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3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3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3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3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3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3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3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3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3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3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3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3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3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3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3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3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3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3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3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3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3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3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3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3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3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3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3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3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3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3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3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3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3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3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3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3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3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3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3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3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3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3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3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3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3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3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3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3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3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3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3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3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3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3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3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3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3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3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3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3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3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3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3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3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3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3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3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3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3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3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3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3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3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3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3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3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3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3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3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3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3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3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3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3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3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3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3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3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3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3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3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3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3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3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3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3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3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3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3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3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3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3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3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3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3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3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3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3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3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3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3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3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3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3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3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3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3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3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3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3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3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3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3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3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3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3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3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3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3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3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3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3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3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3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3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3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3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3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3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3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3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3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3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3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3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3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3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3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3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3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3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3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3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3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3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3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3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3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3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3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3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3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3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3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3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3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3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3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3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3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3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3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3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3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3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3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3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3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3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3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3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3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3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3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3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3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3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3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3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3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3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3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3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3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3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3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3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3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3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3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3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3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3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3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3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3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3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3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3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3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3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3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3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3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3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3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3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3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3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3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3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3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3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3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3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3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3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3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3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3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3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3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3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3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3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3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3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3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3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3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3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3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3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3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3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3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3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3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3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3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3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3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3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3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3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3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3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3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3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3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3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3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3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3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3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3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3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3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3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3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3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3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3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3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3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3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3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3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3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3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3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3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3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3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3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3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3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3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3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3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3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3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3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3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3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3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3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3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3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3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3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3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3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3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3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3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3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3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3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3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3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3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3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3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3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3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3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3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3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3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3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3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3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3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3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3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3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3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3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3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3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3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3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3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3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3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3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3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3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3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3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3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3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3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3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3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3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3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3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3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3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3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3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3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3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3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3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3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3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3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3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3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3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3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3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3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3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3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3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3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3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3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3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3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3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3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3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3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3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3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3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3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3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3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3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3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3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3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3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3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3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3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3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3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3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3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3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3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3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3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3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3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3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3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3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3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3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3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3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3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3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3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3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3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3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3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3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3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3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3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3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3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3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3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3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3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3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3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3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3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3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3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3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3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3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3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3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3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3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3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3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3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3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3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3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3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3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3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3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3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3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3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3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3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3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3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3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3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3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3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3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3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3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3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3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3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3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3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3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3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3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3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3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3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3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3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3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3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3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3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3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3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3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3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3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3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3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3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3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3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3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3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3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3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3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3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3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3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3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3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3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3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3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3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3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3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3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3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3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3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3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3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3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3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3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3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3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3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3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3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3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3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3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3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3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3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3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3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3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3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3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3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3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3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3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3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3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3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3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3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3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3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3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3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3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3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3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3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3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3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3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3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3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3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3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3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3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3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3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3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3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3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3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3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3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3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3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3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3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3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3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3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3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3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3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3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3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3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3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3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3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3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3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3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3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3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3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3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3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3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3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3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3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3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3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3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3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3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3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3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3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3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3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3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3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3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3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3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3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3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3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3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3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3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3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3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3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3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3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3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3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3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3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3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3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3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3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3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3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3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3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3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3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3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3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3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3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3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3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3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3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3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3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3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3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3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3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3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3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3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3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3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3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3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3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3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3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3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3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3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3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3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3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3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3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3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3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3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3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3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3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3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3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3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3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3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3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3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3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3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3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3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3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3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3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3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3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3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3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3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3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3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3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3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3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3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3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3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3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3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3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3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3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3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3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3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3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3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3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3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3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3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3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3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3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3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3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3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3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3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3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3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3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3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3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3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3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3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3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3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3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3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3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3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3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3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3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3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3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3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3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3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3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3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3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3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3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3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3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3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3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3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3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3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3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3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3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F7169" xr:uid="{00000000-0009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Arvindh Kumar</cp:lastModifiedBy>
  <dcterms:created xsi:type="dcterms:W3CDTF">2021-08-03T05:37:34Z</dcterms:created>
  <dcterms:modified xsi:type="dcterms:W3CDTF">2023-02-21T11:53:41Z</dcterms:modified>
</cp:coreProperties>
</file>