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140" windowWidth="15600" windowHeight="7940" firstSheet="1" activeTab="5"/>
  </bookViews>
  <sheets>
    <sheet name="IVA CON INT GLOBAL" sheetId="5" r:id="rId1"/>
    <sheet name="IVA CON SALDOS INS" sheetId="6" r:id="rId2"/>
    <sheet name="IMPRESION" sheetId="4" r:id="rId3"/>
    <sheet name="Hoja4" sheetId="9" r:id="rId4"/>
    <sheet name="Hoja1" sheetId="7" state="hidden" r:id="rId5"/>
    <sheet name="COTIZADOR" sheetId="1" r:id="rId6"/>
    <sheet name="Hoja3" sheetId="3" r:id="rId7"/>
    <sheet name="cotiza 1.6%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11" i="8"/>
  <c r="I3" i="1"/>
  <c r="F15" i="1"/>
  <c r="H15" i="1"/>
  <c r="B6" i="1"/>
  <c r="B7" i="1"/>
  <c r="G8" i="1"/>
  <c r="I9" i="1"/>
  <c r="B11" i="1"/>
  <c r="I8" i="1"/>
  <c r="B10" i="1"/>
  <c r="G11" i="1"/>
  <c r="B9" i="1"/>
  <c r="G10" i="1"/>
  <c r="I11" i="1"/>
  <c r="B8" i="1"/>
  <c r="G9" i="1"/>
  <c r="I10" i="1"/>
  <c r="C12" i="1"/>
  <c r="F1" i="8"/>
  <c r="B10" i="8"/>
  <c r="B11" i="8"/>
  <c r="C15" i="8"/>
  <c r="F1" i="4"/>
  <c r="B10" i="4"/>
  <c r="B11" i="4"/>
  <c r="E11" i="4"/>
  <c r="C15" i="4"/>
  <c r="E18" i="8"/>
  <c r="B21" i="8"/>
  <c r="E21" i="8"/>
  <c r="B18" i="8"/>
  <c r="E19" i="8"/>
  <c r="C28" i="8"/>
  <c r="E32" i="8"/>
  <c r="B20" i="8"/>
  <c r="B21" i="4"/>
  <c r="E19" i="4"/>
  <c r="E21" i="4"/>
  <c r="E23" i="4"/>
  <c r="B18" i="4"/>
  <c r="B20" i="4"/>
  <c r="B22" i="4"/>
  <c r="C28" i="4"/>
  <c r="E18" i="4"/>
  <c r="E20" i="4"/>
  <c r="E22" i="4"/>
  <c r="B19" i="4"/>
  <c r="B23" i="4"/>
  <c r="B19" i="8"/>
  <c r="E20" i="8"/>
  <c r="B4" i="6"/>
  <c r="B5" i="6"/>
  <c r="C16" i="6"/>
  <c r="C17" i="6"/>
  <c r="C18" i="6"/>
  <c r="D18" i="6"/>
  <c r="D16" i="6"/>
  <c r="E16" i="6"/>
  <c r="B13" i="6"/>
  <c r="F16" i="6"/>
  <c r="G16" i="6"/>
  <c r="D17" i="6"/>
  <c r="E17" i="6"/>
  <c r="F17" i="6"/>
  <c r="G17" i="6"/>
  <c r="B4" i="5"/>
  <c r="B5" i="5"/>
  <c r="D10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E31" i="8"/>
  <c r="G32" i="8"/>
  <c r="G31" i="8"/>
  <c r="E32" i="4"/>
  <c r="E34" i="4"/>
  <c r="G32" i="4"/>
  <c r="G34" i="4"/>
  <c r="E31" i="4"/>
  <c r="E33" i="4"/>
  <c r="G31" i="4"/>
  <c r="G33" i="4"/>
  <c r="B7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H13" i="3"/>
  <c r="D14" i="3"/>
  <c r="F14" i="3"/>
  <c r="E14" i="3"/>
  <c r="H14" i="3"/>
  <c r="I14" i="3"/>
  <c r="D15" i="3"/>
  <c r="G15" i="3"/>
  <c r="E15" i="3"/>
  <c r="F15" i="3"/>
  <c r="H15" i="3"/>
  <c r="I15" i="3"/>
  <c r="J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H20" i="3"/>
  <c r="D21" i="3"/>
  <c r="G21" i="3"/>
  <c r="E21" i="3"/>
  <c r="F21" i="3"/>
  <c r="H21" i="3"/>
  <c r="I21" i="3"/>
  <c r="J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D37" i="3"/>
  <c r="E37" i="3"/>
  <c r="F37" i="3"/>
  <c r="G37" i="3"/>
  <c r="H37" i="3"/>
  <c r="I37" i="3"/>
  <c r="J37" i="3"/>
  <c r="K37" i="3"/>
  <c r="D38" i="3"/>
  <c r="E38" i="3"/>
  <c r="F38" i="3"/>
  <c r="G38" i="3"/>
  <c r="H38" i="3"/>
  <c r="I38" i="3"/>
  <c r="J38" i="3"/>
  <c r="K38" i="3"/>
  <c r="D39" i="3"/>
  <c r="E39" i="3"/>
  <c r="F39" i="3"/>
  <c r="G39" i="3"/>
  <c r="H39" i="3"/>
  <c r="I39" i="3"/>
  <c r="J39" i="3"/>
  <c r="K39" i="3"/>
  <c r="D40" i="3"/>
  <c r="E40" i="3"/>
  <c r="F40" i="3"/>
  <c r="G40" i="3"/>
  <c r="H40" i="3"/>
  <c r="I40" i="3"/>
  <c r="J40" i="3"/>
  <c r="K40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6" i="3"/>
  <c r="K6" i="3"/>
  <c r="J6" i="3"/>
  <c r="I6" i="3"/>
  <c r="H6" i="3"/>
  <c r="G6" i="3"/>
  <c r="F6" i="3"/>
  <c r="E6" i="3"/>
  <c r="K21" i="3"/>
  <c r="K20" i="3"/>
  <c r="G20" i="3"/>
  <c r="J20" i="3"/>
  <c r="F20" i="3"/>
  <c r="I20" i="3"/>
  <c r="K15" i="3"/>
  <c r="K14" i="3"/>
  <c r="G14" i="3"/>
  <c r="J14" i="3"/>
  <c r="K13" i="3"/>
  <c r="G13" i="3"/>
  <c r="J13" i="3"/>
  <c r="F13" i="3"/>
  <c r="I13" i="3"/>
</calcChain>
</file>

<file path=xl/sharedStrings.xml><?xml version="1.0" encoding="utf-8"?>
<sst xmlns="http://schemas.openxmlformats.org/spreadsheetml/2006/main" count="186" uniqueCount="113">
  <si>
    <t>Cotizador</t>
  </si>
  <si>
    <t>Auto</t>
  </si>
  <si>
    <t>Precio</t>
  </si>
  <si>
    <t>Enganche</t>
  </si>
  <si>
    <t>Crédito a Financiar</t>
  </si>
  <si>
    <t>Plazo</t>
  </si>
  <si>
    <t>Bonificación de Intereses</t>
  </si>
  <si>
    <t>Plan de Crédito con Pagos Especiales</t>
  </si>
  <si>
    <t>18 Meses</t>
  </si>
  <si>
    <t>24 Meses</t>
  </si>
  <si>
    <t>30 Meses</t>
  </si>
  <si>
    <t>36 Meses</t>
  </si>
  <si>
    <t>Pagos Especiales</t>
  </si>
  <si>
    <t>Mensualidad</t>
  </si>
  <si>
    <t>Bonificación</t>
  </si>
  <si>
    <t>Mensualidades</t>
  </si>
  <si>
    <t>Plan de Crédito</t>
  </si>
  <si>
    <t>6 Meses sin Intereses</t>
  </si>
  <si>
    <t>50% de Enganche</t>
  </si>
  <si>
    <t>6 Pagos Mensuales</t>
  </si>
  <si>
    <t>En pagos especiales no aplica bonificación de intereses</t>
  </si>
  <si>
    <t>Registro de Venta</t>
  </si>
  <si>
    <t>Fecha</t>
  </si>
  <si>
    <t>Cliente</t>
  </si>
  <si>
    <t>Aval</t>
  </si>
  <si>
    <t>Tel</t>
  </si>
  <si>
    <t>Cel</t>
  </si>
  <si>
    <t xml:space="preserve">Documentación </t>
  </si>
  <si>
    <t>IFE</t>
  </si>
  <si>
    <t>Comprobante Domiclio</t>
  </si>
  <si>
    <t>Comprobante de Ingresos</t>
  </si>
  <si>
    <t>Recibo  de Predial</t>
  </si>
  <si>
    <t>Descripción del Financiamiento</t>
  </si>
  <si>
    <t>Precio del Vehiculo</t>
  </si>
  <si>
    <t>$</t>
  </si>
  <si>
    <t>Auto o Efectivo</t>
  </si>
  <si>
    <t>.</t>
  </si>
  <si>
    <t>Complemento Eng.</t>
  </si>
  <si>
    <t>Fecha de Pago</t>
  </si>
  <si>
    <t>Fecha 1er. Pago</t>
  </si>
  <si>
    <t>Pagos especiales</t>
  </si>
  <si>
    <t>Fecha de Pagos Especiales</t>
  </si>
  <si>
    <t>Observaciones</t>
  </si>
  <si>
    <t>Entrega de Duplicado de Llaves</t>
  </si>
  <si>
    <t>Fecha de Entrega</t>
  </si>
  <si>
    <t>Recibe Cliente</t>
  </si>
  <si>
    <t>Entrega de Placas y Tarjeta</t>
  </si>
  <si>
    <t xml:space="preserve">Otros </t>
  </si>
  <si>
    <t>Cotizaciones</t>
  </si>
  <si>
    <t>Mod</t>
  </si>
  <si>
    <t>Bonificacion</t>
  </si>
  <si>
    <t>Ford KA</t>
  </si>
  <si>
    <t>Fiesta Ikon</t>
  </si>
  <si>
    <t>Chevy</t>
  </si>
  <si>
    <t>Stratus</t>
  </si>
  <si>
    <t>Mazda</t>
  </si>
  <si>
    <t>Corolla</t>
  </si>
  <si>
    <t xml:space="preserve">Liberty </t>
  </si>
  <si>
    <t>Express Van</t>
  </si>
  <si>
    <t>Mercedes</t>
  </si>
  <si>
    <t>Tsuru</t>
  </si>
  <si>
    <t>Corvette</t>
  </si>
  <si>
    <t>Chevrolet 2500</t>
  </si>
  <si>
    <t>Nissan Pick Up</t>
  </si>
  <si>
    <t>Ford Diesel</t>
  </si>
  <si>
    <t>Bob Cat</t>
  </si>
  <si>
    <t>Estacas</t>
  </si>
  <si>
    <t>COMPRA, VENTA Y CONSIGNACIÓN</t>
  </si>
  <si>
    <t>FECHA:</t>
  </si>
  <si>
    <t>COTIZACIÓN</t>
  </si>
  <si>
    <t>marca:</t>
  </si>
  <si>
    <t>tipo:</t>
  </si>
  <si>
    <t>modelo:</t>
  </si>
  <si>
    <t>Precio:</t>
  </si>
  <si>
    <t>Enganche:</t>
  </si>
  <si>
    <t>6 meses sin intereses</t>
  </si>
  <si>
    <t>pagos</t>
  </si>
  <si>
    <t>mensualidades</t>
  </si>
  <si>
    <t>credito a financiar:</t>
  </si>
  <si>
    <t>6 pagos:</t>
  </si>
  <si>
    <t xml:space="preserve">plan de credito </t>
  </si>
  <si>
    <t>plan de credito con pagos especiales</t>
  </si>
  <si>
    <t>cantidad</t>
  </si>
  <si>
    <t>mensualidad</t>
  </si>
  <si>
    <t>en pagos especiales no aplica la bonificación de intereses solo en la mensualidad</t>
  </si>
  <si>
    <t>bonicacion</t>
  </si>
  <si>
    <t>requisitos</t>
  </si>
  <si>
    <t>la bonificacion de intereses es en pagos adelantados, aplica de los ultimos documentos  a los primeros</t>
  </si>
  <si>
    <t>bonificación</t>
  </si>
  <si>
    <t>comprador:</t>
  </si>
  <si>
    <t>aval:</t>
  </si>
  <si>
    <t>blvd. Guadiana #124 frac. Lomas del parque</t>
  </si>
  <si>
    <t>tel. (618) 130.21.82</t>
  </si>
  <si>
    <t>*esta cotización esta sujeta a cambios sin previo aviso*</t>
  </si>
  <si>
    <t>cliente:</t>
  </si>
  <si>
    <t>credencial de elector, comprobante de domicilio y comprobante de ingresos. (original y copia)</t>
  </si>
  <si>
    <t>credencial de elector, comprobante de domicilio y recibo de predial. (original y copia)</t>
  </si>
  <si>
    <t>precio</t>
  </si>
  <si>
    <t>enganche</t>
  </si>
  <si>
    <t>Credito</t>
  </si>
  <si>
    <t>Meses</t>
  </si>
  <si>
    <t>pago</t>
  </si>
  <si>
    <t>fecha vencimiento</t>
  </si>
  <si>
    <t>interes de financiamiento</t>
  </si>
  <si>
    <t>iva</t>
  </si>
  <si>
    <t>total a pagar</t>
  </si>
  <si>
    <t>total a Pagar</t>
  </si>
  <si>
    <t>saldo</t>
  </si>
  <si>
    <t>TOTAL DELCREDITO</t>
  </si>
  <si>
    <t>honda</t>
  </si>
  <si>
    <t>mazda</t>
  </si>
  <si>
    <t>volkswagen</t>
  </si>
  <si>
    <t>jetta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</si>
</sst>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80A]d&quot; de &quot;mmmm&quot; de &quot;yyyy;@"/>
  </numFmts>
  <fonts count="43" x14ac:knownFonts="1">
    <font>
      <sz val="11"/>
      <color theme="1"/>
      <name val="Calibri"/>
      <family val="2"/>
      <scheme val="minor"/>
    </font>
    <font>
      <sz val="14"/>
      <color theme="1"/>
      <name val="Levenim MT"/>
      <charset val="177"/>
    </font>
    <font>
      <b/>
      <sz val="14"/>
      <color theme="1"/>
      <name val="Levenim MT"/>
      <charset val="177"/>
    </font>
    <font>
      <b/>
      <sz val="16"/>
      <color theme="1"/>
      <name val="Levenim MT"/>
      <charset val="177"/>
    </font>
    <font>
      <b/>
      <sz val="18"/>
      <color theme="1"/>
      <name val="Levenim MT"/>
      <charset val="177"/>
    </font>
    <font>
      <i/>
      <sz val="14"/>
      <color theme="1"/>
      <name val="Levenim MT"/>
      <charset val="177"/>
    </font>
    <font>
      <i/>
      <sz val="12"/>
      <color theme="1"/>
      <name val="Levenim MT"/>
      <charset val="177"/>
    </font>
    <font>
      <sz val="10"/>
      <color theme="1"/>
      <name val="Levenim MT"/>
      <charset val="177"/>
    </font>
    <font>
      <sz val="12"/>
      <color theme="1"/>
      <name val="Levenim MT"/>
      <charset val="177"/>
    </font>
    <font>
      <b/>
      <sz val="20"/>
      <color theme="1"/>
      <name val="Levenim MT"/>
      <charset val="177"/>
    </font>
    <font>
      <b/>
      <i/>
      <sz val="14"/>
      <color theme="1"/>
      <name val="Levenim MT"/>
      <charset val="177"/>
    </font>
    <font>
      <b/>
      <i/>
      <sz val="10"/>
      <color theme="1"/>
      <name val="Levenim MT"/>
      <charset val="177"/>
    </font>
    <font>
      <b/>
      <i/>
      <sz val="16"/>
      <color theme="1"/>
      <name val="Levenim MT"/>
      <charset val="177"/>
    </font>
    <font>
      <b/>
      <i/>
      <sz val="18"/>
      <color theme="1"/>
      <name val="Levenim MT"/>
      <charset val="177"/>
    </font>
    <font>
      <sz val="18"/>
      <color theme="1"/>
      <name val="Levenim MT"/>
      <charset val="177"/>
    </font>
    <font>
      <b/>
      <sz val="24"/>
      <color theme="1"/>
      <name val="Levenim MT"/>
      <charset val="177"/>
    </font>
    <font>
      <sz val="11"/>
      <color theme="1"/>
      <name val="Maiandra GD"/>
      <family val="2"/>
    </font>
    <font>
      <sz val="11"/>
      <color theme="0" tint="-0.34998626667073579"/>
      <name val="Maiandra GD"/>
      <family val="2"/>
    </font>
    <font>
      <sz val="11"/>
      <color theme="1"/>
      <name val="Lithos Pro Regular"/>
      <family val="5"/>
    </font>
    <font>
      <sz val="12"/>
      <color theme="1"/>
      <name val="Lithos Pro Regular"/>
      <family val="5"/>
    </font>
    <font>
      <sz val="9"/>
      <color theme="1"/>
      <name val="Lithos Pro Regular"/>
      <family val="5"/>
    </font>
    <font>
      <b/>
      <sz val="9"/>
      <color theme="0"/>
      <name val="Lithos Pro Regular"/>
      <family val="5"/>
    </font>
    <font>
      <b/>
      <sz val="11"/>
      <color theme="0"/>
      <name val="Lithos Pro Regular"/>
      <family val="5"/>
    </font>
    <font>
      <b/>
      <sz val="11"/>
      <color theme="1"/>
      <name val="Lithos Pro Regular"/>
      <family val="5"/>
    </font>
    <font>
      <b/>
      <sz val="20"/>
      <color theme="1"/>
      <name val="Lithos Pro Regular"/>
      <family val="5"/>
    </font>
    <font>
      <sz val="11"/>
      <color theme="3" tint="0.39997558519241921"/>
      <name val="Lithos Pro Regular"/>
      <family val="5"/>
    </font>
    <font>
      <sz val="11"/>
      <color rgb="FF0070C0"/>
      <name val="Lithos Pro Regular"/>
      <family val="5"/>
    </font>
    <font>
      <b/>
      <sz val="14"/>
      <color rgb="FF0070C0"/>
      <name val="Lithos Pro Regular"/>
      <family val="5"/>
    </font>
    <font>
      <b/>
      <sz val="14"/>
      <color theme="1"/>
      <name val="Lithos Pro Regular"/>
      <family val="5"/>
    </font>
    <font>
      <b/>
      <sz val="18"/>
      <color theme="1"/>
      <name val="Lithos Pro Regular"/>
      <family val="5"/>
    </font>
    <font>
      <sz val="14"/>
      <color rgb="FF0070C0"/>
      <name val="Lithos Pro Regular"/>
      <family val="5"/>
    </font>
    <font>
      <i/>
      <sz val="11"/>
      <color theme="1"/>
      <name val="Lithos Pro Regular"/>
      <family val="5"/>
    </font>
    <font>
      <b/>
      <sz val="20"/>
      <color rgb="FFFF0000"/>
      <name val="Lithos Pro Regular"/>
      <family val="5"/>
    </font>
    <font>
      <sz val="14"/>
      <color theme="3" tint="0.39997558519241921"/>
      <name val="Lithos Pro Regular"/>
      <family val="5"/>
    </font>
    <font>
      <sz val="9"/>
      <name val="Lithos Pro Regular"/>
      <family val="5"/>
    </font>
    <font>
      <i/>
      <sz val="10"/>
      <color theme="1"/>
      <name val="Lithos Pro Regular"/>
      <family val="5"/>
    </font>
    <font>
      <sz val="16"/>
      <color theme="1"/>
      <name val="Lithos Pro Regular"/>
      <family val="5"/>
    </font>
    <font>
      <i/>
      <sz val="8"/>
      <color theme="1"/>
      <name val="Lithos Pro Regular"/>
      <family val="5"/>
    </font>
    <font>
      <b/>
      <sz val="10"/>
      <color theme="1"/>
      <name val="Lithos Pro Regular"/>
      <family val="5"/>
    </font>
    <font>
      <b/>
      <sz val="12"/>
      <name val="Lithos Pro Regular"/>
      <family val="5"/>
    </font>
    <font>
      <b/>
      <sz val="20"/>
      <color theme="3" tint="0.39997558519241921"/>
      <name val="Lithos Pro Regular"/>
      <family val="5"/>
    </font>
    <font>
      <sz val="16"/>
      <color theme="3" tint="0.39997558519241921"/>
      <name val="Lithos Pro Regular"/>
      <family val="5"/>
    </font>
    <font>
      <b/>
      <i/>
      <sz val="10"/>
      <color rgb="FFFF0000"/>
      <name val="Lithos Pro Regular"/>
      <family val="5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4506668294322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 style="hair">
        <color auto="1"/>
      </left>
      <right/>
      <top style="hair">
        <color auto="1"/>
      </top>
      <bottom style="thin">
        <color rgb="FFFF0000"/>
      </bottom>
      <diagonal/>
    </border>
    <border>
      <left/>
      <right/>
      <top style="hair">
        <color auto="1"/>
      </top>
      <bottom style="thin">
        <color rgb="FFFF0000"/>
      </bottom>
      <diagonal/>
    </border>
    <border>
      <left/>
      <right style="hair">
        <color auto="1"/>
      </right>
      <top style="hair">
        <color auto="1"/>
      </top>
      <bottom style="thin">
        <color rgb="FFFF0000"/>
      </bottom>
      <diagonal/>
    </border>
    <border>
      <left style="hair">
        <color auto="1"/>
      </left>
      <right/>
      <top style="dotted">
        <color auto="1"/>
      </top>
      <bottom style="thin">
        <color rgb="FFFF0000"/>
      </bottom>
      <diagonal/>
    </border>
    <border>
      <left/>
      <right/>
      <top style="dotted">
        <color auto="1"/>
      </top>
      <bottom style="thin">
        <color rgb="FFFF0000"/>
      </bottom>
      <diagonal/>
    </border>
    <border>
      <left/>
      <right style="hair">
        <color auto="1"/>
      </right>
      <top style="dotted">
        <color auto="1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dotted">
        <color auto="1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1454817346722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dotted">
        <color auto="1"/>
      </bottom>
      <diagonal/>
    </border>
    <border>
      <left/>
      <right style="thin">
        <color rgb="FFFF0000"/>
      </right>
      <top style="thin">
        <color rgb="FFFF0000"/>
      </top>
      <bottom style="dotted">
        <color auto="1"/>
      </bottom>
      <diagonal/>
    </border>
    <border>
      <left style="thin">
        <color rgb="FFFF0000"/>
      </left>
      <right/>
      <top style="thin">
        <color rgb="FFFF0000"/>
      </top>
      <bottom style="hair">
        <color auto="1"/>
      </bottom>
      <diagonal/>
    </border>
    <border>
      <left/>
      <right style="thin">
        <color rgb="FFFF0000"/>
      </right>
      <top style="thin">
        <color rgb="FFFF0000"/>
      </top>
      <bottom style="hair">
        <color auto="1"/>
      </bottom>
      <diagonal/>
    </border>
    <border>
      <left/>
      <right/>
      <top style="thin">
        <color rgb="FFFF0000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1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7" fillId="0" borderId="13" xfId="0" applyFont="1" applyBorder="1" applyAlignment="1">
      <alignment horizontal="left"/>
    </xf>
    <xf numFmtId="0" fontId="13" fillId="0" borderId="12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23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12" xfId="0" applyFont="1" applyBorder="1" applyAlignment="1">
      <alignment horizontal="right"/>
    </xf>
    <xf numFmtId="0" fontId="10" fillId="0" borderId="14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64" fontId="8" fillId="2" borderId="8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0" fontId="16" fillId="0" borderId="0" xfId="0" applyFont="1"/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center" vertical="center"/>
    </xf>
    <xf numFmtId="164" fontId="16" fillId="0" borderId="28" xfId="0" applyNumberFormat="1" applyFont="1" applyBorder="1" applyAlignment="1">
      <alignment horizontal="right" vertical="center"/>
    </xf>
    <xf numFmtId="164" fontId="16" fillId="0" borderId="29" xfId="0" applyNumberFormat="1" applyFont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164" fontId="17" fillId="0" borderId="28" xfId="0" applyNumberFormat="1" applyFont="1" applyBorder="1" applyAlignment="1">
      <alignment horizontal="right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8" fillId="2" borderId="0" xfId="0" applyFont="1" applyFill="1"/>
    <xf numFmtId="164" fontId="18" fillId="0" borderId="0" xfId="0" applyNumberFormat="1" applyFont="1" applyAlignment="1"/>
    <xf numFmtId="0" fontId="18" fillId="0" borderId="0" xfId="0" applyFont="1" applyBorder="1" applyAlignment="1"/>
    <xf numFmtId="0" fontId="31" fillId="0" borderId="0" xfId="0" applyFont="1" applyBorder="1" applyAlignment="1"/>
    <xf numFmtId="0" fontId="34" fillId="0" borderId="35" xfId="0" applyFont="1" applyBorder="1" applyAlignment="1">
      <alignment horizontal="right" vertical="center" wrapText="1"/>
    </xf>
    <xf numFmtId="0" fontId="34" fillId="0" borderId="36" xfId="0" applyFont="1" applyBorder="1" applyAlignment="1">
      <alignment horizontal="right" vertical="center" wrapText="1"/>
    </xf>
    <xf numFmtId="164" fontId="18" fillId="0" borderId="0" xfId="0" applyNumberFormat="1" applyFont="1" applyAlignment="1">
      <alignment vertical="center"/>
    </xf>
    <xf numFmtId="0" fontId="22" fillId="5" borderId="37" xfId="0" applyFont="1" applyFill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 vertical="center"/>
    </xf>
    <xf numFmtId="164" fontId="18" fillId="0" borderId="0" xfId="0" applyNumberFormat="1" applyFont="1" applyBorder="1" applyAlignment="1">
      <alignment vertical="center"/>
    </xf>
    <xf numFmtId="0" fontId="18" fillId="0" borderId="0" xfId="0" applyFont="1" applyBorder="1"/>
    <xf numFmtId="164" fontId="35" fillId="0" borderId="0" xfId="0" applyNumberFormat="1" applyFont="1" applyBorder="1" applyAlignment="1">
      <alignment vertical="center" wrapText="1"/>
    </xf>
    <xf numFmtId="0" fontId="18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4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64" fontId="19" fillId="3" borderId="0" xfId="0" applyNumberFormat="1" applyFont="1" applyFill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2" fillId="5" borderId="38" xfId="0" applyFont="1" applyFill="1" applyBorder="1" applyAlignment="1">
      <alignment horizontal="center"/>
    </xf>
    <xf numFmtId="0" fontId="22" fillId="5" borderId="37" xfId="0" applyFont="1" applyFill="1" applyBorder="1" applyAlignment="1">
      <alignment horizontal="center"/>
    </xf>
    <xf numFmtId="0" fontId="7" fillId="0" borderId="18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2" fillId="2" borderId="7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0" fillId="0" borderId="18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37" fillId="0" borderId="49" xfId="0" applyNumberFormat="1" applyFont="1" applyBorder="1" applyAlignment="1">
      <alignment horizontal="center" vertical="center" wrapText="1"/>
    </xf>
    <xf numFmtId="164" fontId="37" fillId="0" borderId="50" xfId="0" applyNumberFormat="1" applyFont="1" applyBorder="1" applyAlignment="1">
      <alignment horizontal="center" vertical="center" wrapText="1"/>
    </xf>
    <xf numFmtId="164" fontId="37" fillId="0" borderId="51" xfId="0" applyNumberFormat="1" applyFont="1" applyBorder="1" applyAlignment="1">
      <alignment horizontal="center" vertical="center" wrapText="1"/>
    </xf>
    <xf numFmtId="0" fontId="22" fillId="5" borderId="39" xfId="0" applyFont="1" applyFill="1" applyBorder="1" applyAlignment="1">
      <alignment horizontal="center" vertical="center"/>
    </xf>
    <xf numFmtId="0" fontId="22" fillId="5" borderId="45" xfId="0" applyFont="1" applyFill="1" applyBorder="1" applyAlignment="1">
      <alignment horizontal="center" vertical="center"/>
    </xf>
    <xf numFmtId="164" fontId="18" fillId="0" borderId="42" xfId="0" applyNumberFormat="1" applyFont="1" applyBorder="1" applyAlignment="1">
      <alignment horizontal="center" vertical="center"/>
    </xf>
    <xf numFmtId="164" fontId="18" fillId="0" borderId="60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3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5" borderId="39" xfId="0" applyFont="1" applyFill="1" applyBorder="1" applyAlignment="1">
      <alignment horizontal="center"/>
    </xf>
    <xf numFmtId="0" fontId="22" fillId="5" borderId="45" xfId="0" applyFont="1" applyFill="1" applyBorder="1" applyAlignment="1">
      <alignment horizontal="center"/>
    </xf>
    <xf numFmtId="164" fontId="18" fillId="0" borderId="63" xfId="0" applyNumberFormat="1" applyFont="1" applyBorder="1" applyAlignment="1">
      <alignment horizontal="center" vertical="center"/>
    </xf>
    <xf numFmtId="164" fontId="18" fillId="0" borderId="65" xfId="0" applyNumberFormat="1" applyFont="1" applyBorder="1" applyAlignment="1">
      <alignment horizontal="center" vertical="center"/>
    </xf>
    <xf numFmtId="0" fontId="22" fillId="5" borderId="37" xfId="0" applyFont="1" applyFill="1" applyBorder="1" applyAlignment="1">
      <alignment horizontal="center"/>
    </xf>
    <xf numFmtId="164" fontId="25" fillId="0" borderId="42" xfId="0" applyNumberFormat="1" applyFont="1" applyBorder="1" applyAlignment="1">
      <alignment horizontal="center" vertical="center"/>
    </xf>
    <xf numFmtId="164" fontId="25" fillId="0" borderId="40" xfId="0" applyNumberFormat="1" applyFont="1" applyBorder="1" applyAlignment="1">
      <alignment horizontal="center" vertical="center"/>
    </xf>
    <xf numFmtId="164" fontId="25" fillId="0" borderId="63" xfId="0" applyNumberFormat="1" applyFont="1" applyBorder="1" applyAlignment="1">
      <alignment horizontal="center" vertical="center"/>
    </xf>
    <xf numFmtId="164" fontId="25" fillId="0" borderId="64" xfId="0" applyNumberFormat="1" applyFont="1" applyBorder="1" applyAlignment="1">
      <alignment horizontal="center" vertical="center"/>
    </xf>
    <xf numFmtId="164" fontId="37" fillId="0" borderId="46" xfId="0" applyNumberFormat="1" applyFont="1" applyBorder="1" applyAlignment="1">
      <alignment horizontal="center" vertical="center" wrapText="1"/>
    </xf>
    <xf numFmtId="164" fontId="37" fillId="0" borderId="47" xfId="0" applyNumberFormat="1" applyFont="1" applyBorder="1" applyAlignment="1">
      <alignment horizontal="center" vertical="center" wrapText="1"/>
    </xf>
    <xf numFmtId="164" fontId="37" fillId="0" borderId="48" xfId="0" applyNumberFormat="1" applyFont="1" applyBorder="1" applyAlignment="1">
      <alignment horizontal="center" vertical="center" wrapText="1"/>
    </xf>
    <xf numFmtId="164" fontId="41" fillId="0" borderId="52" xfId="0" applyNumberFormat="1" applyFont="1" applyBorder="1" applyAlignment="1">
      <alignment horizontal="center"/>
    </xf>
    <xf numFmtId="164" fontId="41" fillId="0" borderId="61" xfId="0" applyNumberFormat="1" applyFont="1" applyBorder="1" applyAlignment="1">
      <alignment horizontal="center"/>
    </xf>
    <xf numFmtId="164" fontId="41" fillId="0" borderId="62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164" fontId="19" fillId="0" borderId="0" xfId="0" applyNumberFormat="1" applyFont="1" applyAlignment="1">
      <alignment horizontal="left"/>
    </xf>
    <xf numFmtId="164" fontId="18" fillId="0" borderId="52" xfId="0" applyNumberFormat="1" applyFont="1" applyBorder="1" applyAlignment="1">
      <alignment horizontal="center" vertical="center"/>
    </xf>
    <xf numFmtId="164" fontId="18" fillId="0" borderId="61" xfId="0" applyNumberFormat="1" applyFont="1" applyBorder="1" applyAlignment="1">
      <alignment horizontal="center" vertical="center"/>
    </xf>
    <xf numFmtId="164" fontId="41" fillId="0" borderId="42" xfId="0" applyNumberFormat="1" applyFont="1" applyBorder="1" applyAlignment="1">
      <alignment horizontal="center"/>
    </xf>
    <xf numFmtId="164" fontId="41" fillId="0" borderId="60" xfId="0" applyNumberFormat="1" applyFont="1" applyBorder="1" applyAlignment="1">
      <alignment horizontal="center"/>
    </xf>
    <xf numFmtId="164" fontId="41" fillId="0" borderId="40" xfId="0" applyNumberFormat="1" applyFont="1" applyBorder="1" applyAlignment="1">
      <alignment horizontal="center"/>
    </xf>
    <xf numFmtId="165" fontId="26" fillId="0" borderId="18" xfId="0" applyNumberFormat="1" applyFont="1" applyBorder="1" applyAlignment="1">
      <alignment horizont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30" fillId="0" borderId="18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164" fontId="27" fillId="0" borderId="3" xfId="0" applyNumberFormat="1" applyFont="1" applyBorder="1" applyAlignment="1">
      <alignment horizontal="left"/>
    </xf>
    <xf numFmtId="164" fontId="33" fillId="0" borderId="55" xfId="0" applyNumberFormat="1" applyFont="1" applyBorder="1" applyAlignment="1">
      <alignment horizontal="left" vertical="center" wrapText="1"/>
    </xf>
    <xf numFmtId="164" fontId="33" fillId="0" borderId="56" xfId="0" applyNumberFormat="1" applyFont="1" applyBorder="1" applyAlignment="1">
      <alignment horizontal="left" vertical="center" wrapText="1"/>
    </xf>
    <xf numFmtId="164" fontId="33" fillId="0" borderId="53" xfId="0" applyNumberFormat="1" applyFont="1" applyBorder="1" applyAlignment="1">
      <alignment horizontal="left" vertical="center" wrapText="1"/>
    </xf>
    <xf numFmtId="164" fontId="33" fillId="0" borderId="54" xfId="0" applyNumberFormat="1" applyFont="1" applyBorder="1" applyAlignment="1">
      <alignment horizontal="left" vertical="center" wrapText="1"/>
    </xf>
    <xf numFmtId="0" fontId="39" fillId="0" borderId="0" xfId="0" applyFont="1" applyFill="1" applyAlignment="1">
      <alignment horizontal="right"/>
    </xf>
    <xf numFmtId="0" fontId="21" fillId="5" borderId="0" xfId="0" applyFont="1" applyFill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77" xfId="0" applyFont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3" fillId="2" borderId="80" xfId="0" applyNumberFormat="1" applyFont="1" applyFill="1" applyBorder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164" fontId="3" fillId="2" borderId="78" xfId="0" applyNumberFormat="1" applyFont="1" applyFill="1" applyBorder="1" applyAlignment="1">
      <alignment horizontal="center"/>
    </xf>
    <xf numFmtId="164" fontId="3" fillId="2" borderId="79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4" fontId="2" fillId="2" borderId="76" xfId="0" applyNumberFormat="1" applyFont="1" applyFill="1" applyBorder="1" applyAlignment="1">
      <alignment horizontal="center"/>
    </xf>
    <xf numFmtId="164" fontId="2" fillId="2" borderId="77" xfId="0" applyNumberFormat="1" applyFont="1" applyFill="1" applyBorder="1" applyAlignment="1">
      <alignment horizontal="center"/>
    </xf>
    <xf numFmtId="164" fontId="2" fillId="2" borderId="78" xfId="0" applyNumberFormat="1" applyFont="1" applyFill="1" applyBorder="1" applyAlignment="1">
      <alignment horizontal="center"/>
    </xf>
    <xf numFmtId="164" fontId="2" fillId="2" borderId="79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2" fillId="4" borderId="0" xfId="0" applyFont="1" applyFill="1" applyAlignment="1">
      <alignment horizontal="right"/>
    </xf>
    <xf numFmtId="0" fontId="15" fillId="3" borderId="0" xfId="0" applyFont="1" applyFill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16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2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0"/>
          <a:ext cx="2784231" cy="571502"/>
          <a:chOff x="0" y="0"/>
          <a:chExt cx="399" cy="87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203" cy="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3" y="0"/>
            <a:ext cx="196" cy="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9525</xdr:rowOff>
    </xdr:from>
    <xdr:to>
      <xdr:col>3</xdr:col>
      <xdr:colOff>28575</xdr:colOff>
      <xdr:row>3</xdr:row>
      <xdr:rowOff>9527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209550" y="9525"/>
          <a:ext cx="5000625" cy="571502"/>
          <a:chOff x="0" y="0"/>
          <a:chExt cx="399" cy="87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203" cy="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3" y="0"/>
            <a:ext cx="196" cy="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topLeftCell="A7" workbookViewId="0">
      <selection activeCell="A7" sqref="A1:XFD1048576"/>
    </sheetView>
  </sheetViews>
  <sheetFormatPr baseColWidth="10" defaultColWidth="16" defaultRowHeight="19.5" customHeight="1" x14ac:dyDescent="0"/>
  <cols>
    <col min="1" max="1" width="19.6640625" style="70" customWidth="1"/>
    <col min="2" max="2" width="18.1640625" style="70" customWidth="1"/>
    <col min="3" max="3" width="17.6640625" style="70" customWidth="1"/>
    <col min="4" max="4" width="22.6640625" style="70" customWidth="1"/>
    <col min="5" max="6" width="16" style="70"/>
    <col min="7" max="7" width="16.83203125" style="70" customWidth="1"/>
    <col min="8" max="16384" width="16" style="70"/>
  </cols>
  <sheetData>
    <row r="3" spans="1:7" ht="19.5" customHeight="1">
      <c r="A3" s="70" t="s">
        <v>97</v>
      </c>
      <c r="B3" s="71">
        <v>100000</v>
      </c>
    </row>
    <row r="4" spans="1:7" ht="19.5" customHeight="1">
      <c r="A4" s="70" t="s">
        <v>98</v>
      </c>
      <c r="B4" s="71">
        <f>B3*0.4</f>
        <v>40000</v>
      </c>
    </row>
    <row r="5" spans="1:7" ht="19.5" customHeight="1">
      <c r="A5" s="70" t="s">
        <v>99</v>
      </c>
      <c r="B5" s="71">
        <f>B3-B4</f>
        <v>60000</v>
      </c>
    </row>
    <row r="6" spans="1:7" ht="19.5" customHeight="1">
      <c r="A6" s="70" t="s">
        <v>100</v>
      </c>
      <c r="B6" s="70">
        <v>36</v>
      </c>
    </row>
    <row r="7" spans="1:7" ht="36.75" customHeight="1">
      <c r="A7" s="73" t="s">
        <v>108</v>
      </c>
      <c r="B7" s="72">
        <f>((C10*B6)+(D10*B6)+(E10*B6))</f>
        <v>100089.60000000001</v>
      </c>
    </row>
    <row r="9" spans="1:7" s="73" customFormat="1" ht="34.5" customHeight="1">
      <c r="A9" s="73" t="s">
        <v>101</v>
      </c>
      <c r="B9" s="73" t="s">
        <v>102</v>
      </c>
      <c r="C9" s="73" t="s">
        <v>83</v>
      </c>
      <c r="D9" s="73" t="s">
        <v>103</v>
      </c>
      <c r="E9" s="73" t="s">
        <v>104</v>
      </c>
      <c r="F9" s="73" t="s">
        <v>105</v>
      </c>
      <c r="G9" s="73" t="s">
        <v>107</v>
      </c>
    </row>
    <row r="10" spans="1:7" ht="19.5" customHeight="1">
      <c r="A10" s="75">
        <v>1</v>
      </c>
      <c r="B10" s="75"/>
      <c r="C10" s="76">
        <f>B5/B6</f>
        <v>1666.6666666666667</v>
      </c>
      <c r="D10" s="76">
        <f>B5*0.016</f>
        <v>960</v>
      </c>
      <c r="E10" s="76">
        <f>D10*0.16</f>
        <v>153.6</v>
      </c>
      <c r="F10" s="76">
        <f>C10+D10+E10</f>
        <v>2780.2666666666669</v>
      </c>
      <c r="G10" s="76">
        <f>B7-F10</f>
        <v>97309.333333333343</v>
      </c>
    </row>
    <row r="11" spans="1:7" ht="19.5" customHeight="1">
      <c r="A11" s="75">
        <v>2</v>
      </c>
      <c r="B11" s="75"/>
      <c r="C11" s="76">
        <f>C10</f>
        <v>1666.6666666666667</v>
      </c>
      <c r="D11" s="76">
        <f>D10</f>
        <v>960</v>
      </c>
      <c r="E11" s="76">
        <f>E10</f>
        <v>153.6</v>
      </c>
      <c r="F11" s="76">
        <f>F10</f>
        <v>2780.2666666666669</v>
      </c>
      <c r="G11" s="76">
        <f>G10-F11</f>
        <v>94529.06666666668</v>
      </c>
    </row>
    <row r="12" spans="1:7" ht="19.5" customHeight="1">
      <c r="A12" s="75">
        <v>3</v>
      </c>
      <c r="B12" s="75"/>
      <c r="C12" s="76">
        <f>C11</f>
        <v>1666.6666666666667</v>
      </c>
      <c r="D12" s="76">
        <f>D11</f>
        <v>960</v>
      </c>
      <c r="E12" s="76">
        <f>E11</f>
        <v>153.6</v>
      </c>
      <c r="F12" s="76">
        <f t="shared" ref="F12:F45" si="0">F11</f>
        <v>2780.2666666666669</v>
      </c>
      <c r="G12" s="76">
        <f>G11-F12</f>
        <v>91748.800000000017</v>
      </c>
    </row>
    <row r="13" spans="1:7" ht="19.5" customHeight="1">
      <c r="A13" s="75">
        <v>4</v>
      </c>
      <c r="B13" s="75"/>
      <c r="C13" s="76">
        <f>C12</f>
        <v>1666.6666666666667</v>
      </c>
      <c r="D13" s="76">
        <f>D12</f>
        <v>960</v>
      </c>
      <c r="E13" s="76">
        <f t="shared" ref="E13:E45" si="1">E12</f>
        <v>153.6</v>
      </c>
      <c r="F13" s="76">
        <f t="shared" si="0"/>
        <v>2780.2666666666669</v>
      </c>
      <c r="G13" s="76">
        <f>G12-F13</f>
        <v>88968.533333333355</v>
      </c>
    </row>
    <row r="14" spans="1:7" ht="19.5" customHeight="1">
      <c r="A14" s="75">
        <v>5</v>
      </c>
      <c r="B14" s="75"/>
      <c r="C14" s="76">
        <f t="shared" ref="C14:C45" si="2">C13</f>
        <v>1666.6666666666667</v>
      </c>
      <c r="D14" s="76">
        <f t="shared" ref="D14:D45" si="3">D13</f>
        <v>960</v>
      </c>
      <c r="E14" s="76">
        <f t="shared" si="1"/>
        <v>153.6</v>
      </c>
      <c r="F14" s="76">
        <f t="shared" si="0"/>
        <v>2780.2666666666669</v>
      </c>
      <c r="G14" s="76">
        <f>G13-F14</f>
        <v>86188.266666666692</v>
      </c>
    </row>
    <row r="15" spans="1:7" ht="19.5" customHeight="1">
      <c r="A15" s="75">
        <v>6</v>
      </c>
      <c r="B15" s="75"/>
      <c r="C15" s="76">
        <f t="shared" si="2"/>
        <v>1666.6666666666667</v>
      </c>
      <c r="D15" s="76">
        <f t="shared" si="3"/>
        <v>960</v>
      </c>
      <c r="E15" s="76">
        <f t="shared" si="1"/>
        <v>153.6</v>
      </c>
      <c r="F15" s="76">
        <f t="shared" si="0"/>
        <v>2780.2666666666669</v>
      </c>
      <c r="G15" s="76">
        <f t="shared" ref="G15:G45" si="4">G14-F15</f>
        <v>83408.000000000029</v>
      </c>
    </row>
    <row r="16" spans="1:7" ht="19.5" customHeight="1">
      <c r="A16" s="75">
        <v>7</v>
      </c>
      <c r="B16" s="75"/>
      <c r="C16" s="76">
        <f t="shared" si="2"/>
        <v>1666.6666666666667</v>
      </c>
      <c r="D16" s="76">
        <f t="shared" si="3"/>
        <v>960</v>
      </c>
      <c r="E16" s="76">
        <f t="shared" si="1"/>
        <v>153.6</v>
      </c>
      <c r="F16" s="76">
        <f t="shared" si="0"/>
        <v>2780.2666666666669</v>
      </c>
      <c r="G16" s="76">
        <f t="shared" si="4"/>
        <v>80627.733333333366</v>
      </c>
    </row>
    <row r="17" spans="1:7" ht="19.5" customHeight="1">
      <c r="A17" s="75">
        <v>8</v>
      </c>
      <c r="B17" s="75"/>
      <c r="C17" s="76">
        <f t="shared" si="2"/>
        <v>1666.6666666666667</v>
      </c>
      <c r="D17" s="76">
        <f t="shared" si="3"/>
        <v>960</v>
      </c>
      <c r="E17" s="76">
        <f t="shared" si="1"/>
        <v>153.6</v>
      </c>
      <c r="F17" s="76">
        <f t="shared" si="0"/>
        <v>2780.2666666666669</v>
      </c>
      <c r="G17" s="76">
        <f t="shared" si="4"/>
        <v>77847.466666666704</v>
      </c>
    </row>
    <row r="18" spans="1:7" ht="19.5" customHeight="1">
      <c r="A18" s="75">
        <v>9</v>
      </c>
      <c r="B18" s="75"/>
      <c r="C18" s="76">
        <f t="shared" si="2"/>
        <v>1666.6666666666667</v>
      </c>
      <c r="D18" s="76">
        <f t="shared" si="3"/>
        <v>960</v>
      </c>
      <c r="E18" s="76">
        <f t="shared" si="1"/>
        <v>153.6</v>
      </c>
      <c r="F18" s="76">
        <f t="shared" si="0"/>
        <v>2780.2666666666669</v>
      </c>
      <c r="G18" s="76">
        <f t="shared" si="4"/>
        <v>75067.200000000041</v>
      </c>
    </row>
    <row r="19" spans="1:7" ht="19.5" customHeight="1">
      <c r="A19" s="75">
        <v>10</v>
      </c>
      <c r="B19" s="75"/>
      <c r="C19" s="76">
        <f t="shared" si="2"/>
        <v>1666.6666666666667</v>
      </c>
      <c r="D19" s="76">
        <f t="shared" si="3"/>
        <v>960</v>
      </c>
      <c r="E19" s="76">
        <f t="shared" si="1"/>
        <v>153.6</v>
      </c>
      <c r="F19" s="76">
        <f t="shared" si="0"/>
        <v>2780.2666666666669</v>
      </c>
      <c r="G19" s="76">
        <f t="shared" si="4"/>
        <v>72286.933333333378</v>
      </c>
    </row>
    <row r="20" spans="1:7" ht="19.5" customHeight="1">
      <c r="A20" s="75">
        <v>11</v>
      </c>
      <c r="B20" s="75"/>
      <c r="C20" s="76">
        <f t="shared" si="2"/>
        <v>1666.6666666666667</v>
      </c>
      <c r="D20" s="76">
        <f t="shared" si="3"/>
        <v>960</v>
      </c>
      <c r="E20" s="76">
        <f t="shared" si="1"/>
        <v>153.6</v>
      </c>
      <c r="F20" s="76">
        <f t="shared" si="0"/>
        <v>2780.2666666666669</v>
      </c>
      <c r="G20" s="76">
        <f t="shared" si="4"/>
        <v>69506.666666666715</v>
      </c>
    </row>
    <row r="21" spans="1:7" ht="19.5" customHeight="1">
      <c r="A21" s="75">
        <v>12</v>
      </c>
      <c r="B21" s="75"/>
      <c r="C21" s="76">
        <f t="shared" si="2"/>
        <v>1666.6666666666667</v>
      </c>
      <c r="D21" s="76">
        <f t="shared" si="3"/>
        <v>960</v>
      </c>
      <c r="E21" s="76">
        <f t="shared" si="1"/>
        <v>153.6</v>
      </c>
      <c r="F21" s="76">
        <f t="shared" si="0"/>
        <v>2780.2666666666669</v>
      </c>
      <c r="G21" s="76">
        <f t="shared" si="4"/>
        <v>66726.400000000052</v>
      </c>
    </row>
    <row r="22" spans="1:7" ht="19.5" customHeight="1">
      <c r="A22" s="75">
        <v>13</v>
      </c>
      <c r="B22" s="75"/>
      <c r="C22" s="76">
        <f t="shared" si="2"/>
        <v>1666.6666666666667</v>
      </c>
      <c r="D22" s="76">
        <f t="shared" si="3"/>
        <v>960</v>
      </c>
      <c r="E22" s="76">
        <f t="shared" si="1"/>
        <v>153.6</v>
      </c>
      <c r="F22" s="76">
        <f t="shared" si="0"/>
        <v>2780.2666666666669</v>
      </c>
      <c r="G22" s="76">
        <f t="shared" si="4"/>
        <v>63946.133333333382</v>
      </c>
    </row>
    <row r="23" spans="1:7" ht="19.5" customHeight="1">
      <c r="A23" s="75">
        <v>14</v>
      </c>
      <c r="B23" s="75"/>
      <c r="C23" s="76">
        <f t="shared" si="2"/>
        <v>1666.6666666666667</v>
      </c>
      <c r="D23" s="76">
        <f t="shared" si="3"/>
        <v>960</v>
      </c>
      <c r="E23" s="76">
        <f t="shared" si="1"/>
        <v>153.6</v>
      </c>
      <c r="F23" s="76">
        <f t="shared" si="0"/>
        <v>2780.2666666666669</v>
      </c>
      <c r="G23" s="76">
        <f t="shared" si="4"/>
        <v>61165.866666666712</v>
      </c>
    </row>
    <row r="24" spans="1:7" ht="19.5" customHeight="1">
      <c r="A24" s="75">
        <v>15</v>
      </c>
      <c r="B24" s="75"/>
      <c r="C24" s="76">
        <f t="shared" si="2"/>
        <v>1666.6666666666667</v>
      </c>
      <c r="D24" s="76">
        <f t="shared" si="3"/>
        <v>960</v>
      </c>
      <c r="E24" s="76">
        <f t="shared" si="1"/>
        <v>153.6</v>
      </c>
      <c r="F24" s="76">
        <f t="shared" si="0"/>
        <v>2780.2666666666669</v>
      </c>
      <c r="G24" s="76">
        <f t="shared" si="4"/>
        <v>58385.600000000042</v>
      </c>
    </row>
    <row r="25" spans="1:7" ht="19.5" customHeight="1">
      <c r="A25" s="75">
        <v>16</v>
      </c>
      <c r="B25" s="75"/>
      <c r="C25" s="76">
        <f t="shared" si="2"/>
        <v>1666.6666666666667</v>
      </c>
      <c r="D25" s="76">
        <f t="shared" si="3"/>
        <v>960</v>
      </c>
      <c r="E25" s="76">
        <f t="shared" si="1"/>
        <v>153.6</v>
      </c>
      <c r="F25" s="76">
        <f t="shared" si="0"/>
        <v>2780.2666666666669</v>
      </c>
      <c r="G25" s="76">
        <f t="shared" si="4"/>
        <v>55605.333333333372</v>
      </c>
    </row>
    <row r="26" spans="1:7" ht="19.5" customHeight="1">
      <c r="A26" s="75">
        <v>17</v>
      </c>
      <c r="B26" s="75"/>
      <c r="C26" s="76">
        <f t="shared" si="2"/>
        <v>1666.6666666666667</v>
      </c>
      <c r="D26" s="76">
        <f t="shared" si="3"/>
        <v>960</v>
      </c>
      <c r="E26" s="76">
        <f t="shared" si="1"/>
        <v>153.6</v>
      </c>
      <c r="F26" s="76">
        <f t="shared" si="0"/>
        <v>2780.2666666666669</v>
      </c>
      <c r="G26" s="76">
        <f t="shared" si="4"/>
        <v>52825.066666666702</v>
      </c>
    </row>
    <row r="27" spans="1:7" ht="19.5" customHeight="1">
      <c r="A27" s="75">
        <v>18</v>
      </c>
      <c r="B27" s="75"/>
      <c r="C27" s="76">
        <f t="shared" si="2"/>
        <v>1666.6666666666667</v>
      </c>
      <c r="D27" s="76">
        <f t="shared" si="3"/>
        <v>960</v>
      </c>
      <c r="E27" s="76">
        <f t="shared" si="1"/>
        <v>153.6</v>
      </c>
      <c r="F27" s="76">
        <f t="shared" si="0"/>
        <v>2780.2666666666669</v>
      </c>
      <c r="G27" s="76">
        <f t="shared" si="4"/>
        <v>50044.800000000032</v>
      </c>
    </row>
    <row r="28" spans="1:7" ht="19.5" customHeight="1">
      <c r="A28" s="75">
        <v>19</v>
      </c>
      <c r="B28" s="75"/>
      <c r="C28" s="76">
        <f t="shared" si="2"/>
        <v>1666.6666666666667</v>
      </c>
      <c r="D28" s="76">
        <f t="shared" si="3"/>
        <v>960</v>
      </c>
      <c r="E28" s="76">
        <f t="shared" si="1"/>
        <v>153.6</v>
      </c>
      <c r="F28" s="76">
        <f t="shared" si="0"/>
        <v>2780.2666666666669</v>
      </c>
      <c r="G28" s="76">
        <f t="shared" si="4"/>
        <v>47264.533333333362</v>
      </c>
    </row>
    <row r="29" spans="1:7" ht="19.5" customHeight="1">
      <c r="A29" s="75">
        <v>20</v>
      </c>
      <c r="B29" s="75"/>
      <c r="C29" s="76">
        <f t="shared" si="2"/>
        <v>1666.6666666666667</v>
      </c>
      <c r="D29" s="76">
        <f t="shared" si="3"/>
        <v>960</v>
      </c>
      <c r="E29" s="76">
        <f t="shared" si="1"/>
        <v>153.6</v>
      </c>
      <c r="F29" s="76">
        <f t="shared" si="0"/>
        <v>2780.2666666666669</v>
      </c>
      <c r="G29" s="76">
        <f t="shared" si="4"/>
        <v>44484.266666666692</v>
      </c>
    </row>
    <row r="30" spans="1:7" ht="19.5" customHeight="1">
      <c r="A30" s="75">
        <v>21</v>
      </c>
      <c r="B30" s="75"/>
      <c r="C30" s="76">
        <f t="shared" si="2"/>
        <v>1666.6666666666667</v>
      </c>
      <c r="D30" s="76">
        <f t="shared" si="3"/>
        <v>960</v>
      </c>
      <c r="E30" s="76">
        <f t="shared" si="1"/>
        <v>153.6</v>
      </c>
      <c r="F30" s="76">
        <f t="shared" si="0"/>
        <v>2780.2666666666669</v>
      </c>
      <c r="G30" s="76">
        <f t="shared" si="4"/>
        <v>41704.000000000022</v>
      </c>
    </row>
    <row r="31" spans="1:7" ht="19.5" customHeight="1">
      <c r="A31" s="75">
        <v>22</v>
      </c>
      <c r="B31" s="75"/>
      <c r="C31" s="76">
        <f t="shared" si="2"/>
        <v>1666.6666666666667</v>
      </c>
      <c r="D31" s="76">
        <f t="shared" si="3"/>
        <v>960</v>
      </c>
      <c r="E31" s="76">
        <f t="shared" si="1"/>
        <v>153.6</v>
      </c>
      <c r="F31" s="76">
        <f t="shared" si="0"/>
        <v>2780.2666666666669</v>
      </c>
      <c r="G31" s="76">
        <f t="shared" si="4"/>
        <v>38923.733333333352</v>
      </c>
    </row>
    <row r="32" spans="1:7" ht="19.5" customHeight="1">
      <c r="A32" s="75">
        <v>23</v>
      </c>
      <c r="B32" s="75"/>
      <c r="C32" s="76">
        <f t="shared" si="2"/>
        <v>1666.6666666666667</v>
      </c>
      <c r="D32" s="76">
        <f t="shared" si="3"/>
        <v>960</v>
      </c>
      <c r="E32" s="76">
        <f t="shared" si="1"/>
        <v>153.6</v>
      </c>
      <c r="F32" s="76">
        <f t="shared" si="0"/>
        <v>2780.2666666666669</v>
      </c>
      <c r="G32" s="76">
        <f t="shared" si="4"/>
        <v>36143.466666666682</v>
      </c>
    </row>
    <row r="33" spans="1:7" ht="19.5" customHeight="1">
      <c r="A33" s="75">
        <v>24</v>
      </c>
      <c r="B33" s="75"/>
      <c r="C33" s="76">
        <f t="shared" si="2"/>
        <v>1666.6666666666667</v>
      </c>
      <c r="D33" s="76">
        <f t="shared" si="3"/>
        <v>960</v>
      </c>
      <c r="E33" s="76">
        <f t="shared" si="1"/>
        <v>153.6</v>
      </c>
      <c r="F33" s="76">
        <f t="shared" si="0"/>
        <v>2780.2666666666669</v>
      </c>
      <c r="G33" s="76">
        <f t="shared" si="4"/>
        <v>33363.200000000012</v>
      </c>
    </row>
    <row r="34" spans="1:7" ht="19.5" customHeight="1">
      <c r="A34" s="75">
        <v>25</v>
      </c>
      <c r="B34" s="75"/>
      <c r="C34" s="76">
        <f t="shared" si="2"/>
        <v>1666.6666666666667</v>
      </c>
      <c r="D34" s="76">
        <f t="shared" si="3"/>
        <v>960</v>
      </c>
      <c r="E34" s="76">
        <f t="shared" si="1"/>
        <v>153.6</v>
      </c>
      <c r="F34" s="76">
        <f t="shared" si="0"/>
        <v>2780.2666666666669</v>
      </c>
      <c r="G34" s="76">
        <f t="shared" si="4"/>
        <v>30582.933333333345</v>
      </c>
    </row>
    <row r="35" spans="1:7" ht="19.5" customHeight="1">
      <c r="A35" s="75">
        <v>26</v>
      </c>
      <c r="B35" s="75"/>
      <c r="C35" s="76">
        <f t="shared" si="2"/>
        <v>1666.6666666666667</v>
      </c>
      <c r="D35" s="76">
        <f t="shared" si="3"/>
        <v>960</v>
      </c>
      <c r="E35" s="76">
        <f t="shared" si="1"/>
        <v>153.6</v>
      </c>
      <c r="F35" s="76">
        <f t="shared" si="0"/>
        <v>2780.2666666666669</v>
      </c>
      <c r="G35" s="76">
        <f t="shared" si="4"/>
        <v>27802.666666666679</v>
      </c>
    </row>
    <row r="36" spans="1:7" ht="19.5" customHeight="1">
      <c r="A36" s="75">
        <v>27</v>
      </c>
      <c r="B36" s="75"/>
      <c r="C36" s="76">
        <f t="shared" si="2"/>
        <v>1666.6666666666667</v>
      </c>
      <c r="D36" s="76">
        <f t="shared" si="3"/>
        <v>960</v>
      </c>
      <c r="E36" s="76">
        <f t="shared" si="1"/>
        <v>153.6</v>
      </c>
      <c r="F36" s="76">
        <f t="shared" si="0"/>
        <v>2780.2666666666669</v>
      </c>
      <c r="G36" s="76">
        <f t="shared" si="4"/>
        <v>25022.400000000012</v>
      </c>
    </row>
    <row r="37" spans="1:7" ht="19.5" customHeight="1">
      <c r="A37" s="75">
        <v>28</v>
      </c>
      <c r="B37" s="75"/>
      <c r="C37" s="76">
        <f t="shared" si="2"/>
        <v>1666.6666666666667</v>
      </c>
      <c r="D37" s="76">
        <f t="shared" si="3"/>
        <v>960</v>
      </c>
      <c r="E37" s="76">
        <f t="shared" si="1"/>
        <v>153.6</v>
      </c>
      <c r="F37" s="76">
        <f t="shared" si="0"/>
        <v>2780.2666666666669</v>
      </c>
      <c r="G37" s="76">
        <f t="shared" si="4"/>
        <v>22242.133333333346</v>
      </c>
    </row>
    <row r="38" spans="1:7" ht="19.5" customHeight="1">
      <c r="A38" s="75">
        <v>29</v>
      </c>
      <c r="B38" s="75"/>
      <c r="C38" s="76">
        <f t="shared" si="2"/>
        <v>1666.6666666666667</v>
      </c>
      <c r="D38" s="76">
        <f t="shared" si="3"/>
        <v>960</v>
      </c>
      <c r="E38" s="76">
        <f t="shared" si="1"/>
        <v>153.6</v>
      </c>
      <c r="F38" s="76">
        <f t="shared" si="0"/>
        <v>2780.2666666666669</v>
      </c>
      <c r="G38" s="76">
        <f t="shared" si="4"/>
        <v>19461.86666666668</v>
      </c>
    </row>
    <row r="39" spans="1:7" ht="19.5" customHeight="1">
      <c r="A39" s="75">
        <v>30</v>
      </c>
      <c r="B39" s="75"/>
      <c r="C39" s="76">
        <f t="shared" si="2"/>
        <v>1666.6666666666667</v>
      </c>
      <c r="D39" s="76">
        <f t="shared" si="3"/>
        <v>960</v>
      </c>
      <c r="E39" s="76">
        <f t="shared" si="1"/>
        <v>153.6</v>
      </c>
      <c r="F39" s="76">
        <f t="shared" si="0"/>
        <v>2780.2666666666669</v>
      </c>
      <c r="G39" s="76">
        <f t="shared" si="4"/>
        <v>16681.600000000013</v>
      </c>
    </row>
    <row r="40" spans="1:7" ht="19.5" customHeight="1">
      <c r="A40" s="75">
        <v>31</v>
      </c>
      <c r="B40" s="75"/>
      <c r="C40" s="76">
        <f t="shared" si="2"/>
        <v>1666.6666666666667</v>
      </c>
      <c r="D40" s="76">
        <f t="shared" si="3"/>
        <v>960</v>
      </c>
      <c r="E40" s="76">
        <f t="shared" si="1"/>
        <v>153.6</v>
      </c>
      <c r="F40" s="76">
        <f t="shared" si="0"/>
        <v>2780.2666666666669</v>
      </c>
      <c r="G40" s="76">
        <f t="shared" si="4"/>
        <v>13901.333333333347</v>
      </c>
    </row>
    <row r="41" spans="1:7" ht="19.5" customHeight="1">
      <c r="A41" s="75">
        <v>32</v>
      </c>
      <c r="B41" s="75"/>
      <c r="C41" s="76">
        <f t="shared" si="2"/>
        <v>1666.6666666666667</v>
      </c>
      <c r="D41" s="76">
        <f t="shared" si="3"/>
        <v>960</v>
      </c>
      <c r="E41" s="76">
        <f t="shared" si="1"/>
        <v>153.6</v>
      </c>
      <c r="F41" s="76">
        <f t="shared" si="0"/>
        <v>2780.2666666666669</v>
      </c>
      <c r="G41" s="76">
        <f t="shared" si="4"/>
        <v>11121.06666666668</v>
      </c>
    </row>
    <row r="42" spans="1:7" ht="19.5" customHeight="1">
      <c r="A42" s="75">
        <v>33</v>
      </c>
      <c r="B42" s="75"/>
      <c r="C42" s="76">
        <f t="shared" si="2"/>
        <v>1666.6666666666667</v>
      </c>
      <c r="D42" s="76">
        <f t="shared" si="3"/>
        <v>960</v>
      </c>
      <c r="E42" s="76">
        <f t="shared" si="1"/>
        <v>153.6</v>
      </c>
      <c r="F42" s="76">
        <f t="shared" si="0"/>
        <v>2780.2666666666669</v>
      </c>
      <c r="G42" s="76">
        <f t="shared" si="4"/>
        <v>8340.8000000000138</v>
      </c>
    </row>
    <row r="43" spans="1:7" ht="19.5" customHeight="1">
      <c r="A43" s="75">
        <v>34</v>
      </c>
      <c r="B43" s="75"/>
      <c r="C43" s="76">
        <f t="shared" si="2"/>
        <v>1666.6666666666667</v>
      </c>
      <c r="D43" s="76">
        <f t="shared" si="3"/>
        <v>960</v>
      </c>
      <c r="E43" s="76">
        <f t="shared" si="1"/>
        <v>153.6</v>
      </c>
      <c r="F43" s="76">
        <f t="shared" si="0"/>
        <v>2780.2666666666669</v>
      </c>
      <c r="G43" s="76">
        <f t="shared" si="4"/>
        <v>5560.5333333333474</v>
      </c>
    </row>
    <row r="44" spans="1:7" ht="19.5" customHeight="1">
      <c r="A44" s="75">
        <v>35</v>
      </c>
      <c r="B44" s="75"/>
      <c r="C44" s="76">
        <f t="shared" si="2"/>
        <v>1666.6666666666667</v>
      </c>
      <c r="D44" s="76">
        <f t="shared" si="3"/>
        <v>960</v>
      </c>
      <c r="E44" s="76">
        <f t="shared" si="1"/>
        <v>153.6</v>
      </c>
      <c r="F44" s="76">
        <f t="shared" si="0"/>
        <v>2780.2666666666669</v>
      </c>
      <c r="G44" s="76">
        <f t="shared" si="4"/>
        <v>2780.2666666666805</v>
      </c>
    </row>
    <row r="45" spans="1:7" ht="19.5" customHeight="1">
      <c r="A45" s="75">
        <v>36</v>
      </c>
      <c r="B45" s="75"/>
      <c r="C45" s="76">
        <f t="shared" si="2"/>
        <v>1666.6666666666667</v>
      </c>
      <c r="D45" s="76">
        <f t="shared" si="3"/>
        <v>960</v>
      </c>
      <c r="E45" s="76">
        <f t="shared" si="1"/>
        <v>153.6</v>
      </c>
      <c r="F45" s="76">
        <f t="shared" si="0"/>
        <v>2780.2666666666669</v>
      </c>
      <c r="G45" s="76">
        <f t="shared" si="4"/>
        <v>1.3642420526593924E-11</v>
      </c>
    </row>
  </sheetData>
  <pageMargins left="0" right="0" top="0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workbookViewId="0">
      <selection activeCell="E6" sqref="E6"/>
    </sheetView>
  </sheetViews>
  <sheetFormatPr baseColWidth="10" defaultColWidth="16" defaultRowHeight="15" x14ac:dyDescent="0"/>
  <cols>
    <col min="1" max="1" width="19.6640625" style="70" customWidth="1"/>
    <col min="2" max="2" width="18.1640625" style="70" customWidth="1"/>
    <col min="3" max="3" width="17.6640625" style="70" customWidth="1"/>
    <col min="4" max="4" width="22.6640625" style="70" customWidth="1"/>
    <col min="5" max="6" width="16" style="70"/>
    <col min="7" max="7" width="16.83203125" style="70" customWidth="1"/>
    <col min="8" max="16384" width="16" style="70"/>
  </cols>
  <sheetData>
    <row r="3" spans="1:7" ht="19.5" customHeight="1">
      <c r="A3" s="70" t="s">
        <v>97</v>
      </c>
      <c r="B3" s="71">
        <v>100000</v>
      </c>
    </row>
    <row r="4" spans="1:7" ht="19.5" customHeight="1">
      <c r="A4" s="70" t="s">
        <v>98</v>
      </c>
      <c r="B4" s="71">
        <f>B3*0.4</f>
        <v>40000</v>
      </c>
    </row>
    <row r="5" spans="1:7" ht="19.5" customHeight="1">
      <c r="A5" s="70" t="s">
        <v>99</v>
      </c>
      <c r="B5" s="71">
        <f>B3-B4</f>
        <v>60000</v>
      </c>
    </row>
    <row r="6" spans="1:7" ht="19.5" customHeight="1">
      <c r="A6" s="70" t="s">
        <v>100</v>
      </c>
      <c r="B6" s="70">
        <v>36</v>
      </c>
    </row>
    <row r="7" spans="1:7" ht="19.5" customHeight="1"/>
    <row r="8" spans="1:7" ht="19.5" customHeight="1"/>
    <row r="9" spans="1:7" ht="19.5" customHeight="1"/>
    <row r="10" spans="1:7" ht="19.5" customHeight="1"/>
    <row r="11" spans="1:7" ht="19.5" customHeight="1"/>
    <row r="12" spans="1:7" ht="19.5" customHeight="1"/>
    <row r="13" spans="1:7" ht="19.5" customHeight="1">
      <c r="A13" s="70" t="s">
        <v>106</v>
      </c>
      <c r="B13" s="72">
        <f>((C16*B6)+(D16*B6)+(E16*B6))</f>
        <v>100089.60000000001</v>
      </c>
    </row>
    <row r="15" spans="1:7" s="73" customFormat="1" ht="34.5" customHeight="1">
      <c r="A15" s="73" t="s">
        <v>101</v>
      </c>
      <c r="B15" s="73" t="s">
        <v>102</v>
      </c>
      <c r="C15" s="73" t="s">
        <v>83</v>
      </c>
      <c r="D15" s="73" t="s">
        <v>103</v>
      </c>
      <c r="E15" s="73" t="s">
        <v>104</v>
      </c>
      <c r="F15" s="73" t="s">
        <v>105</v>
      </c>
      <c r="G15" s="73" t="s">
        <v>107</v>
      </c>
    </row>
    <row r="16" spans="1:7" ht="19.5" customHeight="1">
      <c r="A16" s="70">
        <v>1</v>
      </c>
      <c r="C16" s="72">
        <f>B5/B6</f>
        <v>1666.6666666666667</v>
      </c>
      <c r="D16" s="72">
        <f>B5*0.016</f>
        <v>960</v>
      </c>
      <c r="E16" s="72">
        <f>D16*0.16</f>
        <v>153.6</v>
      </c>
      <c r="F16" s="72">
        <f>C16+D16+E16</f>
        <v>2780.2666666666669</v>
      </c>
      <c r="G16" s="72">
        <f>B13-F16</f>
        <v>97309.333333333343</v>
      </c>
    </row>
    <row r="17" spans="1:7" ht="19.5" customHeight="1">
      <c r="A17" s="70">
        <v>2</v>
      </c>
      <c r="C17" s="72">
        <f>C16</f>
        <v>1666.6666666666667</v>
      </c>
      <c r="D17" s="74">
        <f>(B5-C17)*0.016</f>
        <v>933.33333333333337</v>
      </c>
      <c r="E17" s="72">
        <f>D17*0.16</f>
        <v>149.33333333333334</v>
      </c>
      <c r="F17" s="72">
        <f>C17+D17+E17</f>
        <v>2749.3333333333335</v>
      </c>
      <c r="G17" s="72">
        <f>G16-F17</f>
        <v>94560.000000000015</v>
      </c>
    </row>
    <row r="18" spans="1:7" ht="19.5" customHeight="1">
      <c r="A18" s="70">
        <v>3</v>
      </c>
      <c r="C18" s="72">
        <f>C17</f>
        <v>1666.6666666666667</v>
      </c>
      <c r="D18" s="72">
        <f>(B5-(C18*2))*0.016</f>
        <v>906.66666666666663</v>
      </c>
      <c r="E18" s="72"/>
      <c r="F18" s="72"/>
      <c r="G18" s="72"/>
    </row>
    <row r="19" spans="1:7" ht="19.5" customHeight="1">
      <c r="A19" s="70">
        <v>4</v>
      </c>
      <c r="C19" s="72">
        <f>C18</f>
        <v>1666.6666666666667</v>
      </c>
      <c r="D19" s="72"/>
      <c r="E19" s="72"/>
      <c r="F19" s="72"/>
      <c r="G19" s="72"/>
    </row>
    <row r="20" spans="1:7" ht="19.5" customHeight="1">
      <c r="A20" s="70">
        <v>5</v>
      </c>
      <c r="C20" s="72">
        <f t="shared" ref="C20:C51" si="0">C19</f>
        <v>1666.6666666666667</v>
      </c>
      <c r="D20" s="72"/>
      <c r="E20" s="72"/>
      <c r="F20" s="72"/>
      <c r="G20" s="72"/>
    </row>
    <row r="21" spans="1:7" ht="19.5" customHeight="1">
      <c r="A21" s="70">
        <v>6</v>
      </c>
      <c r="C21" s="72">
        <f t="shared" si="0"/>
        <v>1666.6666666666667</v>
      </c>
      <c r="D21" s="72"/>
      <c r="E21" s="72"/>
      <c r="F21" s="72"/>
      <c r="G21" s="72"/>
    </row>
    <row r="22" spans="1:7" ht="19.5" customHeight="1">
      <c r="A22" s="70">
        <v>7</v>
      </c>
      <c r="C22" s="72">
        <f t="shared" si="0"/>
        <v>1666.6666666666667</v>
      </c>
      <c r="D22" s="72"/>
      <c r="E22" s="72"/>
      <c r="F22" s="72"/>
      <c r="G22" s="72"/>
    </row>
    <row r="23" spans="1:7" ht="19.5" customHeight="1">
      <c r="A23" s="70">
        <v>8</v>
      </c>
      <c r="C23" s="72">
        <f t="shared" si="0"/>
        <v>1666.6666666666667</v>
      </c>
      <c r="D23" s="72"/>
      <c r="E23" s="72"/>
      <c r="F23" s="72"/>
      <c r="G23" s="72"/>
    </row>
    <row r="24" spans="1:7" ht="19.5" customHeight="1">
      <c r="A24" s="70">
        <v>9</v>
      </c>
      <c r="C24" s="72">
        <f t="shared" si="0"/>
        <v>1666.6666666666667</v>
      </c>
      <c r="D24" s="72"/>
      <c r="E24" s="72"/>
      <c r="F24" s="72"/>
      <c r="G24" s="72"/>
    </row>
    <row r="25" spans="1:7" ht="19.5" customHeight="1">
      <c r="A25" s="70">
        <v>10</v>
      </c>
      <c r="C25" s="72">
        <f t="shared" si="0"/>
        <v>1666.6666666666667</v>
      </c>
      <c r="D25" s="72"/>
      <c r="E25" s="72"/>
      <c r="F25" s="72"/>
      <c r="G25" s="72"/>
    </row>
    <row r="26" spans="1:7" ht="19.5" customHeight="1">
      <c r="A26" s="70">
        <v>11</v>
      </c>
      <c r="C26" s="72">
        <f t="shared" si="0"/>
        <v>1666.6666666666667</v>
      </c>
      <c r="D26" s="72"/>
      <c r="E26" s="72"/>
      <c r="F26" s="72"/>
      <c r="G26" s="72"/>
    </row>
    <row r="27" spans="1:7" ht="19.5" customHeight="1">
      <c r="A27" s="70">
        <v>12</v>
      </c>
      <c r="C27" s="72">
        <f t="shared" si="0"/>
        <v>1666.6666666666667</v>
      </c>
      <c r="D27" s="72"/>
      <c r="E27" s="72"/>
      <c r="F27" s="72"/>
      <c r="G27" s="72"/>
    </row>
    <row r="28" spans="1:7" ht="19.5" customHeight="1">
      <c r="A28" s="70">
        <v>13</v>
      </c>
      <c r="C28" s="72">
        <f t="shared" si="0"/>
        <v>1666.6666666666667</v>
      </c>
      <c r="D28" s="72"/>
      <c r="E28" s="72"/>
      <c r="F28" s="72"/>
      <c r="G28" s="72"/>
    </row>
    <row r="29" spans="1:7" ht="19.5" customHeight="1">
      <c r="A29" s="70">
        <v>14</v>
      </c>
      <c r="C29" s="72">
        <f t="shared" si="0"/>
        <v>1666.6666666666667</v>
      </c>
      <c r="D29" s="72"/>
      <c r="E29" s="72"/>
      <c r="F29" s="72"/>
      <c r="G29" s="72"/>
    </row>
    <row r="30" spans="1:7" ht="19.5" customHeight="1">
      <c r="A30" s="70">
        <v>15</v>
      </c>
      <c r="C30" s="72">
        <f t="shared" si="0"/>
        <v>1666.6666666666667</v>
      </c>
      <c r="D30" s="72"/>
      <c r="E30" s="72"/>
      <c r="F30" s="72"/>
      <c r="G30" s="72"/>
    </row>
    <row r="31" spans="1:7" ht="19.5" customHeight="1">
      <c r="A31" s="70">
        <v>16</v>
      </c>
      <c r="C31" s="72">
        <f t="shared" si="0"/>
        <v>1666.6666666666667</v>
      </c>
      <c r="D31" s="72"/>
      <c r="E31" s="72"/>
      <c r="F31" s="72"/>
      <c r="G31" s="72"/>
    </row>
    <row r="32" spans="1:7" ht="19.5" customHeight="1">
      <c r="A32" s="70">
        <v>17</v>
      </c>
      <c r="C32" s="72">
        <f t="shared" si="0"/>
        <v>1666.6666666666667</v>
      </c>
      <c r="D32" s="72"/>
      <c r="E32" s="72"/>
      <c r="F32" s="72"/>
      <c r="G32" s="72"/>
    </row>
    <row r="33" spans="1:7" ht="19.5" customHeight="1">
      <c r="A33" s="70">
        <v>18</v>
      </c>
      <c r="C33" s="72">
        <f t="shared" si="0"/>
        <v>1666.6666666666667</v>
      </c>
      <c r="D33" s="72"/>
      <c r="E33" s="72"/>
      <c r="F33" s="72"/>
      <c r="G33" s="72"/>
    </row>
    <row r="34" spans="1:7" ht="19.5" customHeight="1">
      <c r="A34" s="70">
        <v>19</v>
      </c>
      <c r="C34" s="72">
        <f t="shared" si="0"/>
        <v>1666.6666666666667</v>
      </c>
      <c r="D34" s="72"/>
      <c r="E34" s="72"/>
      <c r="F34" s="72"/>
      <c r="G34" s="72"/>
    </row>
    <row r="35" spans="1:7" ht="19.5" customHeight="1">
      <c r="A35" s="70">
        <v>20</v>
      </c>
      <c r="C35" s="72">
        <f t="shared" si="0"/>
        <v>1666.6666666666667</v>
      </c>
      <c r="D35" s="72"/>
      <c r="E35" s="72"/>
      <c r="F35" s="72"/>
      <c r="G35" s="72"/>
    </row>
    <row r="36" spans="1:7" ht="19.5" customHeight="1">
      <c r="A36" s="70">
        <v>21</v>
      </c>
      <c r="C36" s="72">
        <f t="shared" si="0"/>
        <v>1666.6666666666667</v>
      </c>
      <c r="D36" s="72"/>
      <c r="E36" s="72"/>
      <c r="F36" s="72"/>
      <c r="G36" s="72"/>
    </row>
    <row r="37" spans="1:7" ht="19.5" customHeight="1">
      <c r="A37" s="70">
        <v>22</v>
      </c>
      <c r="C37" s="72">
        <f t="shared" si="0"/>
        <v>1666.6666666666667</v>
      </c>
      <c r="D37" s="72"/>
      <c r="E37" s="72"/>
      <c r="F37" s="72"/>
      <c r="G37" s="72"/>
    </row>
    <row r="38" spans="1:7" ht="19.5" customHeight="1">
      <c r="A38" s="70">
        <v>23</v>
      </c>
      <c r="C38" s="72">
        <f t="shared" si="0"/>
        <v>1666.6666666666667</v>
      </c>
      <c r="D38" s="72"/>
      <c r="E38" s="72"/>
      <c r="F38" s="72"/>
      <c r="G38" s="72"/>
    </row>
    <row r="39" spans="1:7" ht="19.5" customHeight="1">
      <c r="A39" s="70">
        <v>24</v>
      </c>
      <c r="C39" s="72">
        <f t="shared" si="0"/>
        <v>1666.6666666666667</v>
      </c>
      <c r="D39" s="72"/>
      <c r="E39" s="72"/>
      <c r="F39" s="72"/>
      <c r="G39" s="72"/>
    </row>
    <row r="40" spans="1:7" ht="19.5" customHeight="1">
      <c r="A40" s="70">
        <v>25</v>
      </c>
      <c r="C40" s="72">
        <f t="shared" si="0"/>
        <v>1666.6666666666667</v>
      </c>
      <c r="D40" s="72"/>
      <c r="E40" s="72"/>
      <c r="F40" s="72"/>
      <c r="G40" s="72"/>
    </row>
    <row r="41" spans="1:7" ht="19.5" customHeight="1">
      <c r="A41" s="70">
        <v>26</v>
      </c>
      <c r="C41" s="72">
        <f t="shared" si="0"/>
        <v>1666.6666666666667</v>
      </c>
      <c r="D41" s="72"/>
      <c r="E41" s="72"/>
      <c r="F41" s="72"/>
      <c r="G41" s="72"/>
    </row>
    <row r="42" spans="1:7" ht="19.5" customHeight="1">
      <c r="A42" s="70">
        <v>27</v>
      </c>
      <c r="C42" s="72">
        <f t="shared" si="0"/>
        <v>1666.6666666666667</v>
      </c>
      <c r="D42" s="72"/>
      <c r="E42" s="72"/>
      <c r="F42" s="72"/>
      <c r="G42" s="72"/>
    </row>
    <row r="43" spans="1:7" ht="19.5" customHeight="1">
      <c r="A43" s="70">
        <v>28</v>
      </c>
      <c r="C43" s="72">
        <f t="shared" si="0"/>
        <v>1666.6666666666667</v>
      </c>
      <c r="D43" s="72"/>
      <c r="E43" s="72"/>
      <c r="F43" s="72"/>
      <c r="G43" s="72"/>
    </row>
    <row r="44" spans="1:7" ht="19.5" customHeight="1">
      <c r="A44" s="70">
        <v>29</v>
      </c>
      <c r="C44" s="72">
        <f t="shared" si="0"/>
        <v>1666.6666666666667</v>
      </c>
      <c r="D44" s="72"/>
      <c r="E44" s="72"/>
      <c r="F44" s="72"/>
      <c r="G44" s="72"/>
    </row>
    <row r="45" spans="1:7" ht="19.5" customHeight="1">
      <c r="A45" s="70">
        <v>30</v>
      </c>
      <c r="C45" s="72">
        <f t="shared" si="0"/>
        <v>1666.6666666666667</v>
      </c>
      <c r="D45" s="72"/>
      <c r="E45" s="72"/>
      <c r="F45" s="72"/>
      <c r="G45" s="72"/>
    </row>
    <row r="46" spans="1:7" ht="19.5" customHeight="1">
      <c r="A46" s="70">
        <v>31</v>
      </c>
      <c r="C46" s="72">
        <f t="shared" si="0"/>
        <v>1666.6666666666667</v>
      </c>
      <c r="D46" s="72"/>
      <c r="E46" s="72"/>
      <c r="F46" s="72"/>
      <c r="G46" s="72"/>
    </row>
    <row r="47" spans="1:7" ht="19.5" customHeight="1">
      <c r="A47" s="70">
        <v>32</v>
      </c>
      <c r="C47" s="72">
        <f t="shared" si="0"/>
        <v>1666.6666666666667</v>
      </c>
      <c r="D47" s="72"/>
      <c r="E47" s="72"/>
      <c r="F47" s="72"/>
      <c r="G47" s="72"/>
    </row>
    <row r="48" spans="1:7" ht="19.5" customHeight="1">
      <c r="A48" s="70">
        <v>33</v>
      </c>
      <c r="C48" s="72">
        <f t="shared" si="0"/>
        <v>1666.6666666666667</v>
      </c>
      <c r="D48" s="72"/>
      <c r="E48" s="72"/>
      <c r="F48" s="72"/>
      <c r="G48" s="72"/>
    </row>
    <row r="49" spans="1:7" ht="19.5" customHeight="1">
      <c r="A49" s="70">
        <v>34</v>
      </c>
      <c r="C49" s="72">
        <f t="shared" si="0"/>
        <v>1666.6666666666667</v>
      </c>
      <c r="D49" s="72"/>
      <c r="E49" s="72"/>
      <c r="F49" s="72"/>
      <c r="G49" s="72"/>
    </row>
    <row r="50" spans="1:7" ht="19.5" customHeight="1">
      <c r="A50" s="70">
        <v>35</v>
      </c>
      <c r="C50" s="72">
        <f t="shared" si="0"/>
        <v>1666.6666666666667</v>
      </c>
      <c r="D50" s="72"/>
      <c r="E50" s="72"/>
      <c r="F50" s="72"/>
      <c r="G50" s="72"/>
    </row>
    <row r="51" spans="1:7" ht="19.5" customHeight="1">
      <c r="A51" s="70">
        <v>36</v>
      </c>
      <c r="C51" s="72">
        <f t="shared" si="0"/>
        <v>1666.6666666666667</v>
      </c>
      <c r="D51" s="72"/>
      <c r="E51" s="72"/>
      <c r="F51" s="72"/>
      <c r="G51" s="7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130" zoomScaleNormal="130" zoomScalePageLayoutView="130" workbookViewId="0">
      <selection activeCell="J9" sqref="J9"/>
    </sheetView>
  </sheetViews>
  <sheetFormatPr baseColWidth="10" defaultRowHeight="14" x14ac:dyDescent="0"/>
  <cols>
    <col min="1" max="1" width="11.83203125" style="47" customWidth="1"/>
    <col min="2" max="2" width="18.5" style="47" customWidth="1"/>
    <col min="3" max="3" width="10.83203125" style="47"/>
    <col min="4" max="4" width="13.83203125" style="47" customWidth="1"/>
    <col min="5" max="5" width="10.83203125" style="47"/>
    <col min="6" max="6" width="11.5" style="47" customWidth="1"/>
    <col min="7" max="7" width="10.83203125" style="47"/>
    <col min="8" max="8" width="7.6640625" style="47" customWidth="1"/>
    <col min="9" max="16384" width="10.83203125" style="47"/>
  </cols>
  <sheetData>
    <row r="1" spans="1:8">
      <c r="E1" s="48" t="s">
        <v>68</v>
      </c>
      <c r="F1" s="122">
        <f ca="1">TODAY()</f>
        <v>42103</v>
      </c>
      <c r="G1" s="122"/>
      <c r="H1" s="122"/>
    </row>
    <row r="3" spans="1:8" ht="15" customHeight="1">
      <c r="D3" s="132" t="s">
        <v>69</v>
      </c>
      <c r="E3" s="132"/>
      <c r="F3" s="132"/>
      <c r="G3" s="132"/>
      <c r="H3" s="132"/>
    </row>
    <row r="4" spans="1:8" ht="15" customHeight="1">
      <c r="A4" s="141" t="s">
        <v>67</v>
      </c>
      <c r="B4" s="141"/>
      <c r="C4" s="141"/>
      <c r="D4" s="132"/>
      <c r="E4" s="132"/>
      <c r="F4" s="132"/>
      <c r="G4" s="132"/>
      <c r="H4" s="132"/>
    </row>
    <row r="5" spans="1:8" ht="24" customHeight="1">
      <c r="A5" s="68"/>
      <c r="B5" s="140" t="s">
        <v>94</v>
      </c>
      <c r="C5" s="140"/>
      <c r="D5" s="87"/>
      <c r="E5" s="87"/>
      <c r="F5" s="87"/>
      <c r="G5" s="87"/>
      <c r="H5" s="69"/>
    </row>
    <row r="6" spans="1:8" ht="3.75" customHeight="1">
      <c r="A6" s="50"/>
      <c r="B6" s="50"/>
      <c r="C6" s="50"/>
      <c r="D6" s="50"/>
      <c r="E6" s="50"/>
      <c r="F6" s="50"/>
      <c r="G6" s="50"/>
      <c r="H6" s="50"/>
    </row>
    <row r="7" spans="1:8" ht="21" customHeight="1">
      <c r="A7" s="123" t="s">
        <v>75</v>
      </c>
      <c r="B7" s="124"/>
      <c r="C7" s="125"/>
      <c r="D7" s="48" t="s">
        <v>70</v>
      </c>
      <c r="E7" s="133" t="s">
        <v>109</v>
      </c>
      <c r="F7" s="133"/>
      <c r="G7" s="133"/>
      <c r="H7" s="133"/>
    </row>
    <row r="8" spans="1:8" ht="21" customHeight="1">
      <c r="A8" s="126"/>
      <c r="B8" s="127"/>
      <c r="C8" s="128"/>
      <c r="D8" s="48" t="s">
        <v>71</v>
      </c>
      <c r="E8" s="134" t="s">
        <v>110</v>
      </c>
      <c r="F8" s="134"/>
      <c r="G8" s="134"/>
      <c r="H8" s="134"/>
    </row>
    <row r="9" spans="1:8" ht="21" customHeight="1">
      <c r="A9" s="129"/>
      <c r="B9" s="130"/>
      <c r="C9" s="131"/>
      <c r="D9" s="48" t="s">
        <v>72</v>
      </c>
      <c r="E9" s="134">
        <v>2008</v>
      </c>
      <c r="F9" s="134"/>
      <c r="G9" s="134"/>
      <c r="H9" s="134"/>
    </row>
    <row r="10" spans="1:8" ht="21" customHeight="1">
      <c r="A10" s="54" t="s">
        <v>74</v>
      </c>
      <c r="B10" s="136">
        <f>E10*0.5</f>
        <v>79500</v>
      </c>
      <c r="C10" s="137"/>
      <c r="D10" s="48" t="s">
        <v>73</v>
      </c>
      <c r="E10" s="135">
        <v>159000</v>
      </c>
      <c r="F10" s="135"/>
      <c r="G10" s="135"/>
      <c r="H10" s="135"/>
    </row>
    <row r="11" spans="1:8" ht="21" customHeight="1">
      <c r="A11" s="55" t="s">
        <v>79</v>
      </c>
      <c r="B11" s="138">
        <f>(B10/6)</f>
        <v>13250</v>
      </c>
      <c r="C11" s="139"/>
      <c r="D11" s="48" t="s">
        <v>74</v>
      </c>
      <c r="E11" s="135">
        <f>E10*0.5</f>
        <v>79500</v>
      </c>
      <c r="F11" s="135"/>
      <c r="G11" s="135"/>
      <c r="H11" s="135"/>
    </row>
    <row r="12" spans="1:8" ht="3.75" customHeight="1">
      <c r="A12" s="50"/>
      <c r="B12" s="50"/>
      <c r="C12" s="50"/>
      <c r="D12" s="50"/>
      <c r="E12" s="50"/>
      <c r="F12" s="50"/>
      <c r="G12" s="50"/>
      <c r="H12" s="50"/>
    </row>
    <row r="13" spans="1:8" ht="23.25" customHeight="1">
      <c r="A13" s="115" t="s">
        <v>80</v>
      </c>
      <c r="B13" s="115"/>
      <c r="C13" s="115"/>
      <c r="D13" s="115"/>
      <c r="E13" s="115"/>
      <c r="F13" s="115"/>
      <c r="G13" s="115"/>
      <c r="H13" s="115"/>
    </row>
    <row r="14" spans="1:8" ht="3.75" customHeight="1">
      <c r="A14" s="50"/>
      <c r="B14" s="50"/>
      <c r="C14" s="50"/>
      <c r="D14" s="50"/>
      <c r="E14" s="50"/>
      <c r="F14" s="50"/>
      <c r="G14" s="50"/>
      <c r="H14" s="50"/>
    </row>
    <row r="15" spans="1:8" ht="18" customHeight="1">
      <c r="A15" s="53" t="s">
        <v>78</v>
      </c>
      <c r="B15" s="52"/>
      <c r="C15" s="116">
        <f>E10-E11</f>
        <v>79500</v>
      </c>
      <c r="D15" s="116"/>
      <c r="E15" s="51"/>
      <c r="F15" s="49"/>
    </row>
    <row r="16" spans="1:8" ht="3.75" customHeight="1">
      <c r="A16" s="50"/>
      <c r="B16" s="50"/>
      <c r="C16" s="50"/>
      <c r="D16" s="50"/>
      <c r="E16" s="50"/>
      <c r="F16" s="50"/>
      <c r="G16" s="50"/>
      <c r="H16" s="50"/>
    </row>
    <row r="17" spans="1:8" ht="20.25" customHeight="1">
      <c r="A17" s="57" t="s">
        <v>76</v>
      </c>
      <c r="B17" s="93" t="s">
        <v>77</v>
      </c>
      <c r="C17" s="94"/>
      <c r="D17" s="142"/>
      <c r="E17" s="93" t="s">
        <v>88</v>
      </c>
      <c r="F17" s="94"/>
      <c r="G17" s="67"/>
      <c r="H17" s="61"/>
    </row>
    <row r="18" spans="1:8" ht="20.25" customHeight="1">
      <c r="A18" s="58">
        <v>12</v>
      </c>
      <c r="B18" s="119">
        <f>(C15*1.192)/A18</f>
        <v>7897</v>
      </c>
      <c r="C18" s="120"/>
      <c r="D18" s="121"/>
      <c r="E18" s="95">
        <f>C15*0.016</f>
        <v>1272</v>
      </c>
      <c r="F18" s="96"/>
      <c r="G18" s="62"/>
      <c r="H18" s="62"/>
    </row>
    <row r="19" spans="1:8" ht="20.25" customHeight="1">
      <c r="A19" s="58">
        <v>15</v>
      </c>
      <c r="B19" s="119">
        <f>(C15*1.24)/A19</f>
        <v>6572</v>
      </c>
      <c r="C19" s="120"/>
      <c r="D19" s="121"/>
      <c r="E19" s="95">
        <f>C15*0.016</f>
        <v>1272</v>
      </c>
      <c r="F19" s="96"/>
      <c r="G19" s="62"/>
      <c r="H19" s="62"/>
    </row>
    <row r="20" spans="1:8" ht="20.25" customHeight="1">
      <c r="A20" s="58">
        <v>18</v>
      </c>
      <c r="B20" s="119">
        <f>(C15*1.288)/A20</f>
        <v>5688.666666666667</v>
      </c>
      <c r="C20" s="120"/>
      <c r="D20" s="121"/>
      <c r="E20" s="95">
        <f>C15*0.016</f>
        <v>1272</v>
      </c>
      <c r="F20" s="96"/>
      <c r="G20" s="60"/>
      <c r="H20" s="60"/>
    </row>
    <row r="21" spans="1:8" ht="20.25" customHeight="1">
      <c r="A21" s="58">
        <v>24</v>
      </c>
      <c r="B21" s="119">
        <f>(C15*1.384)/A21</f>
        <v>4584.4999999999991</v>
      </c>
      <c r="C21" s="120"/>
      <c r="D21" s="121"/>
      <c r="E21" s="95">
        <f>C15*0.016</f>
        <v>1272</v>
      </c>
      <c r="F21" s="96"/>
      <c r="G21" s="60"/>
      <c r="H21" s="60"/>
    </row>
    <row r="22" spans="1:8" ht="20.25" customHeight="1">
      <c r="A22" s="58">
        <v>30</v>
      </c>
      <c r="B22" s="119">
        <f>(C15*1.48)/A22</f>
        <v>3922</v>
      </c>
      <c r="C22" s="120"/>
      <c r="D22" s="121"/>
      <c r="E22" s="95">
        <f>C15*0.016</f>
        <v>1272</v>
      </c>
      <c r="F22" s="96"/>
      <c r="G22" s="60"/>
      <c r="H22" s="60"/>
    </row>
    <row r="23" spans="1:8" ht="20.25" customHeight="1">
      <c r="A23" s="59">
        <v>36</v>
      </c>
      <c r="B23" s="112">
        <f>(C15*1.576)/A23</f>
        <v>3480.3333333333335</v>
      </c>
      <c r="C23" s="113"/>
      <c r="D23" s="114"/>
      <c r="E23" s="117">
        <f>C15*0.016</f>
        <v>1272</v>
      </c>
      <c r="F23" s="118"/>
      <c r="G23" s="56"/>
      <c r="H23" s="56"/>
    </row>
    <row r="24" spans="1:8" ht="15" customHeight="1">
      <c r="A24" s="90" t="s">
        <v>87</v>
      </c>
      <c r="B24" s="91"/>
      <c r="C24" s="91"/>
      <c r="D24" s="91"/>
      <c r="E24" s="91"/>
      <c r="F24" s="91"/>
      <c r="G24" s="91"/>
      <c r="H24" s="92"/>
    </row>
    <row r="25" spans="1:8" ht="3.75" customHeight="1">
      <c r="A25" s="50"/>
      <c r="B25" s="50"/>
      <c r="C25" s="50"/>
      <c r="D25" s="50"/>
      <c r="E25" s="50"/>
      <c r="F25" s="50"/>
      <c r="G25" s="50"/>
      <c r="H25" s="50"/>
    </row>
    <row r="26" spans="1:8" ht="23.25" customHeight="1">
      <c r="A26" s="115" t="s">
        <v>81</v>
      </c>
      <c r="B26" s="115"/>
      <c r="C26" s="115"/>
      <c r="D26" s="115"/>
      <c r="E26" s="115"/>
      <c r="F26" s="115"/>
      <c r="G26" s="115"/>
      <c r="H26" s="115"/>
    </row>
    <row r="27" spans="1:8" ht="3.75" customHeight="1">
      <c r="A27" s="50"/>
      <c r="B27" s="50"/>
      <c r="C27" s="50"/>
      <c r="D27" s="50"/>
      <c r="E27" s="50"/>
      <c r="F27" s="50"/>
      <c r="G27" s="50"/>
      <c r="H27" s="50"/>
    </row>
    <row r="28" spans="1:8" ht="18" customHeight="1">
      <c r="A28" s="53" t="s">
        <v>78</v>
      </c>
      <c r="B28" s="52"/>
      <c r="C28" s="116">
        <f>C15</f>
        <v>79500</v>
      </c>
      <c r="D28" s="116"/>
      <c r="E28" s="51"/>
      <c r="F28" s="49"/>
    </row>
    <row r="29" spans="1:8" ht="3.75" customHeight="1">
      <c r="A29" s="50"/>
      <c r="B29" s="50"/>
      <c r="C29" s="50"/>
      <c r="D29" s="50"/>
      <c r="E29" s="50"/>
      <c r="F29" s="50"/>
      <c r="G29" s="50"/>
      <c r="H29" s="50"/>
    </row>
    <row r="30" spans="1:8" ht="20.25" customHeight="1">
      <c r="A30" s="78" t="s">
        <v>76</v>
      </c>
      <c r="B30" s="100" t="s">
        <v>82</v>
      </c>
      <c r="C30" s="104"/>
      <c r="D30" s="77" t="s">
        <v>76</v>
      </c>
      <c r="E30" s="100" t="s">
        <v>83</v>
      </c>
      <c r="F30" s="104"/>
      <c r="G30" s="100" t="s">
        <v>85</v>
      </c>
      <c r="H30" s="101"/>
    </row>
    <row r="31" spans="1:8" ht="20.25" customHeight="1">
      <c r="A31" s="63">
        <v>2</v>
      </c>
      <c r="B31" s="105">
        <v>10000</v>
      </c>
      <c r="C31" s="106"/>
      <c r="D31" s="64">
        <v>18</v>
      </c>
      <c r="E31" s="105">
        <f>((C28*1.288)-(A31*B31))/D31</f>
        <v>4577.5555555555557</v>
      </c>
      <c r="F31" s="106"/>
      <c r="G31" s="95">
        <f>((C28-(A31*B31))*0.016)</f>
        <v>952</v>
      </c>
      <c r="H31" s="96"/>
    </row>
    <row r="32" spans="1:8" ht="20.25" customHeight="1">
      <c r="A32" s="63">
        <v>2</v>
      </c>
      <c r="B32" s="105">
        <v>10000</v>
      </c>
      <c r="C32" s="106"/>
      <c r="D32" s="64">
        <v>24</v>
      </c>
      <c r="E32" s="105">
        <f>((C28*1.384)-(A32*B32))/D32</f>
        <v>3751.1666666666661</v>
      </c>
      <c r="F32" s="106"/>
      <c r="G32" s="95">
        <f>((C28-(A32*B32))*0.016)</f>
        <v>952</v>
      </c>
      <c r="H32" s="96"/>
    </row>
    <row r="33" spans="1:8" ht="20.25" customHeight="1">
      <c r="A33" s="63">
        <v>2</v>
      </c>
      <c r="B33" s="105">
        <v>5000</v>
      </c>
      <c r="C33" s="106"/>
      <c r="D33" s="64">
        <v>30</v>
      </c>
      <c r="E33" s="105">
        <f>((C28*1.48)-(A33*B33))/D33</f>
        <v>3588.6666666666665</v>
      </c>
      <c r="F33" s="106"/>
      <c r="G33" s="95">
        <f>((C28-(A33*B33))*0.016)</f>
        <v>1112</v>
      </c>
      <c r="H33" s="96"/>
    </row>
    <row r="34" spans="1:8" ht="20.25" customHeight="1">
      <c r="A34" s="65">
        <v>2</v>
      </c>
      <c r="B34" s="107">
        <v>5000</v>
      </c>
      <c r="C34" s="108"/>
      <c r="D34" s="66">
        <v>36</v>
      </c>
      <c r="E34" s="107">
        <f>((C28*1.576)-(A34*B34))/D34</f>
        <v>3202.5555555555557</v>
      </c>
      <c r="F34" s="108"/>
      <c r="G34" s="102">
        <f>((C28-(A34*B34))*0.016)</f>
        <v>1112</v>
      </c>
      <c r="H34" s="103"/>
    </row>
    <row r="35" spans="1:8" ht="15" customHeight="1">
      <c r="A35" s="109" t="s">
        <v>84</v>
      </c>
      <c r="B35" s="110"/>
      <c r="C35" s="110"/>
      <c r="D35" s="110"/>
      <c r="E35" s="110"/>
      <c r="F35" s="110"/>
      <c r="G35" s="110"/>
      <c r="H35" s="111"/>
    </row>
    <row r="36" spans="1:8" ht="3.75" customHeight="1">
      <c r="A36" s="50"/>
      <c r="B36" s="50"/>
      <c r="C36" s="50"/>
      <c r="D36" s="50"/>
      <c r="E36" s="50"/>
      <c r="F36" s="50"/>
      <c r="G36" s="50"/>
      <c r="H36" s="50"/>
    </row>
    <row r="37" spans="1:8" ht="17.25" customHeight="1">
      <c r="A37" s="97" t="s">
        <v>86</v>
      </c>
      <c r="B37" s="97"/>
      <c r="C37" s="97"/>
      <c r="D37" s="97"/>
      <c r="E37" s="97"/>
      <c r="F37" s="97"/>
      <c r="G37" s="97"/>
      <c r="H37" s="97"/>
    </row>
    <row r="38" spans="1:8" ht="3.75" customHeight="1">
      <c r="A38" s="50"/>
      <c r="B38" s="50"/>
      <c r="C38" s="50"/>
      <c r="D38" s="50"/>
      <c r="E38" s="50"/>
      <c r="F38" s="50"/>
      <c r="G38" s="50"/>
      <c r="H38" s="50"/>
    </row>
    <row r="39" spans="1:8">
      <c r="A39" s="98" t="s">
        <v>89</v>
      </c>
      <c r="B39" s="98"/>
      <c r="C39" s="98"/>
      <c r="D39" s="98"/>
      <c r="E39" s="98"/>
      <c r="F39" s="98"/>
      <c r="G39" s="98"/>
      <c r="H39" s="98"/>
    </row>
    <row r="40" spans="1:8">
      <c r="A40" s="99" t="s">
        <v>95</v>
      </c>
      <c r="B40" s="99"/>
      <c r="C40" s="99"/>
      <c r="D40" s="99"/>
      <c r="E40" s="99"/>
      <c r="F40" s="99"/>
      <c r="G40" s="99"/>
      <c r="H40" s="99"/>
    </row>
    <row r="41" spans="1:8">
      <c r="A41" s="98" t="s">
        <v>90</v>
      </c>
      <c r="B41" s="98"/>
      <c r="C41" s="98"/>
      <c r="D41" s="98"/>
      <c r="E41" s="98"/>
      <c r="F41" s="98"/>
      <c r="G41" s="98"/>
      <c r="H41" s="98"/>
    </row>
    <row r="42" spans="1:8">
      <c r="A42" s="99" t="s">
        <v>96</v>
      </c>
      <c r="B42" s="99"/>
      <c r="C42" s="99"/>
      <c r="D42" s="99"/>
      <c r="E42" s="99"/>
      <c r="F42" s="99"/>
      <c r="G42" s="99"/>
      <c r="H42" s="99"/>
    </row>
    <row r="43" spans="1:8">
      <c r="A43" s="88"/>
      <c r="B43" s="88"/>
      <c r="C43" s="88"/>
      <c r="D43" s="88"/>
      <c r="E43" s="88"/>
      <c r="F43" s="88"/>
      <c r="G43" s="88"/>
      <c r="H43" s="88"/>
    </row>
    <row r="44" spans="1:8">
      <c r="A44" s="88"/>
      <c r="B44" s="88"/>
      <c r="C44" s="88"/>
      <c r="D44" s="88"/>
      <c r="E44" s="88"/>
      <c r="F44" s="88"/>
      <c r="G44" s="88"/>
      <c r="H44" s="88"/>
    </row>
    <row r="45" spans="1:8">
      <c r="A45" s="89" t="s">
        <v>93</v>
      </c>
      <c r="B45" s="89"/>
      <c r="C45" s="89"/>
      <c r="D45" s="89"/>
      <c r="E45" s="89"/>
      <c r="F45" s="89"/>
      <c r="G45" s="89"/>
      <c r="H45" s="89"/>
    </row>
    <row r="47" spans="1:8">
      <c r="A47" s="85" t="s">
        <v>91</v>
      </c>
      <c r="B47" s="85"/>
      <c r="C47" s="85"/>
      <c r="D47" s="85"/>
      <c r="E47" s="85"/>
      <c r="F47" s="85"/>
      <c r="G47" s="85"/>
      <c r="H47" s="85"/>
    </row>
    <row r="48" spans="1:8" ht="17">
      <c r="A48" s="86" t="s">
        <v>92</v>
      </c>
      <c r="B48" s="86"/>
      <c r="C48" s="86"/>
      <c r="D48" s="86"/>
      <c r="E48" s="86"/>
      <c r="F48" s="86"/>
      <c r="G48" s="86"/>
      <c r="H48" s="86"/>
    </row>
  </sheetData>
  <mergeCells count="58">
    <mergeCell ref="F1:H1"/>
    <mergeCell ref="B22:D22"/>
    <mergeCell ref="A7:C9"/>
    <mergeCell ref="A13:H13"/>
    <mergeCell ref="C15:D15"/>
    <mergeCell ref="D3:H4"/>
    <mergeCell ref="E7:H7"/>
    <mergeCell ref="E8:H8"/>
    <mergeCell ref="E9:H9"/>
    <mergeCell ref="E10:H10"/>
    <mergeCell ref="E11:H11"/>
    <mergeCell ref="B10:C10"/>
    <mergeCell ref="B11:C11"/>
    <mergeCell ref="B5:C5"/>
    <mergeCell ref="A4:C4"/>
    <mergeCell ref="B17:D17"/>
    <mergeCell ref="B18:D18"/>
    <mergeCell ref="B19:D19"/>
    <mergeCell ref="B20:D20"/>
    <mergeCell ref="B21:D21"/>
    <mergeCell ref="E33:F33"/>
    <mergeCell ref="E34:F34"/>
    <mergeCell ref="B23:D23"/>
    <mergeCell ref="A26:H26"/>
    <mergeCell ref="C28:D28"/>
    <mergeCell ref="E23:F23"/>
    <mergeCell ref="A42:H42"/>
    <mergeCell ref="A43:H43"/>
    <mergeCell ref="G30:H30"/>
    <mergeCell ref="G31:H31"/>
    <mergeCell ref="G32:H32"/>
    <mergeCell ref="G33:H33"/>
    <mergeCell ref="G34:H34"/>
    <mergeCell ref="E30:F30"/>
    <mergeCell ref="B30:C30"/>
    <mergeCell ref="B31:C31"/>
    <mergeCell ref="B32:C32"/>
    <mergeCell ref="B33:C33"/>
    <mergeCell ref="B34:C34"/>
    <mergeCell ref="A35:H35"/>
    <mergeCell ref="E31:F31"/>
    <mergeCell ref="E32:F32"/>
    <mergeCell ref="A47:H47"/>
    <mergeCell ref="A48:H48"/>
    <mergeCell ref="D5:G5"/>
    <mergeCell ref="A44:H44"/>
    <mergeCell ref="A45:H45"/>
    <mergeCell ref="A24:H24"/>
    <mergeCell ref="E17:F17"/>
    <mergeCell ref="E18:F18"/>
    <mergeCell ref="E19:F19"/>
    <mergeCell ref="E20:F20"/>
    <mergeCell ref="E21:F21"/>
    <mergeCell ref="E22:F22"/>
    <mergeCell ref="A37:H37"/>
    <mergeCell ref="A39:H39"/>
    <mergeCell ref="A40:H40"/>
    <mergeCell ref="A41:H41"/>
  </mergeCells>
  <pageMargins left="0.39370078740157483" right="0.39370078740157483" top="0.39370078740157483" bottom="0.39370078740157483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zoomScale="140" zoomScaleNormal="140" zoomScalePageLayoutView="140" workbookViewId="0">
      <selection activeCell="B3" sqref="B3"/>
    </sheetView>
  </sheetViews>
  <sheetFormatPr baseColWidth="10" defaultColWidth="18.5" defaultRowHeight="18" x14ac:dyDescent="0"/>
  <cols>
    <col min="1" max="1" width="11.1640625" style="1" customWidth="1"/>
    <col min="2" max="2" width="20.1640625" style="1" customWidth="1"/>
    <col min="3" max="3" width="16.1640625" style="1" customWidth="1"/>
    <col min="4" max="4" width="2.6640625" style="1" customWidth="1"/>
    <col min="5" max="5" width="5.1640625" style="1" customWidth="1"/>
    <col min="6" max="6" width="21" style="1" customWidth="1"/>
    <col min="7" max="7" width="22" style="1" customWidth="1"/>
    <col min="8" max="8" width="16.6640625" style="1" customWidth="1"/>
    <col min="9" max="9" width="20.5" style="1" customWidth="1"/>
    <col min="10" max="16384" width="18.5" style="1"/>
  </cols>
  <sheetData>
    <row r="1" spans="1:9" ht="30.75" customHeight="1">
      <c r="A1" s="192" t="s">
        <v>0</v>
      </c>
      <c r="B1" s="192"/>
      <c r="E1" s="193" t="s">
        <v>1</v>
      </c>
      <c r="F1" s="193"/>
      <c r="G1" s="194"/>
      <c r="H1" s="194"/>
      <c r="I1" s="194"/>
    </row>
    <row r="2" spans="1:9" ht="3.75" customHeight="1"/>
    <row r="3" spans="1:9" ht="30.75" customHeight="1">
      <c r="A3" s="4" t="s">
        <v>2</v>
      </c>
      <c r="B3" s="83">
        <v>75000</v>
      </c>
      <c r="C3" s="153" t="s">
        <v>3</v>
      </c>
      <c r="D3" s="153"/>
      <c r="E3" s="195">
        <f>B3*0.5</f>
        <v>37500</v>
      </c>
      <c r="F3" s="195"/>
      <c r="G3" s="153" t="s">
        <v>4</v>
      </c>
      <c r="H3" s="153"/>
      <c r="I3" s="83">
        <f>B3-E3</f>
        <v>37500</v>
      </c>
    </row>
    <row r="4" spans="1:9" ht="3.75" customHeight="1"/>
    <row r="5" spans="1:9">
      <c r="A5" s="84" t="s">
        <v>5</v>
      </c>
      <c r="B5" s="167" t="s">
        <v>15</v>
      </c>
      <c r="C5" s="168"/>
      <c r="E5" s="196" t="s">
        <v>7</v>
      </c>
      <c r="F5" s="184"/>
      <c r="G5" s="184"/>
      <c r="H5" s="184"/>
      <c r="I5" s="168"/>
    </row>
    <row r="6" spans="1:9">
      <c r="A6" s="5">
        <v>12</v>
      </c>
      <c r="B6" s="188">
        <f>(I3*1.12)/A6</f>
        <v>3500.0000000000005</v>
      </c>
      <c r="C6" s="189"/>
      <c r="D6" s="2"/>
      <c r="E6" s="197" t="s">
        <v>12</v>
      </c>
      <c r="F6" s="198"/>
      <c r="G6" s="201" t="s">
        <v>13</v>
      </c>
      <c r="H6" s="201" t="s">
        <v>5</v>
      </c>
      <c r="I6" s="203" t="s">
        <v>14</v>
      </c>
    </row>
    <row r="7" spans="1:9">
      <c r="A7" s="5">
        <v>15</v>
      </c>
      <c r="B7" s="188">
        <f>(I3*1.24)/A7</f>
        <v>3100</v>
      </c>
      <c r="C7" s="189"/>
      <c r="D7" s="2"/>
      <c r="E7" s="199"/>
      <c r="F7" s="200"/>
      <c r="G7" s="202"/>
      <c r="H7" s="202"/>
      <c r="I7" s="204"/>
    </row>
    <row r="8" spans="1:9">
      <c r="A8" s="5">
        <v>18</v>
      </c>
      <c r="B8" s="188">
        <f>(I3*1.288)/A8</f>
        <v>2683.3333333333335</v>
      </c>
      <c r="C8" s="189"/>
      <c r="D8" s="2"/>
      <c r="E8" s="5">
        <v>2</v>
      </c>
      <c r="F8" s="37">
        <v>10000</v>
      </c>
      <c r="G8" s="81">
        <f>((I3*1.288)-(E8*F8))/18</f>
        <v>1572.2222222222222</v>
      </c>
      <c r="H8" s="7" t="s">
        <v>8</v>
      </c>
      <c r="I8" s="35">
        <f>(I3-(E8*F8))*0.016</f>
        <v>280</v>
      </c>
    </row>
    <row r="9" spans="1:9">
      <c r="A9" s="5">
        <v>24</v>
      </c>
      <c r="B9" s="188">
        <f>(I3*1.384)/A9</f>
        <v>2162.4999999999995</v>
      </c>
      <c r="C9" s="189"/>
      <c r="D9" s="2"/>
      <c r="E9" s="5">
        <v>4</v>
      </c>
      <c r="F9" s="37">
        <v>5000</v>
      </c>
      <c r="G9" s="81">
        <f>((I3*1.384)-(E9*F9))/24</f>
        <v>1329.1666666666663</v>
      </c>
      <c r="H9" s="7" t="s">
        <v>9</v>
      </c>
      <c r="I9" s="35">
        <f>(I3-(E9*F9))*0.016</f>
        <v>280</v>
      </c>
    </row>
    <row r="10" spans="1:9">
      <c r="A10" s="5">
        <v>30</v>
      </c>
      <c r="B10" s="188">
        <f>(I3*1.48)/A10</f>
        <v>1850</v>
      </c>
      <c r="C10" s="189"/>
      <c r="D10" s="2"/>
      <c r="E10" s="5">
        <v>4</v>
      </c>
      <c r="F10" s="37">
        <v>5000</v>
      </c>
      <c r="G10" s="81">
        <f>((I3*1.48)-(E10*F10))/30</f>
        <v>1183.3333333333333</v>
      </c>
      <c r="H10" s="7" t="s">
        <v>10</v>
      </c>
      <c r="I10" s="35">
        <f>(I3-(E10*F10))*0.016</f>
        <v>280</v>
      </c>
    </row>
    <row r="11" spans="1:9">
      <c r="A11" s="6">
        <v>36</v>
      </c>
      <c r="B11" s="190">
        <f>(I3*1.576)/A11</f>
        <v>1641.6666666666667</v>
      </c>
      <c r="C11" s="191"/>
      <c r="D11" s="2"/>
      <c r="E11" s="6">
        <v>4</v>
      </c>
      <c r="F11" s="38">
        <v>5000</v>
      </c>
      <c r="G11" s="82">
        <f>((I3*1.576)-(E11*F11))/36</f>
        <v>1086.1111111111111</v>
      </c>
      <c r="H11" s="8" t="s">
        <v>11</v>
      </c>
      <c r="I11" s="36">
        <f>(I3-(E11*F11))*0.016</f>
        <v>280</v>
      </c>
    </row>
    <row r="12" spans="1:9">
      <c r="A12" s="178" t="s">
        <v>6</v>
      </c>
      <c r="B12" s="179"/>
      <c r="C12" s="3">
        <f>I3*0.016</f>
        <v>600</v>
      </c>
      <c r="E12" s="169" t="s">
        <v>20</v>
      </c>
      <c r="F12" s="169"/>
      <c r="G12" s="169"/>
      <c r="H12" s="169"/>
      <c r="I12" s="169"/>
    </row>
    <row r="13" spans="1:9" ht="3.75" customHeight="1">
      <c r="D13" s="2"/>
    </row>
    <row r="14" spans="1:9">
      <c r="A14" s="180" t="s">
        <v>16</v>
      </c>
      <c r="B14" s="181"/>
      <c r="C14" s="181"/>
      <c r="D14" s="181"/>
      <c r="E14" s="9"/>
      <c r="F14" s="184" t="s">
        <v>18</v>
      </c>
      <c r="G14" s="185"/>
      <c r="H14" s="167" t="s">
        <v>19</v>
      </c>
      <c r="I14" s="168"/>
    </row>
    <row r="15" spans="1:9" ht="21">
      <c r="A15" s="182" t="s">
        <v>17</v>
      </c>
      <c r="B15" s="183"/>
      <c r="C15" s="183"/>
      <c r="D15" s="183"/>
      <c r="E15" s="10"/>
      <c r="F15" s="170">
        <f>B3*0.5</f>
        <v>37500</v>
      </c>
      <c r="G15" s="171"/>
      <c r="H15" s="172">
        <f>(B3-F15)/6</f>
        <v>6250</v>
      </c>
      <c r="I15" s="173"/>
    </row>
    <row r="16" spans="1:9" ht="3.75" customHeight="1"/>
    <row r="17" spans="1:9" s="14" customFormat="1" ht="24" customHeight="1">
      <c r="A17" s="174" t="s">
        <v>21</v>
      </c>
      <c r="B17" s="175"/>
      <c r="C17" s="175"/>
      <c r="D17" s="175"/>
      <c r="E17" s="175"/>
      <c r="F17" s="16" t="s">
        <v>22</v>
      </c>
      <c r="G17" s="176"/>
      <c r="H17" s="176"/>
      <c r="I17" s="177"/>
    </row>
    <row r="18" spans="1:9" s="11" customFormat="1" ht="3.75" customHeight="1">
      <c r="A18" s="26"/>
      <c r="B18" s="27"/>
      <c r="C18" s="27"/>
      <c r="D18" s="27"/>
      <c r="E18" s="27"/>
      <c r="F18" s="27"/>
      <c r="G18" s="27"/>
      <c r="H18" s="27"/>
      <c r="I18" s="28"/>
    </row>
    <row r="19" spans="1:9" s="11" customFormat="1">
      <c r="A19" s="29" t="s">
        <v>23</v>
      </c>
      <c r="B19" s="186"/>
      <c r="C19" s="186"/>
      <c r="D19" s="186"/>
      <c r="E19" s="186"/>
      <c r="F19" s="30" t="s">
        <v>25</v>
      </c>
      <c r="G19" s="31"/>
      <c r="H19" s="30" t="s">
        <v>26</v>
      </c>
      <c r="I19" s="32"/>
    </row>
    <row r="20" spans="1:9" s="11" customFormat="1">
      <c r="A20" s="20" t="s">
        <v>24</v>
      </c>
      <c r="B20" s="187"/>
      <c r="C20" s="187"/>
      <c r="D20" s="187"/>
      <c r="E20" s="187"/>
      <c r="F20" s="21" t="s">
        <v>25</v>
      </c>
      <c r="G20" s="12"/>
      <c r="H20" s="21" t="s">
        <v>26</v>
      </c>
      <c r="I20" s="22"/>
    </row>
    <row r="21" spans="1:9" s="11" customFormat="1" ht="3.75" customHeight="1">
      <c r="A21" s="26"/>
      <c r="B21" s="27"/>
      <c r="C21" s="27"/>
      <c r="D21" s="27"/>
      <c r="E21" s="27"/>
      <c r="F21" s="27"/>
      <c r="G21" s="27"/>
      <c r="H21" s="27"/>
      <c r="I21" s="28"/>
    </row>
    <row r="22" spans="1:9" s="13" customFormat="1" ht="13.5" customHeight="1">
      <c r="A22" s="159" t="s">
        <v>27</v>
      </c>
      <c r="B22" s="160"/>
      <c r="C22" s="33" t="s">
        <v>23</v>
      </c>
      <c r="D22" s="163" t="s">
        <v>28</v>
      </c>
      <c r="E22" s="163"/>
      <c r="F22" s="163" t="s">
        <v>29</v>
      </c>
      <c r="G22" s="163"/>
      <c r="H22" s="163" t="s">
        <v>30</v>
      </c>
      <c r="I22" s="165"/>
    </row>
    <row r="23" spans="1:9" s="13" customFormat="1" ht="13.5" customHeight="1">
      <c r="A23" s="161"/>
      <c r="B23" s="162"/>
      <c r="C23" s="34" t="s">
        <v>24</v>
      </c>
      <c r="D23" s="164" t="s">
        <v>28</v>
      </c>
      <c r="E23" s="164"/>
      <c r="F23" s="164" t="s">
        <v>29</v>
      </c>
      <c r="G23" s="164"/>
      <c r="H23" s="164" t="s">
        <v>31</v>
      </c>
      <c r="I23" s="166"/>
    </row>
    <row r="24" spans="1:9" s="11" customFormat="1" ht="3.75" customHeight="1">
      <c r="A24" s="17"/>
      <c r="B24" s="18"/>
      <c r="C24" s="18"/>
      <c r="D24" s="18"/>
      <c r="E24" s="18"/>
      <c r="F24" s="18"/>
      <c r="G24" s="18"/>
      <c r="H24" s="18"/>
      <c r="I24" s="19"/>
    </row>
    <row r="25" spans="1:9" s="11" customFormat="1">
      <c r="A25" s="146" t="s">
        <v>32</v>
      </c>
      <c r="B25" s="147"/>
      <c r="C25" s="147"/>
      <c r="D25" s="147"/>
      <c r="E25" s="147"/>
      <c r="F25" s="147"/>
      <c r="G25" s="147"/>
      <c r="H25" s="147"/>
      <c r="I25" s="148"/>
    </row>
    <row r="26" spans="1:9" s="11" customFormat="1" ht="3.75" customHeight="1">
      <c r="A26" s="17"/>
      <c r="B26" s="18"/>
      <c r="C26" s="18"/>
      <c r="D26" s="18"/>
      <c r="E26" s="18"/>
      <c r="F26" s="18"/>
      <c r="G26" s="18"/>
      <c r="H26" s="18"/>
      <c r="I26" s="19"/>
    </row>
    <row r="27" spans="1:9" s="11" customFormat="1">
      <c r="A27" s="154" t="s">
        <v>16</v>
      </c>
      <c r="B27" s="155"/>
      <c r="C27" s="158"/>
      <c r="D27" s="158"/>
      <c r="E27" s="158"/>
      <c r="F27" s="153" t="s">
        <v>33</v>
      </c>
      <c r="G27" s="153"/>
      <c r="H27" s="156" t="s">
        <v>34</v>
      </c>
      <c r="I27" s="157"/>
    </row>
    <row r="28" spans="1:9" s="11" customFormat="1">
      <c r="A28" s="152" t="s">
        <v>3</v>
      </c>
      <c r="B28" s="153"/>
      <c r="C28" s="149" t="s">
        <v>34</v>
      </c>
      <c r="D28" s="149"/>
      <c r="E28" s="149"/>
      <c r="F28" s="153" t="s">
        <v>35</v>
      </c>
      <c r="G28" s="153"/>
      <c r="H28" s="149"/>
      <c r="I28" s="150"/>
    </row>
    <row r="29" spans="1:9" s="11" customFormat="1">
      <c r="A29" s="152" t="s">
        <v>37</v>
      </c>
      <c r="B29" s="153"/>
      <c r="C29" s="149" t="s">
        <v>34</v>
      </c>
      <c r="D29" s="149"/>
      <c r="E29" s="149"/>
      <c r="F29" s="153" t="s">
        <v>38</v>
      </c>
      <c r="G29" s="153"/>
      <c r="H29" s="149"/>
      <c r="I29" s="150"/>
    </row>
    <row r="30" spans="1:9" s="11" customFormat="1">
      <c r="A30" s="152" t="s">
        <v>15</v>
      </c>
      <c r="B30" s="153"/>
      <c r="C30" s="149" t="s">
        <v>34</v>
      </c>
      <c r="D30" s="149"/>
      <c r="E30" s="149"/>
      <c r="F30" s="153" t="s">
        <v>39</v>
      </c>
      <c r="G30" s="153"/>
      <c r="H30" s="149"/>
      <c r="I30" s="150"/>
    </row>
    <row r="31" spans="1:9" s="11" customFormat="1">
      <c r="A31" s="152" t="s">
        <v>40</v>
      </c>
      <c r="B31" s="153"/>
      <c r="C31" s="149" t="s">
        <v>34</v>
      </c>
      <c r="D31" s="149"/>
      <c r="E31" s="149"/>
      <c r="F31" s="153" t="s">
        <v>41</v>
      </c>
      <c r="G31" s="153"/>
      <c r="H31" s="149"/>
      <c r="I31" s="150"/>
    </row>
    <row r="32" spans="1:9" s="11" customFormat="1">
      <c r="A32" s="152" t="s">
        <v>14</v>
      </c>
      <c r="B32" s="153"/>
      <c r="C32" s="149" t="s">
        <v>34</v>
      </c>
      <c r="D32" s="149"/>
      <c r="E32" s="149"/>
      <c r="F32" s="153" t="s">
        <v>42</v>
      </c>
      <c r="G32" s="153"/>
      <c r="H32" s="149"/>
      <c r="I32" s="150"/>
    </row>
    <row r="33" spans="1:9" s="11" customFormat="1" ht="3.75" customHeight="1">
      <c r="A33" s="26" t="s">
        <v>36</v>
      </c>
      <c r="B33" s="27"/>
      <c r="C33" s="27"/>
      <c r="D33" s="27"/>
      <c r="E33" s="27"/>
      <c r="F33" s="27"/>
      <c r="G33" s="27"/>
      <c r="H33" s="27"/>
      <c r="I33" s="28"/>
    </row>
    <row r="34" spans="1:9" s="11" customFormat="1" ht="21" customHeight="1">
      <c r="A34" s="146" t="s">
        <v>47</v>
      </c>
      <c r="B34" s="147"/>
      <c r="C34" s="147"/>
      <c r="D34" s="147"/>
      <c r="E34" s="147"/>
      <c r="F34" s="147"/>
      <c r="G34" s="147"/>
      <c r="H34" s="147"/>
      <c r="I34" s="148"/>
    </row>
    <row r="35" spans="1:9" s="11" customFormat="1">
      <c r="A35" s="151" t="s">
        <v>43</v>
      </c>
      <c r="B35" s="145"/>
      <c r="C35" s="15"/>
      <c r="D35" s="145" t="s">
        <v>44</v>
      </c>
      <c r="E35" s="145"/>
      <c r="F35" s="145"/>
      <c r="G35" s="15"/>
      <c r="H35" s="80" t="s">
        <v>45</v>
      </c>
      <c r="I35" s="23"/>
    </row>
    <row r="36" spans="1:9" s="11" customFormat="1">
      <c r="A36" s="143" t="s">
        <v>46</v>
      </c>
      <c r="B36" s="144"/>
      <c r="C36" s="24"/>
      <c r="D36" s="144" t="s">
        <v>44</v>
      </c>
      <c r="E36" s="144"/>
      <c r="F36" s="144"/>
      <c r="G36" s="24"/>
      <c r="H36" s="79" t="s">
        <v>45</v>
      </c>
      <c r="I36" s="25"/>
    </row>
    <row r="37" spans="1:9" s="11" customFormat="1"/>
    <row r="38" spans="1:9" s="11" customFormat="1"/>
    <row r="39" spans="1:9" s="11" customFormat="1"/>
    <row r="40" spans="1:9" s="11" customFormat="1"/>
    <row r="41" spans="1:9" s="11" customFormat="1"/>
    <row r="42" spans="1:9" s="11" customFormat="1"/>
    <row r="43" spans="1:9" s="11" customFormat="1"/>
    <row r="44" spans="1:9" s="11" customFormat="1"/>
    <row r="45" spans="1:9" s="11" customFormat="1"/>
    <row r="46" spans="1:9" s="11" customFormat="1"/>
    <row r="47" spans="1:9" s="11" customFormat="1"/>
    <row r="48" spans="1:9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</sheetData>
  <mergeCells count="67">
    <mergeCell ref="A1:B1"/>
    <mergeCell ref="B6:C6"/>
    <mergeCell ref="B7:C7"/>
    <mergeCell ref="E1:F1"/>
    <mergeCell ref="G1:I1"/>
    <mergeCell ref="E3:F3"/>
    <mergeCell ref="C3:D3"/>
    <mergeCell ref="E5:I5"/>
    <mergeCell ref="E6:F7"/>
    <mergeCell ref="G6:G7"/>
    <mergeCell ref="H6:H7"/>
    <mergeCell ref="I6:I7"/>
    <mergeCell ref="B5:C5"/>
    <mergeCell ref="G3:H3"/>
    <mergeCell ref="B19:E19"/>
    <mergeCell ref="B20:E20"/>
    <mergeCell ref="B8:C8"/>
    <mergeCell ref="B9:C9"/>
    <mergeCell ref="B10:C10"/>
    <mergeCell ref="B11:C11"/>
    <mergeCell ref="H14:I14"/>
    <mergeCell ref="E12:I12"/>
    <mergeCell ref="F15:G15"/>
    <mergeCell ref="H15:I15"/>
    <mergeCell ref="A17:E17"/>
    <mergeCell ref="G17:I17"/>
    <mergeCell ref="A12:B12"/>
    <mergeCell ref="A14:D14"/>
    <mergeCell ref="A15:D15"/>
    <mergeCell ref="F14:G14"/>
    <mergeCell ref="A22:B23"/>
    <mergeCell ref="F22:G22"/>
    <mergeCell ref="F23:G23"/>
    <mergeCell ref="H22:I22"/>
    <mergeCell ref="H23:I23"/>
    <mergeCell ref="D22:E22"/>
    <mergeCell ref="D23:E23"/>
    <mergeCell ref="C32:E32"/>
    <mergeCell ref="A25:I25"/>
    <mergeCell ref="C28:E28"/>
    <mergeCell ref="A27:B27"/>
    <mergeCell ref="F27:G27"/>
    <mergeCell ref="H27:I27"/>
    <mergeCell ref="C27:E27"/>
    <mergeCell ref="A28:B28"/>
    <mergeCell ref="H28:I28"/>
    <mergeCell ref="F28:G28"/>
    <mergeCell ref="F29:G29"/>
    <mergeCell ref="F30:G30"/>
    <mergeCell ref="F31:G31"/>
    <mergeCell ref="F32:G32"/>
    <mergeCell ref="A36:B36"/>
    <mergeCell ref="D35:F35"/>
    <mergeCell ref="D36:F36"/>
    <mergeCell ref="A34:I34"/>
    <mergeCell ref="H29:I29"/>
    <mergeCell ref="H30:I30"/>
    <mergeCell ref="H31:I31"/>
    <mergeCell ref="H32:I32"/>
    <mergeCell ref="A35:B35"/>
    <mergeCell ref="A29:B29"/>
    <mergeCell ref="A30:B30"/>
    <mergeCell ref="A31:B31"/>
    <mergeCell ref="A32:B32"/>
    <mergeCell ref="C29:E29"/>
    <mergeCell ref="C30:E30"/>
    <mergeCell ref="C31:E31"/>
  </mergeCells>
  <pageMargins left="0.19685039370078741" right="0" top="0.19685039370078741" bottom="0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120" zoomScaleNormal="120" zoomScalePageLayoutView="120" workbookViewId="0">
      <selection activeCell="J1" sqref="J1"/>
    </sheetView>
  </sheetViews>
  <sheetFormatPr baseColWidth="10" defaultColWidth="14.5" defaultRowHeight="18.75" customHeight="1" x14ac:dyDescent="0"/>
  <cols>
    <col min="1" max="1" width="16.83203125" style="39" customWidth="1"/>
    <col min="2" max="2" width="7.83203125" style="39" customWidth="1"/>
    <col min="3" max="9" width="15.6640625" style="39" customWidth="1"/>
    <col min="10" max="10" width="15.5" style="39" customWidth="1"/>
    <col min="11" max="11" width="15.6640625" style="39" customWidth="1"/>
    <col min="12" max="16384" width="14.5" style="39"/>
  </cols>
  <sheetData>
    <row r="1" spans="1:11" ht="18.75" customHeight="1">
      <c r="A1" s="39" t="s">
        <v>48</v>
      </c>
    </row>
    <row r="3" spans="1:11" ht="18.75" customHeight="1">
      <c r="A3" s="205" t="s">
        <v>1</v>
      </c>
      <c r="B3" s="205" t="s">
        <v>49</v>
      </c>
      <c r="C3" s="205" t="s">
        <v>2</v>
      </c>
      <c r="D3" s="205" t="s">
        <v>3</v>
      </c>
      <c r="E3" s="205" t="s">
        <v>15</v>
      </c>
      <c r="F3" s="205"/>
      <c r="G3" s="205"/>
      <c r="H3" s="205"/>
      <c r="I3" s="205"/>
      <c r="J3" s="205"/>
      <c r="K3" s="205" t="s">
        <v>50</v>
      </c>
    </row>
    <row r="4" spans="1:11" ht="18.75" customHeight="1">
      <c r="A4" s="205"/>
      <c r="B4" s="205"/>
      <c r="C4" s="205"/>
      <c r="D4" s="205"/>
      <c r="E4" s="40">
        <v>12</v>
      </c>
      <c r="F4" s="40">
        <v>15</v>
      </c>
      <c r="G4" s="40">
        <v>18</v>
      </c>
      <c r="H4" s="40">
        <v>24</v>
      </c>
      <c r="I4" s="40">
        <v>30</v>
      </c>
      <c r="J4" s="40">
        <v>36</v>
      </c>
      <c r="K4" s="205"/>
    </row>
    <row r="5" spans="1:11" ht="6" customHeight="1"/>
    <row r="6" spans="1:11" s="45" customFormat="1" ht="21" customHeight="1">
      <c r="A6" s="41" t="s">
        <v>51</v>
      </c>
      <c r="B6" s="42">
        <v>2008</v>
      </c>
      <c r="C6" s="43">
        <v>58000</v>
      </c>
      <c r="D6" s="43">
        <f>C6*0.4</f>
        <v>23200</v>
      </c>
      <c r="E6" s="43">
        <f>((C6-D6)*1.192)/12</f>
        <v>3456.7999999999997</v>
      </c>
      <c r="F6" s="43">
        <f>((C6-D6)*1.24)/15</f>
        <v>2876.8</v>
      </c>
      <c r="G6" s="43">
        <f>((C6-D6)*1.288)/18</f>
        <v>2490.1333333333332</v>
      </c>
      <c r="H6" s="43">
        <f>((C6-D6)*1.384)/24</f>
        <v>2006.8</v>
      </c>
      <c r="I6" s="46">
        <f>((C6-D6)*1.48)/30</f>
        <v>1716.8</v>
      </c>
      <c r="J6" s="46">
        <f>((C6-D6)*1.576)/36</f>
        <v>1523.4666666666667</v>
      </c>
      <c r="K6" s="44">
        <f>(C6-D6)*0.016</f>
        <v>556.80000000000007</v>
      </c>
    </row>
    <row r="7" spans="1:11" s="45" customFormat="1" ht="21" customHeight="1">
      <c r="A7" s="41" t="s">
        <v>52</v>
      </c>
      <c r="B7" s="42">
        <v>2012</v>
      </c>
      <c r="C7" s="43">
        <v>139500</v>
      </c>
      <c r="D7" s="43">
        <f t="shared" ref="D7:D42" si="0">C7*0.4</f>
        <v>55800</v>
      </c>
      <c r="E7" s="43">
        <f t="shared" ref="E7:E42" si="1">((C7-D7)*1.192)/12</f>
        <v>8314.1999999999989</v>
      </c>
      <c r="F7" s="43">
        <f t="shared" ref="F7:F42" si="2">((C7-D7)*1.24)/15</f>
        <v>6919.2</v>
      </c>
      <c r="G7" s="43">
        <f t="shared" ref="G7:G42" si="3">((C7-D7)*1.288)/18</f>
        <v>5989.2000000000007</v>
      </c>
      <c r="H7" s="43">
        <f t="shared" ref="H7:H42" si="4">((C7-D7)*1.384)/24</f>
        <v>4826.7</v>
      </c>
      <c r="I7" s="43">
        <f t="shared" ref="I7:I42" si="5">((C7-D7)*1.48)/30</f>
        <v>4129.2</v>
      </c>
      <c r="J7" s="43">
        <f t="shared" ref="J7:J42" si="6">((C7-D7)*1.576)/36</f>
        <v>3664.2000000000003</v>
      </c>
      <c r="K7" s="44">
        <f t="shared" ref="K7:K42" si="7">(C7-D7)*0.016</f>
        <v>1339.2</v>
      </c>
    </row>
    <row r="8" spans="1:11" s="45" customFormat="1" ht="21" customHeight="1">
      <c r="A8" s="41" t="s">
        <v>53</v>
      </c>
      <c r="B8" s="42">
        <v>2008</v>
      </c>
      <c r="C8" s="43">
        <v>89000</v>
      </c>
      <c r="D8" s="43">
        <f t="shared" si="0"/>
        <v>35600</v>
      </c>
      <c r="E8" s="43">
        <f t="shared" si="1"/>
        <v>5304.4</v>
      </c>
      <c r="F8" s="43">
        <f t="shared" si="2"/>
        <v>4414.3999999999996</v>
      </c>
      <c r="G8" s="43">
        <f t="shared" si="3"/>
        <v>3821.0666666666666</v>
      </c>
      <c r="H8" s="43">
        <f t="shared" si="4"/>
        <v>3079.3999999999996</v>
      </c>
      <c r="I8" s="43">
        <f t="shared" si="5"/>
        <v>2634.4</v>
      </c>
      <c r="J8" s="43">
        <f t="shared" si="6"/>
        <v>2337.7333333333336</v>
      </c>
      <c r="K8" s="44">
        <f t="shared" si="7"/>
        <v>854.4</v>
      </c>
    </row>
    <row r="9" spans="1:11" s="45" customFormat="1" ht="21" customHeight="1">
      <c r="A9" s="41" t="s">
        <v>54</v>
      </c>
      <c r="B9" s="42">
        <v>2006</v>
      </c>
      <c r="C9" s="43">
        <v>89500</v>
      </c>
      <c r="D9" s="43">
        <f t="shared" si="0"/>
        <v>35800</v>
      </c>
      <c r="E9" s="43">
        <f t="shared" si="1"/>
        <v>5334.2</v>
      </c>
      <c r="F9" s="43">
        <f t="shared" si="2"/>
        <v>4439.2</v>
      </c>
      <c r="G9" s="43">
        <f t="shared" si="3"/>
        <v>3842.5333333333338</v>
      </c>
      <c r="H9" s="43">
        <f t="shared" si="4"/>
        <v>3096.6999999999994</v>
      </c>
      <c r="I9" s="43">
        <f t="shared" si="5"/>
        <v>2649.2</v>
      </c>
      <c r="J9" s="43">
        <f t="shared" si="6"/>
        <v>2350.8666666666668</v>
      </c>
      <c r="K9" s="44">
        <f t="shared" si="7"/>
        <v>859.2</v>
      </c>
    </row>
    <row r="10" spans="1:11" s="45" customFormat="1" ht="21" customHeight="1">
      <c r="A10" s="41" t="s">
        <v>55</v>
      </c>
      <c r="B10" s="42">
        <v>2008</v>
      </c>
      <c r="C10" s="43">
        <v>170000</v>
      </c>
      <c r="D10" s="43">
        <f t="shared" si="0"/>
        <v>68000</v>
      </c>
      <c r="E10" s="43">
        <f t="shared" si="1"/>
        <v>10132</v>
      </c>
      <c r="F10" s="43">
        <f t="shared" si="2"/>
        <v>8432</v>
      </c>
      <c r="G10" s="43">
        <f t="shared" si="3"/>
        <v>7298.666666666667</v>
      </c>
      <c r="H10" s="43">
        <f t="shared" si="4"/>
        <v>5882</v>
      </c>
      <c r="I10" s="43">
        <f t="shared" si="5"/>
        <v>5032</v>
      </c>
      <c r="J10" s="43">
        <f t="shared" si="6"/>
        <v>4465.333333333333</v>
      </c>
      <c r="K10" s="44">
        <f t="shared" si="7"/>
        <v>1632</v>
      </c>
    </row>
    <row r="11" spans="1:11" s="45" customFormat="1" ht="21" customHeight="1">
      <c r="A11" s="41" t="s">
        <v>56</v>
      </c>
      <c r="B11" s="42">
        <v>2014</v>
      </c>
      <c r="C11" s="43">
        <v>275000</v>
      </c>
      <c r="D11" s="43">
        <f t="shared" si="0"/>
        <v>110000</v>
      </c>
      <c r="E11" s="43">
        <f t="shared" si="1"/>
        <v>16390</v>
      </c>
      <c r="F11" s="43">
        <f t="shared" si="2"/>
        <v>13640</v>
      </c>
      <c r="G11" s="43">
        <f t="shared" si="3"/>
        <v>11806.666666666666</v>
      </c>
      <c r="H11" s="43">
        <f t="shared" si="4"/>
        <v>9514.9999999999982</v>
      </c>
      <c r="I11" s="43">
        <f t="shared" si="5"/>
        <v>8140</v>
      </c>
      <c r="J11" s="43">
        <f t="shared" si="6"/>
        <v>7223.333333333333</v>
      </c>
      <c r="K11" s="44">
        <f t="shared" si="7"/>
        <v>2640</v>
      </c>
    </row>
    <row r="12" spans="1:11" s="45" customFormat="1" ht="21" customHeight="1">
      <c r="A12" s="41" t="s">
        <v>57</v>
      </c>
      <c r="B12" s="42">
        <v>2004</v>
      </c>
      <c r="C12" s="43">
        <v>89500</v>
      </c>
      <c r="D12" s="43">
        <f t="shared" si="0"/>
        <v>35800</v>
      </c>
      <c r="E12" s="43">
        <f t="shared" si="1"/>
        <v>5334.2</v>
      </c>
      <c r="F12" s="43">
        <f t="shared" si="2"/>
        <v>4439.2</v>
      </c>
      <c r="G12" s="43">
        <f t="shared" si="3"/>
        <v>3842.5333333333338</v>
      </c>
      <c r="H12" s="43">
        <f t="shared" si="4"/>
        <v>3096.6999999999994</v>
      </c>
      <c r="I12" s="43">
        <f t="shared" si="5"/>
        <v>2649.2</v>
      </c>
      <c r="J12" s="43">
        <f t="shared" si="6"/>
        <v>2350.8666666666668</v>
      </c>
      <c r="K12" s="44">
        <f t="shared" si="7"/>
        <v>859.2</v>
      </c>
    </row>
    <row r="13" spans="1:11" s="45" customFormat="1" ht="21" customHeight="1">
      <c r="A13" s="41" t="s">
        <v>57</v>
      </c>
      <c r="B13" s="42">
        <v>2008</v>
      </c>
      <c r="C13" s="43">
        <v>175000</v>
      </c>
      <c r="D13" s="43">
        <f t="shared" si="0"/>
        <v>70000</v>
      </c>
      <c r="E13" s="43">
        <f t="shared" si="1"/>
        <v>10430</v>
      </c>
      <c r="F13" s="43">
        <f t="shared" si="2"/>
        <v>8680</v>
      </c>
      <c r="G13" s="43">
        <f t="shared" si="3"/>
        <v>7513.333333333333</v>
      </c>
      <c r="H13" s="43">
        <f t="shared" si="4"/>
        <v>6055</v>
      </c>
      <c r="I13" s="43">
        <f t="shared" si="5"/>
        <v>5180</v>
      </c>
      <c r="J13" s="43">
        <f t="shared" si="6"/>
        <v>4596.666666666667</v>
      </c>
      <c r="K13" s="44">
        <f t="shared" si="7"/>
        <v>1680</v>
      </c>
    </row>
    <row r="14" spans="1:11" s="45" customFormat="1" ht="21" customHeight="1">
      <c r="A14" s="41" t="s">
        <v>58</v>
      </c>
      <c r="B14" s="42">
        <v>2010</v>
      </c>
      <c r="C14" s="43">
        <v>259000</v>
      </c>
      <c r="D14" s="43">
        <f t="shared" si="0"/>
        <v>103600</v>
      </c>
      <c r="E14" s="43">
        <f t="shared" si="1"/>
        <v>15436.4</v>
      </c>
      <c r="F14" s="43">
        <f t="shared" si="2"/>
        <v>12846.4</v>
      </c>
      <c r="G14" s="43">
        <f t="shared" si="3"/>
        <v>11119.733333333334</v>
      </c>
      <c r="H14" s="43">
        <f t="shared" si="4"/>
        <v>8961.4</v>
      </c>
      <c r="I14" s="46">
        <f t="shared" si="5"/>
        <v>7666.4</v>
      </c>
      <c r="J14" s="46">
        <f t="shared" si="6"/>
        <v>6803.0666666666675</v>
      </c>
      <c r="K14" s="44">
        <f t="shared" si="7"/>
        <v>2486.4</v>
      </c>
    </row>
    <row r="15" spans="1:11" s="45" customFormat="1" ht="21" customHeight="1">
      <c r="A15" s="41" t="s">
        <v>59</v>
      </c>
      <c r="B15" s="42">
        <v>1999</v>
      </c>
      <c r="C15" s="43">
        <v>95000</v>
      </c>
      <c r="D15" s="43">
        <f t="shared" si="0"/>
        <v>38000</v>
      </c>
      <c r="E15" s="43">
        <f t="shared" si="1"/>
        <v>5662</v>
      </c>
      <c r="F15" s="43">
        <f t="shared" si="2"/>
        <v>4712</v>
      </c>
      <c r="G15" s="43">
        <f t="shared" si="3"/>
        <v>4078.6666666666665</v>
      </c>
      <c r="H15" s="43">
        <f t="shared" si="4"/>
        <v>3287</v>
      </c>
      <c r="I15" s="43">
        <f t="shared" si="5"/>
        <v>2812</v>
      </c>
      <c r="J15" s="43">
        <f t="shared" si="6"/>
        <v>2495.3333333333335</v>
      </c>
      <c r="K15" s="44">
        <f t="shared" si="7"/>
        <v>912</v>
      </c>
    </row>
    <row r="16" spans="1:11" s="45" customFormat="1" ht="21" customHeight="1">
      <c r="A16" s="41" t="s">
        <v>60</v>
      </c>
      <c r="B16" s="42">
        <v>2011</v>
      </c>
      <c r="C16" s="43">
        <v>85000</v>
      </c>
      <c r="D16" s="43">
        <f t="shared" si="0"/>
        <v>34000</v>
      </c>
      <c r="E16" s="43">
        <f t="shared" si="1"/>
        <v>5066</v>
      </c>
      <c r="F16" s="43">
        <f t="shared" si="2"/>
        <v>4216</v>
      </c>
      <c r="G16" s="43">
        <f t="shared" si="3"/>
        <v>3649.3333333333335</v>
      </c>
      <c r="H16" s="43">
        <f t="shared" si="4"/>
        <v>2941</v>
      </c>
      <c r="I16" s="46">
        <f t="shared" si="5"/>
        <v>2516</v>
      </c>
      <c r="J16" s="46">
        <f t="shared" si="6"/>
        <v>2232.6666666666665</v>
      </c>
      <c r="K16" s="44">
        <f t="shared" si="7"/>
        <v>816</v>
      </c>
    </row>
    <row r="17" spans="1:11" s="45" customFormat="1" ht="21" customHeight="1">
      <c r="A17" s="41" t="s">
        <v>61</v>
      </c>
      <c r="B17" s="42">
        <v>1994</v>
      </c>
      <c r="C17" s="43">
        <v>180000</v>
      </c>
      <c r="D17" s="43">
        <f t="shared" si="0"/>
        <v>72000</v>
      </c>
      <c r="E17" s="43">
        <f t="shared" si="1"/>
        <v>10728</v>
      </c>
      <c r="F17" s="43">
        <f t="shared" si="2"/>
        <v>8928</v>
      </c>
      <c r="G17" s="43">
        <f t="shared" si="3"/>
        <v>7728</v>
      </c>
      <c r="H17" s="43">
        <f t="shared" si="4"/>
        <v>6228</v>
      </c>
      <c r="I17" s="43">
        <f t="shared" si="5"/>
        <v>5328</v>
      </c>
      <c r="J17" s="43">
        <f t="shared" si="6"/>
        <v>4728</v>
      </c>
      <c r="K17" s="44">
        <f t="shared" si="7"/>
        <v>1728</v>
      </c>
    </row>
    <row r="18" spans="1:11" s="45" customFormat="1" ht="21" customHeight="1">
      <c r="A18" s="41" t="s">
        <v>64</v>
      </c>
      <c r="B18" s="42">
        <v>2003</v>
      </c>
      <c r="C18" s="43">
        <v>165000</v>
      </c>
      <c r="D18" s="43">
        <f t="shared" si="0"/>
        <v>66000</v>
      </c>
      <c r="E18" s="43">
        <f t="shared" si="1"/>
        <v>9834</v>
      </c>
      <c r="F18" s="43">
        <f t="shared" si="2"/>
        <v>8184</v>
      </c>
      <c r="G18" s="43">
        <f t="shared" si="3"/>
        <v>7084</v>
      </c>
      <c r="H18" s="43">
        <f t="shared" si="4"/>
        <v>5709</v>
      </c>
      <c r="I18" s="43">
        <f t="shared" si="5"/>
        <v>4884</v>
      </c>
      <c r="J18" s="43">
        <f t="shared" si="6"/>
        <v>4334</v>
      </c>
      <c r="K18" s="44">
        <f t="shared" si="7"/>
        <v>1584</v>
      </c>
    </row>
    <row r="19" spans="1:11" s="45" customFormat="1" ht="21" customHeight="1">
      <c r="A19" s="41" t="s">
        <v>62</v>
      </c>
      <c r="B19" s="42">
        <v>2010</v>
      </c>
      <c r="C19" s="43">
        <v>179000</v>
      </c>
      <c r="D19" s="43">
        <f t="shared" si="0"/>
        <v>71600</v>
      </c>
      <c r="E19" s="43">
        <f t="shared" si="1"/>
        <v>10668.4</v>
      </c>
      <c r="F19" s="43">
        <f t="shared" si="2"/>
        <v>8878.4</v>
      </c>
      <c r="G19" s="43">
        <f t="shared" si="3"/>
        <v>7685.0666666666675</v>
      </c>
      <c r="H19" s="43">
        <f t="shared" si="4"/>
        <v>6193.3999999999987</v>
      </c>
      <c r="I19" s="43">
        <f t="shared" si="5"/>
        <v>5298.4</v>
      </c>
      <c r="J19" s="43">
        <f t="shared" si="6"/>
        <v>4701.7333333333336</v>
      </c>
      <c r="K19" s="44">
        <f t="shared" si="7"/>
        <v>1718.4</v>
      </c>
    </row>
    <row r="20" spans="1:11" s="45" customFormat="1" ht="21" customHeight="1">
      <c r="A20" s="41" t="s">
        <v>63</v>
      </c>
      <c r="B20" s="42">
        <v>2005</v>
      </c>
      <c r="C20" s="43">
        <v>79000</v>
      </c>
      <c r="D20" s="43">
        <f t="shared" si="0"/>
        <v>31600</v>
      </c>
      <c r="E20" s="43">
        <f t="shared" si="1"/>
        <v>4708.3999999999996</v>
      </c>
      <c r="F20" s="43">
        <f t="shared" si="2"/>
        <v>3918.4</v>
      </c>
      <c r="G20" s="43">
        <f t="shared" si="3"/>
        <v>3391.7333333333336</v>
      </c>
      <c r="H20" s="43">
        <f t="shared" si="4"/>
        <v>2733.3999999999996</v>
      </c>
      <c r="I20" s="43">
        <f t="shared" si="5"/>
        <v>2338.4</v>
      </c>
      <c r="J20" s="43">
        <f t="shared" si="6"/>
        <v>2075.0666666666671</v>
      </c>
      <c r="K20" s="44">
        <f t="shared" si="7"/>
        <v>758.4</v>
      </c>
    </row>
    <row r="21" spans="1:11" s="45" customFormat="1" ht="21" customHeight="1">
      <c r="A21" s="41" t="s">
        <v>65</v>
      </c>
      <c r="B21" s="42">
        <v>1998</v>
      </c>
      <c r="C21" s="43">
        <v>165000</v>
      </c>
      <c r="D21" s="46">
        <f t="shared" si="0"/>
        <v>66000</v>
      </c>
      <c r="E21" s="46">
        <f t="shared" si="1"/>
        <v>9834</v>
      </c>
      <c r="F21" s="46">
        <f t="shared" si="2"/>
        <v>8184</v>
      </c>
      <c r="G21" s="46">
        <f t="shared" si="3"/>
        <v>7084</v>
      </c>
      <c r="H21" s="46">
        <f t="shared" si="4"/>
        <v>5709</v>
      </c>
      <c r="I21" s="46">
        <f t="shared" si="5"/>
        <v>4884</v>
      </c>
      <c r="J21" s="46">
        <f t="shared" si="6"/>
        <v>4334</v>
      </c>
      <c r="K21" s="44">
        <f t="shared" si="7"/>
        <v>1584</v>
      </c>
    </row>
    <row r="22" spans="1:11" s="45" customFormat="1" ht="21" customHeight="1">
      <c r="A22" s="41" t="s">
        <v>66</v>
      </c>
      <c r="B22" s="42">
        <v>2011</v>
      </c>
      <c r="C22" s="43">
        <v>125000</v>
      </c>
      <c r="D22" s="43">
        <f t="shared" si="0"/>
        <v>50000</v>
      </c>
      <c r="E22" s="43">
        <f t="shared" si="1"/>
        <v>7450</v>
      </c>
      <c r="F22" s="43">
        <f t="shared" si="2"/>
        <v>6200</v>
      </c>
      <c r="G22" s="43">
        <f t="shared" si="3"/>
        <v>5366.666666666667</v>
      </c>
      <c r="H22" s="43">
        <f t="shared" si="4"/>
        <v>4324.9999999999991</v>
      </c>
      <c r="I22" s="46">
        <f t="shared" si="5"/>
        <v>3700</v>
      </c>
      <c r="J22" s="46">
        <f t="shared" si="6"/>
        <v>3283.3333333333335</v>
      </c>
      <c r="K22" s="44">
        <f t="shared" si="7"/>
        <v>1200</v>
      </c>
    </row>
    <row r="23" spans="1:11" s="45" customFormat="1" ht="21" customHeight="1">
      <c r="A23" s="41"/>
      <c r="B23" s="42"/>
      <c r="C23" s="43"/>
      <c r="D23" s="43">
        <f t="shared" si="0"/>
        <v>0</v>
      </c>
      <c r="E23" s="43">
        <f t="shared" si="1"/>
        <v>0</v>
      </c>
      <c r="F23" s="43">
        <f t="shared" si="2"/>
        <v>0</v>
      </c>
      <c r="G23" s="43">
        <f t="shared" si="3"/>
        <v>0</v>
      </c>
      <c r="H23" s="43">
        <f t="shared" si="4"/>
        <v>0</v>
      </c>
      <c r="I23" s="43">
        <f t="shared" si="5"/>
        <v>0</v>
      </c>
      <c r="J23" s="43">
        <f t="shared" si="6"/>
        <v>0</v>
      </c>
      <c r="K23" s="44">
        <f t="shared" si="7"/>
        <v>0</v>
      </c>
    </row>
    <row r="24" spans="1:11" s="45" customFormat="1" ht="21" customHeight="1">
      <c r="A24" s="41"/>
      <c r="B24" s="42"/>
      <c r="C24" s="43"/>
      <c r="D24" s="43">
        <f t="shared" si="0"/>
        <v>0</v>
      </c>
      <c r="E24" s="43">
        <f t="shared" si="1"/>
        <v>0</v>
      </c>
      <c r="F24" s="43">
        <f t="shared" si="2"/>
        <v>0</v>
      </c>
      <c r="G24" s="43">
        <f t="shared" si="3"/>
        <v>0</v>
      </c>
      <c r="H24" s="43">
        <f t="shared" si="4"/>
        <v>0</v>
      </c>
      <c r="I24" s="43">
        <f t="shared" si="5"/>
        <v>0</v>
      </c>
      <c r="J24" s="43">
        <f t="shared" si="6"/>
        <v>0</v>
      </c>
      <c r="K24" s="44">
        <f t="shared" si="7"/>
        <v>0</v>
      </c>
    </row>
    <row r="25" spans="1:11" s="45" customFormat="1" ht="21" customHeight="1">
      <c r="A25" s="41"/>
      <c r="B25" s="42"/>
      <c r="C25" s="43"/>
      <c r="D25" s="43">
        <f t="shared" si="0"/>
        <v>0</v>
      </c>
      <c r="E25" s="43">
        <f t="shared" si="1"/>
        <v>0</v>
      </c>
      <c r="F25" s="43">
        <f t="shared" si="2"/>
        <v>0</v>
      </c>
      <c r="G25" s="43">
        <f t="shared" si="3"/>
        <v>0</v>
      </c>
      <c r="H25" s="43">
        <f t="shared" si="4"/>
        <v>0</v>
      </c>
      <c r="I25" s="43">
        <f t="shared" si="5"/>
        <v>0</v>
      </c>
      <c r="J25" s="43">
        <f t="shared" si="6"/>
        <v>0</v>
      </c>
      <c r="K25" s="44">
        <f t="shared" si="7"/>
        <v>0</v>
      </c>
    </row>
    <row r="26" spans="1:11" s="45" customFormat="1" ht="21" customHeight="1">
      <c r="A26" s="41"/>
      <c r="B26" s="42"/>
      <c r="C26" s="43"/>
      <c r="D26" s="43">
        <f t="shared" si="0"/>
        <v>0</v>
      </c>
      <c r="E26" s="43">
        <f t="shared" si="1"/>
        <v>0</v>
      </c>
      <c r="F26" s="43">
        <f t="shared" si="2"/>
        <v>0</v>
      </c>
      <c r="G26" s="43">
        <f t="shared" si="3"/>
        <v>0</v>
      </c>
      <c r="H26" s="43">
        <f t="shared" si="4"/>
        <v>0</v>
      </c>
      <c r="I26" s="43">
        <f t="shared" si="5"/>
        <v>0</v>
      </c>
      <c r="J26" s="43">
        <f t="shared" si="6"/>
        <v>0</v>
      </c>
      <c r="K26" s="44">
        <f t="shared" si="7"/>
        <v>0</v>
      </c>
    </row>
    <row r="27" spans="1:11" s="45" customFormat="1" ht="21" customHeight="1">
      <c r="A27" s="41"/>
      <c r="B27" s="42"/>
      <c r="C27" s="43"/>
      <c r="D27" s="43">
        <f t="shared" si="0"/>
        <v>0</v>
      </c>
      <c r="E27" s="43">
        <f t="shared" si="1"/>
        <v>0</v>
      </c>
      <c r="F27" s="43">
        <f t="shared" si="2"/>
        <v>0</v>
      </c>
      <c r="G27" s="43">
        <f t="shared" si="3"/>
        <v>0</v>
      </c>
      <c r="H27" s="43">
        <f t="shared" si="4"/>
        <v>0</v>
      </c>
      <c r="I27" s="43">
        <f t="shared" si="5"/>
        <v>0</v>
      </c>
      <c r="J27" s="43">
        <f t="shared" si="6"/>
        <v>0</v>
      </c>
      <c r="K27" s="44">
        <f t="shared" si="7"/>
        <v>0</v>
      </c>
    </row>
    <row r="28" spans="1:11" s="45" customFormat="1" ht="21" customHeight="1">
      <c r="A28" s="41"/>
      <c r="B28" s="42"/>
      <c r="C28" s="43"/>
      <c r="D28" s="43">
        <f t="shared" si="0"/>
        <v>0</v>
      </c>
      <c r="E28" s="43">
        <f t="shared" si="1"/>
        <v>0</v>
      </c>
      <c r="F28" s="43">
        <f t="shared" si="2"/>
        <v>0</v>
      </c>
      <c r="G28" s="43">
        <f t="shared" si="3"/>
        <v>0</v>
      </c>
      <c r="H28" s="43">
        <f t="shared" si="4"/>
        <v>0</v>
      </c>
      <c r="I28" s="43">
        <f t="shared" si="5"/>
        <v>0</v>
      </c>
      <c r="J28" s="43">
        <f t="shared" si="6"/>
        <v>0</v>
      </c>
      <c r="K28" s="44">
        <f t="shared" si="7"/>
        <v>0</v>
      </c>
    </row>
    <row r="29" spans="1:11" s="45" customFormat="1" ht="21" customHeight="1">
      <c r="A29" s="41"/>
      <c r="B29" s="42"/>
      <c r="C29" s="43"/>
      <c r="D29" s="43">
        <f t="shared" si="0"/>
        <v>0</v>
      </c>
      <c r="E29" s="43">
        <f t="shared" si="1"/>
        <v>0</v>
      </c>
      <c r="F29" s="43">
        <f t="shared" si="2"/>
        <v>0</v>
      </c>
      <c r="G29" s="43">
        <f t="shared" si="3"/>
        <v>0</v>
      </c>
      <c r="H29" s="43">
        <f t="shared" si="4"/>
        <v>0</v>
      </c>
      <c r="I29" s="43">
        <f t="shared" si="5"/>
        <v>0</v>
      </c>
      <c r="J29" s="43">
        <f t="shared" si="6"/>
        <v>0</v>
      </c>
      <c r="K29" s="44">
        <f t="shared" si="7"/>
        <v>0</v>
      </c>
    </row>
    <row r="30" spans="1:11" s="45" customFormat="1" ht="21" customHeight="1">
      <c r="A30" s="41"/>
      <c r="B30" s="42"/>
      <c r="C30" s="43"/>
      <c r="D30" s="43">
        <f t="shared" si="0"/>
        <v>0</v>
      </c>
      <c r="E30" s="43">
        <f t="shared" si="1"/>
        <v>0</v>
      </c>
      <c r="F30" s="43">
        <f t="shared" si="2"/>
        <v>0</v>
      </c>
      <c r="G30" s="43">
        <f t="shared" si="3"/>
        <v>0</v>
      </c>
      <c r="H30" s="43">
        <f t="shared" si="4"/>
        <v>0</v>
      </c>
      <c r="I30" s="43">
        <f t="shared" si="5"/>
        <v>0</v>
      </c>
      <c r="J30" s="43">
        <f t="shared" si="6"/>
        <v>0</v>
      </c>
      <c r="K30" s="44">
        <f t="shared" si="7"/>
        <v>0</v>
      </c>
    </row>
    <row r="31" spans="1:11" s="45" customFormat="1" ht="21" customHeight="1">
      <c r="A31" s="41"/>
      <c r="B31" s="42"/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3">
        <f t="shared" si="3"/>
        <v>0</v>
      </c>
      <c r="H31" s="43">
        <f t="shared" si="4"/>
        <v>0</v>
      </c>
      <c r="I31" s="43">
        <f t="shared" si="5"/>
        <v>0</v>
      </c>
      <c r="J31" s="43">
        <f t="shared" si="6"/>
        <v>0</v>
      </c>
      <c r="K31" s="44">
        <f t="shared" si="7"/>
        <v>0</v>
      </c>
    </row>
    <row r="32" spans="1:11" s="45" customFormat="1" ht="21" customHeight="1">
      <c r="A32" s="41"/>
      <c r="B32" s="42"/>
      <c r="C32" s="43"/>
      <c r="D32" s="43">
        <f t="shared" si="0"/>
        <v>0</v>
      </c>
      <c r="E32" s="43">
        <f t="shared" si="1"/>
        <v>0</v>
      </c>
      <c r="F32" s="43">
        <f t="shared" si="2"/>
        <v>0</v>
      </c>
      <c r="G32" s="43">
        <f t="shared" si="3"/>
        <v>0</v>
      </c>
      <c r="H32" s="43">
        <f t="shared" si="4"/>
        <v>0</v>
      </c>
      <c r="I32" s="43">
        <f t="shared" si="5"/>
        <v>0</v>
      </c>
      <c r="J32" s="43">
        <f t="shared" si="6"/>
        <v>0</v>
      </c>
      <c r="K32" s="44">
        <f t="shared" si="7"/>
        <v>0</v>
      </c>
    </row>
    <row r="33" spans="1:11" s="45" customFormat="1" ht="21" customHeight="1">
      <c r="A33" s="41"/>
      <c r="B33" s="42"/>
      <c r="C33" s="43"/>
      <c r="D33" s="43">
        <f t="shared" si="0"/>
        <v>0</v>
      </c>
      <c r="E33" s="43">
        <f t="shared" si="1"/>
        <v>0</v>
      </c>
      <c r="F33" s="43">
        <f t="shared" si="2"/>
        <v>0</v>
      </c>
      <c r="G33" s="43">
        <f t="shared" si="3"/>
        <v>0</v>
      </c>
      <c r="H33" s="43">
        <f t="shared" si="4"/>
        <v>0</v>
      </c>
      <c r="I33" s="43">
        <f t="shared" si="5"/>
        <v>0</v>
      </c>
      <c r="J33" s="43">
        <f t="shared" si="6"/>
        <v>0</v>
      </c>
      <c r="K33" s="44">
        <f t="shared" si="7"/>
        <v>0</v>
      </c>
    </row>
    <row r="34" spans="1:11" s="45" customFormat="1" ht="21" customHeight="1">
      <c r="A34" s="41"/>
      <c r="B34" s="42"/>
      <c r="C34" s="43"/>
      <c r="D34" s="43">
        <f t="shared" si="0"/>
        <v>0</v>
      </c>
      <c r="E34" s="43">
        <f t="shared" si="1"/>
        <v>0</v>
      </c>
      <c r="F34" s="43">
        <f t="shared" si="2"/>
        <v>0</v>
      </c>
      <c r="G34" s="43">
        <f t="shared" si="3"/>
        <v>0</v>
      </c>
      <c r="H34" s="43">
        <f t="shared" si="4"/>
        <v>0</v>
      </c>
      <c r="I34" s="43">
        <f t="shared" si="5"/>
        <v>0</v>
      </c>
      <c r="J34" s="43">
        <f t="shared" si="6"/>
        <v>0</v>
      </c>
      <c r="K34" s="44">
        <f t="shared" si="7"/>
        <v>0</v>
      </c>
    </row>
    <row r="35" spans="1:11" s="45" customFormat="1" ht="21" customHeight="1">
      <c r="A35" s="41"/>
      <c r="B35" s="42"/>
      <c r="C35" s="43"/>
      <c r="D35" s="43">
        <f t="shared" si="0"/>
        <v>0</v>
      </c>
      <c r="E35" s="43">
        <f t="shared" si="1"/>
        <v>0</v>
      </c>
      <c r="F35" s="43">
        <f t="shared" si="2"/>
        <v>0</v>
      </c>
      <c r="G35" s="43">
        <f t="shared" si="3"/>
        <v>0</v>
      </c>
      <c r="H35" s="43">
        <f t="shared" si="4"/>
        <v>0</v>
      </c>
      <c r="I35" s="43">
        <f t="shared" si="5"/>
        <v>0</v>
      </c>
      <c r="J35" s="43">
        <f t="shared" si="6"/>
        <v>0</v>
      </c>
      <c r="K35" s="44">
        <f t="shared" si="7"/>
        <v>0</v>
      </c>
    </row>
    <row r="36" spans="1:11" s="45" customFormat="1" ht="21" customHeight="1">
      <c r="A36" s="41"/>
      <c r="B36" s="42"/>
      <c r="C36" s="43"/>
      <c r="D36" s="43">
        <f t="shared" si="0"/>
        <v>0</v>
      </c>
      <c r="E36" s="43">
        <f t="shared" si="1"/>
        <v>0</v>
      </c>
      <c r="F36" s="43">
        <f t="shared" si="2"/>
        <v>0</v>
      </c>
      <c r="G36" s="43">
        <f t="shared" si="3"/>
        <v>0</v>
      </c>
      <c r="H36" s="43">
        <f t="shared" si="4"/>
        <v>0</v>
      </c>
      <c r="I36" s="43">
        <f t="shared" si="5"/>
        <v>0</v>
      </c>
      <c r="J36" s="43">
        <f t="shared" si="6"/>
        <v>0</v>
      </c>
      <c r="K36" s="44">
        <f t="shared" si="7"/>
        <v>0</v>
      </c>
    </row>
    <row r="37" spans="1:11" s="45" customFormat="1" ht="21" customHeight="1">
      <c r="A37" s="41"/>
      <c r="B37" s="42"/>
      <c r="C37" s="43"/>
      <c r="D37" s="43">
        <f t="shared" si="0"/>
        <v>0</v>
      </c>
      <c r="E37" s="43">
        <f t="shared" si="1"/>
        <v>0</v>
      </c>
      <c r="F37" s="43">
        <f t="shared" si="2"/>
        <v>0</v>
      </c>
      <c r="G37" s="43">
        <f t="shared" si="3"/>
        <v>0</v>
      </c>
      <c r="H37" s="43">
        <f t="shared" si="4"/>
        <v>0</v>
      </c>
      <c r="I37" s="43">
        <f t="shared" si="5"/>
        <v>0</v>
      </c>
      <c r="J37" s="43">
        <f t="shared" si="6"/>
        <v>0</v>
      </c>
      <c r="K37" s="44">
        <f t="shared" si="7"/>
        <v>0</v>
      </c>
    </row>
    <row r="38" spans="1:11" s="45" customFormat="1" ht="21" customHeight="1">
      <c r="A38" s="41"/>
      <c r="B38" s="42"/>
      <c r="C38" s="43"/>
      <c r="D38" s="43">
        <f t="shared" si="0"/>
        <v>0</v>
      </c>
      <c r="E38" s="43">
        <f t="shared" si="1"/>
        <v>0</v>
      </c>
      <c r="F38" s="43">
        <f t="shared" si="2"/>
        <v>0</v>
      </c>
      <c r="G38" s="43">
        <f t="shared" si="3"/>
        <v>0</v>
      </c>
      <c r="H38" s="43">
        <f t="shared" si="4"/>
        <v>0</v>
      </c>
      <c r="I38" s="43">
        <f t="shared" si="5"/>
        <v>0</v>
      </c>
      <c r="J38" s="43">
        <f t="shared" si="6"/>
        <v>0</v>
      </c>
      <c r="K38" s="44">
        <f t="shared" si="7"/>
        <v>0</v>
      </c>
    </row>
    <row r="39" spans="1:11" s="45" customFormat="1" ht="21" customHeight="1">
      <c r="A39" s="41"/>
      <c r="B39" s="42"/>
      <c r="C39" s="43"/>
      <c r="D39" s="43">
        <f t="shared" si="0"/>
        <v>0</v>
      </c>
      <c r="E39" s="43">
        <f t="shared" si="1"/>
        <v>0</v>
      </c>
      <c r="F39" s="43">
        <f t="shared" si="2"/>
        <v>0</v>
      </c>
      <c r="G39" s="43">
        <f t="shared" si="3"/>
        <v>0</v>
      </c>
      <c r="H39" s="43">
        <f t="shared" si="4"/>
        <v>0</v>
      </c>
      <c r="I39" s="43">
        <f t="shared" si="5"/>
        <v>0</v>
      </c>
      <c r="J39" s="43">
        <f t="shared" si="6"/>
        <v>0</v>
      </c>
      <c r="K39" s="44">
        <f t="shared" si="7"/>
        <v>0</v>
      </c>
    </row>
    <row r="40" spans="1:11" s="45" customFormat="1" ht="21" customHeight="1">
      <c r="A40" s="41"/>
      <c r="B40" s="42"/>
      <c r="C40" s="43"/>
      <c r="D40" s="43">
        <f t="shared" si="0"/>
        <v>0</v>
      </c>
      <c r="E40" s="43">
        <f t="shared" si="1"/>
        <v>0</v>
      </c>
      <c r="F40" s="43">
        <f t="shared" si="2"/>
        <v>0</v>
      </c>
      <c r="G40" s="43">
        <f t="shared" si="3"/>
        <v>0</v>
      </c>
      <c r="H40" s="43">
        <f t="shared" si="4"/>
        <v>0</v>
      </c>
      <c r="I40" s="43">
        <f t="shared" si="5"/>
        <v>0</v>
      </c>
      <c r="J40" s="43">
        <f t="shared" si="6"/>
        <v>0</v>
      </c>
      <c r="K40" s="44">
        <f t="shared" si="7"/>
        <v>0</v>
      </c>
    </row>
    <row r="41" spans="1:11" s="45" customFormat="1" ht="21" customHeight="1">
      <c r="A41" s="41"/>
      <c r="B41" s="42"/>
      <c r="C41" s="43"/>
      <c r="D41" s="43">
        <f t="shared" si="0"/>
        <v>0</v>
      </c>
      <c r="E41" s="43">
        <f t="shared" si="1"/>
        <v>0</v>
      </c>
      <c r="F41" s="43">
        <f t="shared" si="2"/>
        <v>0</v>
      </c>
      <c r="G41" s="43">
        <f t="shared" si="3"/>
        <v>0</v>
      </c>
      <c r="H41" s="43">
        <f t="shared" si="4"/>
        <v>0</v>
      </c>
      <c r="I41" s="43">
        <f t="shared" si="5"/>
        <v>0</v>
      </c>
      <c r="J41" s="43">
        <f t="shared" si="6"/>
        <v>0</v>
      </c>
      <c r="K41" s="44">
        <f t="shared" si="7"/>
        <v>0</v>
      </c>
    </row>
    <row r="42" spans="1:11" s="45" customFormat="1" ht="21" customHeight="1">
      <c r="A42" s="41"/>
      <c r="B42" s="42"/>
      <c r="C42" s="43"/>
      <c r="D42" s="43">
        <f t="shared" si="0"/>
        <v>0</v>
      </c>
      <c r="E42" s="43">
        <f t="shared" si="1"/>
        <v>0</v>
      </c>
      <c r="F42" s="43">
        <f t="shared" si="2"/>
        <v>0</v>
      </c>
      <c r="G42" s="43">
        <f t="shared" si="3"/>
        <v>0</v>
      </c>
      <c r="H42" s="43">
        <f t="shared" si="4"/>
        <v>0</v>
      </c>
      <c r="I42" s="43">
        <f t="shared" si="5"/>
        <v>0</v>
      </c>
      <c r="J42" s="43">
        <f t="shared" si="6"/>
        <v>0</v>
      </c>
      <c r="K42" s="44">
        <f t="shared" si="7"/>
        <v>0</v>
      </c>
    </row>
  </sheetData>
  <mergeCells count="6">
    <mergeCell ref="A3:A4"/>
    <mergeCell ref="K3:K4"/>
    <mergeCell ref="E3:J3"/>
    <mergeCell ref="D3:D4"/>
    <mergeCell ref="C3:C4"/>
    <mergeCell ref="B3:B4"/>
  </mergeCells>
  <pageMargins left="0.19685039370078741" right="0" top="0.19685039370078741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4" workbookViewId="0">
      <selection activeCell="E10" sqref="E10:H10"/>
    </sheetView>
  </sheetViews>
  <sheetFormatPr baseColWidth="10" defaultRowHeight="14" x14ac:dyDescent="0"/>
  <cols>
    <col min="1" max="1" width="29" style="47" customWidth="1"/>
    <col min="2" max="2" width="26.1640625" style="47" customWidth="1"/>
    <col min="3" max="3" width="22.5" style="47" customWidth="1"/>
    <col min="4" max="4" width="13.83203125" style="47" customWidth="1"/>
    <col min="5" max="5" width="10.83203125" style="47"/>
    <col min="6" max="6" width="11.5" style="47" customWidth="1"/>
    <col min="7" max="7" width="10.83203125" style="47"/>
    <col min="8" max="8" width="7.6640625" style="47" customWidth="1"/>
    <col min="9" max="16384" width="10.83203125" style="47"/>
  </cols>
  <sheetData>
    <row r="1" spans="1:8">
      <c r="E1" s="48" t="s">
        <v>68</v>
      </c>
      <c r="F1" s="122">
        <f ca="1">TODAY()</f>
        <v>42103</v>
      </c>
      <c r="G1" s="122"/>
      <c r="H1" s="122"/>
    </row>
    <row r="3" spans="1:8" ht="15" customHeight="1">
      <c r="D3" s="132" t="s">
        <v>69</v>
      </c>
      <c r="E3" s="132"/>
      <c r="F3" s="132"/>
      <c r="G3" s="132"/>
      <c r="H3" s="132"/>
    </row>
    <row r="4" spans="1:8" ht="68.25" customHeight="1">
      <c r="A4" s="141" t="s">
        <v>67</v>
      </c>
      <c r="B4" s="141"/>
      <c r="C4" s="141"/>
      <c r="D4" s="132"/>
      <c r="E4" s="132"/>
      <c r="F4" s="132"/>
      <c r="G4" s="132"/>
      <c r="H4" s="132"/>
    </row>
    <row r="5" spans="1:8" ht="24" customHeight="1">
      <c r="A5" s="68"/>
      <c r="B5" s="140" t="s">
        <v>94</v>
      </c>
      <c r="C5" s="140"/>
      <c r="D5" s="87"/>
      <c r="E5" s="87"/>
      <c r="F5" s="87"/>
      <c r="G5" s="87"/>
      <c r="H5" s="69"/>
    </row>
    <row r="6" spans="1:8" ht="3.75" customHeight="1">
      <c r="A6" s="50"/>
      <c r="B6" s="50"/>
      <c r="C6" s="50"/>
      <c r="D6" s="50"/>
      <c r="E6" s="50"/>
      <c r="F6" s="50"/>
      <c r="G6" s="50"/>
      <c r="H6" s="50"/>
    </row>
    <row r="7" spans="1:8" ht="21" customHeight="1">
      <c r="A7" s="123" t="s">
        <v>75</v>
      </c>
      <c r="B7" s="124"/>
      <c r="C7" s="125"/>
      <c r="D7" s="48" t="s">
        <v>70</v>
      </c>
      <c r="E7" s="133" t="s">
        <v>111</v>
      </c>
      <c r="F7" s="133"/>
      <c r="G7" s="133"/>
      <c r="H7" s="133"/>
    </row>
    <row r="8" spans="1:8" ht="21" customHeight="1">
      <c r="A8" s="126"/>
      <c r="B8" s="127"/>
      <c r="C8" s="128"/>
      <c r="D8" s="48" t="s">
        <v>71</v>
      </c>
      <c r="E8" s="134" t="s">
        <v>112</v>
      </c>
      <c r="F8" s="134"/>
      <c r="G8" s="134"/>
      <c r="H8" s="134"/>
    </row>
    <row r="9" spans="1:8" ht="35.25" customHeight="1">
      <c r="A9" s="129"/>
      <c r="B9" s="130"/>
      <c r="C9" s="131"/>
      <c r="D9" s="48" t="s">
        <v>72</v>
      </c>
      <c r="E9" s="134">
        <v>2012</v>
      </c>
      <c r="F9" s="134"/>
      <c r="G9" s="134"/>
      <c r="H9" s="134"/>
    </row>
    <row r="10" spans="1:8" ht="21" customHeight="1">
      <c r="A10" s="54" t="s">
        <v>74</v>
      </c>
      <c r="B10" s="136">
        <f>E10*0.5</f>
        <v>95000</v>
      </c>
      <c r="C10" s="137"/>
      <c r="D10" s="48" t="s">
        <v>73</v>
      </c>
      <c r="E10" s="135">
        <v>190000</v>
      </c>
      <c r="F10" s="135"/>
      <c r="G10" s="135"/>
      <c r="H10" s="135"/>
    </row>
    <row r="11" spans="1:8" ht="21" customHeight="1">
      <c r="A11" s="55" t="s">
        <v>79</v>
      </c>
      <c r="B11" s="138">
        <f>(B10/6)</f>
        <v>15833.333333333334</v>
      </c>
      <c r="C11" s="139"/>
      <c r="D11" s="48" t="s">
        <v>74</v>
      </c>
      <c r="E11" s="135">
        <f>E10*0.5</f>
        <v>95000</v>
      </c>
      <c r="F11" s="135"/>
      <c r="G11" s="135"/>
      <c r="H11" s="135"/>
    </row>
    <row r="12" spans="1:8" ht="3.75" customHeight="1">
      <c r="A12" s="50"/>
      <c r="B12" s="50"/>
      <c r="C12" s="50"/>
      <c r="D12" s="50"/>
      <c r="E12" s="50"/>
      <c r="F12" s="50"/>
      <c r="G12" s="50"/>
      <c r="H12" s="50"/>
    </row>
    <row r="13" spans="1:8" ht="23.25" customHeight="1">
      <c r="A13" s="115" t="s">
        <v>80</v>
      </c>
      <c r="B13" s="115"/>
      <c r="C13" s="115"/>
      <c r="D13" s="115"/>
      <c r="E13" s="115"/>
      <c r="F13" s="115"/>
      <c r="G13" s="115"/>
      <c r="H13" s="115"/>
    </row>
    <row r="14" spans="1:8" ht="3.75" customHeight="1">
      <c r="A14" s="50"/>
      <c r="B14" s="50"/>
      <c r="C14" s="50"/>
      <c r="D14" s="50"/>
      <c r="E14" s="50"/>
      <c r="F14" s="50"/>
      <c r="G14" s="50"/>
      <c r="H14" s="50"/>
    </row>
    <row r="15" spans="1:8" ht="18" customHeight="1">
      <c r="A15" s="53" t="s">
        <v>78</v>
      </c>
      <c r="B15" s="52"/>
      <c r="C15" s="116">
        <f>E10-E11</f>
        <v>95000</v>
      </c>
      <c r="D15" s="116"/>
      <c r="E15" s="51"/>
      <c r="F15" s="49"/>
    </row>
    <row r="16" spans="1:8" ht="3.75" customHeight="1">
      <c r="A16" s="50"/>
      <c r="B16" s="50"/>
      <c r="C16" s="50"/>
      <c r="D16" s="50"/>
      <c r="E16" s="50"/>
      <c r="F16" s="50"/>
      <c r="G16" s="50"/>
      <c r="H16" s="50"/>
    </row>
    <row r="17" spans="1:8" ht="20.25" customHeight="1">
      <c r="A17" s="57" t="s">
        <v>76</v>
      </c>
      <c r="B17" s="93" t="s">
        <v>77</v>
      </c>
      <c r="C17" s="94"/>
      <c r="D17" s="142"/>
      <c r="E17" s="93" t="s">
        <v>88</v>
      </c>
      <c r="F17" s="94"/>
      <c r="G17" s="67"/>
      <c r="H17" s="61"/>
    </row>
    <row r="18" spans="1:8" ht="20.25" customHeight="1">
      <c r="A18" s="58">
        <v>12</v>
      </c>
      <c r="B18" s="119">
        <f>(C15*1.12)/A18</f>
        <v>8866.6666666666679</v>
      </c>
      <c r="C18" s="120"/>
      <c r="D18" s="121"/>
      <c r="E18" s="95">
        <f>C15*0.016</f>
        <v>1520</v>
      </c>
      <c r="F18" s="96"/>
      <c r="G18" s="62"/>
      <c r="H18" s="62"/>
    </row>
    <row r="19" spans="1:8" ht="20.25" customHeight="1">
      <c r="A19" s="58">
        <v>15</v>
      </c>
      <c r="B19" s="119">
        <f>(C15*1.24)/A19</f>
        <v>7853.333333333333</v>
      </c>
      <c r="C19" s="120"/>
      <c r="D19" s="121"/>
      <c r="E19" s="95">
        <f>C15*0.016</f>
        <v>1520</v>
      </c>
      <c r="F19" s="96"/>
      <c r="G19" s="62"/>
      <c r="H19" s="62"/>
    </row>
    <row r="20" spans="1:8" ht="20.25" customHeight="1">
      <c r="A20" s="58">
        <v>18</v>
      </c>
      <c r="B20" s="119">
        <f>(C15*1.288)/A20</f>
        <v>6797.7777777777774</v>
      </c>
      <c r="C20" s="120"/>
      <c r="D20" s="121"/>
      <c r="E20" s="95">
        <f>C15*0.016</f>
        <v>1520</v>
      </c>
      <c r="F20" s="96"/>
      <c r="G20" s="60"/>
      <c r="H20" s="60"/>
    </row>
    <row r="21" spans="1:8" ht="20.25" customHeight="1">
      <c r="A21" s="58">
        <v>24</v>
      </c>
      <c r="B21" s="119">
        <f>(C15*1.384)/A21</f>
        <v>5478.333333333333</v>
      </c>
      <c r="C21" s="120"/>
      <c r="D21" s="121"/>
      <c r="E21" s="95">
        <f>C15*0.016</f>
        <v>1520</v>
      </c>
      <c r="F21" s="96"/>
      <c r="G21" s="60"/>
      <c r="H21" s="60"/>
    </row>
    <row r="22" spans="1:8" ht="20.25" customHeight="1">
      <c r="A22" s="58"/>
      <c r="B22" s="119"/>
      <c r="C22" s="120"/>
      <c r="D22" s="121"/>
      <c r="E22" s="95"/>
      <c r="F22" s="96"/>
      <c r="G22" s="60"/>
      <c r="H22" s="60"/>
    </row>
    <row r="23" spans="1:8" ht="20.25" customHeight="1">
      <c r="A23" s="59"/>
      <c r="B23" s="112"/>
      <c r="C23" s="113"/>
      <c r="D23" s="114"/>
      <c r="E23" s="117"/>
      <c r="F23" s="118"/>
      <c r="G23" s="56"/>
      <c r="H23" s="56"/>
    </row>
    <row r="24" spans="1:8" ht="15" customHeight="1">
      <c r="A24" s="90" t="s">
        <v>87</v>
      </c>
      <c r="B24" s="91"/>
      <c r="C24" s="91"/>
      <c r="D24" s="91"/>
      <c r="E24" s="91"/>
      <c r="F24" s="91"/>
      <c r="G24" s="91"/>
      <c r="H24" s="92"/>
    </row>
    <row r="25" spans="1:8" ht="3.75" customHeight="1">
      <c r="A25" s="50"/>
      <c r="B25" s="50"/>
      <c r="C25" s="50"/>
      <c r="D25" s="50"/>
      <c r="E25" s="50"/>
      <c r="F25" s="50"/>
      <c r="G25" s="50"/>
      <c r="H25" s="50"/>
    </row>
    <row r="26" spans="1:8" ht="23.25" customHeight="1">
      <c r="A26" s="115" t="s">
        <v>81</v>
      </c>
      <c r="B26" s="115"/>
      <c r="C26" s="115"/>
      <c r="D26" s="115"/>
      <c r="E26" s="115"/>
      <c r="F26" s="115"/>
      <c r="G26" s="115"/>
      <c r="H26" s="115"/>
    </row>
    <row r="27" spans="1:8" ht="3.75" customHeight="1">
      <c r="A27" s="50"/>
      <c r="B27" s="50"/>
      <c r="C27" s="50"/>
      <c r="D27" s="50"/>
      <c r="E27" s="50"/>
      <c r="F27" s="50"/>
      <c r="G27" s="50"/>
      <c r="H27" s="50"/>
    </row>
    <row r="28" spans="1:8" ht="18" customHeight="1">
      <c r="A28" s="53" t="s">
        <v>78</v>
      </c>
      <c r="B28" s="52"/>
      <c r="C28" s="116">
        <f>C15</f>
        <v>95000</v>
      </c>
      <c r="D28" s="116"/>
      <c r="E28" s="51"/>
      <c r="F28" s="49"/>
    </row>
    <row r="29" spans="1:8" ht="3.75" customHeight="1">
      <c r="A29" s="50"/>
      <c r="B29" s="50"/>
      <c r="C29" s="50"/>
      <c r="D29" s="50"/>
      <c r="E29" s="50"/>
      <c r="F29" s="50"/>
      <c r="G29" s="50"/>
      <c r="H29" s="50"/>
    </row>
    <row r="30" spans="1:8" ht="20.25" customHeight="1">
      <c r="A30" s="78" t="s">
        <v>76</v>
      </c>
      <c r="B30" s="100" t="s">
        <v>82</v>
      </c>
      <c r="C30" s="104"/>
      <c r="D30" s="77" t="s">
        <v>76</v>
      </c>
      <c r="E30" s="100" t="s">
        <v>83</v>
      </c>
      <c r="F30" s="104"/>
      <c r="G30" s="100" t="s">
        <v>85</v>
      </c>
      <c r="H30" s="101"/>
    </row>
    <row r="31" spans="1:8" ht="20.25" customHeight="1">
      <c r="A31" s="63">
        <v>2</v>
      </c>
      <c r="B31" s="105">
        <v>10000</v>
      </c>
      <c r="C31" s="106"/>
      <c r="D31" s="64">
        <v>18</v>
      </c>
      <c r="E31" s="105">
        <f>((C28*1.288)-(A31*B31))/D31</f>
        <v>5686.666666666667</v>
      </c>
      <c r="F31" s="106"/>
      <c r="G31" s="95">
        <f>((C28-(A31*B31))*0.016)</f>
        <v>1200</v>
      </c>
      <c r="H31" s="96"/>
    </row>
    <row r="32" spans="1:8" ht="20.25" customHeight="1">
      <c r="A32" s="63">
        <v>2</v>
      </c>
      <c r="B32" s="105">
        <v>10000</v>
      </c>
      <c r="C32" s="106"/>
      <c r="D32" s="64">
        <v>24</v>
      </c>
      <c r="E32" s="105">
        <f>((C28*1.384)-(A32*B32))/D32</f>
        <v>4645</v>
      </c>
      <c r="F32" s="106"/>
      <c r="G32" s="95">
        <f>((C28-(A32*B32))*0.016)</f>
        <v>1200</v>
      </c>
      <c r="H32" s="96"/>
    </row>
    <row r="33" spans="1:8" ht="20.25" customHeight="1">
      <c r="A33" s="63"/>
      <c r="B33" s="105"/>
      <c r="C33" s="106"/>
      <c r="D33" s="64"/>
      <c r="E33" s="105"/>
      <c r="F33" s="106"/>
      <c r="G33" s="95"/>
      <c r="H33" s="96"/>
    </row>
    <row r="34" spans="1:8" ht="20.25" customHeight="1">
      <c r="A34" s="65"/>
      <c r="B34" s="107"/>
      <c r="C34" s="108"/>
      <c r="D34" s="66"/>
      <c r="E34" s="107"/>
      <c r="F34" s="108"/>
      <c r="G34" s="102"/>
      <c r="H34" s="103"/>
    </row>
    <row r="35" spans="1:8" ht="15" customHeight="1">
      <c r="A35" s="109" t="s">
        <v>84</v>
      </c>
      <c r="B35" s="110"/>
      <c r="C35" s="110"/>
      <c r="D35" s="110"/>
      <c r="E35" s="110"/>
      <c r="F35" s="110"/>
      <c r="G35" s="110"/>
      <c r="H35" s="111"/>
    </row>
    <row r="36" spans="1:8" ht="3.75" customHeight="1">
      <c r="A36" s="50"/>
      <c r="B36" s="50"/>
      <c r="C36" s="50"/>
      <c r="D36" s="50"/>
      <c r="E36" s="50"/>
      <c r="F36" s="50"/>
      <c r="G36" s="50"/>
      <c r="H36" s="50"/>
    </row>
    <row r="37" spans="1:8" ht="17.25" customHeight="1">
      <c r="A37" s="97" t="s">
        <v>86</v>
      </c>
      <c r="B37" s="97"/>
      <c r="C37" s="97"/>
      <c r="D37" s="97"/>
      <c r="E37" s="97"/>
      <c r="F37" s="97"/>
      <c r="G37" s="97"/>
      <c r="H37" s="97"/>
    </row>
    <row r="38" spans="1:8" ht="3.75" customHeight="1">
      <c r="A38" s="50"/>
      <c r="B38" s="50"/>
      <c r="C38" s="50"/>
      <c r="D38" s="50"/>
      <c r="E38" s="50"/>
      <c r="F38" s="50"/>
      <c r="G38" s="50"/>
      <c r="H38" s="50"/>
    </row>
    <row r="39" spans="1:8">
      <c r="A39" s="98" t="s">
        <v>89</v>
      </c>
      <c r="B39" s="98"/>
      <c r="C39" s="98"/>
      <c r="D39" s="98"/>
      <c r="E39" s="98"/>
      <c r="F39" s="98"/>
      <c r="G39" s="98"/>
      <c r="H39" s="98"/>
    </row>
    <row r="40" spans="1:8">
      <c r="A40" s="99" t="s">
        <v>95</v>
      </c>
      <c r="B40" s="99"/>
      <c r="C40" s="99"/>
      <c r="D40" s="99"/>
      <c r="E40" s="99"/>
      <c r="F40" s="99"/>
      <c r="G40" s="99"/>
      <c r="H40" s="99"/>
    </row>
    <row r="41" spans="1:8">
      <c r="A41" s="98" t="s">
        <v>90</v>
      </c>
      <c r="B41" s="98"/>
      <c r="C41" s="98"/>
      <c r="D41" s="98"/>
      <c r="E41" s="98"/>
      <c r="F41" s="98"/>
      <c r="G41" s="98"/>
      <c r="H41" s="98"/>
    </row>
    <row r="42" spans="1:8">
      <c r="A42" s="99" t="s">
        <v>96</v>
      </c>
      <c r="B42" s="99"/>
      <c r="C42" s="99"/>
      <c r="D42" s="99"/>
      <c r="E42" s="99"/>
      <c r="F42" s="99"/>
      <c r="G42" s="99"/>
      <c r="H42" s="99"/>
    </row>
    <row r="43" spans="1:8">
      <c r="A43" s="88"/>
      <c r="B43" s="88"/>
      <c r="C43" s="88"/>
      <c r="D43" s="88"/>
      <c r="E43" s="88"/>
      <c r="F43" s="88"/>
      <c r="G43" s="88"/>
      <c r="H43" s="88"/>
    </row>
    <row r="44" spans="1:8">
      <c r="A44" s="88"/>
      <c r="B44" s="88"/>
      <c r="C44" s="88"/>
      <c r="D44" s="88"/>
      <c r="E44" s="88"/>
      <c r="F44" s="88"/>
      <c r="G44" s="88"/>
      <c r="H44" s="88"/>
    </row>
    <row r="45" spans="1:8">
      <c r="A45" s="89" t="s">
        <v>93</v>
      </c>
      <c r="B45" s="89"/>
      <c r="C45" s="89"/>
      <c r="D45" s="89"/>
      <c r="E45" s="89"/>
      <c r="F45" s="89"/>
      <c r="G45" s="89"/>
      <c r="H45" s="89"/>
    </row>
    <row r="47" spans="1:8">
      <c r="A47" s="85" t="s">
        <v>91</v>
      </c>
      <c r="B47" s="85"/>
      <c r="C47" s="85"/>
      <c r="D47" s="85"/>
      <c r="E47" s="85"/>
      <c r="F47" s="85"/>
      <c r="G47" s="85"/>
      <c r="H47" s="85"/>
    </row>
    <row r="48" spans="1:8" ht="17">
      <c r="A48" s="86" t="s">
        <v>92</v>
      </c>
      <c r="B48" s="86"/>
      <c r="C48" s="86"/>
      <c r="D48" s="86"/>
      <c r="E48" s="86"/>
      <c r="F48" s="86"/>
      <c r="G48" s="86"/>
      <c r="H48" s="86"/>
    </row>
  </sheetData>
  <mergeCells count="58">
    <mergeCell ref="C15:D15"/>
    <mergeCell ref="F1:H1"/>
    <mergeCell ref="D3:H4"/>
    <mergeCell ref="A4:C4"/>
    <mergeCell ref="B5:C5"/>
    <mergeCell ref="D5:G5"/>
    <mergeCell ref="A7:C9"/>
    <mergeCell ref="E7:H7"/>
    <mergeCell ref="E8:H8"/>
    <mergeCell ref="E9:H9"/>
    <mergeCell ref="B10:C10"/>
    <mergeCell ref="E10:H10"/>
    <mergeCell ref="B11:C11"/>
    <mergeCell ref="E11:H11"/>
    <mergeCell ref="A13:H13"/>
    <mergeCell ref="B17:D17"/>
    <mergeCell ref="E17:F17"/>
    <mergeCell ref="B18:D18"/>
    <mergeCell ref="E18:F18"/>
    <mergeCell ref="B19:D19"/>
    <mergeCell ref="E19:F19"/>
    <mergeCell ref="B30:C30"/>
    <mergeCell ref="E30:F30"/>
    <mergeCell ref="G30:H30"/>
    <mergeCell ref="B20:D20"/>
    <mergeCell ref="E20:F20"/>
    <mergeCell ref="B21:D21"/>
    <mergeCell ref="E21:F21"/>
    <mergeCell ref="B22:D22"/>
    <mergeCell ref="E22:F22"/>
    <mergeCell ref="B23:D23"/>
    <mergeCell ref="E23:F23"/>
    <mergeCell ref="A24:H24"/>
    <mergeCell ref="A26:H26"/>
    <mergeCell ref="C28:D28"/>
    <mergeCell ref="B31:C31"/>
    <mergeCell ref="E31:F31"/>
    <mergeCell ref="G31:H31"/>
    <mergeCell ref="B32:C32"/>
    <mergeCell ref="E32:F32"/>
    <mergeCell ref="G32:H32"/>
    <mergeCell ref="A42:H42"/>
    <mergeCell ref="B33:C33"/>
    <mergeCell ref="E33:F33"/>
    <mergeCell ref="G33:H33"/>
    <mergeCell ref="B34:C34"/>
    <mergeCell ref="E34:F34"/>
    <mergeCell ref="G34:H34"/>
    <mergeCell ref="A35:H35"/>
    <mergeCell ref="A37:H37"/>
    <mergeCell ref="A39:H39"/>
    <mergeCell ref="A40:H40"/>
    <mergeCell ref="A41:H41"/>
    <mergeCell ref="A43:H43"/>
    <mergeCell ref="A44:H44"/>
    <mergeCell ref="A45:H45"/>
    <mergeCell ref="A47:H47"/>
    <mergeCell ref="A48:H48"/>
  </mergeCells>
  <pageMargins left="0.25" right="0.25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IVA CON INT GLOBAL</vt:lpstr>
      <vt:lpstr>IVA CON SALDOS INS</vt:lpstr>
      <vt:lpstr>IMPRESION</vt:lpstr>
      <vt:lpstr>Hoja4</vt:lpstr>
      <vt:lpstr>Hoja1</vt:lpstr>
      <vt:lpstr>COTIZADOR</vt:lpstr>
      <vt:lpstr>Hoja3</vt:lpstr>
      <vt:lpstr>cotiza 1.6%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PAREDES MARQUEZ</dc:creator>
  <cp:lastModifiedBy>Jesús Valadez Villega</cp:lastModifiedBy>
  <cp:lastPrinted>2014-10-14T01:01:29Z</cp:lastPrinted>
  <dcterms:created xsi:type="dcterms:W3CDTF">2012-10-17T21:33:41Z</dcterms:created>
  <dcterms:modified xsi:type="dcterms:W3CDTF">2015-04-09T22:08:12Z</dcterms:modified>
</cp:coreProperties>
</file>