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HP\OneDrive\Desktop\EXCEL\"/>
    </mc:Choice>
  </mc:AlternateContent>
  <xr:revisionPtr revIDLastSave="0" documentId="13_ncr:1_{90C88A0A-CD80-46E6-8EF1-0BC1D37A1A19}" xr6:coauthVersionLast="36" xr6:coauthVersionMax="36" xr10:uidLastSave="{00000000-0000-0000-0000-000000000000}"/>
  <bookViews>
    <workbookView xWindow="0" yWindow="0" windowWidth="23040" windowHeight="102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4" i="1"/>
  <c r="J21" i="1"/>
  <c r="Q5" i="1"/>
  <c r="Q6" i="1"/>
  <c r="Q7" i="1"/>
  <c r="Q8" i="1"/>
  <c r="Q9" i="1"/>
  <c r="Q10" i="1"/>
  <c r="Q11" i="1"/>
  <c r="Q12" i="1"/>
  <c r="Q13" i="1"/>
  <c r="Q4" i="1"/>
  <c r="S5" i="1"/>
  <c r="S6" i="1"/>
  <c r="S7" i="1"/>
  <c r="S8" i="1"/>
  <c r="S9" i="1"/>
  <c r="S10" i="1"/>
  <c r="S11" i="1"/>
  <c r="S12" i="1"/>
  <c r="S13" i="1"/>
  <c r="S4" i="1"/>
  <c r="R5" i="1"/>
  <c r="R6" i="1"/>
  <c r="R7" i="1"/>
  <c r="R8" i="1"/>
  <c r="R9" i="1"/>
  <c r="R10" i="1"/>
  <c r="R11" i="1"/>
  <c r="R12" i="1"/>
  <c r="R13" i="1"/>
  <c r="R4" i="1"/>
  <c r="M5" i="1"/>
  <c r="M6" i="1"/>
  <c r="M7" i="1"/>
  <c r="M8" i="1"/>
  <c r="M9" i="1"/>
  <c r="M10" i="1"/>
  <c r="M11" i="1"/>
  <c r="M12" i="1"/>
  <c r="M13" i="1"/>
  <c r="M4" i="1"/>
  <c r="N5" i="1"/>
  <c r="N6" i="1"/>
  <c r="N7" i="1"/>
  <c r="N8" i="1"/>
  <c r="N9" i="1"/>
  <c r="N10" i="1"/>
  <c r="N11" i="1"/>
  <c r="N12" i="1"/>
  <c r="N13" i="1"/>
  <c r="N4" i="1"/>
  <c r="P4" i="1"/>
  <c r="O5" i="1"/>
  <c r="O6" i="1"/>
  <c r="O7" i="1"/>
  <c r="O8" i="1"/>
  <c r="O9" i="1"/>
  <c r="O10" i="1"/>
  <c r="O11" i="1"/>
  <c r="O12" i="1"/>
  <c r="O13" i="1"/>
  <c r="O4" i="1"/>
  <c r="P5" i="1"/>
  <c r="P6" i="1"/>
  <c r="P7" i="1"/>
  <c r="P8" i="1"/>
  <c r="P9" i="1"/>
  <c r="P10" i="1"/>
  <c r="P11" i="1"/>
  <c r="P12" i="1"/>
  <c r="P13" i="1"/>
  <c r="E25" i="1"/>
  <c r="E24" i="1"/>
  <c r="E23" i="1"/>
  <c r="V35" i="1" l="1"/>
  <c r="H24" i="1"/>
  <c r="V34" i="1"/>
  <c r="U26" i="1" l="1"/>
  <c r="U28" i="1"/>
  <c r="U22" i="1"/>
  <c r="U27" i="1"/>
  <c r="U21" i="1"/>
  <c r="U24" i="1"/>
  <c r="U23" i="1"/>
  <c r="T15" i="1"/>
  <c r="U20" i="1"/>
  <c r="U8" i="1"/>
  <c r="U18" i="1"/>
  <c r="U19" i="1"/>
  <c r="U15" i="1"/>
  <c r="U17" i="1" l="1"/>
  <c r="U16" i="1"/>
  <c r="U13" i="1"/>
  <c r="U12" i="1"/>
  <c r="T12" i="1"/>
  <c r="T11" i="1"/>
  <c r="U7" i="1"/>
  <c r="U6" i="1"/>
  <c r="T5" i="1"/>
  <c r="T6" i="1"/>
  <c r="U14" i="1" s="1"/>
  <c r="T7" i="1"/>
  <c r="T8" i="1"/>
  <c r="T9" i="1"/>
  <c r="T10" i="1"/>
  <c r="T13" i="1"/>
  <c r="T4" i="1"/>
  <c r="U4" i="1" l="1"/>
  <c r="U11" i="1"/>
  <c r="U10" i="1"/>
  <c r="U5" i="1"/>
  <c r="U9" i="1"/>
</calcChain>
</file>

<file path=xl/sharedStrings.xml><?xml version="1.0" encoding="utf-8"?>
<sst xmlns="http://schemas.openxmlformats.org/spreadsheetml/2006/main" count="118" uniqueCount="88">
  <si>
    <t>E-commerce Data</t>
  </si>
  <si>
    <t>Order ID</t>
  </si>
  <si>
    <t>Customer Name</t>
  </si>
  <si>
    <t>City</t>
  </si>
  <si>
    <t>Category</t>
  </si>
  <si>
    <t>Product</t>
  </si>
  <si>
    <t>Price</t>
  </si>
  <si>
    <t>Quantity</t>
  </si>
  <si>
    <t>Date of Purchase</t>
  </si>
  <si>
    <t>Payment Method</t>
  </si>
  <si>
    <t>Discount (%)</t>
  </si>
  <si>
    <t>Delivery Status</t>
  </si>
  <si>
    <t>Rajesh Sharma</t>
  </si>
  <si>
    <t>Mumbai</t>
  </si>
  <si>
    <t>Electronics</t>
  </si>
  <si>
    <t>Mobile Phone</t>
  </si>
  <si>
    <t>Credit Card</t>
  </si>
  <si>
    <t>Delivered</t>
  </si>
  <si>
    <t>Priya Kapoor</t>
  </si>
  <si>
    <t>Delhi</t>
  </si>
  <si>
    <t>Fashion</t>
  </si>
  <si>
    <t>T-shirt</t>
  </si>
  <si>
    <t>UPI</t>
  </si>
  <si>
    <t>Ankit Verma</t>
  </si>
  <si>
    <t>Bangalore</t>
  </si>
  <si>
    <t>Headphones</t>
  </si>
  <si>
    <t>Cash</t>
  </si>
  <si>
    <t>Pending</t>
  </si>
  <si>
    <t>Sneha Agarwal</t>
  </si>
  <si>
    <t>Home Decor</t>
  </si>
  <si>
    <t>Wall Clock</t>
  </si>
  <si>
    <t>Debit Card</t>
  </si>
  <si>
    <t>Sunil Patel</t>
  </si>
  <si>
    <t>Ahmedabad</t>
  </si>
  <si>
    <t>Jeans</t>
  </si>
  <si>
    <t>Meena Reddy</t>
  </si>
  <si>
    <t>Hyderabad</t>
  </si>
  <si>
    <t>Laptop</t>
  </si>
  <si>
    <t>Ramesh Iyer</t>
  </si>
  <si>
    <t>Chennai</t>
  </si>
  <si>
    <t>Groceries</t>
  </si>
  <si>
    <t>Rice Bag</t>
  </si>
  <si>
    <t>Pooja Sinha</t>
  </si>
  <si>
    <t>Kolkata</t>
  </si>
  <si>
    <t>Jacket</t>
  </si>
  <si>
    <t>Ajay Bhatt</t>
  </si>
  <si>
    <t>Smartwatch</t>
  </si>
  <si>
    <t>Kavita Jain</t>
  </si>
  <si>
    <t>Jaipur</t>
  </si>
  <si>
    <t>Lamp</t>
  </si>
  <si>
    <t>total sales</t>
  </si>
  <si>
    <t>total</t>
  </si>
  <si>
    <t xml:space="preserve"> </t>
  </si>
  <si>
    <t>max</t>
  </si>
  <si>
    <t>min</t>
  </si>
  <si>
    <t>COUNT</t>
  </si>
  <si>
    <t>COUNTA</t>
  </si>
  <si>
    <t>NUMERICAL DATA</t>
  </si>
  <si>
    <t>TEXT,NUMERICAL DATA</t>
  </si>
  <si>
    <t xml:space="preserve">NUMERICAL DATA </t>
  </si>
  <si>
    <t>COUNTBLANK</t>
  </si>
  <si>
    <t>AVERAGE</t>
  </si>
  <si>
    <t xml:space="preserve">FIND OUT THE TOTAL SALE OF ELECTRONIC </t>
  </si>
  <si>
    <t>SUMIF /MOBILE PHONE OF TOTAL SALES</t>
  </si>
  <si>
    <t>SUMIF/ELECRONICS OF TOTAL SALES</t>
  </si>
  <si>
    <t>SUMIF /ELECRONICS SALE OF MUMBAI TOTAL SALES</t>
  </si>
  <si>
    <t xml:space="preserve">FIND THE TOTAL SALE OF CITY  BENGALORE IF THE PAYMENT DON BY CASH </t>
  </si>
  <si>
    <t>find out the sale if the payment is done by credit cad</t>
  </si>
  <si>
    <t>find out the total quantity has been sold in city mumbai</t>
  </si>
  <si>
    <t>find out the total sale for city mumbai and bangalore</t>
  </si>
  <si>
    <t>find ou the total sale of home decore</t>
  </si>
  <si>
    <t>count if/find out the count of total pending</t>
  </si>
  <si>
    <t>countifs/ how many coustmer used to credit card and delivered</t>
  </si>
  <si>
    <t>how may coustmer used  have used upi and delivery status is devliered</t>
  </si>
  <si>
    <t>find out the total sale if coustmer have order more then two quantity</t>
  </si>
  <si>
    <t>how many coustmer get more Than 5 %</t>
  </si>
  <si>
    <t>find out the total slae mumbai if the coustmer purchase elecronic and &lt;=5discount</t>
  </si>
  <si>
    <t>how many coustmer have used credit card payment methed  and they got discount more =to 5 % and product has delivered</t>
  </si>
  <si>
    <t>month</t>
  </si>
  <si>
    <t>month name</t>
  </si>
  <si>
    <t>YEAR</t>
  </si>
  <si>
    <t>YEAR NAME</t>
  </si>
  <si>
    <t>7 DAY INCREASE</t>
  </si>
  <si>
    <t>5 YEAR INCREASE</t>
  </si>
  <si>
    <t xml:space="preserve">7 DAY DIFFERENCE </t>
  </si>
  <si>
    <t>DISCOUNT 3% OR MORE</t>
  </si>
  <si>
    <t>CITY THREE CHAR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</si>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</sst>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3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3" fillId="0" borderId="0" xfId="0" applyFont="1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0" xfId="0" applyFont="1" applyBorder="1" applyAlignment="1"/>
    <xf numFmtId="0" fontId="2" fillId="0" borderId="3" xfId="0" applyFont="1" applyBorder="1" applyAlignment="1">
      <alignment horizontal="center" vertical="center" wrapText="1"/>
    </xf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NumberFormat="1" applyFont="1" applyAlignment="1"/>
    <xf numFmtId="0" fontId="2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vertical="center" wrapText="1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11" workbookViewId="0">
      <selection activeCell="I19" sqref="I19"/>
    </sheetView>
  </sheetViews>
  <sheetFormatPr defaultColWidth="14.44140625" defaultRowHeight="15" customHeight="1" x14ac:dyDescent="0.3"/>
  <cols>
    <col min="1" max="3" width="12.33203125" customWidth="1"/>
    <col min="4" max="4" width="12.33203125" style="13" customWidth="1"/>
    <col min="5" max="5" width="13.88671875" customWidth="1"/>
    <col min="6" max="8" width="12.33203125" customWidth="1"/>
    <col min="9" max="9" width="22.21875" customWidth="1"/>
    <col min="10" max="12" width="12.33203125" customWidth="1"/>
    <col min="13" max="15" width="12.33203125" style="13" customWidth="1"/>
    <col min="16" max="16" width="12.33203125" style="16" customWidth="1"/>
    <col min="17" max="17" width="21.5546875" style="16" customWidth="1"/>
    <col min="18" max="18" width="26.88671875" style="16" customWidth="1"/>
    <col min="19" max="19" width="28.77734375" style="16" customWidth="1"/>
    <col min="20" max="20" width="12.33203125" customWidth="1"/>
    <col min="21" max="21" width="43.88671875" customWidth="1"/>
    <col min="22" max="22" width="93.5546875" customWidth="1"/>
    <col min="23" max="23" width="28.21875" customWidth="1"/>
  </cols>
  <sheetData>
    <row r="1" spans="1:23" ht="14.25" customHeight="1" thickBot="1" x14ac:dyDescent="0.3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V1" s="6"/>
    </row>
    <row r="2" spans="1:23" ht="14.25" customHeight="1" x14ac:dyDescent="0.3"/>
    <row r="3" spans="1:23" ht="14.25" customHeight="1" x14ac:dyDescent="0.3">
      <c r="A3" s="1" t="s">
        <v>1</v>
      </c>
      <c r="B3" s="1" t="s">
        <v>2</v>
      </c>
      <c r="C3" s="1" t="s">
        <v>3</v>
      </c>
      <c r="D3" s="1" t="s">
        <v>86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81</v>
      </c>
      <c r="N3" s="1" t="s">
        <v>80</v>
      </c>
      <c r="O3" s="1" t="s">
        <v>79</v>
      </c>
      <c r="P3" s="17" t="s">
        <v>78</v>
      </c>
      <c r="Q3" s="17" t="s">
        <v>84</v>
      </c>
      <c r="R3" s="17" t="s">
        <v>82</v>
      </c>
      <c r="S3" s="17" t="s">
        <v>83</v>
      </c>
      <c r="T3" s="1" t="s">
        <v>50</v>
      </c>
      <c r="U3" s="9" t="s">
        <v>53</v>
      </c>
      <c r="V3" s="7"/>
      <c r="W3" s="11"/>
    </row>
    <row r="4" spans="1:23" ht="20.399999999999999" customHeight="1" x14ac:dyDescent="0.3">
      <c r="A4" s="2">
        <v>109</v>
      </c>
      <c r="B4" s="2" t="s">
        <v>45</v>
      </c>
      <c r="C4" s="2" t="s">
        <v>13</v>
      </c>
      <c r="D4" s="2" t="str">
        <f>LEFT(C4,3)</f>
        <v>Mum</v>
      </c>
      <c r="E4" s="2" t="s">
        <v>14</v>
      </c>
      <c r="F4" s="2" t="s">
        <v>15</v>
      </c>
      <c r="G4" s="2">
        <v>15000</v>
      </c>
      <c r="H4" s="2">
        <v>2</v>
      </c>
      <c r="I4" s="3">
        <v>45597</v>
      </c>
      <c r="J4" s="2" t="s">
        <v>16</v>
      </c>
      <c r="K4" s="2">
        <v>5</v>
      </c>
      <c r="L4" s="2" t="s">
        <v>17</v>
      </c>
      <c r="M4" s="2" t="str">
        <f>TEXT(I4,"YYY")</f>
        <v>2024</v>
      </c>
      <c r="N4" s="2">
        <f>YEAR(I4)</f>
        <v>2024</v>
      </c>
      <c r="O4" s="2" t="str">
        <f>TEXT(I4,"MMM")</f>
        <v>Nov</v>
      </c>
      <c r="P4" s="18">
        <f>MONTH(I4)</f>
        <v>11</v>
      </c>
      <c r="Q4" s="18">
        <f>R4-I4</f>
        <v>7</v>
      </c>
      <c r="R4" s="3">
        <f>I4+7</f>
        <v>45604</v>
      </c>
      <c r="S4" s="3">
        <f>EDATE(I4,12*5)</f>
        <v>47423</v>
      </c>
      <c r="T4" s="4">
        <f>G4*H4</f>
        <v>30000</v>
      </c>
      <c r="U4" s="10">
        <f>MAX(T4:T13)</f>
        <v>45000</v>
      </c>
      <c r="V4" s="8" t="s">
        <v>53</v>
      </c>
      <c r="W4" s="12" t="s">
        <v>59</v>
      </c>
    </row>
    <row r="5" spans="1:23" ht="14.25" customHeight="1" x14ac:dyDescent="0.3">
      <c r="A5" s="2">
        <v>103</v>
      </c>
      <c r="B5" s="2" t="s">
        <v>23</v>
      </c>
      <c r="C5" s="2" t="s">
        <v>19</v>
      </c>
      <c r="D5" s="2" t="str">
        <f t="shared" ref="D5:D13" si="0">LEFT(C5,3)</f>
        <v>Del</v>
      </c>
      <c r="E5" s="2" t="s">
        <v>20</v>
      </c>
      <c r="F5" s="2" t="s">
        <v>21</v>
      </c>
      <c r="G5" s="2">
        <v>500</v>
      </c>
      <c r="H5" s="2">
        <v>3</v>
      </c>
      <c r="I5" s="3">
        <v>45598</v>
      </c>
      <c r="J5" s="2" t="s">
        <v>22</v>
      </c>
      <c r="K5" s="2">
        <v>10</v>
      </c>
      <c r="L5" s="2" t="s">
        <v>17</v>
      </c>
      <c r="M5" s="2" t="str">
        <f t="shared" ref="M5:M13" si="1">TEXT(I5,"YYY")</f>
        <v>2024</v>
      </c>
      <c r="N5" s="2">
        <f t="shared" ref="N5:N13" si="2">YEAR(I5)</f>
        <v>2024</v>
      </c>
      <c r="O5" s="2" t="str">
        <f t="shared" ref="O5:O13" si="3">TEXT(I5,"MMM")</f>
        <v>Nov</v>
      </c>
      <c r="P5" s="18">
        <f t="shared" ref="P5:P13" si="4">MONTH(I5)</f>
        <v>11</v>
      </c>
      <c r="Q5" s="18">
        <f t="shared" ref="Q5:Q13" si="5">R5-I5</f>
        <v>7</v>
      </c>
      <c r="R5" s="3">
        <f t="shared" ref="R5:R13" si="6">I5+7</f>
        <v>45605</v>
      </c>
      <c r="S5" s="3">
        <f t="shared" ref="S5:S13" si="7">EDATE(I5,12*5)</f>
        <v>47424</v>
      </c>
      <c r="T5" s="4">
        <f t="shared" ref="T5:T13" si="8">G5*H5</f>
        <v>1500</v>
      </c>
      <c r="U5" s="10">
        <f>MIN(T4:T13)</f>
        <v>800</v>
      </c>
      <c r="V5" s="8" t="s">
        <v>54</v>
      </c>
      <c r="W5" s="12" t="s">
        <v>57</v>
      </c>
    </row>
    <row r="6" spans="1:23" ht="14.25" customHeight="1" x14ac:dyDescent="0.3">
      <c r="A6" s="2">
        <v>110</v>
      </c>
      <c r="B6" s="2" t="s">
        <v>47</v>
      </c>
      <c r="C6" s="2" t="s">
        <v>24</v>
      </c>
      <c r="D6" s="2" t="str">
        <f t="shared" si="0"/>
        <v>Ban</v>
      </c>
      <c r="E6" s="2" t="s">
        <v>14</v>
      </c>
      <c r="F6" s="2" t="s">
        <v>25</v>
      </c>
      <c r="G6" s="2">
        <v>2000</v>
      </c>
      <c r="H6" s="2">
        <v>1</v>
      </c>
      <c r="I6" s="3">
        <v>45601</v>
      </c>
      <c r="J6" s="2" t="s">
        <v>26</v>
      </c>
      <c r="K6" s="2">
        <v>0</v>
      </c>
      <c r="L6" s="2" t="s">
        <v>27</v>
      </c>
      <c r="M6" s="2" t="str">
        <f t="shared" si="1"/>
        <v>2024</v>
      </c>
      <c r="N6" s="2">
        <f t="shared" si="2"/>
        <v>2024</v>
      </c>
      <c r="O6" s="2" t="str">
        <f t="shared" si="3"/>
        <v>Nov</v>
      </c>
      <c r="P6" s="18">
        <f t="shared" si="4"/>
        <v>11</v>
      </c>
      <c r="Q6" s="18">
        <f t="shared" si="5"/>
        <v>7</v>
      </c>
      <c r="R6" s="3">
        <f t="shared" si="6"/>
        <v>45608</v>
      </c>
      <c r="S6" s="3">
        <f t="shared" si="7"/>
        <v>47427</v>
      </c>
      <c r="T6" s="4">
        <f t="shared" si="8"/>
        <v>2000</v>
      </c>
      <c r="U6" s="10">
        <f>COUNT(A4:A13)</f>
        <v>10</v>
      </c>
      <c r="V6" s="8" t="s">
        <v>55</v>
      </c>
      <c r="W6" s="12" t="s">
        <v>57</v>
      </c>
    </row>
    <row r="7" spans="1:23" ht="14.25" customHeight="1" x14ac:dyDescent="0.3">
      <c r="A7" s="2">
        <v>106</v>
      </c>
      <c r="B7" s="2" t="s">
        <v>35</v>
      </c>
      <c r="C7" s="2" t="s">
        <v>13</v>
      </c>
      <c r="D7" s="2" t="str">
        <f t="shared" si="0"/>
        <v>Mum</v>
      </c>
      <c r="E7" s="2" t="s">
        <v>29</v>
      </c>
      <c r="F7" s="2" t="s">
        <v>30</v>
      </c>
      <c r="G7" s="2">
        <v>1200</v>
      </c>
      <c r="H7" s="2">
        <v>1</v>
      </c>
      <c r="I7" s="3">
        <v>45602</v>
      </c>
      <c r="J7" s="2" t="s">
        <v>31</v>
      </c>
      <c r="K7" s="2">
        <v>15</v>
      </c>
      <c r="L7" s="2" t="s">
        <v>17</v>
      </c>
      <c r="M7" s="2" t="str">
        <f t="shared" si="1"/>
        <v>2024</v>
      </c>
      <c r="N7" s="2">
        <f t="shared" si="2"/>
        <v>2024</v>
      </c>
      <c r="O7" s="2" t="str">
        <f t="shared" si="3"/>
        <v>Nov</v>
      </c>
      <c r="P7" s="18">
        <f t="shared" si="4"/>
        <v>11</v>
      </c>
      <c r="Q7" s="18">
        <f t="shared" si="5"/>
        <v>7</v>
      </c>
      <c r="R7" s="3">
        <f t="shared" si="6"/>
        <v>45609</v>
      </c>
      <c r="S7" s="3">
        <f t="shared" si="7"/>
        <v>47428</v>
      </c>
      <c r="T7" s="4">
        <f t="shared" si="8"/>
        <v>1200</v>
      </c>
      <c r="U7" s="10">
        <f>COUNTA(L4:L13)</f>
        <v>10</v>
      </c>
      <c r="V7" s="8" t="s">
        <v>56</v>
      </c>
      <c r="W7" s="12" t="s">
        <v>58</v>
      </c>
    </row>
    <row r="8" spans="1:23" ht="14.25" customHeight="1" x14ac:dyDescent="0.3">
      <c r="A8" s="2">
        <v>108</v>
      </c>
      <c r="B8" s="2" t="s">
        <v>42</v>
      </c>
      <c r="C8" s="2" t="s">
        <v>33</v>
      </c>
      <c r="D8" s="2" t="str">
        <f t="shared" si="0"/>
        <v>Ahm</v>
      </c>
      <c r="E8" s="2" t="s">
        <v>20</v>
      </c>
      <c r="F8" s="2" t="s">
        <v>34</v>
      </c>
      <c r="G8" s="2">
        <v>1200</v>
      </c>
      <c r="H8" s="2">
        <v>2</v>
      </c>
      <c r="I8" s="3">
        <v>45603</v>
      </c>
      <c r="J8" s="2" t="s">
        <v>22</v>
      </c>
      <c r="K8" s="2">
        <v>5</v>
      </c>
      <c r="L8" s="2" t="s">
        <v>17</v>
      </c>
      <c r="M8" s="2" t="str">
        <f t="shared" si="1"/>
        <v>2024</v>
      </c>
      <c r="N8" s="2">
        <f t="shared" si="2"/>
        <v>2024</v>
      </c>
      <c r="O8" s="2" t="str">
        <f t="shared" si="3"/>
        <v>Nov</v>
      </c>
      <c r="P8" s="18">
        <f t="shared" si="4"/>
        <v>11</v>
      </c>
      <c r="Q8" s="18">
        <f t="shared" si="5"/>
        <v>7</v>
      </c>
      <c r="R8" s="3">
        <f t="shared" si="6"/>
        <v>45610</v>
      </c>
      <c r="S8" s="3">
        <f t="shared" si="7"/>
        <v>47429</v>
      </c>
      <c r="T8" s="4">
        <f t="shared" si="8"/>
        <v>2400</v>
      </c>
      <c r="U8" s="10">
        <f>COUNTBLANK(L4:L13)</f>
        <v>0</v>
      </c>
      <c r="V8" s="8" t="s">
        <v>60</v>
      </c>
      <c r="W8" s="12"/>
    </row>
    <row r="9" spans="1:23" ht="14.25" customHeight="1" x14ac:dyDescent="0.3">
      <c r="A9" s="2">
        <v>102</v>
      </c>
      <c r="B9" s="2" t="s">
        <v>18</v>
      </c>
      <c r="C9" s="2" t="s">
        <v>36</v>
      </c>
      <c r="D9" s="2" t="str">
        <f t="shared" si="0"/>
        <v>Hyd</v>
      </c>
      <c r="E9" s="2" t="s">
        <v>14</v>
      </c>
      <c r="F9" s="2" t="s">
        <v>37</v>
      </c>
      <c r="G9" s="2">
        <v>45000</v>
      </c>
      <c r="H9" s="2">
        <v>1</v>
      </c>
      <c r="I9" s="3">
        <v>45604</v>
      </c>
      <c r="J9" s="2" t="s">
        <v>16</v>
      </c>
      <c r="K9" s="2">
        <v>8</v>
      </c>
      <c r="L9" s="2" t="s">
        <v>17</v>
      </c>
      <c r="M9" s="2" t="str">
        <f t="shared" si="1"/>
        <v>2024</v>
      </c>
      <c r="N9" s="2">
        <f t="shared" si="2"/>
        <v>2024</v>
      </c>
      <c r="O9" s="2" t="str">
        <f t="shared" si="3"/>
        <v>Nov</v>
      </c>
      <c r="P9" s="18">
        <f t="shared" si="4"/>
        <v>11</v>
      </c>
      <c r="Q9" s="18">
        <f t="shared" si="5"/>
        <v>7</v>
      </c>
      <c r="R9" s="3">
        <f t="shared" si="6"/>
        <v>45611</v>
      </c>
      <c r="S9" s="3">
        <f t="shared" si="7"/>
        <v>47430</v>
      </c>
      <c r="T9" s="4">
        <f t="shared" si="8"/>
        <v>45000</v>
      </c>
      <c r="U9" s="10">
        <f>AVERAGE(T15/U6)</f>
        <v>10020</v>
      </c>
      <c r="V9" s="8" t="s">
        <v>61</v>
      </c>
      <c r="W9" s="12"/>
    </row>
    <row r="10" spans="1:23" ht="14.25" customHeight="1" x14ac:dyDescent="0.3">
      <c r="A10" s="2">
        <v>101</v>
      </c>
      <c r="B10" s="2" t="s">
        <v>12</v>
      </c>
      <c r="C10" s="2" t="s">
        <v>39</v>
      </c>
      <c r="D10" s="2" t="str">
        <f t="shared" si="0"/>
        <v>Che</v>
      </c>
      <c r="E10" s="2" t="s">
        <v>40</v>
      </c>
      <c r="F10" s="2" t="s">
        <v>41</v>
      </c>
      <c r="G10" s="2">
        <v>1200</v>
      </c>
      <c r="H10" s="2">
        <v>4</v>
      </c>
      <c r="I10" s="3">
        <v>45605</v>
      </c>
      <c r="J10" s="2" t="s">
        <v>26</v>
      </c>
      <c r="K10" s="2">
        <v>0</v>
      </c>
      <c r="L10" s="2" t="s">
        <v>27</v>
      </c>
      <c r="M10" s="2" t="str">
        <f t="shared" si="1"/>
        <v>2024</v>
      </c>
      <c r="N10" s="2">
        <f t="shared" si="2"/>
        <v>2024</v>
      </c>
      <c r="O10" s="2" t="str">
        <f t="shared" si="3"/>
        <v>Nov</v>
      </c>
      <c r="P10" s="18">
        <f t="shared" si="4"/>
        <v>11</v>
      </c>
      <c r="Q10" s="18">
        <f t="shared" si="5"/>
        <v>7</v>
      </c>
      <c r="R10" s="3">
        <f t="shared" si="6"/>
        <v>45612</v>
      </c>
      <c r="S10" s="3">
        <f t="shared" si="7"/>
        <v>47431</v>
      </c>
      <c r="T10" s="4">
        <f t="shared" si="8"/>
        <v>4800</v>
      </c>
      <c r="U10" s="10">
        <f>AVERAGE(T4:T13)</f>
        <v>10020</v>
      </c>
      <c r="V10" s="8" t="s">
        <v>61</v>
      </c>
      <c r="W10" s="12"/>
    </row>
    <row r="11" spans="1:23" ht="14.25" customHeight="1" x14ac:dyDescent="0.3">
      <c r="A11" s="2">
        <v>107</v>
      </c>
      <c r="B11" s="2" t="s">
        <v>38</v>
      </c>
      <c r="C11" s="2" t="s">
        <v>43</v>
      </c>
      <c r="D11" s="2" t="str">
        <f t="shared" si="0"/>
        <v>Kol</v>
      </c>
      <c r="E11" s="2" t="s">
        <v>20</v>
      </c>
      <c r="F11" s="2" t="s">
        <v>44</v>
      </c>
      <c r="G11" s="2">
        <v>2500</v>
      </c>
      <c r="H11" s="2">
        <v>1</v>
      </c>
      <c r="I11" s="3">
        <v>45606</v>
      </c>
      <c r="J11" s="2" t="s">
        <v>22</v>
      </c>
      <c r="K11" s="2">
        <v>20</v>
      </c>
      <c r="L11" s="2" t="s">
        <v>17</v>
      </c>
      <c r="M11" s="2" t="str">
        <f t="shared" si="1"/>
        <v>2024</v>
      </c>
      <c r="N11" s="2">
        <f t="shared" si="2"/>
        <v>2024</v>
      </c>
      <c r="O11" s="2" t="str">
        <f t="shared" si="3"/>
        <v>Nov</v>
      </c>
      <c r="P11" s="18">
        <f t="shared" si="4"/>
        <v>11</v>
      </c>
      <c r="Q11" s="18">
        <f t="shared" si="5"/>
        <v>7</v>
      </c>
      <c r="R11" s="3">
        <f t="shared" si="6"/>
        <v>45613</v>
      </c>
      <c r="S11" s="3">
        <f t="shared" si="7"/>
        <v>47432</v>
      </c>
      <c r="T11" s="4">
        <f>G11*H11</f>
        <v>2500</v>
      </c>
      <c r="U11" s="10">
        <f>SUMIF(E4:E13,"ELECTRONICS",T4:T13)</f>
        <v>87000</v>
      </c>
      <c r="V11" s="8" t="s">
        <v>64</v>
      </c>
      <c r="W11" s="12"/>
    </row>
    <row r="12" spans="1:23" ht="14.25" customHeight="1" x14ac:dyDescent="0.3">
      <c r="A12" s="2">
        <v>104</v>
      </c>
      <c r="B12" s="2" t="s">
        <v>28</v>
      </c>
      <c r="C12" s="2" t="s">
        <v>13</v>
      </c>
      <c r="D12" s="2" t="str">
        <f t="shared" si="0"/>
        <v>Mum</v>
      </c>
      <c r="E12" s="2" t="s">
        <v>14</v>
      </c>
      <c r="F12" s="2" t="s">
        <v>46</v>
      </c>
      <c r="G12" s="2">
        <v>5000</v>
      </c>
      <c r="H12" s="2">
        <v>2</v>
      </c>
      <c r="I12" s="3">
        <v>45608</v>
      </c>
      <c r="J12" s="2" t="s">
        <v>16</v>
      </c>
      <c r="K12" s="2">
        <v>10</v>
      </c>
      <c r="L12" s="2" t="s">
        <v>17</v>
      </c>
      <c r="M12" s="2" t="str">
        <f t="shared" si="1"/>
        <v>2024</v>
      </c>
      <c r="N12" s="2">
        <f t="shared" si="2"/>
        <v>2024</v>
      </c>
      <c r="O12" s="2" t="str">
        <f t="shared" si="3"/>
        <v>Nov</v>
      </c>
      <c r="P12" s="18">
        <f t="shared" si="4"/>
        <v>11</v>
      </c>
      <c r="Q12" s="18">
        <f t="shared" si="5"/>
        <v>7</v>
      </c>
      <c r="R12" s="3">
        <f t="shared" si="6"/>
        <v>45615</v>
      </c>
      <c r="S12" s="3">
        <f t="shared" si="7"/>
        <v>47434</v>
      </c>
      <c r="T12" s="4">
        <f>G12*H12</f>
        <v>10000</v>
      </c>
      <c r="U12" s="10">
        <f>SUMIF(F4:F13,"MOBILE PHONE",T4:T13)</f>
        <v>30000</v>
      </c>
      <c r="V12" s="8" t="s">
        <v>63</v>
      </c>
      <c r="W12" s="12"/>
    </row>
    <row r="13" spans="1:23" ht="14.25" customHeight="1" x14ac:dyDescent="0.3">
      <c r="A13" s="2">
        <v>105</v>
      </c>
      <c r="B13" s="2" t="s">
        <v>32</v>
      </c>
      <c r="C13" s="2" t="s">
        <v>48</v>
      </c>
      <c r="D13" s="2" t="str">
        <f t="shared" si="0"/>
        <v>Jai</v>
      </c>
      <c r="E13" s="2" t="s">
        <v>29</v>
      </c>
      <c r="F13" s="2" t="s">
        <v>49</v>
      </c>
      <c r="G13" s="2">
        <v>800</v>
      </c>
      <c r="H13" s="2">
        <v>1</v>
      </c>
      <c r="I13" s="3">
        <v>45609</v>
      </c>
      <c r="J13" s="2" t="s">
        <v>16</v>
      </c>
      <c r="K13" s="2">
        <v>5</v>
      </c>
      <c r="L13" s="2" t="s">
        <v>27</v>
      </c>
      <c r="M13" s="2" t="str">
        <f t="shared" si="1"/>
        <v>2024</v>
      </c>
      <c r="N13" s="2">
        <f t="shared" si="2"/>
        <v>2024</v>
      </c>
      <c r="O13" s="2" t="str">
        <f t="shared" si="3"/>
        <v>Nov</v>
      </c>
      <c r="P13" s="18">
        <f t="shared" si="4"/>
        <v>11</v>
      </c>
      <c r="Q13" s="18">
        <f t="shared" si="5"/>
        <v>7</v>
      </c>
      <c r="R13" s="3">
        <f t="shared" si="6"/>
        <v>45616</v>
      </c>
      <c r="S13" s="3">
        <f t="shared" si="7"/>
        <v>47435</v>
      </c>
      <c r="T13" s="4">
        <f t="shared" si="8"/>
        <v>800</v>
      </c>
      <c r="U13">
        <f>SUMIFS(T4:T13,E4:E13,"ELECTRONICS",C4:C13,"MUMBAI")</f>
        <v>40000</v>
      </c>
      <c r="V13" t="s">
        <v>65</v>
      </c>
    </row>
    <row r="14" spans="1:23" ht="14.25" customHeight="1" x14ac:dyDescent="0.3">
      <c r="F14" s="2"/>
      <c r="G14" s="4"/>
      <c r="U14">
        <f>SUMIFS(T4:T13,C4:C13,"Bangalore",J4:J13,"cash")</f>
        <v>2000</v>
      </c>
      <c r="V14" t="s">
        <v>66</v>
      </c>
    </row>
    <row r="15" spans="1:23" ht="14.25" customHeight="1" x14ac:dyDescent="0.3">
      <c r="L15" s="2" t="s">
        <v>51</v>
      </c>
      <c r="M15" s="2"/>
      <c r="N15" s="2"/>
      <c r="O15" s="2"/>
      <c r="P15" s="18"/>
      <c r="Q15" s="18"/>
      <c r="R15" s="18"/>
      <c r="S15" s="18"/>
      <c r="T15">
        <f>SUM(T4:T13)</f>
        <v>100200</v>
      </c>
      <c r="U15">
        <f>SUMIFS(T4:T13,J4:J13,"credit card")</f>
        <v>85800</v>
      </c>
      <c r="V15" t="s">
        <v>67</v>
      </c>
    </row>
    <row r="16" spans="1:23" ht="14.25" customHeight="1" x14ac:dyDescent="0.3">
      <c r="T16" t="s">
        <v>52</v>
      </c>
      <c r="U16">
        <f>SUMIFS(H4:H13,C4:C13,"MUMBAI")</f>
        <v>5</v>
      </c>
      <c r="V16" t="s">
        <v>68</v>
      </c>
    </row>
    <row r="17" spans="3:26" ht="14.25" customHeight="1" x14ac:dyDescent="0.3">
      <c r="U17">
        <f>SUMIF(C4:C13,"MUMBAI",H4:H13)</f>
        <v>5</v>
      </c>
      <c r="V17" t="s">
        <v>68</v>
      </c>
    </row>
    <row r="18" spans="3:26" ht="14.25" customHeight="1" x14ac:dyDescent="0.3">
      <c r="U18">
        <f>SUMIF(C4:C13,"BANGALORE",T4:T13)+SUMIF(C4:C13,"MUMBAI",T4:T13)</f>
        <v>43200</v>
      </c>
      <c r="V18" t="s">
        <v>69</v>
      </c>
    </row>
    <row r="19" spans="3:26" ht="14.25" customHeight="1" x14ac:dyDescent="0.3">
      <c r="I19" s="19" t="s">
        <v>87</v>
      </c>
      <c r="U19">
        <f>SUM(SUMIF(C4:C13,{"mumbai","bangalore"},T4:T13))</f>
        <v>43200</v>
      </c>
      <c r="V19" s="5" t="s">
        <v>69</v>
      </c>
    </row>
    <row r="20" spans="3:26" ht="14.25" customHeight="1" x14ac:dyDescent="0.3">
      <c r="U20">
        <f>SUMIF(E4:E13,"home decor",T4:T13)</f>
        <v>2000</v>
      </c>
      <c r="V20" s="5" t="s">
        <v>70</v>
      </c>
    </row>
    <row r="21" spans="3:26" ht="14.25" customHeight="1" x14ac:dyDescent="0.3">
      <c r="I21" t="s">
        <v>85</v>
      </c>
      <c r="J21">
        <f>COUNTIFS(K4:K13,"&gt;=3")</f>
        <v>8</v>
      </c>
      <c r="U21">
        <f>COUNTIF(L4:L13,"pending")</f>
        <v>3</v>
      </c>
      <c r="V21" s="5" t="s">
        <v>71</v>
      </c>
      <c r="Z21" t="s">
        <v>62</v>
      </c>
    </row>
    <row r="22" spans="3:26" ht="14.25" customHeight="1" x14ac:dyDescent="0.3">
      <c r="U22">
        <f>COUNTIFS(J4:J13,"credit card",L4:L13,"delivered")</f>
        <v>3</v>
      </c>
      <c r="V22" s="5" t="s">
        <v>72</v>
      </c>
    </row>
    <row r="23" spans="3:26" ht="14.25" customHeight="1" x14ac:dyDescent="0.3">
      <c r="C23">
        <v>105</v>
      </c>
      <c r="E23" t="str">
        <f>VLOOKUP(C23,A3:E13,4)</f>
        <v>Del</v>
      </c>
      <c r="U23">
        <f>COUNTIFS(J4:J13,"upi",L4:L13,"delivered")</f>
        <v>3</v>
      </c>
      <c r="V23" s="5" t="s">
        <v>73</v>
      </c>
    </row>
    <row r="24" spans="3:26" ht="14.25" customHeight="1" x14ac:dyDescent="0.3">
      <c r="C24" s="13" t="s">
        <v>38</v>
      </c>
      <c r="E24">
        <f>VLOOKUP(C24,B4:L13,10)</f>
        <v>20</v>
      </c>
      <c r="H24">
        <f>COUNTA(L4:L13,"delivered")</f>
        <v>11</v>
      </c>
      <c r="U24">
        <f>SUMIF(H4:H13,3,T4:T13)+SUMIF(H4:H13,4,T4:T13)</f>
        <v>6300</v>
      </c>
      <c r="V24" s="5" t="s">
        <v>74</v>
      </c>
    </row>
    <row r="25" spans="3:26" ht="14.25" customHeight="1" x14ac:dyDescent="0.3">
      <c r="C25" s="13" t="s">
        <v>42</v>
      </c>
      <c r="E25">
        <f>LOOKUP(C25,B4:B13,A4:A13)</f>
        <v>108</v>
      </c>
    </row>
    <row r="26" spans="3:26" ht="14.25" customHeight="1" x14ac:dyDescent="0.3">
      <c r="U26">
        <f>COUNTIF(K4:K13,"&gt;5")</f>
        <v>5</v>
      </c>
      <c r="V26" t="s">
        <v>75</v>
      </c>
    </row>
    <row r="27" spans="3:26" ht="14.25" customHeight="1" x14ac:dyDescent="0.3">
      <c r="U27">
        <f>SUMIFS(T4:T13,C4:C13,"mumbai",E4:E13,"electronics",K4:K13,"&lt;=5")</f>
        <v>30000</v>
      </c>
      <c r="V27" t="s">
        <v>76</v>
      </c>
    </row>
    <row r="28" spans="3:26" ht="14.25" customHeight="1" x14ac:dyDescent="0.3">
      <c r="U28">
        <f>COUNTIFS(J4:J13,"CREDIT CARD",K4:K13,"&gt;=5",L4:L13,"delivered")</f>
        <v>3</v>
      </c>
      <c r="V28" t="s">
        <v>77</v>
      </c>
    </row>
    <row r="29" spans="3:26" ht="14.25" customHeight="1" x14ac:dyDescent="0.3"/>
    <row r="30" spans="3:26" ht="14.25" customHeight="1" x14ac:dyDescent="0.3"/>
    <row r="31" spans="3:26" ht="14.25" customHeight="1" x14ac:dyDescent="0.3"/>
    <row r="32" spans="3:26" ht="14.25" customHeight="1" x14ac:dyDescent="0.3"/>
    <row r="33" spans="22:22" ht="14.25" customHeight="1" x14ac:dyDescent="0.3">
      <c r="V33" t="s">
        <v>52</v>
      </c>
    </row>
    <row r="34" spans="22:22" ht="14.25" customHeight="1" x14ac:dyDescent="0.3">
      <c r="V34">
        <f>COUNTIF(E4:E13,"electronics")</f>
        <v>4</v>
      </c>
    </row>
    <row r="35" spans="22:22" ht="14.25" customHeight="1" x14ac:dyDescent="0.3">
      <c r="V35">
        <f>SUMIFS(T4:T13,J4:J13,"cash",K4:K13,"&gt;2",L4:L13,"pending")</f>
        <v>0</v>
      </c>
    </row>
    <row r="36" spans="22:22" ht="14.25" customHeight="1" x14ac:dyDescent="0.3"/>
    <row r="37" spans="22:22" ht="14.25" customHeight="1" x14ac:dyDescent="0.3"/>
    <row r="38" spans="22:22" ht="14.25" customHeight="1" x14ac:dyDescent="0.3"/>
    <row r="39" spans="22:22" ht="14.25" customHeight="1" x14ac:dyDescent="0.3"/>
    <row r="40" spans="22:22" ht="14.25" customHeight="1" x14ac:dyDescent="0.3"/>
    <row r="41" spans="22:22" ht="14.25" customHeight="1" x14ac:dyDescent="0.3"/>
    <row r="42" spans="22:22" ht="14.25" customHeight="1" x14ac:dyDescent="0.3"/>
    <row r="43" spans="22:22" ht="14.25" customHeight="1" x14ac:dyDescent="0.3"/>
    <row r="44" spans="22:22" ht="14.25" customHeight="1" x14ac:dyDescent="0.3"/>
    <row r="45" spans="22:22" ht="14.25" customHeight="1" x14ac:dyDescent="0.3"/>
    <row r="46" spans="22:22" ht="14.25" customHeight="1" x14ac:dyDescent="0.3"/>
    <row r="47" spans="22:22" ht="14.25" customHeight="1" x14ac:dyDescent="0.3"/>
    <row r="48" spans="22:22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sortState ref="A4:B13">
    <sortCondition ref="B4:B13"/>
  </sortState>
  <mergeCells count="1">
    <mergeCell ref="A1:L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2025-08-13T07:37:28Z</dcterms:modified>
</cp:coreProperties>
</file>