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s Companies" sheetId="1" r:id="rId4"/>
    <sheet state="visible" name="global-cathode" sheetId="2" r:id="rId5"/>
    <sheet state="visible" name="Himadri" sheetId="3" r:id="rId6"/>
    <sheet state="visible" name="Neogen" sheetId="4" r:id="rId7"/>
    <sheet state="visible" name="Gujrat" sheetId="5" r:id="rId8"/>
    <sheet state="visible" name="lithium refineries" sheetId="6" r:id="rId9"/>
    <sheet state="visible" name="bess breakdown" sheetId="7" r:id="rId10"/>
    <sheet state="visible" name="Sheet2" sheetId="8" r:id="rId11"/>
    <sheet state="visible" name="Global-cell manufacturing" sheetId="9" r:id="rId12"/>
    <sheet state="visible" name="Pitch Deck Slide" sheetId="10" r:id="rId13"/>
    <sheet state="visible" name="Sheet1" sheetId="11" r:id="rId14"/>
  </sheets>
  <definedNames/>
  <calcPr/>
</workbook>
</file>

<file path=xl/sharedStrings.xml><?xml version="1.0" encoding="utf-8"?>
<sst xmlns="http://schemas.openxmlformats.org/spreadsheetml/2006/main" count="743" uniqueCount="547">
  <si>
    <t>Not listed</t>
  </si>
  <si>
    <t>Does not produce</t>
  </si>
  <si>
    <t>Under loss/ Bankrupt</t>
  </si>
  <si>
    <t>Company</t>
  </si>
  <si>
    <t>Current Capacity</t>
  </si>
  <si>
    <t>Capacity Under Execution</t>
  </si>
  <si>
    <t>Target Capacity</t>
  </si>
  <si>
    <t>Potential Revenue</t>
  </si>
  <si>
    <t>Remarks</t>
  </si>
  <si>
    <t>Listed or Pvt</t>
  </si>
  <si>
    <t>Developers</t>
  </si>
  <si>
    <t>Market Size(in Cr.)</t>
  </si>
  <si>
    <t>JSW Energy</t>
  </si>
  <si>
    <t>4.2 GWh Orders</t>
  </si>
  <si>
    <t>IndiGrid</t>
  </si>
  <si>
    <t>Pvt. Listed Fund</t>
  </si>
  <si>
    <t>Hero Future Energies</t>
  </si>
  <si>
    <t>650 MWh</t>
  </si>
  <si>
    <t>Pre Listing</t>
  </si>
  <si>
    <t>Prozeal Infra</t>
  </si>
  <si>
    <t>Pvt</t>
  </si>
  <si>
    <t>Gensol</t>
  </si>
  <si>
    <t>Promoter Issues</t>
  </si>
  <si>
    <t>M+ Solar</t>
  </si>
  <si>
    <t>Kintech</t>
  </si>
  <si>
    <t>1GWh</t>
  </si>
  <si>
    <t>Listed</t>
  </si>
  <si>
    <t>Solex</t>
  </si>
  <si>
    <t>1.5 GW</t>
  </si>
  <si>
    <t>2.2 GW</t>
  </si>
  <si>
    <t>Battery Pack Recycling &amp; Assembly</t>
  </si>
  <si>
    <t>Ziptrax</t>
  </si>
  <si>
    <t>Nothing significant(only 35 lakhs revenue in fy24). Only into recycling</t>
  </si>
  <si>
    <t>Lohum</t>
  </si>
  <si>
    <t>BATX</t>
  </si>
  <si>
    <t>Phinergy</t>
  </si>
  <si>
    <t>C4V</t>
  </si>
  <si>
    <t>BHEL</t>
  </si>
  <si>
    <t>Exponent</t>
  </si>
  <si>
    <t>Exide</t>
  </si>
  <si>
    <t>1.5 planned assemblt capacity</t>
  </si>
  <si>
    <t>Microtek</t>
  </si>
  <si>
    <t>Cell Manufacturing</t>
  </si>
  <si>
    <t>OLA</t>
  </si>
  <si>
    <t>1.4 GWh</t>
  </si>
  <si>
    <t>5 GWh</t>
  </si>
  <si>
    <t>Amara Raja</t>
  </si>
  <si>
    <t>16 GWh planned capacity</t>
  </si>
  <si>
    <t>6 Gw planned</t>
  </si>
  <si>
    <t>Log9</t>
  </si>
  <si>
    <t>TDSG</t>
  </si>
  <si>
    <t>JV between suzuki, toshiba and denso</t>
  </si>
  <si>
    <t>Waaree Tech</t>
  </si>
  <si>
    <t>Nash Energy</t>
  </si>
  <si>
    <t>600 MWh</t>
  </si>
  <si>
    <t>10 GWh</t>
  </si>
  <si>
    <t>Delectrik</t>
  </si>
  <si>
    <t>Adani</t>
  </si>
  <si>
    <t>In the holding company. Too small to make an impact to the holding</t>
  </si>
  <si>
    <t>Rajesh exports</t>
  </si>
  <si>
    <t>Agratas</t>
  </si>
  <si>
    <t>20 Gwh</t>
  </si>
  <si>
    <t>Tata Group</t>
  </si>
  <si>
    <t>Godi</t>
  </si>
  <si>
    <t>2 GWh</t>
  </si>
  <si>
    <t>12.5 Gwh</t>
  </si>
  <si>
    <t>Electrolytes</t>
  </si>
  <si>
    <t>Neogen Chemicals</t>
  </si>
  <si>
    <t>30000 MT</t>
  </si>
  <si>
    <t>Aditya Birla Group</t>
  </si>
  <si>
    <t>Daramic</t>
  </si>
  <si>
    <t>Navin Fluorine</t>
  </si>
  <si>
    <t>Seperators</t>
  </si>
  <si>
    <t>Ester Industries</t>
  </si>
  <si>
    <t xml:space="preserve">Aarti Industries </t>
  </si>
  <si>
    <t>SRF Ltd</t>
  </si>
  <si>
    <t>Uflex</t>
  </si>
  <si>
    <t>Cathode</t>
  </si>
  <si>
    <t>Himadri</t>
  </si>
  <si>
    <t>40000 mT</t>
  </si>
  <si>
    <t>200000 MT</t>
  </si>
  <si>
    <t>Anode</t>
  </si>
  <si>
    <t>Epsilon Carbon</t>
  </si>
  <si>
    <t>Allox</t>
  </si>
  <si>
    <t>HEG</t>
  </si>
  <si>
    <t>80000MT</t>
  </si>
  <si>
    <t>20000MT</t>
  </si>
  <si>
    <t>PCBL</t>
  </si>
  <si>
    <t>790 KTPA</t>
  </si>
  <si>
    <t xml:space="preserve">Himadri </t>
  </si>
  <si>
    <t>60000 MTPA</t>
  </si>
  <si>
    <t>Tirupati Graphite</t>
  </si>
  <si>
    <t>Raw Material Processing</t>
  </si>
  <si>
    <t>NALCO</t>
  </si>
  <si>
    <t>Companies are too big already</t>
  </si>
  <si>
    <t>Vedanta</t>
  </si>
  <si>
    <t>Hindustan Copper</t>
  </si>
  <si>
    <t>MOIL</t>
  </si>
  <si>
    <t>Realization</t>
  </si>
  <si>
    <t>Lithium Ion (in usd)</t>
  </si>
  <si>
    <t>per KWh</t>
  </si>
  <si>
    <t>Electrolyte (lipf6)</t>
  </si>
  <si>
    <t>INR per gram</t>
  </si>
  <si>
    <t>Today’s lithium ion batteries have an energy density of 200-300 Wh/kg. In other words, there is 4kg of material per kWh of energy storage. Of this material build-up, 2 kg is in the cathode, 1 kg is in the anode, 0.6 kg in the current collectors, 0.3 kg in the electrolyte and 0.1 kg in the balance.</t>
  </si>
  <si>
    <t>Note</t>
  </si>
  <si>
    <t>concentration of lipf6</t>
  </si>
  <si>
    <t>10-15%</t>
  </si>
  <si>
    <t>1Kwh</t>
  </si>
  <si>
    <t>kg of electrolyte</t>
  </si>
  <si>
    <t>kg per kwh</t>
  </si>
  <si>
    <t>1gwh</t>
  </si>
  <si>
    <t>kg per gwh</t>
  </si>
  <si>
    <t>Seperator</t>
  </si>
  <si>
    <t>Active material</t>
  </si>
  <si>
    <t>0.02g/cm2</t>
  </si>
  <si>
    <t>lpf</t>
  </si>
  <si>
    <t>150mah/g</t>
  </si>
  <si>
    <t>nmc</t>
  </si>
  <si>
    <t>180mah/g</t>
  </si>
  <si>
    <t>Calculation done in sheet</t>
  </si>
  <si>
    <t>0.55kwh/m2</t>
  </si>
  <si>
    <t>1818 m2</t>
  </si>
  <si>
    <t>needed</t>
  </si>
  <si>
    <t>0.85 kwh/m2</t>
  </si>
  <si>
    <t>1176m2</t>
  </si>
  <si>
    <t>it mean aboout 100 INR /m2</t>
  </si>
  <si>
    <t>china is 35/m2 it seems</t>
  </si>
  <si>
    <t>1818 m2 for gwh</t>
  </si>
  <si>
    <t>mwh</t>
  </si>
  <si>
    <t>Gwh</t>
  </si>
  <si>
    <t>Cell market size</t>
  </si>
  <si>
    <t>Cell</t>
  </si>
  <si>
    <t>Added</t>
  </si>
  <si>
    <t>5+16+12 Gwh (exide)</t>
  </si>
  <si>
    <t>Cost per MWh</t>
  </si>
  <si>
    <t>2.2-2.4 Cr</t>
  </si>
  <si>
    <t>per gwh</t>
  </si>
  <si>
    <t>2300 cr</t>
  </si>
  <si>
    <t>Market size</t>
  </si>
  <si>
    <t>Current</t>
  </si>
  <si>
    <t>Growth</t>
  </si>
  <si>
    <t>Electrolyte market size</t>
  </si>
  <si>
    <t>-</t>
  </si>
  <si>
    <t>BY 2030</t>
  </si>
  <si>
    <t>Top global cathode players</t>
  </si>
  <si>
    <t>Nichia Corporation</t>
  </si>
  <si>
    <t>product</t>
  </si>
  <si>
    <t>lifepo4</t>
  </si>
  <si>
    <t>JFE Chemical Corporation</t>
  </si>
  <si>
    <t>NEI Corporation</t>
  </si>
  <si>
    <t>Targray</t>
  </si>
  <si>
    <t>BASF Catalysts LLC</t>
  </si>
  <si>
    <t>Hitachi, Ltd.</t>
  </si>
  <si>
    <t>Mitsubishi Chemical Group Corporation</t>
  </si>
  <si>
    <t>Celgard LLC</t>
  </si>
  <si>
    <t>Umicore N.V.</t>
  </si>
  <si>
    <t>Sumitomo Metal Mining Co., Ltd.</t>
  </si>
  <si>
    <t>Global -lithium ion</t>
  </si>
  <si>
    <t>25.9 billion</t>
  </si>
  <si>
    <t>Country</t>
  </si>
  <si>
    <t>Capacity</t>
  </si>
  <si>
    <t>Clients</t>
  </si>
  <si>
    <t>LPF</t>
  </si>
  <si>
    <t xml:space="preserve">Hunan yueng </t>
  </si>
  <si>
    <t>China</t>
  </si>
  <si>
    <t>26% of the world</t>
  </si>
  <si>
    <t>CATL, BYD</t>
  </si>
  <si>
    <t>Redwood</t>
  </si>
  <si>
    <t>USA</t>
  </si>
  <si>
    <t>20 GWh</t>
  </si>
  <si>
    <t>Shenzen Dynanonic</t>
  </si>
  <si>
    <t>265000 tons</t>
  </si>
  <si>
    <t>NMC</t>
  </si>
  <si>
    <t>Ecopro BM</t>
  </si>
  <si>
    <t>South Korea</t>
  </si>
  <si>
    <t>200000 t</t>
  </si>
  <si>
    <t>GM's Ultium cells</t>
  </si>
  <si>
    <t>35 GWh</t>
  </si>
  <si>
    <t>Tesla</t>
  </si>
  <si>
    <t>Sweden</t>
  </si>
  <si>
    <t>LG chem</t>
  </si>
  <si>
    <t>120000 Tonnes</t>
  </si>
  <si>
    <t>Lithium</t>
  </si>
  <si>
    <t>Albemarle Corporation</t>
  </si>
  <si>
    <t>35% of the lithium carbonate supply</t>
  </si>
  <si>
    <t>Gangfem Lithium</t>
  </si>
  <si>
    <t>Cathode equipment</t>
  </si>
  <si>
    <t>Netzch group</t>
  </si>
  <si>
    <t>globally</t>
  </si>
  <si>
    <t>Coal tar distillation provides three end products – CTP (50%, which implies peak production of 250ktpa), naphthalene (10%, 50ktpa) and oils (including carbon black oil and other niche oils; 40% or 200ktpa).</t>
  </si>
  <si>
    <t>Revenue Breakup</t>
  </si>
  <si>
    <t>Category</t>
  </si>
  <si>
    <t>FY 2024 (₹ in Lakhs)</t>
  </si>
  <si>
    <t>FY 2023 (₹ in Lakhs)</t>
  </si>
  <si>
    <t>Carbon materials &amp; chemicals</t>
  </si>
  <si>
    <t>4,56,890.66</t>
  </si>
  <si>
    <t>4,16,074.45</t>
  </si>
  <si>
    <t>Power</t>
  </si>
  <si>
    <t>Total</t>
  </si>
  <si>
    <t>4,59,259.08</t>
  </si>
  <si>
    <t>4,18,460.80</t>
  </si>
  <si>
    <t>Products</t>
  </si>
  <si>
    <t>Coal tar</t>
  </si>
  <si>
    <t>60-70% market share</t>
  </si>
  <si>
    <t>500ktpa</t>
  </si>
  <si>
    <t>Carbon black</t>
  </si>
  <si>
    <t>180ktpa</t>
  </si>
  <si>
    <t>250ktpa by fy26</t>
  </si>
  <si>
    <t>Specialty carbon black</t>
  </si>
  <si>
    <t>70ktpa</t>
  </si>
  <si>
    <t>130ktpa by fy26</t>
  </si>
  <si>
    <t>SNF</t>
  </si>
  <si>
    <t>48 ktPA</t>
  </si>
  <si>
    <t>Naphtalene</t>
  </si>
  <si>
    <t>50 ktpa</t>
  </si>
  <si>
    <t>Advanced carbon materials</t>
  </si>
  <si>
    <t>Speciality oils</t>
  </si>
  <si>
    <t>200ktpa</t>
  </si>
  <si>
    <t>Birla Tyres</t>
  </si>
  <si>
    <t>300TPD +100TPD</t>
  </si>
  <si>
    <t>40ktpa- 200ktpa(expand)</t>
  </si>
  <si>
    <t>600/kg</t>
  </si>
  <si>
    <t>generate revenues of INR 22.8bn (gross block turnover of 2x).</t>
  </si>
  <si>
    <t>Himadri -Cathode anode lpf</t>
  </si>
  <si>
    <t>LPF (cathode)</t>
  </si>
  <si>
    <t>400tpa by fy26</t>
  </si>
  <si>
    <t>200ktpa- 5 -6 years</t>
  </si>
  <si>
    <t>inr 11.25 billion</t>
  </si>
  <si>
    <t>48 billion</t>
  </si>
  <si>
    <t>acquired sicona(austrlian)</t>
  </si>
  <si>
    <t>Global anode size</t>
  </si>
  <si>
    <t>19.06 billiion</t>
  </si>
  <si>
    <t>Neogen</t>
  </si>
  <si>
    <t>Electrolyte</t>
  </si>
  <si>
    <t>32000 MT</t>
  </si>
  <si>
    <t xml:space="preserve">Electrolyte salts </t>
  </si>
  <si>
    <t>5500 MT</t>
  </si>
  <si>
    <t>Organic Chemicals - 84%</t>
  </si>
  <si>
    <t>Inorganic Chemicals - 16%</t>
  </si>
  <si>
    <t>Domestic split</t>
  </si>
  <si>
    <t>Domestic</t>
  </si>
  <si>
    <t>Imports</t>
  </si>
  <si>
    <t>End uses</t>
  </si>
  <si>
    <t>Oraganic Chemicals</t>
  </si>
  <si>
    <t xml:space="preserve"> Pharmaceuticals, Agrochemicals, Flavors &amp; Fragrances, Electronic Chemicals and Semiconductors</t>
  </si>
  <si>
    <t>Inorganic</t>
  </si>
  <si>
    <t>Pharmaceuticals, Battery Chemicals, Construction Chemicals and Specialty Polymers</t>
  </si>
  <si>
    <t>Days Payable</t>
  </si>
  <si>
    <t>Fire</t>
  </si>
  <si>
    <t>Borrowing</t>
  </si>
  <si>
    <t>They currently target 140–150 days of inventory and 75–95 days each for receivables and payables, resulting in a total working capital cycle of 140–150 days.</t>
  </si>
  <si>
    <t>the company aims to reduce the cycle to 110–120 days on a standalone basis and below 100 days on a consolidated level within 2–3 years.</t>
  </si>
  <si>
    <t>360 cr loss, all of it will be covered by insurance</t>
  </si>
  <si>
    <t xml:space="preserve">Neogen </t>
  </si>
  <si>
    <t xml:space="preserve">n-Buli </t>
  </si>
  <si>
    <t>300 metric tonnes</t>
  </si>
  <si>
    <t>Elelctrolyte</t>
  </si>
  <si>
    <t>2000 MT</t>
  </si>
  <si>
    <t>Electrolyte salt and additives</t>
  </si>
  <si>
    <t>400 MT</t>
  </si>
  <si>
    <t>Note: salts for export</t>
  </si>
  <si>
    <t>Organic revenue for the year stood at Rs. 666 crore, reflecting 22% increase, while inorganic revenue stood at Rs. 112 crore.</t>
  </si>
  <si>
    <t xml:space="preserve">Organic </t>
  </si>
  <si>
    <t>n-BuLI</t>
  </si>
  <si>
    <t>300 MT</t>
  </si>
  <si>
    <t xml:space="preserve">Lithium electrolyte salts </t>
  </si>
  <si>
    <t xml:space="preserve">400 MT </t>
  </si>
  <si>
    <t>(200 comissioned)</t>
  </si>
  <si>
    <t>Bromine-based Organics</t>
  </si>
  <si>
    <t>2000mT</t>
  </si>
  <si>
    <t>44% was Bromine Derivatives; around 31% was Advanced Intermediates and Contract; 11% was Organolithium, BuLi; the Inorganic Lithium Compounds was 11%; and the Battery was about 1%</t>
  </si>
  <si>
    <t>Total Revenue For FY25</t>
  </si>
  <si>
    <t>Revenue Composition</t>
  </si>
  <si>
    <t>Organic</t>
  </si>
  <si>
    <t>Inorganic Lithium compounds</t>
  </si>
  <si>
    <t>n-BuLi</t>
  </si>
  <si>
    <t>Battery Chemicals</t>
  </si>
  <si>
    <t>Bromine derivatives</t>
  </si>
  <si>
    <t>Advanced Intermidiate and derivates (bromine)</t>
  </si>
  <si>
    <t>Actual</t>
  </si>
  <si>
    <t xml:space="preserve">Uses </t>
  </si>
  <si>
    <t>agrochemical,Pharma,  semicondxutor</t>
  </si>
  <si>
    <t>Relizations</t>
  </si>
  <si>
    <t>ELelctrolyte</t>
  </si>
  <si>
    <t>8 to 9 dollars</t>
  </si>
  <si>
    <t>Elelctrolyte salt</t>
  </si>
  <si>
    <t>28-35/kg dollars</t>
  </si>
  <si>
    <t xml:space="preserve">End </t>
  </si>
  <si>
    <t>Cooling methane- construction</t>
  </si>
  <si>
    <t>CSM</t>
  </si>
  <si>
    <t>salts</t>
  </si>
  <si>
    <t>Kg</t>
  </si>
  <si>
    <t>In cr usd</t>
  </si>
  <si>
    <t>in cr rupee</t>
  </si>
  <si>
    <t>Target</t>
  </si>
  <si>
    <t>Revenue</t>
  </si>
  <si>
    <t>Old</t>
  </si>
  <si>
    <t>Battery</t>
  </si>
  <si>
    <t>EBITDA</t>
  </si>
  <si>
    <t>Interest</t>
  </si>
  <si>
    <t>Depre</t>
  </si>
  <si>
    <t>Tax</t>
  </si>
  <si>
    <t>Gujrat Floro</t>
  </si>
  <si>
    <t>https://www.indianchemicalnews.com/compendium-2021/gujarat-fluorochemicals-to-invest-rs-2500-crore-over-next-two-years-on-expansion-in-fluoropolymers-and-battery-chemicals-icici-securities-14900</t>
  </si>
  <si>
    <t xml:space="preserve">Ethanol Blending </t>
  </si>
  <si>
    <t>Top Chinese companies</t>
  </si>
  <si>
    <t>Ganfeng Lithium Co. Ltd</t>
  </si>
  <si>
    <t>100000 tons/year</t>
  </si>
  <si>
    <t>Production capacity of lithium carbonate reached 1.1 million tons last year, up ..</t>
  </si>
  <si>
    <t>Tianqi Lithium Corp</t>
  </si>
  <si>
    <t>88,800 tons/year</t>
  </si>
  <si>
    <t>Read more at:</t>
  </si>
  <si>
    <t>CATL</t>
  </si>
  <si>
    <t>41,000 tonnes</t>
  </si>
  <si>
    <t>https://auto.economictimes.indiatimes.com/news/industry/chinas-2023-lithium-chemical-output-jumps-on-rising-battery-demand/107933437</t>
  </si>
  <si>
    <t>Yahua Industrial Group</t>
  </si>
  <si>
    <t>73,000 tons</t>
  </si>
  <si>
    <t>Chile</t>
  </si>
  <si>
    <t>SQM</t>
  </si>
  <si>
    <t>180,000 mt/year</t>
  </si>
  <si>
    <t>30,000 mt/year of lioh</t>
  </si>
  <si>
    <t>albemarle</t>
  </si>
  <si>
    <t>85,000MT</t>
  </si>
  <si>
    <t>codelco</t>
  </si>
  <si>
    <t>30000MT</t>
  </si>
  <si>
    <t>Australia</t>
  </si>
  <si>
    <t>Tianqi Lithium Energy Australia</t>
  </si>
  <si>
    <t>24000 tpa</t>
  </si>
  <si>
    <t>Albemarle</t>
  </si>
  <si>
    <t>wesfarmers</t>
  </si>
  <si>
    <t>planned, produces nickel</t>
  </si>
  <si>
    <t>Bess components</t>
  </si>
  <si>
    <t>Battery packs</t>
  </si>
  <si>
    <t>Battery management system</t>
  </si>
  <si>
    <t>Power conversion system</t>
  </si>
  <si>
    <t>energy management system</t>
  </si>
  <si>
    <t>Enclosure/ Container</t>
  </si>
  <si>
    <t>Current collectors</t>
  </si>
  <si>
    <t>Graphite</t>
  </si>
  <si>
    <t>LPH</t>
  </si>
  <si>
    <t>LIPF6</t>
  </si>
  <si>
    <t>Polyethylene</t>
  </si>
  <si>
    <t>Copper foil</t>
  </si>
  <si>
    <t>Silicon composite</t>
  </si>
  <si>
    <t>Polypropene</t>
  </si>
  <si>
    <t>Aluminium foil</t>
  </si>
  <si>
    <t>NCA</t>
  </si>
  <si>
    <t>Major players</t>
  </si>
  <si>
    <t>Lithium Ion</t>
  </si>
  <si>
    <t>Synthetic Graphite</t>
  </si>
  <si>
    <t>HEG Ltd, Epsilon Carbon, Himadri speciality chemical</t>
  </si>
  <si>
    <t>Amaraja, Exide industries, Gotion High tech ltd</t>
  </si>
  <si>
    <t>Silicon additives</t>
  </si>
  <si>
    <t>Limited</t>
  </si>
  <si>
    <t>Copper foil( anode current collector)</t>
  </si>
  <si>
    <t>Hindalco, Jindal aluminium</t>
  </si>
  <si>
    <t>LPF, NMC</t>
  </si>
  <si>
    <t>ACE green recycling,altmin,Bharat chemicals</t>
  </si>
  <si>
    <t>LiCo3</t>
  </si>
  <si>
    <t>Imported</t>
  </si>
  <si>
    <t>Auminium foil</t>
  </si>
  <si>
    <t>hindalco</t>
  </si>
  <si>
    <t>LiPF6</t>
  </si>
  <si>
    <t>imported</t>
  </si>
  <si>
    <t>Solvents (DMC, EMC, EC)</t>
  </si>
  <si>
    <t>Aarti industries, Navin flourine, SRF ltd</t>
  </si>
  <si>
    <t>ELctrolyte formulation</t>
  </si>
  <si>
    <t>Tata chem, himadri, eramet-anubhava JV</t>
  </si>
  <si>
    <t>PE/PP</t>
  </si>
  <si>
    <t>Ester industries,Uflex, SEPL, (imported), neogen, dramaik, ENTEK</t>
  </si>
  <si>
    <t>Components</t>
  </si>
  <si>
    <t>5.66 Million</t>
  </si>
  <si>
    <t>11.79 million</t>
  </si>
  <si>
    <t xml:space="preserve">3,201.2 million </t>
  </si>
  <si>
    <t>3.9 billion</t>
  </si>
  <si>
    <t>9.4 billion</t>
  </si>
  <si>
    <t>2.6 billion</t>
  </si>
  <si>
    <t>6.8 billion</t>
  </si>
  <si>
    <t>Global</t>
  </si>
  <si>
    <t>60-70%</t>
  </si>
  <si>
    <t>Safe to assume</t>
  </si>
  <si>
    <t>80% due to the recent delhi project being completely LPF</t>
  </si>
  <si>
    <t>Oppurtunity</t>
  </si>
  <si>
    <t>Current capacity</t>
  </si>
  <si>
    <t>205 MW</t>
  </si>
  <si>
    <t>or 506 MWh</t>
  </si>
  <si>
    <t>Investments to be done</t>
  </si>
  <si>
    <t>₹4.79 lakh crore</t>
  </si>
  <si>
    <t>411.4 GWh (175.18 GWh from PSP and 236.22 GWh from BESS)</t>
  </si>
  <si>
    <t>Between 2022 and 2032, India plans to add over 47 GW of battery storage capacity, with a total investment of around ₹3.5 lakh crore,</t>
  </si>
  <si>
    <t>Cost breakdown</t>
  </si>
  <si>
    <t>55% for bigger systems</t>
  </si>
  <si>
    <t>Calculation</t>
  </si>
  <si>
    <t>to be added:</t>
  </si>
  <si>
    <t>236.22Gwh-0.506GWh</t>
  </si>
  <si>
    <t>235.16 GWh</t>
  </si>
  <si>
    <t xml:space="preserve">Battery </t>
  </si>
  <si>
    <t>BMS</t>
  </si>
  <si>
    <t>Cost for one GWh (in cr)</t>
  </si>
  <si>
    <t>PCS</t>
  </si>
  <si>
    <t>Cost for added (in Cr)</t>
  </si>
  <si>
    <t>EMS</t>
  </si>
  <si>
    <t xml:space="preserve">Battery only </t>
  </si>
  <si>
    <t>Temp control</t>
  </si>
  <si>
    <t>Broken down by segments</t>
  </si>
  <si>
    <t>Potential to grow (in cr)</t>
  </si>
  <si>
    <t>seperator</t>
  </si>
  <si>
    <t>Cell assembly</t>
  </si>
  <si>
    <t xml:space="preserve">Pack components </t>
  </si>
  <si>
    <t>Pack assembly</t>
  </si>
  <si>
    <t>ANode</t>
  </si>
  <si>
    <t>How much is imported and exported</t>
  </si>
  <si>
    <t>Imported (almost all)</t>
  </si>
  <si>
    <t>imported from China mostly</t>
  </si>
  <si>
    <t>look inti Xbattery</t>
  </si>
  <si>
    <t>multi national suppliers Eg schneider, honeywell etc</t>
  </si>
  <si>
    <t>India's import dependence of lithium-ion battery will drop to 20% by FY27: CareEdge Ratings</t>
  </si>
  <si>
    <t>therfore will be 80% domestic by 2027</t>
  </si>
  <si>
    <t>assume by FY27, domestic=80%</t>
  </si>
  <si>
    <t>Revenue for indian companies (in Cr)</t>
  </si>
  <si>
    <t>LPF ( for Indian companies)</t>
  </si>
  <si>
    <t>NMC ( for indian companies)</t>
  </si>
  <si>
    <t>For Indian market</t>
  </si>
  <si>
    <t>Li-ion batteries, which has dropped from USD 780/kWh in 2013 to USD 139/kWh in 2023</t>
  </si>
  <si>
    <t>/kwh</t>
  </si>
  <si>
    <t>Source for diagrams</t>
  </si>
  <si>
    <t>Cr</t>
  </si>
  <si>
    <t>Component</t>
  </si>
  <si>
    <t>Companies</t>
  </si>
  <si>
    <t>Capacity (MT)</t>
  </si>
  <si>
    <t>Expansion (MT)</t>
  </si>
  <si>
    <t>Invested</t>
  </si>
  <si>
    <t>capacity</t>
  </si>
  <si>
    <t xml:space="preserve">Epilson </t>
  </si>
  <si>
    <t>10-12 GWh</t>
  </si>
  <si>
    <t>Epilson Carbon</t>
  </si>
  <si>
    <t>3GWH/PA</t>
  </si>
  <si>
    <t>10GWH/PA</t>
  </si>
  <si>
    <t>(correct)</t>
  </si>
  <si>
    <t>(however its old, no recent)</t>
  </si>
  <si>
    <t>HEG Ltd</t>
  </si>
  <si>
    <t>Neogen Chemical</t>
  </si>
  <si>
    <t>Gujrat Florite</t>
  </si>
  <si>
    <t>Anode Capacity (TPA) Estimate by 2027–2030</t>
  </si>
  <si>
    <t>Epsilon Advanced</t>
  </si>
  <si>
    <t>Graphite India</t>
  </si>
  <si>
    <t>lithium</t>
  </si>
  <si>
    <t>India Lithium-ion Battery Market size was valued at USD 2.54 Bn in 2023 and is expected to reach USD 6.92 Bn by 2030, at a CAGR of 15.4 %</t>
  </si>
  <si>
    <t xml:space="preserve">Lithium </t>
  </si>
  <si>
    <t>Grpahite</t>
  </si>
  <si>
    <t>market size</t>
  </si>
  <si>
    <t>866.07 Million</t>
  </si>
  <si>
    <t>1,676.30 Million</t>
  </si>
  <si>
    <t>Market share</t>
  </si>
  <si>
    <t>60-70</t>
  </si>
  <si>
    <t>50,000tonnes</t>
  </si>
  <si>
    <t>339.3 GWh</t>
  </si>
  <si>
    <t>, Ola largely imported supplies such as lithium-ion cell, magnets, amplifier, electronic integrated circuits, from China, Singapore, South Korea, Thailand and Malaysia.</t>
  </si>
  <si>
    <t>BYD</t>
  </si>
  <si>
    <t>170 GWh</t>
  </si>
  <si>
    <t>ola makes cathode anode but not the material</t>
  </si>
  <si>
    <t>Gotion High-Tech</t>
  </si>
  <si>
    <t>100 GWh</t>
  </si>
  <si>
    <t>The company’s total cost of materials consumed was around Rs 4,390 crore, of which, imports from China amounted to Rs 1,624 crore</t>
  </si>
  <si>
    <t>LISHEN</t>
  </si>
  <si>
    <t>31 GWh</t>
  </si>
  <si>
    <t>CALB</t>
  </si>
  <si>
    <t>Amaraja teamed up with gotion</t>
  </si>
  <si>
    <t>EVE</t>
  </si>
  <si>
    <t>50  GWh</t>
  </si>
  <si>
    <t>DESAY</t>
  </si>
  <si>
    <t>Sunwoda</t>
  </si>
  <si>
    <t>19 GWh</t>
  </si>
  <si>
    <t>Gotion</t>
  </si>
  <si>
    <t>100Gwh</t>
  </si>
  <si>
    <t>capacity sold</t>
  </si>
  <si>
    <t>40 Gwh</t>
  </si>
  <si>
    <t>revenue</t>
  </si>
  <si>
    <t>35.16 billion RMB</t>
  </si>
  <si>
    <t>4.9 billion USD</t>
  </si>
  <si>
    <t>usd/gwh</t>
  </si>
  <si>
    <r>
      <rPr>
        <rFont val="Arial"/>
        <color theme="1"/>
      </rPr>
      <t>4.9 billion/</t>
    </r>
    <r>
      <rPr>
        <rFont val="Arial"/>
        <color theme="1"/>
        <u/>
      </rPr>
      <t>40 GWh</t>
    </r>
  </si>
  <si>
    <t>122.5 million usd per gwh</t>
  </si>
  <si>
    <t>total battery consumption</t>
  </si>
  <si>
    <t>GWh</t>
  </si>
  <si>
    <t>BYD share global</t>
  </si>
  <si>
    <t>¥602 billion (around $85 billion).</t>
  </si>
  <si>
    <t>stationary</t>
  </si>
  <si>
    <t>Combined</t>
  </si>
  <si>
    <t>upcoming indian</t>
  </si>
  <si>
    <t>billion</t>
  </si>
  <si>
    <t>battery only</t>
  </si>
  <si>
    <t>167.6 million /gwh</t>
  </si>
  <si>
    <t>usd</t>
  </si>
  <si>
    <t>sold capacity</t>
  </si>
  <si>
    <t>gwh</t>
  </si>
  <si>
    <t>106million/gwh</t>
  </si>
  <si>
    <t>Avener</t>
  </si>
  <si>
    <t>Segment</t>
  </si>
  <si>
    <t>2022 (GWh/Year)</t>
  </si>
  <si>
    <t>Stationary Storage (Grid Scale)</t>
  </si>
  <si>
    <t>Freight</t>
  </si>
  <si>
    <t>E-Buses</t>
  </si>
  <si>
    <t>E-2W/3W</t>
  </si>
  <si>
    <t>Commercial EVS</t>
  </si>
  <si>
    <t>Passenger EVS</t>
  </si>
  <si>
    <r>
      <rPr>
        <rFont val="Arial"/>
        <i/>
        <color rgb="FF1155CC"/>
        <u/>
      </rPr>
      <t xml:space="preserve">Source- </t>
    </r>
    <r>
      <rPr>
        <rFont val="Arial"/>
        <i/>
        <color rgb="FF1155CC"/>
        <u/>
      </rPr>
      <t>https://jupiterwagons.com/wp-content/uploads/2023/07/EVreporter-Apr-2023-magazine.pdf</t>
    </r>
  </si>
  <si>
    <t xml:space="preserve">Component </t>
  </si>
  <si>
    <t>Material</t>
  </si>
  <si>
    <t>Reserves in India(in Million tonnes)</t>
  </si>
  <si>
    <t>Source</t>
  </si>
  <si>
    <t>Total Market cap</t>
  </si>
  <si>
    <t>Total Revenue FY24</t>
  </si>
  <si>
    <t>Net Profit  FY24</t>
  </si>
  <si>
    <t xml:space="preserve">Cathode </t>
  </si>
  <si>
    <t>(not yet entered lithium refining)</t>
  </si>
  <si>
    <t>Hindhustan Copper ltd</t>
  </si>
  <si>
    <t>Note: lohum is the only one</t>
  </si>
  <si>
    <t>Mineral Exploration Corporation Ltd</t>
  </si>
  <si>
    <t>NMDC</t>
  </si>
  <si>
    <t>link</t>
  </si>
  <si>
    <t>Cobalt</t>
  </si>
  <si>
    <t>Nicomet Industries Ltd</t>
  </si>
  <si>
    <t>Rubamin Ltd</t>
  </si>
  <si>
    <t>Sandvik Asia Ltd</t>
  </si>
  <si>
    <t>Manganese</t>
  </si>
  <si>
    <t>Impex Ferro Tech</t>
  </si>
  <si>
    <t>Sandur Manganese &amp; Iron Ores Ltd</t>
  </si>
  <si>
    <t>Nickel</t>
  </si>
  <si>
    <t>1,80,034</t>
  </si>
  <si>
    <t>1,43,727</t>
  </si>
  <si>
    <t>Jindal Stainless</t>
  </si>
  <si>
    <t xml:space="preserve">Iron </t>
  </si>
  <si>
    <t>TATA STEEL</t>
  </si>
  <si>
    <t>1,75,206</t>
  </si>
  <si>
    <t>2,29,171</t>
  </si>
  <si>
    <t>Jsw Steel</t>
  </si>
  <si>
    <t>vedanta</t>
  </si>
  <si>
    <t>Phosphate</t>
  </si>
  <si>
    <t>RSMML</t>
  </si>
  <si>
    <t>Rama phosphate</t>
  </si>
  <si>
    <t xml:space="preserve">Anode </t>
  </si>
  <si>
    <t>panasonic Carbon</t>
  </si>
  <si>
    <t>Fluorspar</t>
  </si>
  <si>
    <t>GMDC</t>
  </si>
  <si>
    <t>LFP-based cells currently dominate over 50% of industrial EV and telecom storage battery applications</t>
  </si>
  <si>
    <t>Batteries having a power capacity between 0 to 3000mAh are used for smartphones and wearables, which in turn is driven by growing device penetration. Batteries having a power capacity between 3000mAh and 10000mAh are used for tablets, cameras, and e-scooters. Batteries having a power capacity between 10000mAh and 60000mAh are applied to drones, industrial equipment, and mini-EVs. Batteries having a power capacity of more than 60000mAh are required in electric buses, grid storage, and commercial EVs.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</si>
</sst>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sz val="13.0"/>
      <color rgb="FFFFFFFF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</font>
    <font>
      <b/>
      <color rgb="FFFFFFFF"/>
      <name val="Arial"/>
    </font>
    <font/>
    <font>
      <sz val="9.0"/>
      <color rgb="FF1A1A1A"/>
      <name val="Arial"/>
    </font>
    <font>
      <sz val="11.0"/>
      <color rgb="FF2D2D2D"/>
      <name val="Arial"/>
      <scheme val="minor"/>
    </font>
    <font>
      <sz val="15.0"/>
      <color rgb="FF4C4C4C"/>
      <name val="Roboto"/>
    </font>
    <font>
      <color rgb="FFFFFFFF"/>
      <name val="Arial"/>
    </font>
    <font>
      <i/>
      <u/>
      <color rgb="FFFFFFFF"/>
      <name val="Arial"/>
    </font>
    <font>
      <i/>
      <u/>
      <color rgb="FF1155CC"/>
      <name val="Arial"/>
    </font>
    <font>
      <b/>
      <color rgb="FFFFFFFF"/>
      <name val="Calibri"/>
    </font>
    <font>
      <color rgb="FFFFFFFF"/>
      <name val="Calibri"/>
    </font>
    <font>
      <color theme="1"/>
      <name val="Calibri"/>
    </font>
    <font>
      <color rgb="FF22222F"/>
      <name val="Calibri"/>
    </font>
    <font>
      <u/>
      <color rgb="FF0000FF"/>
      <name val="Calibri"/>
    </font>
    <font>
      <color rgb="FF001D35"/>
      <name val="Calibri"/>
    </font>
    <font>
      <u/>
      <color rgb="FF1155CC"/>
      <name val="Calibri"/>
    </font>
    <font>
      <u/>
      <color rgb="FF1155CC"/>
      <name val="Calibri"/>
    </font>
    <font>
      <color rgb="FFFFFFFF"/>
      <name val="Arial"/>
      <scheme val="minor"/>
    </font>
    <font>
      <sz val="10.0"/>
      <color rgb="FF212529"/>
      <name val="Inter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2B4D74"/>
        <bgColor rgb="FF2B4D74"/>
      </patternFill>
    </fill>
    <fill>
      <patternFill patternType="solid">
        <fgColor rgb="FFDBDADA"/>
        <bgColor rgb="FFDBDADA"/>
      </patternFill>
    </fill>
    <fill>
      <patternFill patternType="solid">
        <fgColor rgb="FFD9D9D9"/>
        <bgColor rgb="FFD9D9D9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ck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left" readingOrder="0"/>
    </xf>
    <xf borderId="0" fillId="5" fontId="2" numFmtId="0" xfId="0" applyFont="1"/>
    <xf borderId="0" fillId="0" fontId="2" numFmtId="0" xfId="0" applyFont="1"/>
    <xf borderId="0" fillId="4" fontId="2" numFmtId="0" xfId="0" applyAlignment="1" applyFont="1">
      <alignment readingOrder="0"/>
    </xf>
    <xf borderId="0" fillId="4" fontId="2" numFmtId="0" xfId="0" applyFont="1"/>
    <xf borderId="0" fillId="2" fontId="2" numFmtId="0" xfId="0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8" fontId="1" numFmtId="0" xfId="0" applyAlignment="1" applyFont="1">
      <alignment readingOrder="0"/>
    </xf>
    <xf borderId="0" fillId="7" fontId="2" numFmtId="0" xfId="0" applyFont="1"/>
    <xf borderId="0" fillId="0" fontId="2" numFmtId="164" xfId="0" applyFont="1" applyNumberFormat="1"/>
    <xf borderId="0" fillId="9" fontId="4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9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vertical="bottom"/>
    </xf>
    <xf borderId="0" fillId="11" fontId="6" numFmtId="0" xfId="0" applyAlignment="1" applyFill="1" applyFont="1">
      <alignment vertical="bottom"/>
    </xf>
    <xf borderId="0" fillId="11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12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13" fontId="2" numFmtId="0" xfId="0" applyAlignment="1" applyFill="1" applyFont="1">
      <alignment readingOrder="0"/>
    </xf>
    <xf borderId="0" fillId="14" fontId="1" numFmtId="0" xfId="0" applyAlignment="1" applyFill="1" applyFont="1">
      <alignment horizontal="center" readingOrder="0"/>
    </xf>
    <xf borderId="0" fillId="15" fontId="10" numFmtId="0" xfId="0" applyAlignment="1" applyFill="1" applyFont="1">
      <alignment vertical="bottom"/>
    </xf>
    <xf borderId="0" fillId="16" fontId="10" numFmtId="0" xfId="0" applyAlignment="1" applyFill="1" applyFont="1">
      <alignment vertical="bottom"/>
    </xf>
    <xf borderId="1" fillId="17" fontId="10" numFmtId="0" xfId="0" applyAlignment="1" applyBorder="1" applyFill="1" applyFont="1">
      <alignment vertical="bottom"/>
    </xf>
    <xf borderId="2" fillId="17" fontId="10" numFmtId="0" xfId="0" applyAlignment="1" applyBorder="1" applyFont="1">
      <alignment vertical="bottom"/>
    </xf>
    <xf borderId="0" fillId="0" fontId="5" numFmtId="0" xfId="0" applyAlignment="1" applyFont="1">
      <alignment vertical="top"/>
    </xf>
    <xf borderId="3" fillId="0" fontId="5" numFmtId="0" xfId="0" applyAlignment="1" applyBorder="1" applyFont="1">
      <alignment vertical="top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8" fillId="0" fontId="5" numFmtId="0" xfId="0" applyAlignment="1" applyBorder="1" applyFont="1">
      <alignment vertical="bottom"/>
    </xf>
    <xf borderId="0" fillId="16" fontId="12" numFmtId="0" xfId="0" applyAlignment="1" applyFont="1">
      <alignment readingOrder="0"/>
    </xf>
    <xf borderId="0" fillId="18" fontId="13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16" fontId="14" numFmtId="0" xfId="0" applyAlignment="1" applyFont="1">
      <alignment readingOrder="0"/>
    </xf>
    <xf borderId="0" fillId="16" fontId="10" numFmtId="0" xfId="0" applyAlignment="1" applyFont="1">
      <alignment horizontal="right" vertical="bottom"/>
    </xf>
    <xf borderId="0" fillId="16" fontId="5" numFmtId="0" xfId="0" applyAlignment="1" applyFont="1">
      <alignment vertical="bottom"/>
    </xf>
    <xf borderId="0" fillId="16" fontId="2" numFmtId="0" xfId="0" applyFont="1"/>
    <xf borderId="4" fillId="17" fontId="10" numFmtId="0" xfId="0" applyAlignment="1" applyBorder="1" applyFont="1">
      <alignment vertical="bottom"/>
    </xf>
    <xf borderId="4" fillId="17" fontId="10" numFmtId="0" xfId="0" applyAlignment="1" applyBorder="1" applyFont="1">
      <alignment horizontal="right" vertical="bottom"/>
    </xf>
    <xf borderId="0" fillId="16" fontId="15" numFmtId="0" xfId="0" applyAlignment="1" applyFont="1">
      <alignment vertical="bottom"/>
    </xf>
    <xf borderId="0" fillId="0" fontId="5" numFmtId="10" xfId="0" applyAlignment="1" applyFont="1" applyNumberFormat="1">
      <alignment vertical="bottom"/>
    </xf>
    <xf borderId="0" fillId="16" fontId="15" numFmtId="0" xfId="0" applyAlignment="1" applyFont="1">
      <alignment vertical="top"/>
    </xf>
    <xf borderId="0" fillId="16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16" fontId="18" numFmtId="0" xfId="0" applyAlignment="1" applyFont="1">
      <alignment vertical="bottom"/>
    </xf>
    <xf borderId="9" fillId="17" fontId="18" numFmtId="0" xfId="0" applyAlignment="1" applyBorder="1" applyFont="1">
      <alignment vertical="bottom"/>
    </xf>
    <xf borderId="10" fillId="17" fontId="18" numFmtId="0" xfId="0" applyAlignment="1" applyBorder="1" applyFont="1">
      <alignment vertical="bottom"/>
    </xf>
    <xf borderId="11" fillId="17" fontId="18" numFmtId="0" xfId="0" applyAlignment="1" applyBorder="1" applyFont="1">
      <alignment vertical="bottom"/>
    </xf>
    <xf borderId="0" fillId="16" fontId="19" numFmtId="0" xfId="0" applyFont="1"/>
    <xf borderId="12" fillId="0" fontId="20" numFmtId="0" xfId="0" applyBorder="1" applyFont="1"/>
    <xf borderId="13" fillId="0" fontId="20" numFmtId="0" xfId="0" applyBorder="1" applyFont="1"/>
    <xf borderId="13" fillId="0" fontId="20" numFmtId="0" xfId="0" applyAlignment="1" applyBorder="1" applyFont="1">
      <alignment horizontal="right" vertical="bottom"/>
    </xf>
    <xf borderId="13" fillId="0" fontId="20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3" fillId="0" fontId="20" numFmtId="3" xfId="0" applyAlignment="1" applyBorder="1" applyFont="1" applyNumberFormat="1">
      <alignment horizontal="right" vertical="bottom"/>
    </xf>
    <xf borderId="13" fillId="0" fontId="21" numFmtId="3" xfId="0" applyAlignment="1" applyBorder="1" applyFont="1" applyNumberFormat="1">
      <alignment horizontal="right" vertical="bottom"/>
    </xf>
    <xf borderId="14" fillId="0" fontId="21" numFmtId="3" xfId="0" applyAlignment="1" applyBorder="1" applyFont="1" applyNumberFormat="1">
      <alignment horizontal="right" vertical="bottom"/>
    </xf>
    <xf borderId="15" fillId="0" fontId="11" numFmtId="0" xfId="0" applyBorder="1" applyFont="1"/>
    <xf borderId="16" fillId="0" fontId="11" numFmtId="0" xfId="0" applyBorder="1" applyFont="1"/>
    <xf borderId="16" fillId="0" fontId="20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6" fillId="0" fontId="20" numFmtId="0" xfId="0" applyAlignment="1" applyBorder="1" applyFont="1">
      <alignment horizontal="right" vertical="bottom"/>
    </xf>
    <xf borderId="17" fillId="0" fontId="5" numFmtId="0" xfId="0" applyAlignment="1" applyBorder="1" applyFont="1">
      <alignment vertical="bottom"/>
    </xf>
    <xf borderId="16" fillId="0" fontId="21" numFmtId="3" xfId="0" applyAlignment="1" applyBorder="1" applyFont="1" applyNumberFormat="1">
      <alignment horizontal="right" vertical="bottom"/>
    </xf>
    <xf borderId="17" fillId="0" fontId="21" numFmtId="0" xfId="0" applyAlignment="1" applyBorder="1" applyFont="1">
      <alignment horizontal="right" vertical="bottom"/>
    </xf>
    <xf borderId="18" fillId="0" fontId="11" numFmtId="0" xfId="0" applyBorder="1" applyFont="1"/>
    <xf borderId="19" fillId="0" fontId="20" numFmtId="0" xfId="0" applyAlignment="1" applyBorder="1" applyFont="1">
      <alignment vertical="bottom"/>
    </xf>
    <xf borderId="19" fillId="0" fontId="22" numFmtId="0" xfId="0" applyAlignment="1" applyBorder="1" applyFont="1">
      <alignment horizontal="right" readingOrder="0" vertical="bottom"/>
    </xf>
    <xf borderId="19" fillId="0" fontId="5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16" fillId="0" fontId="23" numFmtId="0" xfId="0" applyAlignment="1" applyBorder="1" applyFont="1">
      <alignment vertical="bottom"/>
    </xf>
    <xf borderId="16" fillId="0" fontId="20" numFmtId="3" xfId="0" applyAlignment="1" applyBorder="1" applyFont="1" applyNumberFormat="1">
      <alignment horizontal="right" vertical="bottom"/>
    </xf>
    <xf borderId="17" fillId="0" fontId="20" numFmtId="0" xfId="0" applyAlignment="1" applyBorder="1" applyFont="1">
      <alignment horizontal="right" vertical="bottom"/>
    </xf>
    <xf borderId="16" fillId="0" fontId="24" numFmtId="0" xfId="0" applyAlignment="1" applyBorder="1" applyFont="1">
      <alignment horizontal="right" vertical="bottom"/>
    </xf>
    <xf borderId="21" fillId="0" fontId="23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21" fillId="0" fontId="20" numFmtId="3" xfId="0" applyAlignment="1" applyBorder="1" applyFont="1" applyNumberFormat="1">
      <alignment horizontal="right" vertical="bottom"/>
    </xf>
    <xf borderId="21" fillId="0" fontId="21" numFmtId="3" xfId="0" applyAlignment="1" applyBorder="1" applyFont="1" applyNumberFormat="1">
      <alignment horizontal="right" vertical="bottom"/>
    </xf>
    <xf borderId="22" fillId="0" fontId="21" numFmtId="0" xfId="0" applyAlignment="1" applyBorder="1" applyFont="1">
      <alignment horizontal="right" vertical="bottom"/>
    </xf>
    <xf borderId="16" fillId="0" fontId="21" numFmtId="0" xfId="0" applyAlignment="1" applyBorder="1" applyFont="1">
      <alignment horizontal="right" vertical="bottom"/>
    </xf>
    <xf borderId="19" fillId="0" fontId="21" numFmtId="0" xfId="0" applyAlignment="1" applyBorder="1" applyFont="1">
      <alignment vertical="bottom"/>
    </xf>
    <xf borderId="19" fillId="0" fontId="25" numFmtId="0" xfId="0" applyAlignment="1" applyBorder="1" applyFont="1">
      <alignment horizontal="right" vertical="bottom"/>
    </xf>
    <xf borderId="19" fillId="0" fontId="20" numFmtId="3" xfId="0" applyAlignment="1" applyBorder="1" applyFont="1" applyNumberFormat="1">
      <alignment horizontal="right" vertical="bottom"/>
    </xf>
    <xf borderId="19" fillId="0" fontId="21" numFmtId="3" xfId="0" applyAlignment="1" applyBorder="1" applyFont="1" applyNumberFormat="1">
      <alignment horizontal="right" vertical="bottom"/>
    </xf>
    <xf borderId="20" fillId="0" fontId="21" numFmtId="0" xfId="0" applyAlignment="1" applyBorder="1" applyFont="1">
      <alignment horizontal="right" vertical="bottom"/>
    </xf>
    <xf borderId="17" fillId="0" fontId="21" numFmtId="3" xfId="0" applyAlignment="1" applyBorder="1" applyFont="1" applyNumberFormat="1">
      <alignment horizontal="right" vertical="bottom"/>
    </xf>
    <xf borderId="21" fillId="0" fontId="20" numFmtId="0" xfId="0" applyAlignment="1" applyBorder="1" applyFont="1">
      <alignment vertical="bottom"/>
    </xf>
    <xf borderId="22" fillId="0" fontId="21" numFmtId="3" xfId="0" applyAlignment="1" applyBorder="1" applyFont="1" applyNumberFormat="1">
      <alignment horizontal="right" vertical="bottom"/>
    </xf>
    <xf borderId="17" fillId="0" fontId="5" numFmtId="3" xfId="0" applyAlignment="1" applyBorder="1" applyFont="1" applyNumberFormat="1">
      <alignment vertical="bottom"/>
    </xf>
    <xf borderId="19" fillId="0" fontId="21" numFmtId="0" xfId="0" applyAlignment="1" applyBorder="1" applyFont="1">
      <alignment horizontal="right" vertical="bottom"/>
    </xf>
    <xf borderId="20" fillId="0" fontId="21" numFmtId="3" xfId="0" applyAlignment="1" applyBorder="1" applyFont="1" applyNumberFormat="1">
      <alignment horizontal="right" vertical="bottom"/>
    </xf>
    <xf borderId="23" fillId="0" fontId="11" numFmtId="0" xfId="0" applyBorder="1" applyFont="1"/>
    <xf borderId="12" fillId="16" fontId="20" numFmtId="0" xfId="0" applyBorder="1" applyFont="1"/>
    <xf borderId="13" fillId="16" fontId="20" numFmtId="0" xfId="0" applyAlignment="1" applyBorder="1" applyFont="1">
      <alignment vertical="bottom"/>
    </xf>
    <xf borderId="13" fillId="16" fontId="20" numFmtId="0" xfId="0" applyAlignment="1" applyBorder="1" applyFont="1">
      <alignment horizontal="right" vertical="bottom"/>
    </xf>
    <xf borderId="21" fillId="16" fontId="20" numFmtId="0" xfId="0" applyAlignment="1" applyBorder="1" applyFont="1">
      <alignment vertical="bottom"/>
    </xf>
    <xf borderId="21" fillId="16" fontId="5" numFmtId="0" xfId="0" applyAlignment="1" applyBorder="1" applyFont="1">
      <alignment vertical="bottom"/>
    </xf>
    <xf borderId="21" fillId="16" fontId="21" numFmtId="3" xfId="0" applyAlignment="1" applyBorder="1" applyFont="1" applyNumberFormat="1">
      <alignment horizontal="right" vertical="bottom"/>
    </xf>
    <xf borderId="21" fillId="16" fontId="20" numFmtId="0" xfId="0" applyAlignment="1" applyBorder="1" applyFont="1">
      <alignment horizontal="right" vertical="bottom"/>
    </xf>
    <xf borderId="22" fillId="16" fontId="20" numFmtId="0" xfId="0" applyAlignment="1" applyBorder="1" applyFont="1">
      <alignment horizontal="right" vertical="bottom"/>
    </xf>
    <xf borderId="16" fillId="16" fontId="20" numFmtId="0" xfId="0" applyAlignment="1" applyBorder="1" applyFont="1">
      <alignment vertical="bottom"/>
    </xf>
    <xf borderId="16" fillId="16" fontId="5" numFmtId="0" xfId="0" applyAlignment="1" applyBorder="1" applyFont="1">
      <alignment vertical="bottom"/>
    </xf>
    <xf borderId="16" fillId="16" fontId="21" numFmtId="3" xfId="0" applyAlignment="1" applyBorder="1" applyFont="1" applyNumberFormat="1">
      <alignment horizontal="right" vertical="bottom"/>
    </xf>
    <xf borderId="17" fillId="16" fontId="21" numFmtId="0" xfId="0" applyAlignment="1" applyBorder="1" applyFont="1">
      <alignment horizontal="right" vertical="bottom"/>
    </xf>
    <xf borderId="19" fillId="16" fontId="20" numFmtId="0" xfId="0" applyAlignment="1" applyBorder="1" applyFont="1">
      <alignment vertical="bottom"/>
    </xf>
    <xf borderId="19" fillId="16" fontId="5" numFmtId="0" xfId="0" applyAlignment="1" applyBorder="1" applyFont="1">
      <alignment vertical="bottom"/>
    </xf>
    <xf borderId="19" fillId="16" fontId="21" numFmtId="0" xfId="0" applyAlignment="1" applyBorder="1" applyFont="1">
      <alignment horizontal="right" vertical="bottom"/>
    </xf>
    <xf borderId="20" fillId="16" fontId="21" numFmtId="0" xfId="0" applyAlignment="1" applyBorder="1" applyFont="1">
      <alignment horizontal="right" vertical="bottom"/>
    </xf>
    <xf borderId="0" fillId="16" fontId="19" numFmtId="0" xfId="0" applyAlignment="1" applyFont="1">
      <alignment vertical="bottom"/>
    </xf>
    <xf borderId="24" fillId="0" fontId="20" numFmtId="0" xfId="0" applyAlignment="1" applyBorder="1" applyFont="1">
      <alignment vertical="bottom"/>
    </xf>
    <xf borderId="25" fillId="0" fontId="20" numFmtId="0" xfId="0" applyAlignment="1" applyBorder="1" applyFont="1">
      <alignment vertical="bottom"/>
    </xf>
    <xf borderId="25" fillId="0" fontId="20" numFmtId="0" xfId="0" applyAlignment="1" applyBorder="1" applyFont="1">
      <alignment horizontal="right" vertical="bottom"/>
    </xf>
    <xf borderId="26" fillId="0" fontId="20" numFmtId="0" xfId="0" applyAlignment="1" applyBorder="1" applyFont="1">
      <alignment vertical="bottom"/>
    </xf>
    <xf borderId="26" fillId="0" fontId="5" numFmtId="0" xfId="0" applyAlignment="1" applyBorder="1" applyFont="1">
      <alignment vertical="bottom"/>
    </xf>
    <xf borderId="26" fillId="0" fontId="21" numFmtId="3" xfId="0" applyAlignment="1" applyBorder="1" applyFont="1" applyNumberFormat="1">
      <alignment horizontal="right" vertical="bottom"/>
    </xf>
    <xf borderId="27" fillId="0" fontId="21" numFmtId="0" xfId="0" applyAlignment="1" applyBorder="1" applyFont="1">
      <alignment horizontal="right" vertical="bottom"/>
    </xf>
    <xf borderId="0" fillId="16" fontId="26" numFmtId="0" xfId="0" applyFont="1"/>
    <xf borderId="0" fillId="16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Relationship Id="rId3" Type="http://schemas.openxmlformats.org/officeDocument/2006/relationships/image" Target="../media/image16.png"/><Relationship Id="rId4" Type="http://schemas.openxmlformats.org/officeDocument/2006/relationships/image" Target="../media/image3.png"/><Relationship Id="rId5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Relationship Id="rId3" Type="http://schemas.openxmlformats.org/officeDocument/2006/relationships/image" Target="../media/image25.png"/><Relationship Id="rId4" Type="http://schemas.openxmlformats.org/officeDocument/2006/relationships/image" Target="../media/image10.png"/><Relationship Id="rId5" Type="http://schemas.openxmlformats.org/officeDocument/2006/relationships/image" Target="../media/image21.png"/><Relationship Id="rId6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Relationship Id="rId3" Type="http://schemas.openxmlformats.org/officeDocument/2006/relationships/image" Target="../media/image17.png"/><Relationship Id="rId4" Type="http://schemas.openxmlformats.org/officeDocument/2006/relationships/image" Target="../media/image8.png"/><Relationship Id="rId5" Type="http://schemas.openxmlformats.org/officeDocument/2006/relationships/image" Target="../media/image27.png"/><Relationship Id="rId6" Type="http://schemas.openxmlformats.org/officeDocument/2006/relationships/image" Target="../media/image2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1504950</xdr:colOff>
      <xdr:row>82</xdr:row>
      <xdr:rowOff>47625</xdr:rowOff>
    </xdr:from>
    <xdr:ext cx="1885950" cy="10382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3</xdr:row>
      <xdr:rowOff>104775</xdr:rowOff>
    </xdr:from>
    <xdr:ext cx="3524250" cy="1790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628650</xdr:colOff>
      <xdr:row>5</xdr:row>
      <xdr:rowOff>47625</xdr:rowOff>
    </xdr:from>
    <xdr:ext cx="3219450" cy="2124075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12</xdr:row>
      <xdr:rowOff>133350</xdr:rowOff>
    </xdr:from>
    <xdr:ext cx="4162425" cy="3352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2</xdr:row>
      <xdr:rowOff>161925</xdr:rowOff>
    </xdr:from>
    <xdr:ext cx="3886200" cy="3905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952500</xdr:colOff>
      <xdr:row>9</xdr:row>
      <xdr:rowOff>171450</xdr:rowOff>
    </xdr:from>
    <xdr:ext cx="5257800" cy="4667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33</xdr:row>
      <xdr:rowOff>9525</xdr:rowOff>
    </xdr:from>
    <xdr:ext cx="4686300" cy="11239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41</xdr:row>
      <xdr:rowOff>38100</xdr:rowOff>
    </xdr:from>
    <xdr:ext cx="6600825" cy="105727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20</xdr:row>
      <xdr:rowOff>95250</xdr:rowOff>
    </xdr:from>
    <xdr:ext cx="4876800" cy="16668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876300</xdr:colOff>
      <xdr:row>20</xdr:row>
      <xdr:rowOff>95250</xdr:rowOff>
    </xdr:from>
    <xdr:ext cx="5343525" cy="25336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733425</xdr:colOff>
      <xdr:row>20</xdr:row>
      <xdr:rowOff>171450</xdr:rowOff>
    </xdr:from>
    <xdr:ext cx="5924550" cy="1057275"/>
    <xdr:pic>
      <xdr:nvPicPr>
        <xdr:cNvPr id="0" name="image1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32</xdr:row>
      <xdr:rowOff>190500</xdr:rowOff>
    </xdr:from>
    <xdr:ext cx="5505450" cy="8763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41</xdr:row>
      <xdr:rowOff>161925</xdr:rowOff>
    </xdr:from>
    <xdr:ext cx="7467600" cy="2143125"/>
    <xdr:pic>
      <xdr:nvPicPr>
        <xdr:cNvPr id="0" name="image1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6</xdr:row>
      <xdr:rowOff>95250</xdr:rowOff>
    </xdr:from>
    <xdr:ext cx="10458450" cy="149542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4</xdr:row>
      <xdr:rowOff>123825</xdr:rowOff>
    </xdr:from>
    <xdr:ext cx="9829800" cy="1876425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742950</xdr:colOff>
      <xdr:row>16</xdr:row>
      <xdr:rowOff>38100</xdr:rowOff>
    </xdr:from>
    <xdr:ext cx="9191625" cy="1733550"/>
    <xdr:pic>
      <xdr:nvPicPr>
        <xdr:cNvPr id="0" name="image2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24</xdr:row>
      <xdr:rowOff>38100</xdr:rowOff>
    </xdr:from>
    <xdr:ext cx="8896350" cy="904875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16</xdr:row>
      <xdr:rowOff>38100</xdr:rowOff>
    </xdr:from>
    <xdr:ext cx="8924925" cy="2162175"/>
    <xdr:pic>
      <xdr:nvPicPr>
        <xdr:cNvPr id="0" name="image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28</xdr:row>
      <xdr:rowOff>123825</xdr:rowOff>
    </xdr:from>
    <xdr:ext cx="9201150" cy="220980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809625</xdr:colOff>
      <xdr:row>6</xdr:row>
      <xdr:rowOff>19050</xdr:rowOff>
    </xdr:from>
    <xdr:ext cx="5438775" cy="19621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16</xdr:row>
      <xdr:rowOff>190500</xdr:rowOff>
    </xdr:from>
    <xdr:ext cx="4876800" cy="3648075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19</xdr:row>
      <xdr:rowOff>19050</xdr:rowOff>
    </xdr:from>
    <xdr:ext cx="2981325" cy="280035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0</xdr:row>
      <xdr:rowOff>0</xdr:rowOff>
    </xdr:from>
    <xdr:ext cx="6381750" cy="325755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53</xdr:row>
      <xdr:rowOff>19050</xdr:rowOff>
    </xdr:from>
    <xdr:ext cx="4352925" cy="2038350"/>
    <xdr:pic>
      <xdr:nvPicPr>
        <xdr:cNvPr id="0" name="image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125</xdr:row>
      <xdr:rowOff>95250</xdr:rowOff>
    </xdr:from>
    <xdr:ext cx="4876800" cy="21431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125</xdr:row>
      <xdr:rowOff>95250</xdr:rowOff>
    </xdr:from>
    <xdr:ext cx="4695825" cy="2352675"/>
    <xdr:pic>
      <xdr:nvPicPr>
        <xdr:cNvPr id="0" name="image2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923925</xdr:colOff>
      <xdr:row>16</xdr:row>
      <xdr:rowOff>85725</xdr:rowOff>
    </xdr:from>
    <xdr:ext cx="7800975" cy="3248025"/>
    <xdr:pic>
      <xdr:nvPicPr>
        <xdr:cNvPr id="0" name="image2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6</xdr:row>
      <xdr:rowOff>152400</xdr:rowOff>
    </xdr:from>
    <xdr:ext cx="3524250" cy="3533775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25</xdr:row>
      <xdr:rowOff>19050</xdr:rowOff>
    </xdr:from>
    <xdr:ext cx="5848350" cy="1495425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200025</xdr:rowOff>
    </xdr:from>
    <xdr:ext cx="7429500" cy="417195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0</xdr:row>
      <xdr:rowOff>200025</xdr:rowOff>
    </xdr:from>
    <xdr:ext cx="7334250" cy="417195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ianchemicalnews.com/compendium-2021/gujarat-fluorochemicals-to-invest-rs-2500-crore-over-next-two-years-on-expansion-in-fluoropolymers-and-battery-chemicals-icici-securities-1490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uto.economictimes.indiatimes.com/news/industry/chinas-2023-lithium-chemical-output-jumps-on-rising-battery-demand/107933437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jupiterwagons.com/wp-content/uploads/2023/07/EVreporter-Apr-2023-magazine.pdf" TargetMode="External"/><Relationship Id="rId2" Type="http://schemas.openxmlformats.org/officeDocument/2006/relationships/hyperlink" Target="https://economictimes.indiatimes.com/industry/indl-goods/svs/metals-mining/coal-india-nmdc-exploring-lithium-mines-overseas/articleshow/110140122.cms?from=mdr" TargetMode="External"/><Relationship Id="rId3" Type="http://schemas.openxmlformats.org/officeDocument/2006/relationships/hyperlink" Target="https://tracxn.com/d/legal-entities/india/sandvik-asia-private-limited/__ALAS1E3l9raVTrCWTlond3uFVugjncSB8QQvWQWL4_c" TargetMode="External"/><Relationship Id="rId4" Type="http://schemas.openxmlformats.org/officeDocument/2006/relationships/hyperlink" Target="https://www.impexferrotech.com/profile.html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www.ramaphosphates.com/manufacturing-facilities/" TargetMode="External"/><Relationship Id="rId9" Type="http://schemas.openxmlformats.org/officeDocument/2006/relationships/hyperlink" Target="https://www.jsw.in/steel" TargetMode="External"/><Relationship Id="rId5" Type="http://schemas.openxmlformats.org/officeDocument/2006/relationships/hyperlink" Target="https://www.crisil.com/mnt/winshare/Ratings/RatingList/RatingDocs/TheSandurManganeseAndIronOresLimited_August%2009_%202024_RR_350014.html" TargetMode="External"/><Relationship Id="rId6" Type="http://schemas.openxmlformats.org/officeDocument/2006/relationships/hyperlink" Target="https://www.sterlitecopper.com/our-business/vedanta-nico/" TargetMode="External"/><Relationship Id="rId7" Type="http://schemas.openxmlformats.org/officeDocument/2006/relationships/hyperlink" Target="https://www.jindalstainless.com/press-releases/jindal-stainless-commissions-its-nickel-pig-iron-facility-in-indonesia-ahead-of-schedule/" TargetMode="External"/><Relationship Id="rId8" Type="http://schemas.openxmlformats.org/officeDocument/2006/relationships/hyperlink" Target="https://economictimes.indiatimes.com/industry/indl-goods/svs/metals-mining/hindustan-copper-limited-inaugurates-countrys-first-facility-to-produce-nickel/articleshow/53651903.cms?from=m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4" width="20.13"/>
    <col customWidth="1" min="5" max="5" width="18.13"/>
    <col customWidth="1" min="6" max="6" width="19.13"/>
    <col customWidth="1" min="7" max="7" width="15.5"/>
    <col customWidth="1" min="15" max="15" width="26.38"/>
  </cols>
  <sheetData>
    <row r="1">
      <c r="A1" s="1"/>
      <c r="B1" s="2" t="s">
        <v>0</v>
      </c>
      <c r="C1" s="3"/>
      <c r="D1" s="2" t="s">
        <v>1</v>
      </c>
      <c r="E1" s="4"/>
      <c r="F1" s="4"/>
      <c r="G1" s="4"/>
    </row>
    <row r="2">
      <c r="A2" s="5"/>
      <c r="B2" s="6" t="s">
        <v>2</v>
      </c>
      <c r="C2" s="4"/>
      <c r="D2" s="4"/>
      <c r="E2" s="4"/>
      <c r="F2" s="4"/>
      <c r="G2" s="4"/>
    </row>
    <row r="3">
      <c r="A3" s="7"/>
      <c r="B3" s="4"/>
      <c r="C3" s="4"/>
      <c r="D3" s="4"/>
      <c r="E3" s="4"/>
      <c r="F3" s="4"/>
      <c r="G3" s="4"/>
    </row>
    <row r="4">
      <c r="A4" s="4"/>
      <c r="B4" s="4"/>
      <c r="C4" s="4"/>
      <c r="D4" s="4"/>
      <c r="E4" s="4"/>
      <c r="F4" s="4"/>
      <c r="G4" s="4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>
      <c r="A6" s="8" t="s">
        <v>10</v>
      </c>
      <c r="G6" s="4" t="s">
        <v>11</v>
      </c>
      <c r="H6" s="6">
        <v>540868.0</v>
      </c>
    </row>
    <row r="7">
      <c r="A7" s="6" t="s">
        <v>12</v>
      </c>
      <c r="B7" s="6" t="s">
        <v>13</v>
      </c>
      <c r="C7" s="6"/>
      <c r="D7" s="6"/>
      <c r="E7" s="6"/>
      <c r="F7" s="6"/>
    </row>
    <row r="8">
      <c r="A8" s="9" t="s">
        <v>14</v>
      </c>
      <c r="B8" s="9"/>
      <c r="C8" s="9"/>
      <c r="D8" s="9"/>
      <c r="E8" s="9"/>
      <c r="F8" s="9"/>
      <c r="G8" s="9" t="s">
        <v>15</v>
      </c>
    </row>
    <row r="9">
      <c r="A9" s="6" t="s">
        <v>16</v>
      </c>
      <c r="B9" s="6">
        <v>1613.0</v>
      </c>
      <c r="C9" s="10" t="s">
        <v>17</v>
      </c>
      <c r="D9" s="10"/>
      <c r="E9" s="10"/>
      <c r="F9" s="10"/>
      <c r="G9" s="6" t="s">
        <v>18</v>
      </c>
    </row>
    <row r="10">
      <c r="A10" s="9" t="s">
        <v>19</v>
      </c>
      <c r="B10" s="11"/>
      <c r="C10" s="11"/>
      <c r="D10" s="11"/>
      <c r="E10" s="11"/>
      <c r="F10" s="11"/>
      <c r="G10" s="9" t="s">
        <v>20</v>
      </c>
    </row>
    <row r="11">
      <c r="A11" s="12" t="s">
        <v>21</v>
      </c>
      <c r="B11" s="13"/>
      <c r="C11" s="13"/>
      <c r="D11" s="13"/>
      <c r="E11" s="13"/>
      <c r="F11" s="14" t="s">
        <v>22</v>
      </c>
      <c r="G11" s="15"/>
    </row>
    <row r="12">
      <c r="A12" s="9" t="s">
        <v>23</v>
      </c>
      <c r="B12" s="11"/>
      <c r="C12" s="11"/>
      <c r="D12" s="11"/>
      <c r="E12" s="11"/>
      <c r="F12" s="11"/>
      <c r="G12" s="9" t="s">
        <v>20</v>
      </c>
    </row>
    <row r="13">
      <c r="A13" s="6" t="s">
        <v>24</v>
      </c>
      <c r="B13" s="10" t="s">
        <v>25</v>
      </c>
      <c r="C13" s="10"/>
      <c r="D13" s="10"/>
      <c r="E13" s="10"/>
      <c r="F13" s="10"/>
      <c r="G13" s="6" t="s">
        <v>26</v>
      </c>
    </row>
    <row r="14">
      <c r="A14" s="6" t="s">
        <v>27</v>
      </c>
      <c r="B14" s="10" t="s">
        <v>28</v>
      </c>
      <c r="C14" s="10" t="s">
        <v>29</v>
      </c>
      <c r="D14" s="10"/>
      <c r="E14" s="10"/>
      <c r="F14" s="10"/>
      <c r="G14" s="6" t="s">
        <v>26</v>
      </c>
    </row>
    <row r="15">
      <c r="A15" s="8" t="s">
        <v>30</v>
      </c>
      <c r="G15" s="4" t="s">
        <v>11</v>
      </c>
      <c r="H15" s="16">
        <f>'bess breakdown'!C72</f>
        <v>270434</v>
      </c>
    </row>
    <row r="16">
      <c r="A16" s="17" t="s">
        <v>31</v>
      </c>
      <c r="B16" s="18"/>
      <c r="C16" s="18"/>
      <c r="D16" s="18"/>
      <c r="E16" s="18"/>
      <c r="F16" s="17" t="s">
        <v>32</v>
      </c>
      <c r="G16" s="18"/>
    </row>
    <row r="17">
      <c r="A17" s="9" t="s">
        <v>33</v>
      </c>
      <c r="B17" s="19"/>
      <c r="C17" s="19"/>
      <c r="D17" s="19"/>
      <c r="E17" s="19"/>
      <c r="F17" s="19"/>
      <c r="G17" s="9" t="s">
        <v>20</v>
      </c>
    </row>
    <row r="18">
      <c r="A18" s="9" t="s">
        <v>34</v>
      </c>
      <c r="B18" s="19"/>
      <c r="C18" s="19"/>
      <c r="D18" s="19"/>
      <c r="E18" s="19"/>
      <c r="F18" s="19"/>
      <c r="G18" s="9" t="s">
        <v>20</v>
      </c>
    </row>
    <row r="19">
      <c r="A19" s="9" t="s">
        <v>35</v>
      </c>
      <c r="B19" s="19"/>
      <c r="C19" s="19"/>
      <c r="D19" s="19"/>
      <c r="E19" s="19"/>
      <c r="F19" s="19"/>
      <c r="G19" s="9" t="s">
        <v>20</v>
      </c>
    </row>
    <row r="20">
      <c r="A20" s="9" t="s">
        <v>36</v>
      </c>
      <c r="B20" s="19"/>
      <c r="C20" s="19"/>
      <c r="D20" s="19"/>
      <c r="E20" s="19"/>
      <c r="F20" s="19"/>
      <c r="G20" s="9" t="s">
        <v>20</v>
      </c>
    </row>
    <row r="21">
      <c r="A21" s="6" t="s">
        <v>37</v>
      </c>
    </row>
    <row r="22">
      <c r="A22" s="9" t="s">
        <v>38</v>
      </c>
      <c r="B22" s="19"/>
      <c r="C22" s="19"/>
      <c r="D22" s="19"/>
      <c r="E22" s="19"/>
      <c r="F22" s="19"/>
      <c r="G22" s="9" t="s">
        <v>20</v>
      </c>
    </row>
    <row r="23">
      <c r="A23" s="6" t="s">
        <v>39</v>
      </c>
      <c r="B23" s="6" t="s">
        <v>40</v>
      </c>
      <c r="C23" s="6"/>
      <c r="D23" s="6"/>
    </row>
    <row r="24">
      <c r="A24" s="9" t="s">
        <v>41</v>
      </c>
      <c r="B24" s="19"/>
      <c r="C24" s="19"/>
      <c r="D24" s="19"/>
      <c r="E24" s="19"/>
      <c r="F24" s="19"/>
      <c r="G24" s="9" t="s">
        <v>20</v>
      </c>
    </row>
    <row r="25">
      <c r="A25" s="8" t="s">
        <v>42</v>
      </c>
      <c r="G25" s="4" t="s">
        <v>11</v>
      </c>
    </row>
    <row r="26">
      <c r="A26" s="20" t="s">
        <v>43</v>
      </c>
      <c r="B26" s="6" t="s">
        <v>44</v>
      </c>
      <c r="C26" s="6" t="s">
        <v>45</v>
      </c>
    </row>
    <row r="27">
      <c r="A27" s="20" t="s">
        <v>46</v>
      </c>
      <c r="C27" s="6" t="s">
        <v>47</v>
      </c>
      <c r="D27" s="6"/>
    </row>
    <row r="28">
      <c r="A28" s="20" t="s">
        <v>39</v>
      </c>
      <c r="C28" s="6" t="s">
        <v>48</v>
      </c>
    </row>
    <row r="29">
      <c r="A29" s="17" t="s">
        <v>49</v>
      </c>
      <c r="B29" s="18"/>
      <c r="C29" s="18"/>
      <c r="D29" s="18"/>
      <c r="E29" s="18"/>
      <c r="F29" s="18"/>
      <c r="G29" s="18"/>
    </row>
    <row r="30">
      <c r="A30" s="9" t="s">
        <v>50</v>
      </c>
      <c r="B30" s="19"/>
      <c r="C30" s="19"/>
      <c r="D30" s="19"/>
      <c r="E30" s="19"/>
      <c r="F30" s="9" t="s">
        <v>51</v>
      </c>
      <c r="G30" s="9" t="s">
        <v>20</v>
      </c>
    </row>
    <row r="31">
      <c r="A31" s="20" t="s">
        <v>52</v>
      </c>
    </row>
    <row r="32">
      <c r="A32" s="9" t="s">
        <v>53</v>
      </c>
      <c r="B32" s="9" t="s">
        <v>54</v>
      </c>
      <c r="C32" s="9"/>
      <c r="D32" s="9" t="s">
        <v>55</v>
      </c>
      <c r="E32" s="19"/>
      <c r="F32" s="19"/>
      <c r="G32" s="9" t="s">
        <v>20</v>
      </c>
    </row>
    <row r="33">
      <c r="A33" s="9" t="s">
        <v>56</v>
      </c>
      <c r="B33" s="19"/>
      <c r="C33" s="19"/>
      <c r="D33" s="19"/>
      <c r="E33" s="19"/>
      <c r="F33" s="19"/>
      <c r="G33" s="9" t="s">
        <v>20</v>
      </c>
    </row>
    <row r="34">
      <c r="A34" s="12" t="s">
        <v>57</v>
      </c>
      <c r="B34" s="15"/>
      <c r="C34" s="15"/>
      <c r="D34" s="15"/>
      <c r="E34" s="15"/>
      <c r="F34" s="12" t="s">
        <v>58</v>
      </c>
      <c r="G34" s="15"/>
    </row>
    <row r="35">
      <c r="A35" s="6" t="s">
        <v>59</v>
      </c>
      <c r="C35" s="6" t="s">
        <v>45</v>
      </c>
      <c r="F35" s="6"/>
      <c r="G35" s="6"/>
    </row>
    <row r="36">
      <c r="A36" s="6" t="s">
        <v>60</v>
      </c>
      <c r="C36" s="6" t="s">
        <v>61</v>
      </c>
      <c r="F36" s="6" t="s">
        <v>62</v>
      </c>
      <c r="G36" s="6" t="s">
        <v>20</v>
      </c>
    </row>
    <row r="37">
      <c r="A37" s="6" t="s">
        <v>63</v>
      </c>
      <c r="B37" s="6" t="s">
        <v>64</v>
      </c>
      <c r="C37" s="6" t="s">
        <v>65</v>
      </c>
      <c r="F37" s="6"/>
      <c r="G37" s="6"/>
    </row>
    <row r="38">
      <c r="A38" s="8" t="s">
        <v>66</v>
      </c>
      <c r="G38" s="4" t="s">
        <v>11</v>
      </c>
    </row>
    <row r="39">
      <c r="A39" s="21" t="s">
        <v>67</v>
      </c>
      <c r="C39" s="6" t="s">
        <v>68</v>
      </c>
      <c r="D39" s="6"/>
    </row>
    <row r="40">
      <c r="A40" s="9" t="s">
        <v>69</v>
      </c>
      <c r="B40" s="19"/>
      <c r="C40" s="19"/>
      <c r="D40" s="19"/>
      <c r="E40" s="19"/>
      <c r="F40" s="19"/>
      <c r="G40" s="9" t="s">
        <v>20</v>
      </c>
    </row>
    <row r="41">
      <c r="A41" s="9" t="s">
        <v>70</v>
      </c>
      <c r="B41" s="19"/>
      <c r="C41" s="19"/>
      <c r="D41" s="19"/>
      <c r="E41" s="19"/>
      <c r="F41" s="19"/>
      <c r="G41" s="9" t="s">
        <v>20</v>
      </c>
    </row>
    <row r="42">
      <c r="A42" s="9" t="s">
        <v>53</v>
      </c>
      <c r="B42" s="19"/>
      <c r="C42" s="19"/>
      <c r="D42" s="19"/>
      <c r="E42" s="19"/>
      <c r="F42" s="19"/>
      <c r="G42" s="9" t="s">
        <v>20</v>
      </c>
    </row>
    <row r="43">
      <c r="A43" s="20" t="s">
        <v>71</v>
      </c>
    </row>
    <row r="44">
      <c r="A44" s="8" t="s">
        <v>72</v>
      </c>
      <c r="G44" s="4"/>
    </row>
    <row r="45">
      <c r="A45" s="22" t="s">
        <v>73</v>
      </c>
      <c r="B45" s="8"/>
      <c r="C45" s="8"/>
      <c r="D45" s="8"/>
      <c r="E45" s="8"/>
      <c r="F45" s="8"/>
      <c r="G45" s="4"/>
    </row>
    <row r="46">
      <c r="A46" s="23" t="s">
        <v>74</v>
      </c>
      <c r="B46" s="24"/>
      <c r="C46" s="24"/>
      <c r="D46" s="24"/>
      <c r="E46" s="24"/>
      <c r="F46" s="24"/>
      <c r="G46" s="25"/>
    </row>
    <row r="47">
      <c r="A47" s="23" t="s">
        <v>75</v>
      </c>
      <c r="B47" s="24"/>
      <c r="C47" s="24"/>
      <c r="D47" s="24"/>
      <c r="E47" s="24"/>
      <c r="F47" s="24"/>
      <c r="G47" s="25"/>
    </row>
    <row r="48">
      <c r="A48" s="10" t="s">
        <v>76</v>
      </c>
      <c r="B48" s="8"/>
      <c r="C48" s="8"/>
      <c r="D48" s="8"/>
      <c r="E48" s="8"/>
      <c r="F48" s="8"/>
      <c r="G48" s="4"/>
    </row>
    <row r="49">
      <c r="A49" s="8" t="s">
        <v>77</v>
      </c>
      <c r="G49" s="4"/>
    </row>
    <row r="50">
      <c r="A50" s="22" t="s">
        <v>78</v>
      </c>
      <c r="C50" s="10" t="s">
        <v>79</v>
      </c>
      <c r="D50" s="10" t="s">
        <v>80</v>
      </c>
      <c r="E50" s="8"/>
      <c r="F50" s="8"/>
      <c r="G50" s="4"/>
    </row>
    <row r="51">
      <c r="A51" s="8"/>
      <c r="B51" s="8"/>
      <c r="C51" s="8"/>
      <c r="D51" s="8"/>
      <c r="E51" s="8"/>
      <c r="F51" s="8"/>
      <c r="G51" s="4"/>
    </row>
    <row r="52">
      <c r="A52" s="8" t="s">
        <v>81</v>
      </c>
      <c r="G52" s="4" t="s">
        <v>11</v>
      </c>
    </row>
    <row r="53">
      <c r="A53" s="9" t="s">
        <v>82</v>
      </c>
      <c r="B53" s="19"/>
      <c r="C53" s="19"/>
      <c r="D53" s="19"/>
      <c r="E53" s="19"/>
      <c r="F53" s="19"/>
      <c r="G53" s="9" t="s">
        <v>20</v>
      </c>
    </row>
    <row r="54">
      <c r="A54" s="9" t="s">
        <v>83</v>
      </c>
      <c r="B54" s="19"/>
      <c r="C54" s="19"/>
      <c r="D54" s="19"/>
      <c r="E54" s="19"/>
      <c r="F54" s="19"/>
      <c r="G54" s="9" t="s">
        <v>20</v>
      </c>
    </row>
    <row r="55">
      <c r="A55" s="20" t="s">
        <v>84</v>
      </c>
      <c r="B55" s="6" t="s">
        <v>85</v>
      </c>
      <c r="C55" s="6" t="s">
        <v>86</v>
      </c>
    </row>
    <row r="56">
      <c r="A56" s="20" t="s">
        <v>87</v>
      </c>
      <c r="B56" s="6" t="s">
        <v>88</v>
      </c>
    </row>
    <row r="57">
      <c r="A57" s="6" t="s">
        <v>89</v>
      </c>
      <c r="B57" s="6" t="s">
        <v>90</v>
      </c>
      <c r="C57" s="6">
        <v>130000.0</v>
      </c>
      <c r="D57" s="6">
        <v>250000.0</v>
      </c>
    </row>
    <row r="58">
      <c r="A58" s="9" t="s">
        <v>91</v>
      </c>
      <c r="B58" s="19"/>
      <c r="C58" s="19"/>
      <c r="D58" s="19"/>
      <c r="E58" s="19"/>
      <c r="F58" s="19"/>
      <c r="G58" s="9" t="s">
        <v>20</v>
      </c>
    </row>
    <row r="59">
      <c r="A59" s="8" t="s">
        <v>92</v>
      </c>
      <c r="G59" s="4" t="s">
        <v>11</v>
      </c>
    </row>
    <row r="60">
      <c r="A60" s="12" t="s">
        <v>93</v>
      </c>
      <c r="B60" s="15"/>
      <c r="C60" s="15"/>
      <c r="D60" s="15"/>
      <c r="E60" s="15"/>
      <c r="F60" s="12" t="s">
        <v>94</v>
      </c>
      <c r="G60" s="15"/>
    </row>
    <row r="61">
      <c r="A61" s="12" t="s">
        <v>95</v>
      </c>
      <c r="B61" s="15"/>
      <c r="C61" s="15"/>
      <c r="D61" s="15"/>
      <c r="E61" s="15"/>
      <c r="F61" s="12" t="s">
        <v>94</v>
      </c>
      <c r="G61" s="15"/>
    </row>
    <row r="62">
      <c r="A62" s="12" t="s">
        <v>96</v>
      </c>
      <c r="B62" s="15"/>
      <c r="C62" s="15"/>
      <c r="D62" s="15"/>
      <c r="E62" s="15"/>
      <c r="F62" s="12" t="s">
        <v>94</v>
      </c>
      <c r="G62" s="15"/>
    </row>
    <row r="63">
      <c r="A63" s="12" t="s">
        <v>97</v>
      </c>
      <c r="B63" s="15"/>
      <c r="C63" s="15"/>
      <c r="D63" s="15"/>
      <c r="E63" s="15"/>
      <c r="F63" s="12" t="s">
        <v>94</v>
      </c>
      <c r="G63" s="15"/>
    </row>
    <row r="66">
      <c r="A66" s="6" t="s">
        <v>98</v>
      </c>
    </row>
    <row r="67">
      <c r="A67" s="6" t="s">
        <v>99</v>
      </c>
      <c r="B67" s="6">
        <v>114.0</v>
      </c>
      <c r="C67" s="6" t="s">
        <v>100</v>
      </c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 t="s">
        <v>101</v>
      </c>
      <c r="B71" s="6">
        <v>100.0</v>
      </c>
      <c r="C71" s="6" t="s">
        <v>102</v>
      </c>
      <c r="E71" s="6" t="s">
        <v>103</v>
      </c>
    </row>
    <row r="72">
      <c r="A72" s="6" t="s">
        <v>104</v>
      </c>
      <c r="B72" s="6" t="s">
        <v>105</v>
      </c>
      <c r="C72" s="6" t="s">
        <v>106</v>
      </c>
    </row>
    <row r="73">
      <c r="A73" s="6" t="s">
        <v>107</v>
      </c>
      <c r="B73" s="16">
        <f>0.3</f>
        <v>0.3</v>
      </c>
      <c r="C73" s="6" t="s">
        <v>108</v>
      </c>
      <c r="D73" s="16">
        <f t="shared" ref="D73:D74" si="1">12.5%*B73</f>
        <v>0.0375</v>
      </c>
      <c r="E73" s="6" t="s">
        <v>109</v>
      </c>
    </row>
    <row r="74">
      <c r="A74" s="6" t="s">
        <v>110</v>
      </c>
      <c r="B74" s="16">
        <f>0.3*1000*1000</f>
        <v>300000</v>
      </c>
      <c r="C74" s="6" t="s">
        <v>108</v>
      </c>
      <c r="D74" s="26">
        <f t="shared" si="1"/>
        <v>37500</v>
      </c>
      <c r="E74" s="21" t="s">
        <v>111</v>
      </c>
    </row>
    <row r="76">
      <c r="A76" s="6" t="s">
        <v>112</v>
      </c>
    </row>
    <row r="78">
      <c r="A78" s="6" t="s">
        <v>113</v>
      </c>
      <c r="B78" s="6" t="s">
        <v>114</v>
      </c>
    </row>
    <row r="79">
      <c r="A79" s="6" t="s">
        <v>115</v>
      </c>
      <c r="B79" s="6" t="s">
        <v>116</v>
      </c>
    </row>
    <row r="80">
      <c r="A80" s="6" t="s">
        <v>117</v>
      </c>
      <c r="B80" s="6" t="s">
        <v>118</v>
      </c>
    </row>
    <row r="82">
      <c r="A82" s="6" t="s">
        <v>119</v>
      </c>
    </row>
    <row r="83">
      <c r="A83" s="6" t="s">
        <v>120</v>
      </c>
      <c r="B83" s="6" t="s">
        <v>121</v>
      </c>
      <c r="C83" s="6" t="s">
        <v>122</v>
      </c>
    </row>
    <row r="84">
      <c r="A84" s="6" t="s">
        <v>123</v>
      </c>
      <c r="B84" s="6" t="s">
        <v>124</v>
      </c>
      <c r="C84" s="6" t="s">
        <v>122</v>
      </c>
    </row>
    <row r="86">
      <c r="B86" s="6" t="s">
        <v>125</v>
      </c>
    </row>
    <row r="87">
      <c r="B87" s="6" t="s">
        <v>126</v>
      </c>
    </row>
    <row r="89">
      <c r="A89" s="6" t="s">
        <v>127</v>
      </c>
    </row>
    <row r="90">
      <c r="A90" s="16">
        <f>1818*1000</f>
        <v>1818000</v>
      </c>
      <c r="B90" s="6" t="s">
        <v>128</v>
      </c>
      <c r="C90" s="27">
        <f>A90*100</f>
        <v>181800000</v>
      </c>
    </row>
    <row r="91">
      <c r="A91" s="16">
        <f>A90*1000</f>
        <v>1818000000</v>
      </c>
      <c r="B91" s="6" t="s">
        <v>129</v>
      </c>
    </row>
    <row r="93">
      <c r="A93" s="6" t="s">
        <v>130</v>
      </c>
    </row>
    <row r="94">
      <c r="A94" s="6" t="s">
        <v>131</v>
      </c>
      <c r="B94" s="6" t="s">
        <v>44</v>
      </c>
    </row>
    <row r="95">
      <c r="A95" s="6" t="s">
        <v>132</v>
      </c>
      <c r="B95" s="6" t="s">
        <v>133</v>
      </c>
      <c r="C95" s="16">
        <f>5+16+12</f>
        <v>33</v>
      </c>
    </row>
    <row r="96">
      <c r="A96" s="6" t="s">
        <v>134</v>
      </c>
      <c r="B96" s="6" t="s">
        <v>135</v>
      </c>
    </row>
    <row r="97">
      <c r="A97" s="6" t="s">
        <v>136</v>
      </c>
      <c r="B97" s="6" t="s">
        <v>137</v>
      </c>
      <c r="C97" s="6">
        <v>2300.0</v>
      </c>
    </row>
    <row r="98">
      <c r="A98" s="6" t="s">
        <v>138</v>
      </c>
      <c r="B98" s="16">
        <f>C95*C97</f>
        <v>75900</v>
      </c>
    </row>
    <row r="99">
      <c r="A99" s="6" t="s">
        <v>139</v>
      </c>
      <c r="B99" s="16">
        <f>1.4*C97</f>
        <v>3220</v>
      </c>
    </row>
    <row r="100">
      <c r="A100" s="6" t="s">
        <v>140</v>
      </c>
      <c r="B100" s="16">
        <f>B98/B99</f>
        <v>23.57142857</v>
      </c>
    </row>
    <row r="102">
      <c r="A102" s="6" t="s">
        <v>141</v>
      </c>
    </row>
    <row r="103">
      <c r="A103" s="6" t="s">
        <v>139</v>
      </c>
      <c r="B103" s="6" t="s">
        <v>142</v>
      </c>
    </row>
    <row r="104">
      <c r="A104" s="6" t="s">
        <v>143</v>
      </c>
      <c r="B104" s="6">
        <v>10817.36</v>
      </c>
    </row>
  </sheetData>
  <mergeCells count="8">
    <mergeCell ref="A6:F6"/>
    <mergeCell ref="A15:F15"/>
    <mergeCell ref="A25:F25"/>
    <mergeCell ref="A38:F38"/>
    <mergeCell ref="A44:F44"/>
    <mergeCell ref="A49:F49"/>
    <mergeCell ref="A52:F52"/>
    <mergeCell ref="A59:F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0"/>
  </cols>
  <sheetData>
    <row r="1" ht="9.75" customHeight="1"/>
    <row r="2">
      <c r="B2" s="4" t="s">
        <v>144</v>
      </c>
    </row>
    <row r="3">
      <c r="B3" s="6" t="s">
        <v>145</v>
      </c>
      <c r="F3" s="6" t="s">
        <v>146</v>
      </c>
      <c r="G3" s="6" t="s">
        <v>147</v>
      </c>
    </row>
    <row r="4">
      <c r="B4" s="6" t="s">
        <v>148</v>
      </c>
    </row>
    <row r="5">
      <c r="B5" s="6" t="s">
        <v>149</v>
      </c>
    </row>
    <row r="6">
      <c r="B6" s="6" t="s">
        <v>150</v>
      </c>
    </row>
    <row r="7">
      <c r="B7" s="6" t="s">
        <v>151</v>
      </c>
    </row>
    <row r="8">
      <c r="B8" s="6" t="s">
        <v>152</v>
      </c>
    </row>
    <row r="9">
      <c r="B9" s="6" t="s">
        <v>153</v>
      </c>
    </row>
    <row r="10">
      <c r="B10" s="6" t="s">
        <v>154</v>
      </c>
    </row>
    <row r="11">
      <c r="B11" s="6" t="s">
        <v>155</v>
      </c>
    </row>
    <row r="12">
      <c r="B12" s="6" t="s">
        <v>156</v>
      </c>
    </row>
    <row r="14">
      <c r="B14" s="28" t="s">
        <v>157</v>
      </c>
      <c r="C14" s="6" t="s">
        <v>158</v>
      </c>
    </row>
    <row r="15">
      <c r="C15" s="6" t="s">
        <v>159</v>
      </c>
      <c r="D15" s="6" t="s">
        <v>160</v>
      </c>
      <c r="E15" s="6" t="s">
        <v>161</v>
      </c>
    </row>
    <row r="16">
      <c r="B16" s="6" t="s">
        <v>162</v>
      </c>
    </row>
    <row r="17">
      <c r="B17" s="6" t="s">
        <v>163</v>
      </c>
      <c r="C17" s="6" t="s">
        <v>164</v>
      </c>
      <c r="D17" s="6" t="s">
        <v>165</v>
      </c>
      <c r="E17" s="6" t="s">
        <v>166</v>
      </c>
    </row>
    <row r="18">
      <c r="B18" s="6" t="s">
        <v>167</v>
      </c>
      <c r="C18" s="6" t="s">
        <v>168</v>
      </c>
      <c r="D18" s="6" t="s">
        <v>169</v>
      </c>
    </row>
    <row r="19">
      <c r="B19" s="6" t="s">
        <v>170</v>
      </c>
      <c r="D19" s="6" t="s">
        <v>171</v>
      </c>
    </row>
    <row r="20">
      <c r="B20" s="6"/>
    </row>
    <row r="21">
      <c r="B21" s="6"/>
    </row>
    <row r="22">
      <c r="B22" s="6" t="s">
        <v>172</v>
      </c>
    </row>
    <row r="23">
      <c r="B23" s="6" t="s">
        <v>173</v>
      </c>
      <c r="C23" s="6" t="s">
        <v>174</v>
      </c>
      <c r="D23" s="29" t="s">
        <v>175</v>
      </c>
    </row>
    <row r="24">
      <c r="B24" s="6" t="s">
        <v>176</v>
      </c>
      <c r="C24" s="6" t="s">
        <v>168</v>
      </c>
      <c r="D24" s="6" t="s">
        <v>177</v>
      </c>
    </row>
    <row r="25">
      <c r="B25" s="6" t="s">
        <v>178</v>
      </c>
      <c r="C25" s="6" t="s">
        <v>179</v>
      </c>
    </row>
    <row r="26">
      <c r="B26" s="6" t="s">
        <v>180</v>
      </c>
      <c r="C26" s="6" t="s">
        <v>174</v>
      </c>
      <c r="D26" s="6" t="s">
        <v>181</v>
      </c>
    </row>
    <row r="27">
      <c r="B27" s="6"/>
    </row>
    <row r="28">
      <c r="B28" s="6"/>
    </row>
    <row r="29">
      <c r="B29" s="6" t="s">
        <v>182</v>
      </c>
    </row>
    <row r="30">
      <c r="B30" s="6" t="s">
        <v>183</v>
      </c>
      <c r="C30" s="6"/>
      <c r="D30" s="6" t="s">
        <v>184</v>
      </c>
    </row>
    <row r="31">
      <c r="B31" s="6" t="s">
        <v>185</v>
      </c>
    </row>
    <row r="33">
      <c r="B33" s="6" t="s">
        <v>186</v>
      </c>
    </row>
    <row r="34">
      <c r="B34" s="6" t="s">
        <v>187</v>
      </c>
      <c r="C34" s="30"/>
      <c r="D34" s="30">
        <v>0.7</v>
      </c>
      <c r="E34" s="6" t="s">
        <v>188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6.63"/>
  </cols>
  <sheetData>
    <row r="2">
      <c r="B2" s="6" t="s">
        <v>189</v>
      </c>
    </row>
    <row r="7">
      <c r="B7" s="31" t="s">
        <v>190</v>
      </c>
      <c r="C7" s="10"/>
      <c r="D7" s="10"/>
    </row>
    <row r="8">
      <c r="B8" s="32" t="s">
        <v>191</v>
      </c>
      <c r="C8" s="32" t="s">
        <v>192</v>
      </c>
      <c r="D8" s="32" t="s">
        <v>193</v>
      </c>
    </row>
    <row r="9">
      <c r="B9" s="6" t="s">
        <v>194</v>
      </c>
      <c r="C9" s="6" t="s">
        <v>195</v>
      </c>
      <c r="D9" s="6" t="s">
        <v>196</v>
      </c>
    </row>
    <row r="10">
      <c r="B10" s="6" t="s">
        <v>197</v>
      </c>
      <c r="C10" s="33">
        <v>2368.42</v>
      </c>
      <c r="D10" s="33">
        <v>2386.35</v>
      </c>
    </row>
    <row r="11">
      <c r="B11" s="6" t="s">
        <v>198</v>
      </c>
      <c r="C11" s="6" t="s">
        <v>199</v>
      </c>
      <c r="D11" s="6" t="s">
        <v>200</v>
      </c>
    </row>
    <row r="13">
      <c r="B13" s="31" t="s">
        <v>201</v>
      </c>
      <c r="C13" s="8"/>
      <c r="D13" s="8"/>
    </row>
    <row r="14">
      <c r="B14" s="6" t="s">
        <v>202</v>
      </c>
      <c r="C14" s="6" t="s">
        <v>203</v>
      </c>
      <c r="D14" s="6" t="s">
        <v>204</v>
      </c>
    </row>
    <row r="15">
      <c r="B15" s="6"/>
      <c r="C15" s="30"/>
      <c r="D15" s="6"/>
      <c r="E15" s="6"/>
    </row>
    <row r="16">
      <c r="B16" s="6" t="s">
        <v>205</v>
      </c>
      <c r="C16" s="30">
        <v>0.13</v>
      </c>
      <c r="D16" s="6" t="s">
        <v>206</v>
      </c>
      <c r="E16" s="6" t="s">
        <v>207</v>
      </c>
    </row>
    <row r="17">
      <c r="B17" s="6" t="s">
        <v>208</v>
      </c>
      <c r="D17" s="6" t="s">
        <v>209</v>
      </c>
      <c r="E17" s="6" t="s">
        <v>210</v>
      </c>
    </row>
    <row r="18">
      <c r="B18" s="6" t="s">
        <v>211</v>
      </c>
      <c r="D18" s="6" t="s">
        <v>212</v>
      </c>
    </row>
    <row r="19">
      <c r="B19" s="6" t="s">
        <v>213</v>
      </c>
      <c r="D19" s="6" t="s">
        <v>214</v>
      </c>
    </row>
    <row r="20">
      <c r="B20" s="6" t="s">
        <v>215</v>
      </c>
    </row>
    <row r="21">
      <c r="B21" s="6" t="s">
        <v>216</v>
      </c>
      <c r="D21" s="6" t="s">
        <v>217</v>
      </c>
    </row>
    <row r="23">
      <c r="B23" s="6" t="s">
        <v>218</v>
      </c>
      <c r="D23" s="6" t="s">
        <v>219</v>
      </c>
    </row>
    <row r="24">
      <c r="B24" s="6" t="s">
        <v>162</v>
      </c>
      <c r="D24" s="6" t="s">
        <v>220</v>
      </c>
      <c r="E24" s="6" t="s">
        <v>221</v>
      </c>
      <c r="F24" s="6" t="s">
        <v>222</v>
      </c>
    </row>
    <row r="30">
      <c r="B30" s="28" t="s">
        <v>223</v>
      </c>
    </row>
    <row r="32">
      <c r="B32" s="6" t="s">
        <v>224</v>
      </c>
      <c r="C32" s="6" t="s">
        <v>225</v>
      </c>
      <c r="D32" s="6" t="s">
        <v>226</v>
      </c>
    </row>
    <row r="33">
      <c r="C33" s="6" t="s">
        <v>227</v>
      </c>
      <c r="D33" s="6" t="s">
        <v>228</v>
      </c>
    </row>
    <row r="35">
      <c r="B35" s="6" t="s">
        <v>81</v>
      </c>
    </row>
    <row r="36">
      <c r="B36" s="6" t="s">
        <v>229</v>
      </c>
    </row>
    <row r="38">
      <c r="B38" s="6" t="s">
        <v>230</v>
      </c>
      <c r="C38" s="6" t="s">
        <v>231</v>
      </c>
    </row>
    <row r="42">
      <c r="B42" s="28" t="s">
        <v>232</v>
      </c>
    </row>
    <row r="44">
      <c r="B44" s="6" t="s">
        <v>233</v>
      </c>
      <c r="C44" s="6" t="s">
        <v>234</v>
      </c>
    </row>
    <row r="45">
      <c r="B45" s="6" t="s">
        <v>235</v>
      </c>
      <c r="C45" s="6" t="s">
        <v>236</v>
      </c>
    </row>
    <row r="47">
      <c r="B47" s="6" t="s">
        <v>33</v>
      </c>
    </row>
    <row r="48">
      <c r="B48" s="6" t="s">
        <v>77</v>
      </c>
      <c r="C48" s="6" t="s">
        <v>86</v>
      </c>
    </row>
    <row r="50">
      <c r="B50" s="6" t="s">
        <v>232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22.38"/>
  </cols>
  <sheetData>
    <row r="1" ht="8.25" customHeight="1"/>
    <row r="2">
      <c r="B2" s="6" t="s">
        <v>232</v>
      </c>
    </row>
    <row r="4">
      <c r="B4" s="6" t="s">
        <v>201</v>
      </c>
    </row>
    <row r="5">
      <c r="B5" s="6" t="s">
        <v>237</v>
      </c>
    </row>
    <row r="6">
      <c r="B6" s="6" t="s">
        <v>238</v>
      </c>
    </row>
    <row r="8">
      <c r="B8" s="6" t="s">
        <v>239</v>
      </c>
    </row>
    <row r="9">
      <c r="B9" s="6" t="s">
        <v>240</v>
      </c>
      <c r="C9" s="30">
        <v>0.63</v>
      </c>
    </row>
    <row r="10">
      <c r="B10" s="6" t="s">
        <v>241</v>
      </c>
      <c r="C10" s="30">
        <v>0.37</v>
      </c>
    </row>
    <row r="12">
      <c r="B12" s="6" t="s">
        <v>242</v>
      </c>
    </row>
    <row r="13">
      <c r="B13" s="6" t="s">
        <v>243</v>
      </c>
      <c r="C13" s="6" t="s">
        <v>244</v>
      </c>
    </row>
    <row r="14">
      <c r="B14" s="6" t="s">
        <v>245</v>
      </c>
      <c r="C14" s="6" t="s">
        <v>246</v>
      </c>
    </row>
    <row r="20">
      <c r="C20" s="34" t="s">
        <v>247</v>
      </c>
      <c r="K20" s="34" t="s">
        <v>248</v>
      </c>
      <c r="R20" s="34" t="s">
        <v>249</v>
      </c>
    </row>
    <row r="31" ht="36.0" customHeight="1">
      <c r="C31" s="35" t="s">
        <v>250</v>
      </c>
    </row>
    <row r="33" ht="29.25" customHeight="1">
      <c r="C33" s="35" t="s">
        <v>251</v>
      </c>
    </row>
    <row r="39" ht="31.5" customHeight="1">
      <c r="K39" s="36" t="s">
        <v>252</v>
      </c>
    </row>
    <row r="40">
      <c r="B40" s="6" t="s">
        <v>253</v>
      </c>
    </row>
    <row r="42">
      <c r="B42" s="6" t="s">
        <v>254</v>
      </c>
      <c r="C42" s="6" t="s">
        <v>255</v>
      </c>
    </row>
    <row r="43">
      <c r="B43" s="6" t="s">
        <v>256</v>
      </c>
      <c r="C43" s="6" t="s">
        <v>257</v>
      </c>
    </row>
    <row r="44">
      <c r="B44" s="6" t="s">
        <v>258</v>
      </c>
      <c r="C44" s="6" t="s">
        <v>259</v>
      </c>
    </row>
    <row r="47">
      <c r="B47" s="6" t="s">
        <v>260</v>
      </c>
    </row>
    <row r="48">
      <c r="B48" s="6" t="s">
        <v>261</v>
      </c>
    </row>
    <row r="51">
      <c r="B51" s="6" t="s">
        <v>262</v>
      </c>
      <c r="C51" s="6" t="s">
        <v>160</v>
      </c>
      <c r="D51" s="6" t="s">
        <v>245</v>
      </c>
    </row>
    <row r="52">
      <c r="B52" s="6" t="s">
        <v>263</v>
      </c>
      <c r="C52" s="6" t="s">
        <v>264</v>
      </c>
      <c r="D52" s="6" t="s">
        <v>265</v>
      </c>
      <c r="E52" s="6" t="s">
        <v>266</v>
      </c>
      <c r="F52" s="6" t="s">
        <v>267</v>
      </c>
      <c r="G52" s="6"/>
    </row>
    <row r="53">
      <c r="B53" s="6" t="s">
        <v>268</v>
      </c>
      <c r="D53" s="6" t="s">
        <v>233</v>
      </c>
      <c r="E53" s="6" t="s">
        <v>269</v>
      </c>
    </row>
    <row r="58">
      <c r="B58" s="6" t="s">
        <v>270</v>
      </c>
    </row>
    <row r="60">
      <c r="B60" s="6" t="s">
        <v>271</v>
      </c>
      <c r="C60" s="16">
        <f>666+112</f>
        <v>778</v>
      </c>
    </row>
    <row r="61">
      <c r="B61" s="6" t="s">
        <v>272</v>
      </c>
    </row>
    <row r="62">
      <c r="B62" s="6" t="s">
        <v>245</v>
      </c>
      <c r="E62" s="6" t="s">
        <v>273</v>
      </c>
    </row>
    <row r="63">
      <c r="B63" s="6" t="s">
        <v>274</v>
      </c>
      <c r="C63" s="30">
        <v>0.11</v>
      </c>
      <c r="D63" s="16">
        <f t="shared" ref="D63:D64" si="1">$C$60*C63</f>
        <v>85.58</v>
      </c>
      <c r="E63" s="6" t="s">
        <v>275</v>
      </c>
      <c r="F63" s="30">
        <v>0.11</v>
      </c>
      <c r="G63" s="16">
        <f t="shared" ref="G63:G65" si="2">$C$60*F63</f>
        <v>85.58</v>
      </c>
    </row>
    <row r="64">
      <c r="B64" s="6" t="s">
        <v>276</v>
      </c>
      <c r="C64" s="30">
        <v>0.01</v>
      </c>
      <c r="D64" s="16">
        <f t="shared" si="1"/>
        <v>7.78</v>
      </c>
      <c r="E64" s="6" t="s">
        <v>277</v>
      </c>
      <c r="F64" s="30">
        <v>0.44</v>
      </c>
      <c r="G64" s="16">
        <f t="shared" si="2"/>
        <v>342.32</v>
      </c>
    </row>
    <row r="65">
      <c r="E65" s="6" t="s">
        <v>278</v>
      </c>
      <c r="F65" s="30">
        <v>0.31</v>
      </c>
      <c r="G65" s="16">
        <f t="shared" si="2"/>
        <v>241.18</v>
      </c>
    </row>
    <row r="66">
      <c r="B66" s="6" t="s">
        <v>198</v>
      </c>
      <c r="D66" s="6">
        <f>SUM(D63:D65)</f>
        <v>93.36</v>
      </c>
      <c r="G66" s="16">
        <f>SUM(G63:G65)</f>
        <v>669.08</v>
      </c>
    </row>
    <row r="67">
      <c r="B67" s="6" t="s">
        <v>279</v>
      </c>
      <c r="C67" s="6" t="s">
        <v>245</v>
      </c>
      <c r="D67" s="6">
        <v>112.0</v>
      </c>
      <c r="F67" s="6" t="s">
        <v>273</v>
      </c>
      <c r="G67" s="6">
        <v>666.0</v>
      </c>
    </row>
    <row r="69">
      <c r="B69" s="6" t="s">
        <v>138</v>
      </c>
      <c r="C69" s="6" t="s">
        <v>280</v>
      </c>
    </row>
    <row r="70">
      <c r="B70" s="6" t="s">
        <v>275</v>
      </c>
      <c r="C70" s="6" t="s">
        <v>281</v>
      </c>
    </row>
    <row r="72">
      <c r="B72" s="6" t="s">
        <v>282</v>
      </c>
    </row>
    <row r="73">
      <c r="B73" s="6" t="s">
        <v>283</v>
      </c>
      <c r="C73" s="6" t="s">
        <v>284</v>
      </c>
    </row>
    <row r="74">
      <c r="B74" s="6" t="s">
        <v>285</v>
      </c>
      <c r="C74" s="6" t="s">
        <v>286</v>
      </c>
    </row>
    <row r="76">
      <c r="B76" s="6" t="s">
        <v>287</v>
      </c>
    </row>
    <row r="77">
      <c r="B77" s="6" t="s">
        <v>274</v>
      </c>
      <c r="C77" s="6" t="s">
        <v>288</v>
      </c>
    </row>
    <row r="79">
      <c r="B79" s="6" t="s">
        <v>289</v>
      </c>
      <c r="C79" s="30">
        <v>0.14</v>
      </c>
      <c r="D79" s="16">
        <f>C79*C60</f>
        <v>108.92</v>
      </c>
    </row>
    <row r="80">
      <c r="C80" s="6"/>
      <c r="F80" s="6" t="s">
        <v>256</v>
      </c>
      <c r="J80" s="6" t="s">
        <v>290</v>
      </c>
    </row>
    <row r="81">
      <c r="C81" s="6" t="s">
        <v>233</v>
      </c>
      <c r="D81" s="6" t="s">
        <v>290</v>
      </c>
      <c r="F81" s="6" t="s">
        <v>291</v>
      </c>
      <c r="H81" s="6" t="s">
        <v>292</v>
      </c>
      <c r="I81" s="6" t="s">
        <v>293</v>
      </c>
      <c r="M81" s="6" t="s">
        <v>293</v>
      </c>
    </row>
    <row r="82">
      <c r="B82" s="6" t="s">
        <v>139</v>
      </c>
      <c r="C82" s="6">
        <v>2000.0</v>
      </c>
      <c r="D82" s="6">
        <v>400.0</v>
      </c>
      <c r="F82" s="16">
        <f t="shared" ref="F82:F83" si="3">C82*1000</f>
        <v>2000000</v>
      </c>
      <c r="G82" s="16">
        <f t="shared" ref="G82:G83" si="4">8.5*F82</f>
        <v>17000000</v>
      </c>
      <c r="H82" s="16">
        <f t="shared" ref="H82:H83" si="5">G82/10000000</f>
        <v>1.7</v>
      </c>
      <c r="I82" s="16">
        <f t="shared" ref="I82:I83" si="6">H82*85</f>
        <v>144.5</v>
      </c>
      <c r="J82" s="16">
        <f t="shared" ref="J82:J83" si="7">D82*1000</f>
        <v>400000</v>
      </c>
      <c r="K82" s="16">
        <f>31*J82</f>
        <v>12400000</v>
      </c>
      <c r="L82" s="16">
        <f t="shared" ref="L82:L83" si="8">K82/10000000</f>
        <v>1.24</v>
      </c>
      <c r="M82" s="16">
        <f t="shared" ref="M82:M83" si="9">L82*85</f>
        <v>105.4</v>
      </c>
    </row>
    <row r="83">
      <c r="B83" s="6" t="s">
        <v>294</v>
      </c>
      <c r="C83" s="6">
        <v>32000.0</v>
      </c>
      <c r="D83" s="6">
        <v>5500.0</v>
      </c>
      <c r="F83" s="16">
        <f t="shared" si="3"/>
        <v>32000000</v>
      </c>
      <c r="G83" s="16">
        <f t="shared" si="4"/>
        <v>272000000</v>
      </c>
      <c r="H83" s="16">
        <f t="shared" si="5"/>
        <v>27.2</v>
      </c>
      <c r="I83" s="16">
        <f t="shared" si="6"/>
        <v>2312</v>
      </c>
      <c r="J83" s="16">
        <f t="shared" si="7"/>
        <v>5500000</v>
      </c>
      <c r="K83" s="16">
        <f>J83*31</f>
        <v>170500000</v>
      </c>
      <c r="L83" s="16">
        <f t="shared" si="8"/>
        <v>17.05</v>
      </c>
      <c r="M83" s="16">
        <f t="shared" si="9"/>
        <v>1449.25</v>
      </c>
    </row>
    <row r="87">
      <c r="C87" s="6">
        <v>2025.0</v>
      </c>
      <c r="D87" s="6">
        <v>2026.0</v>
      </c>
      <c r="E87" s="6">
        <v>2027.0</v>
      </c>
      <c r="F87" s="6">
        <v>2028.0</v>
      </c>
      <c r="G87" s="6">
        <v>2029.0</v>
      </c>
    </row>
    <row r="88">
      <c r="B88" s="4" t="s">
        <v>295</v>
      </c>
    </row>
    <row r="89">
      <c r="B89" s="6" t="s">
        <v>296</v>
      </c>
      <c r="D89" s="6">
        <v>500.0</v>
      </c>
      <c r="E89" s="6">
        <v>1000.0</v>
      </c>
    </row>
    <row r="90">
      <c r="B90" s="6" t="s">
        <v>297</v>
      </c>
      <c r="D90" s="6">
        <v>300.0</v>
      </c>
      <c r="E90" s="6">
        <v>1000.0</v>
      </c>
    </row>
    <row r="91">
      <c r="B91" s="4" t="s">
        <v>298</v>
      </c>
    </row>
    <row r="92">
      <c r="B92" s="6" t="s">
        <v>296</v>
      </c>
      <c r="D92" s="16">
        <f t="shared" ref="D92:E92" si="10">D89*0.18</f>
        <v>90</v>
      </c>
      <c r="E92" s="16">
        <f t="shared" si="10"/>
        <v>180</v>
      </c>
    </row>
    <row r="93">
      <c r="B93" s="6" t="s">
        <v>297</v>
      </c>
      <c r="D93" s="16">
        <f t="shared" ref="D93:E93" si="11">D90*0.18</f>
        <v>54</v>
      </c>
      <c r="E93" s="16">
        <f t="shared" si="11"/>
        <v>180</v>
      </c>
    </row>
    <row r="95">
      <c r="B95" s="6" t="s">
        <v>299</v>
      </c>
      <c r="D95" s="16">
        <f>(1600*0.1)*0.75</f>
        <v>120</v>
      </c>
      <c r="E95" s="16">
        <f>1600*0.1</f>
        <v>160</v>
      </c>
    </row>
    <row r="96">
      <c r="B96" s="6" t="s">
        <v>300</v>
      </c>
      <c r="D96" s="6">
        <v>100.0</v>
      </c>
      <c r="E96" s="6">
        <v>135.0</v>
      </c>
    </row>
    <row r="97">
      <c r="B97" s="6" t="s">
        <v>301</v>
      </c>
      <c r="D97" s="6">
        <v>20.0</v>
      </c>
      <c r="E97" s="6">
        <v>50.0</v>
      </c>
    </row>
    <row r="99">
      <c r="D99" s="16">
        <f t="shared" ref="D99:E99" si="12">D92+D93-D95-D96-D97</f>
        <v>-96</v>
      </c>
      <c r="E99" s="16">
        <f t="shared" si="12"/>
        <v>15</v>
      </c>
    </row>
  </sheetData>
  <mergeCells count="3">
    <mergeCell ref="C31:G31"/>
    <mergeCell ref="C33:G33"/>
    <mergeCell ref="K39:M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>
      <c r="A4" s="37"/>
      <c r="B4" s="38" t="s">
        <v>302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7"/>
    </row>
    <row r="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>
      <c r="A6" s="37"/>
      <c r="B6" s="40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41" t="s">
        <v>303</v>
      </c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>
      <c r="A51" s="37"/>
      <c r="B51" s="37"/>
      <c r="C51" s="37"/>
      <c r="D51" s="37"/>
      <c r="E51" s="37"/>
      <c r="F51" s="37"/>
      <c r="G51" s="37"/>
      <c r="H51" s="37"/>
      <c r="I51" s="42" t="s">
        <v>304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</sheetData>
  <hyperlinks>
    <hyperlink r:id="rId1" ref="N4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8.5"/>
  </cols>
  <sheetData>
    <row r="1" ht="9.75" customHeight="1"/>
    <row r="2">
      <c r="B2" s="43" t="s">
        <v>305</v>
      </c>
    </row>
    <row r="3">
      <c r="B3" s="6" t="s">
        <v>3</v>
      </c>
      <c r="C3" s="6" t="s">
        <v>160</v>
      </c>
    </row>
    <row r="4">
      <c r="B4" s="6" t="s">
        <v>306</v>
      </c>
      <c r="C4" s="6" t="s">
        <v>307</v>
      </c>
      <c r="E4" s="6" t="s">
        <v>308</v>
      </c>
    </row>
    <row r="5">
      <c r="B5" s="6" t="s">
        <v>309</v>
      </c>
      <c r="C5" s="6" t="s">
        <v>310</v>
      </c>
      <c r="E5" s="6" t="s">
        <v>311</v>
      </c>
    </row>
    <row r="6">
      <c r="B6" s="6" t="s">
        <v>312</v>
      </c>
      <c r="C6" s="6" t="s">
        <v>313</v>
      </c>
      <c r="E6" s="44" t="s">
        <v>314</v>
      </c>
    </row>
    <row r="7">
      <c r="B7" s="6" t="s">
        <v>315</v>
      </c>
      <c r="C7" s="6" t="s">
        <v>316</v>
      </c>
    </row>
    <row r="9">
      <c r="B9" s="43" t="s">
        <v>317</v>
      </c>
    </row>
    <row r="10">
      <c r="B10" s="6" t="s">
        <v>3</v>
      </c>
      <c r="C10" s="6" t="s">
        <v>160</v>
      </c>
    </row>
    <row r="11">
      <c r="B11" s="6" t="s">
        <v>318</v>
      </c>
      <c r="C11" s="6" t="s">
        <v>319</v>
      </c>
      <c r="D11" s="6" t="s">
        <v>320</v>
      </c>
    </row>
    <row r="12">
      <c r="B12" s="6" t="s">
        <v>321</v>
      </c>
      <c r="C12" s="6" t="s">
        <v>322</v>
      </c>
    </row>
    <row r="13">
      <c r="B13" s="6" t="s">
        <v>323</v>
      </c>
      <c r="C13" s="6" t="s">
        <v>324</v>
      </c>
    </row>
    <row r="14">
      <c r="B14" s="6"/>
    </row>
    <row r="15">
      <c r="B15" s="43" t="s">
        <v>325</v>
      </c>
    </row>
    <row r="16">
      <c r="B16" s="6" t="s">
        <v>326</v>
      </c>
      <c r="C16" s="6" t="s">
        <v>327</v>
      </c>
    </row>
    <row r="17">
      <c r="B17" s="6" t="s">
        <v>328</v>
      </c>
      <c r="C17" s="6">
        <v>50000.0</v>
      </c>
    </row>
    <row r="18">
      <c r="B18" s="6" t="s">
        <v>329</v>
      </c>
      <c r="C18" s="6" t="s">
        <v>330</v>
      </c>
    </row>
  </sheetData>
  <hyperlinks>
    <hyperlink r:id="rId1" ref="E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7.63"/>
    <col customWidth="1" min="5" max="5" width="9.38"/>
  </cols>
  <sheetData>
    <row r="1">
      <c r="B1" s="4" t="s">
        <v>331</v>
      </c>
    </row>
    <row r="2">
      <c r="B2" s="6" t="s">
        <v>332</v>
      </c>
    </row>
    <row r="3">
      <c r="B3" s="6" t="s">
        <v>333</v>
      </c>
    </row>
    <row r="4">
      <c r="B4" s="6" t="s">
        <v>334</v>
      </c>
    </row>
    <row r="5">
      <c r="B5" s="6" t="s">
        <v>335</v>
      </c>
    </row>
    <row r="6">
      <c r="B6" s="6" t="s">
        <v>336</v>
      </c>
    </row>
    <row r="8">
      <c r="B8" s="4" t="s">
        <v>332</v>
      </c>
      <c r="D8" s="4" t="s">
        <v>81</v>
      </c>
      <c r="E8" s="4" t="s">
        <v>77</v>
      </c>
      <c r="F8" s="4" t="s">
        <v>233</v>
      </c>
      <c r="G8" s="4" t="s">
        <v>112</v>
      </c>
      <c r="H8" s="4" t="s">
        <v>337</v>
      </c>
    </row>
    <row r="9">
      <c r="B9" s="6" t="s">
        <v>81</v>
      </c>
      <c r="D9" s="6" t="s">
        <v>338</v>
      </c>
      <c r="E9" s="6" t="s">
        <v>339</v>
      </c>
      <c r="F9" s="6" t="s">
        <v>340</v>
      </c>
      <c r="G9" s="6" t="s">
        <v>341</v>
      </c>
      <c r="H9" s="6" t="s">
        <v>342</v>
      </c>
    </row>
    <row r="10">
      <c r="B10" s="6" t="s">
        <v>77</v>
      </c>
      <c r="D10" s="6" t="s">
        <v>343</v>
      </c>
      <c r="E10" s="6" t="s">
        <v>172</v>
      </c>
      <c r="G10" s="6" t="s">
        <v>344</v>
      </c>
      <c r="H10" s="6" t="s">
        <v>345</v>
      </c>
    </row>
    <row r="11">
      <c r="B11" s="6" t="s">
        <v>233</v>
      </c>
      <c r="E11" s="6" t="s">
        <v>346</v>
      </c>
    </row>
    <row r="12">
      <c r="B12" s="6" t="s">
        <v>112</v>
      </c>
    </row>
    <row r="13">
      <c r="B13" s="6" t="s">
        <v>337</v>
      </c>
    </row>
    <row r="15">
      <c r="B15" s="4" t="s">
        <v>81</v>
      </c>
      <c r="C15" s="4" t="s">
        <v>347</v>
      </c>
      <c r="G15" s="4" t="s">
        <v>348</v>
      </c>
    </row>
    <row r="16">
      <c r="B16" s="6" t="s">
        <v>349</v>
      </c>
      <c r="C16" s="6" t="s">
        <v>350</v>
      </c>
      <c r="G16" s="6" t="s">
        <v>351</v>
      </c>
    </row>
    <row r="17">
      <c r="B17" s="6" t="s">
        <v>352</v>
      </c>
      <c r="C17" s="6" t="s">
        <v>353</v>
      </c>
    </row>
    <row r="18">
      <c r="B18" s="6" t="s">
        <v>354</v>
      </c>
      <c r="C18" s="6" t="s">
        <v>355</v>
      </c>
    </row>
    <row r="20">
      <c r="B20" s="4" t="s">
        <v>77</v>
      </c>
      <c r="C20" s="4" t="s">
        <v>347</v>
      </c>
    </row>
    <row r="21">
      <c r="B21" s="6" t="s">
        <v>356</v>
      </c>
      <c r="C21" s="6" t="s">
        <v>357</v>
      </c>
    </row>
    <row r="22">
      <c r="B22" s="6" t="s">
        <v>358</v>
      </c>
      <c r="C22" s="6" t="s">
        <v>359</v>
      </c>
    </row>
    <row r="23">
      <c r="B23" s="6" t="s">
        <v>360</v>
      </c>
      <c r="C23" s="6" t="s">
        <v>361</v>
      </c>
    </row>
    <row r="25">
      <c r="B25" s="4" t="s">
        <v>233</v>
      </c>
    </row>
    <row r="26">
      <c r="B26" s="6" t="s">
        <v>362</v>
      </c>
      <c r="C26" s="6" t="s">
        <v>363</v>
      </c>
    </row>
    <row r="27">
      <c r="B27" s="6" t="s">
        <v>364</v>
      </c>
      <c r="C27" s="6" t="s">
        <v>365</v>
      </c>
    </row>
    <row r="28">
      <c r="B28" s="6" t="s">
        <v>366</v>
      </c>
      <c r="C28" s="6" t="s">
        <v>367</v>
      </c>
    </row>
    <row r="30">
      <c r="B30" s="4" t="s">
        <v>112</v>
      </c>
    </row>
    <row r="31">
      <c r="B31" s="6" t="s">
        <v>368</v>
      </c>
      <c r="C31" s="6" t="s">
        <v>369</v>
      </c>
    </row>
    <row r="33">
      <c r="B33" s="6" t="s">
        <v>370</v>
      </c>
      <c r="C33" s="6" t="s">
        <v>138</v>
      </c>
    </row>
    <row r="34">
      <c r="B34" s="6"/>
      <c r="C34" s="6">
        <v>2025.0</v>
      </c>
      <c r="D34" s="6">
        <v>2030.0</v>
      </c>
    </row>
    <row r="35">
      <c r="B35" s="6" t="s">
        <v>81</v>
      </c>
      <c r="C35" s="6" t="s">
        <v>371</v>
      </c>
      <c r="D35" s="6" t="s">
        <v>372</v>
      </c>
    </row>
    <row r="36">
      <c r="B36" s="6" t="s">
        <v>77</v>
      </c>
      <c r="C36" s="6">
        <v>900.0</v>
      </c>
      <c r="D36" s="6" t="s">
        <v>373</v>
      </c>
    </row>
    <row r="37">
      <c r="B37" s="6" t="s">
        <v>233</v>
      </c>
      <c r="C37" s="6" t="s">
        <v>374</v>
      </c>
      <c r="D37" s="6" t="s">
        <v>375</v>
      </c>
    </row>
    <row r="38">
      <c r="B38" s="6" t="s">
        <v>112</v>
      </c>
      <c r="C38" s="6" t="s">
        <v>376</v>
      </c>
      <c r="D38" s="6" t="s">
        <v>377</v>
      </c>
    </row>
    <row r="40">
      <c r="B40" s="6" t="s">
        <v>378</v>
      </c>
      <c r="C40" s="45">
        <v>0.514</v>
      </c>
    </row>
    <row r="41">
      <c r="B41" s="6" t="s">
        <v>164</v>
      </c>
      <c r="C41" s="6" t="s">
        <v>379</v>
      </c>
    </row>
    <row r="43">
      <c r="B43" s="6" t="s">
        <v>380</v>
      </c>
      <c r="C43" s="6" t="s">
        <v>381</v>
      </c>
    </row>
    <row r="45">
      <c r="B45" s="46" t="s">
        <v>382</v>
      </c>
    </row>
    <row r="46">
      <c r="B46" s="6" t="s">
        <v>134</v>
      </c>
      <c r="C46" s="6" t="s">
        <v>135</v>
      </c>
    </row>
    <row r="47">
      <c r="B47" s="6" t="s">
        <v>383</v>
      </c>
      <c r="C47" s="6" t="s">
        <v>384</v>
      </c>
      <c r="D47" s="6" t="s">
        <v>385</v>
      </c>
    </row>
    <row r="48">
      <c r="B48" s="6" t="s">
        <v>386</v>
      </c>
      <c r="C48" s="6" t="s">
        <v>387</v>
      </c>
    </row>
    <row r="49">
      <c r="B49" s="6" t="s">
        <v>294</v>
      </c>
      <c r="C49" s="6" t="s">
        <v>388</v>
      </c>
    </row>
    <row r="50">
      <c r="C50" s="6" t="s">
        <v>389</v>
      </c>
    </row>
    <row r="53">
      <c r="B53" s="6" t="s">
        <v>390</v>
      </c>
    </row>
    <row r="55">
      <c r="F55" s="6" t="s">
        <v>297</v>
      </c>
      <c r="G55" s="6" t="s">
        <v>391</v>
      </c>
    </row>
    <row r="66">
      <c r="B66" s="6" t="s">
        <v>392</v>
      </c>
    </row>
    <row r="67">
      <c r="B67" s="6" t="s">
        <v>393</v>
      </c>
      <c r="C67" s="6" t="s">
        <v>394</v>
      </c>
    </row>
    <row r="68">
      <c r="C68" s="6" t="s">
        <v>395</v>
      </c>
      <c r="E68" s="4" t="s">
        <v>396</v>
      </c>
      <c r="F68" s="30">
        <v>0.5</v>
      </c>
      <c r="G68" s="16">
        <f>F68*C71</f>
        <v>270434</v>
      </c>
    </row>
    <row r="69">
      <c r="C69" s="16">
        <f>235.16</f>
        <v>235.16</v>
      </c>
      <c r="E69" s="4" t="s">
        <v>397</v>
      </c>
      <c r="F69" s="30">
        <v>0.07</v>
      </c>
      <c r="G69" s="16">
        <f t="shared" ref="G69:G72" si="1">$C$71*F69</f>
        <v>37860.76</v>
      </c>
    </row>
    <row r="70">
      <c r="B70" s="6" t="s">
        <v>398</v>
      </c>
      <c r="C70" s="6">
        <v>2300.0</v>
      </c>
      <c r="E70" s="4" t="s">
        <v>399</v>
      </c>
      <c r="F70" s="30">
        <v>0.2</v>
      </c>
      <c r="G70" s="16">
        <f t="shared" si="1"/>
        <v>108173.6</v>
      </c>
    </row>
    <row r="71">
      <c r="B71" s="6" t="s">
        <v>400</v>
      </c>
      <c r="C71" s="16">
        <f>C69*C70</f>
        <v>540868</v>
      </c>
      <c r="E71" s="4" t="s">
        <v>401</v>
      </c>
      <c r="F71" s="30">
        <v>0.05</v>
      </c>
      <c r="G71" s="16">
        <f t="shared" si="1"/>
        <v>27043.4</v>
      </c>
    </row>
    <row r="72">
      <c r="B72" s="4" t="s">
        <v>402</v>
      </c>
      <c r="C72" s="16">
        <f>50%*C71</f>
        <v>270434</v>
      </c>
      <c r="E72" s="4" t="s">
        <v>403</v>
      </c>
      <c r="F72" s="30">
        <v>0.18</v>
      </c>
      <c r="G72" s="16">
        <f t="shared" si="1"/>
        <v>97356.24</v>
      </c>
    </row>
    <row r="74">
      <c r="B74" s="6" t="s">
        <v>162</v>
      </c>
      <c r="C74" s="16">
        <f>C72*80%</f>
        <v>216347.2</v>
      </c>
    </row>
    <row r="75">
      <c r="B75" s="6" t="s">
        <v>172</v>
      </c>
      <c r="C75" s="16">
        <f>20%*C72</f>
        <v>54086.8</v>
      </c>
    </row>
    <row r="77">
      <c r="B77" s="6" t="s">
        <v>404</v>
      </c>
      <c r="D77" s="6" t="s">
        <v>405</v>
      </c>
    </row>
    <row r="78">
      <c r="B78" s="4" t="s">
        <v>162</v>
      </c>
      <c r="C78" s="30"/>
    </row>
    <row r="79">
      <c r="B79" s="6" t="s">
        <v>77</v>
      </c>
      <c r="C79" s="30">
        <v>0.4</v>
      </c>
      <c r="D79" s="16">
        <f t="shared" ref="D79:D85" si="2">$C$74*C79</f>
        <v>86538.88</v>
      </c>
    </row>
    <row r="80">
      <c r="B80" s="6" t="s">
        <v>81</v>
      </c>
      <c r="C80" s="30">
        <v>0.15</v>
      </c>
      <c r="D80" s="16">
        <f t="shared" si="2"/>
        <v>32452.08</v>
      </c>
    </row>
    <row r="81">
      <c r="B81" s="6" t="s">
        <v>233</v>
      </c>
      <c r="C81" s="30">
        <v>0.05</v>
      </c>
      <c r="D81" s="16">
        <f t="shared" si="2"/>
        <v>10817.36</v>
      </c>
    </row>
    <row r="82">
      <c r="B82" s="6" t="s">
        <v>406</v>
      </c>
      <c r="C82" s="30">
        <v>0.05</v>
      </c>
      <c r="D82" s="16">
        <f t="shared" si="2"/>
        <v>10817.36</v>
      </c>
    </row>
    <row r="83">
      <c r="B83" s="6" t="s">
        <v>407</v>
      </c>
      <c r="C83" s="30">
        <v>0.1</v>
      </c>
      <c r="D83" s="16">
        <f t="shared" si="2"/>
        <v>21634.72</v>
      </c>
    </row>
    <row r="84">
      <c r="B84" s="6" t="s">
        <v>408</v>
      </c>
      <c r="C84" s="30">
        <v>0.2</v>
      </c>
      <c r="D84" s="16">
        <f t="shared" si="2"/>
        <v>43269.44</v>
      </c>
    </row>
    <row r="85">
      <c r="B85" s="6" t="s">
        <v>409</v>
      </c>
      <c r="C85" s="30">
        <v>0.05</v>
      </c>
      <c r="D85" s="16">
        <f t="shared" si="2"/>
        <v>10817.36</v>
      </c>
    </row>
    <row r="87">
      <c r="B87" s="4" t="s">
        <v>172</v>
      </c>
    </row>
    <row r="88">
      <c r="B88" s="6" t="s">
        <v>77</v>
      </c>
      <c r="C88" s="30">
        <v>0.2</v>
      </c>
      <c r="D88" s="16">
        <f t="shared" ref="D88:D94" si="3">$C$75*C88</f>
        <v>10817.36</v>
      </c>
    </row>
    <row r="89">
      <c r="B89" s="6" t="s">
        <v>410</v>
      </c>
      <c r="C89" s="30">
        <v>0.15</v>
      </c>
      <c r="D89" s="16">
        <f t="shared" si="3"/>
        <v>8113.02</v>
      </c>
    </row>
    <row r="90">
      <c r="B90" s="6" t="s">
        <v>233</v>
      </c>
      <c r="C90" s="30">
        <v>0.05</v>
      </c>
      <c r="D90" s="16">
        <f t="shared" si="3"/>
        <v>2704.34</v>
      </c>
    </row>
    <row r="91">
      <c r="B91" s="6" t="s">
        <v>406</v>
      </c>
      <c r="C91" s="30">
        <v>0.1</v>
      </c>
      <c r="D91" s="16">
        <f t="shared" si="3"/>
        <v>5408.68</v>
      </c>
    </row>
    <row r="92">
      <c r="B92" s="6" t="s">
        <v>407</v>
      </c>
      <c r="C92" s="30">
        <v>0.2</v>
      </c>
      <c r="D92" s="16">
        <f t="shared" si="3"/>
        <v>10817.36</v>
      </c>
    </row>
    <row r="93">
      <c r="B93" s="6" t="s">
        <v>408</v>
      </c>
      <c r="C93" s="30">
        <v>0.25</v>
      </c>
      <c r="D93" s="16">
        <f t="shared" si="3"/>
        <v>13521.7</v>
      </c>
    </row>
    <row r="94">
      <c r="B94" s="6" t="s">
        <v>409</v>
      </c>
      <c r="C94" s="30">
        <v>0.05</v>
      </c>
      <c r="D94" s="16">
        <f t="shared" si="3"/>
        <v>2704.34</v>
      </c>
    </row>
    <row r="96">
      <c r="B96" s="4" t="s">
        <v>411</v>
      </c>
    </row>
    <row r="98">
      <c r="B98" s="4" t="s">
        <v>396</v>
      </c>
      <c r="C98" s="6" t="s">
        <v>412</v>
      </c>
    </row>
    <row r="99">
      <c r="B99" s="4" t="s">
        <v>397</v>
      </c>
      <c r="C99" s="6" t="s">
        <v>413</v>
      </c>
      <c r="E99" s="6" t="s">
        <v>414</v>
      </c>
    </row>
    <row r="100">
      <c r="B100" s="4" t="s">
        <v>399</v>
      </c>
      <c r="C100" s="6" t="s">
        <v>363</v>
      </c>
    </row>
    <row r="101">
      <c r="B101" s="4" t="s">
        <v>401</v>
      </c>
      <c r="C101" s="6" t="s">
        <v>415</v>
      </c>
    </row>
    <row r="102">
      <c r="B102" s="4" t="s">
        <v>403</v>
      </c>
    </row>
    <row r="104">
      <c r="B104" s="6" t="s">
        <v>416</v>
      </c>
    </row>
    <row r="106">
      <c r="B106" s="6" t="s">
        <v>417</v>
      </c>
    </row>
    <row r="108">
      <c r="B108" s="6" t="s">
        <v>418</v>
      </c>
      <c r="C108" s="16">
        <f>80%</f>
        <v>0.8</v>
      </c>
    </row>
    <row r="109">
      <c r="B109" s="6" t="s">
        <v>198</v>
      </c>
      <c r="C109" s="16">
        <v>270434.0</v>
      </c>
    </row>
    <row r="110">
      <c r="B110" s="6" t="s">
        <v>419</v>
      </c>
      <c r="C110" s="16">
        <f>C109*C108</f>
        <v>216347.2</v>
      </c>
    </row>
    <row r="111">
      <c r="B111" s="6" t="s">
        <v>420</v>
      </c>
      <c r="C111" s="16">
        <f>80%*C110</f>
        <v>173077.76</v>
      </c>
    </row>
    <row r="112">
      <c r="B112" s="6" t="s">
        <v>421</v>
      </c>
      <c r="C112" s="16">
        <f>C109*20%</f>
        <v>54086.8</v>
      </c>
    </row>
    <row r="114">
      <c r="B114" s="47" t="s">
        <v>422</v>
      </c>
    </row>
    <row r="115">
      <c r="B115" s="4" t="s">
        <v>162</v>
      </c>
      <c r="F115" s="4" t="s">
        <v>172</v>
      </c>
    </row>
    <row r="116">
      <c r="B116" s="6" t="s">
        <v>77</v>
      </c>
      <c r="C116" s="30">
        <v>0.4</v>
      </c>
      <c r="D116" s="16">
        <f t="shared" ref="D116:D122" si="4">C116*$C$111</f>
        <v>69231.104</v>
      </c>
      <c r="F116" s="6" t="s">
        <v>77</v>
      </c>
      <c r="G116" s="30">
        <v>0.2</v>
      </c>
      <c r="H116" s="16">
        <f t="shared" ref="H116:H122" si="5">G116*$C$112</f>
        <v>10817.36</v>
      </c>
    </row>
    <row r="117">
      <c r="B117" s="6" t="s">
        <v>410</v>
      </c>
      <c r="C117" s="30">
        <v>0.15</v>
      </c>
      <c r="D117" s="16">
        <f t="shared" si="4"/>
        <v>25961.664</v>
      </c>
      <c r="F117" s="6" t="s">
        <v>81</v>
      </c>
      <c r="G117" s="30">
        <v>0.15</v>
      </c>
      <c r="H117" s="16">
        <f t="shared" si="5"/>
        <v>8113.02</v>
      </c>
    </row>
    <row r="118">
      <c r="B118" s="6" t="s">
        <v>233</v>
      </c>
      <c r="C118" s="30">
        <v>0.05</v>
      </c>
      <c r="D118" s="16">
        <f t="shared" si="4"/>
        <v>8653.888</v>
      </c>
      <c r="F118" s="6" t="s">
        <v>233</v>
      </c>
      <c r="G118" s="30">
        <v>0.05</v>
      </c>
      <c r="H118" s="16">
        <f t="shared" si="5"/>
        <v>2704.34</v>
      </c>
    </row>
    <row r="119">
      <c r="B119" s="6" t="s">
        <v>406</v>
      </c>
      <c r="C119" s="30">
        <v>0.05</v>
      </c>
      <c r="D119" s="16">
        <f t="shared" si="4"/>
        <v>8653.888</v>
      </c>
      <c r="F119" s="6" t="s">
        <v>112</v>
      </c>
      <c r="G119" s="30">
        <v>0.1</v>
      </c>
      <c r="H119" s="16">
        <f t="shared" si="5"/>
        <v>5408.68</v>
      </c>
    </row>
    <row r="120">
      <c r="B120" s="6" t="s">
        <v>407</v>
      </c>
      <c r="C120" s="30">
        <v>0.1</v>
      </c>
      <c r="D120" s="16">
        <f t="shared" si="4"/>
        <v>17307.776</v>
      </c>
      <c r="F120" s="6" t="s">
        <v>407</v>
      </c>
      <c r="G120" s="30">
        <v>0.2</v>
      </c>
      <c r="H120" s="16">
        <f t="shared" si="5"/>
        <v>10817.36</v>
      </c>
    </row>
    <row r="121">
      <c r="B121" s="6" t="s">
        <v>408</v>
      </c>
      <c r="C121" s="30">
        <v>0.2</v>
      </c>
      <c r="D121" s="16">
        <f t="shared" si="4"/>
        <v>34615.552</v>
      </c>
      <c r="F121" s="6" t="s">
        <v>408</v>
      </c>
      <c r="G121" s="30">
        <v>0.25</v>
      </c>
      <c r="H121" s="16">
        <f t="shared" si="5"/>
        <v>13521.7</v>
      </c>
    </row>
    <row r="122">
      <c r="B122" s="6" t="s">
        <v>409</v>
      </c>
      <c r="C122" s="30">
        <v>0.05</v>
      </c>
      <c r="D122" s="16">
        <f t="shared" si="4"/>
        <v>8653.888</v>
      </c>
      <c r="F122" s="6" t="s">
        <v>409</v>
      </c>
      <c r="G122" s="30">
        <v>0.05</v>
      </c>
      <c r="H122" s="16">
        <f t="shared" si="5"/>
        <v>2704.34</v>
      </c>
    </row>
    <row r="124">
      <c r="B124" s="6" t="s">
        <v>423</v>
      </c>
    </row>
    <row r="125">
      <c r="C125" s="6">
        <v>115.0</v>
      </c>
      <c r="D125" s="6" t="s">
        <v>424</v>
      </c>
      <c r="H125" s="6" t="s">
        <v>425</v>
      </c>
    </row>
    <row r="140">
      <c r="B140" s="6" t="s">
        <v>233</v>
      </c>
      <c r="C140" s="30">
        <v>0.05</v>
      </c>
      <c r="D140" s="16">
        <f>$C$74*C140</f>
        <v>10817.36</v>
      </c>
      <c r="E140" s="6" t="s">
        <v>426</v>
      </c>
    </row>
  </sheetData>
  <mergeCells count="4">
    <mergeCell ref="C33:D33"/>
    <mergeCell ref="B114:H114"/>
    <mergeCell ref="B115:D115"/>
    <mergeCell ref="F115:H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</cols>
  <sheetData>
    <row r="1" ht="9.75" customHeight="1">
      <c r="A1" s="48"/>
      <c r="B1" s="48"/>
      <c r="C1" s="48"/>
      <c r="D1" s="48"/>
      <c r="E1" s="48"/>
    </row>
    <row r="2">
      <c r="A2" s="49"/>
      <c r="B2" s="50" t="s">
        <v>427</v>
      </c>
      <c r="C2" s="51" t="s">
        <v>428</v>
      </c>
      <c r="D2" s="51" t="s">
        <v>429</v>
      </c>
      <c r="E2" s="51" t="s">
        <v>430</v>
      </c>
      <c r="F2" s="6" t="s">
        <v>431</v>
      </c>
      <c r="G2" s="6" t="s">
        <v>432</v>
      </c>
    </row>
    <row r="3">
      <c r="A3" s="52"/>
      <c r="B3" s="53" t="s">
        <v>81</v>
      </c>
      <c r="C3" s="54" t="s">
        <v>433</v>
      </c>
      <c r="D3" s="55">
        <v>2500.0</v>
      </c>
      <c r="E3" s="55">
        <v>10000.0</v>
      </c>
      <c r="F3" s="6">
        <v>9000.0</v>
      </c>
      <c r="G3" s="6">
        <v>90000.0</v>
      </c>
    </row>
    <row r="4">
      <c r="A4" s="37"/>
      <c r="B4" s="56"/>
      <c r="C4" s="54" t="s">
        <v>78</v>
      </c>
      <c r="D4" s="55">
        <v>20000.0</v>
      </c>
      <c r="E4" s="55">
        <v>10000.0</v>
      </c>
    </row>
    <row r="5">
      <c r="A5" s="37"/>
      <c r="B5" s="56"/>
      <c r="C5" s="54" t="s">
        <v>84</v>
      </c>
      <c r="D5" s="54"/>
      <c r="E5" s="57" t="s">
        <v>434</v>
      </c>
    </row>
    <row r="6">
      <c r="A6" s="52"/>
      <c r="B6" s="53" t="s">
        <v>77</v>
      </c>
      <c r="C6" s="54" t="s">
        <v>435</v>
      </c>
      <c r="D6" s="54"/>
      <c r="E6" s="54"/>
      <c r="F6" s="6">
        <v>6000.0</v>
      </c>
      <c r="G6" s="6">
        <v>100000.0</v>
      </c>
    </row>
    <row r="7">
      <c r="A7" s="52"/>
      <c r="B7" s="58"/>
      <c r="C7" s="54" t="s">
        <v>83</v>
      </c>
      <c r="D7" s="54" t="s">
        <v>436</v>
      </c>
      <c r="E7" s="54" t="s">
        <v>437</v>
      </c>
      <c r="H7" s="6" t="s">
        <v>438</v>
      </c>
      <c r="I7" s="6" t="s">
        <v>439</v>
      </c>
    </row>
    <row r="8">
      <c r="A8" s="52"/>
      <c r="B8" s="59"/>
      <c r="C8" s="54" t="s">
        <v>440</v>
      </c>
      <c r="D8" s="54"/>
      <c r="E8" s="54"/>
    </row>
    <row r="9">
      <c r="A9" s="52"/>
      <c r="B9" s="53" t="s">
        <v>233</v>
      </c>
      <c r="C9" s="54" t="s">
        <v>441</v>
      </c>
      <c r="D9" s="54"/>
      <c r="E9" s="54"/>
    </row>
    <row r="10">
      <c r="A10" s="52"/>
      <c r="B10" s="60"/>
      <c r="C10" s="61" t="s">
        <v>442</v>
      </c>
      <c r="D10" s="61"/>
      <c r="E10" s="61"/>
    </row>
    <row r="12">
      <c r="B12" s="8" t="s">
        <v>3</v>
      </c>
      <c r="C12" s="8" t="s">
        <v>443</v>
      </c>
      <c r="D12" s="8"/>
    </row>
    <row r="13">
      <c r="B13" s="6" t="s">
        <v>444</v>
      </c>
      <c r="C13" s="6">
        <v>60000.0</v>
      </c>
    </row>
    <row r="14">
      <c r="B14" s="6" t="s">
        <v>445</v>
      </c>
      <c r="C14" s="6">
        <v>80000.0</v>
      </c>
      <c r="G14" s="6" t="s">
        <v>446</v>
      </c>
    </row>
    <row r="15">
      <c r="B15" s="6" t="s">
        <v>440</v>
      </c>
      <c r="C15" s="6">
        <v>66000.0</v>
      </c>
      <c r="G15" s="6" t="s">
        <v>138</v>
      </c>
      <c r="H15" s="6" t="s">
        <v>447</v>
      </c>
    </row>
    <row r="17">
      <c r="B17" s="6" t="s">
        <v>448</v>
      </c>
      <c r="C17" s="62"/>
      <c r="G17" s="6" t="s">
        <v>449</v>
      </c>
      <c r="H17" s="6">
        <v>24.0</v>
      </c>
      <c r="I17" s="6">
        <v>30.0</v>
      </c>
    </row>
    <row r="18">
      <c r="B18" s="6" t="s">
        <v>33</v>
      </c>
      <c r="G18" s="6" t="s">
        <v>450</v>
      </c>
      <c r="H18" s="63" t="s">
        <v>451</v>
      </c>
      <c r="I18" s="63" t="s">
        <v>452</v>
      </c>
    </row>
    <row r="19">
      <c r="B19" s="6" t="s">
        <v>453</v>
      </c>
      <c r="C19" s="6" t="s">
        <v>454</v>
      </c>
      <c r="D19" s="6" t="s">
        <v>455</v>
      </c>
    </row>
  </sheetData>
  <mergeCells count="2">
    <mergeCell ref="B6:B8"/>
    <mergeCell ref="B9:B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</cols>
  <sheetData>
    <row r="1" ht="8.25" customHeight="1"/>
    <row r="2">
      <c r="B2" s="6" t="s">
        <v>305</v>
      </c>
    </row>
    <row r="3">
      <c r="B3" s="6" t="s">
        <v>3</v>
      </c>
      <c r="C3" s="6" t="s">
        <v>160</v>
      </c>
    </row>
    <row r="4">
      <c r="B4" s="6" t="s">
        <v>312</v>
      </c>
      <c r="C4" s="6" t="s">
        <v>456</v>
      </c>
      <c r="E4" s="6" t="s">
        <v>457</v>
      </c>
    </row>
    <row r="5">
      <c r="B5" s="6" t="s">
        <v>458</v>
      </c>
      <c r="C5" s="6" t="s">
        <v>459</v>
      </c>
      <c r="E5" s="6" t="s">
        <v>460</v>
      </c>
    </row>
    <row r="6">
      <c r="B6" s="6" t="s">
        <v>461</v>
      </c>
      <c r="C6" s="6" t="s">
        <v>462</v>
      </c>
      <c r="E6" s="6" t="s">
        <v>463</v>
      </c>
    </row>
    <row r="7">
      <c r="B7" s="6" t="s">
        <v>464</v>
      </c>
      <c r="C7" s="6" t="s">
        <v>465</v>
      </c>
    </row>
    <row r="8">
      <c r="B8" s="6" t="s">
        <v>466</v>
      </c>
      <c r="C8" s="6" t="s">
        <v>169</v>
      </c>
      <c r="E8" s="6" t="s">
        <v>467</v>
      </c>
    </row>
    <row r="9">
      <c r="B9" s="6" t="s">
        <v>468</v>
      </c>
      <c r="C9" s="6" t="s">
        <v>469</v>
      </c>
    </row>
    <row r="10">
      <c r="B10" s="6" t="s">
        <v>470</v>
      </c>
    </row>
    <row r="11">
      <c r="B11" s="6" t="s">
        <v>471</v>
      </c>
      <c r="C11" s="6" t="s">
        <v>472</v>
      </c>
    </row>
    <row r="14">
      <c r="B14" s="6" t="s">
        <v>98</v>
      </c>
    </row>
    <row r="15">
      <c r="B15" s="64" t="s">
        <v>473</v>
      </c>
    </row>
    <row r="16">
      <c r="B16" s="6" t="s">
        <v>160</v>
      </c>
      <c r="C16" s="6" t="s">
        <v>474</v>
      </c>
    </row>
    <row r="17">
      <c r="B17" s="6" t="s">
        <v>475</v>
      </c>
      <c r="C17" s="6" t="s">
        <v>476</v>
      </c>
    </row>
    <row r="18">
      <c r="B18" s="6" t="s">
        <v>477</v>
      </c>
      <c r="C18" s="6" t="s">
        <v>478</v>
      </c>
      <c r="D18" s="6" t="s">
        <v>479</v>
      </c>
    </row>
    <row r="19">
      <c r="B19" s="6" t="s">
        <v>480</v>
      </c>
      <c r="C19" s="6" t="s">
        <v>481</v>
      </c>
      <c r="D19" s="6" t="s">
        <v>482</v>
      </c>
    </row>
    <row r="21">
      <c r="B21" s="64" t="s">
        <v>458</v>
      </c>
    </row>
    <row r="22">
      <c r="B22" s="6" t="s">
        <v>160</v>
      </c>
      <c r="C22" s="6" t="s">
        <v>459</v>
      </c>
    </row>
    <row r="23">
      <c r="B23" s="6" t="s">
        <v>483</v>
      </c>
      <c r="C23" s="6">
        <v>705.5</v>
      </c>
      <c r="D23" s="6" t="s">
        <v>484</v>
      </c>
    </row>
    <row r="24">
      <c r="B24" s="6" t="s">
        <v>485</v>
      </c>
      <c r="C24" s="30">
        <v>0.15</v>
      </c>
    </row>
    <row r="25">
      <c r="B25" s="6" t="s">
        <v>475</v>
      </c>
      <c r="C25" s="16">
        <f>C24*C23</f>
        <v>105.825</v>
      </c>
      <c r="E25" s="65" t="s">
        <v>486</v>
      </c>
    </row>
    <row r="26">
      <c r="B26" s="6" t="s">
        <v>487</v>
      </c>
      <c r="C26" s="6">
        <v>22.0</v>
      </c>
      <c r="D26" s="6" t="s">
        <v>484</v>
      </c>
    </row>
    <row r="27">
      <c r="B27" s="6" t="s">
        <v>488</v>
      </c>
      <c r="C27" s="16">
        <f>C25+C26</f>
        <v>127.825</v>
      </c>
      <c r="L27" s="6" t="s">
        <v>489</v>
      </c>
    </row>
    <row r="28">
      <c r="B28" s="6" t="s">
        <v>295</v>
      </c>
      <c r="C28" s="6">
        <v>85.0</v>
      </c>
      <c r="D28" s="6" t="s">
        <v>490</v>
      </c>
    </row>
    <row r="29">
      <c r="B29" s="6" t="s">
        <v>480</v>
      </c>
      <c r="C29" s="6">
        <v>669.25</v>
      </c>
    </row>
    <row r="30">
      <c r="B30" s="6" t="s">
        <v>491</v>
      </c>
      <c r="C30" s="16">
        <f>25%*C28</f>
        <v>21.25</v>
      </c>
      <c r="D30" s="6" t="s">
        <v>490</v>
      </c>
    </row>
    <row r="31">
      <c r="B31" s="6" t="s">
        <v>480</v>
      </c>
      <c r="C31" s="6" t="s">
        <v>492</v>
      </c>
      <c r="D31" s="6" t="s">
        <v>493</v>
      </c>
    </row>
    <row r="34">
      <c r="B34" s="64" t="s">
        <v>312</v>
      </c>
    </row>
    <row r="35">
      <c r="B35" s="6" t="s">
        <v>295</v>
      </c>
      <c r="C35" s="6">
        <v>50.4</v>
      </c>
      <c r="D35" s="6" t="s">
        <v>490</v>
      </c>
    </row>
    <row r="36">
      <c r="B36" s="6" t="s">
        <v>494</v>
      </c>
      <c r="C36" s="6">
        <v>475.0</v>
      </c>
      <c r="D36" s="6" t="s">
        <v>495</v>
      </c>
    </row>
    <row r="37">
      <c r="B37" s="6" t="s">
        <v>480</v>
      </c>
      <c r="C37" s="16">
        <f>C35/C36</f>
        <v>0.1061052632</v>
      </c>
    </row>
    <row r="38">
      <c r="C38" s="6" t="s">
        <v>496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24">
      <c r="B24" s="6" t="s">
        <v>497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3" width="14.25"/>
    <col customWidth="1" min="5" max="5" width="25.63"/>
  </cols>
  <sheetData>
    <row r="1">
      <c r="A1" s="49"/>
      <c r="B1" s="49"/>
      <c r="C1" s="49"/>
      <c r="D1" s="66"/>
      <c r="E1" s="66"/>
      <c r="F1" s="67"/>
      <c r="G1" s="67"/>
      <c r="H1" s="67"/>
      <c r="I1" s="67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>
      <c r="A2" s="49"/>
      <c r="B2" s="69" t="s">
        <v>498</v>
      </c>
      <c r="C2" s="69" t="s">
        <v>499</v>
      </c>
      <c r="D2" s="70">
        <v>2026.0</v>
      </c>
      <c r="E2" s="70">
        <v>2030.0</v>
      </c>
      <c r="F2" s="37"/>
      <c r="G2" s="37"/>
      <c r="H2" s="37"/>
      <c r="I2" s="37"/>
    </row>
    <row r="3">
      <c r="A3" s="71"/>
      <c r="B3" s="54" t="s">
        <v>500</v>
      </c>
      <c r="C3" s="55">
        <v>0.1</v>
      </c>
      <c r="D3" s="55">
        <f>15.7</f>
        <v>15.7</v>
      </c>
      <c r="E3" s="55">
        <v>129.3</v>
      </c>
      <c r="F3" s="37"/>
      <c r="G3" s="37"/>
      <c r="H3" s="37"/>
      <c r="I3" s="37"/>
    </row>
    <row r="4">
      <c r="A4" s="71"/>
      <c r="B4" s="54" t="s">
        <v>501</v>
      </c>
      <c r="C4" s="55">
        <v>1.1</v>
      </c>
      <c r="D4" s="55">
        <v>4.9</v>
      </c>
      <c r="E4" s="55">
        <v>14.6</v>
      </c>
      <c r="F4" s="37"/>
      <c r="G4" s="37"/>
      <c r="H4" s="37"/>
      <c r="I4" s="37"/>
    </row>
    <row r="5">
      <c r="A5" s="71"/>
      <c r="B5" s="54" t="s">
        <v>502</v>
      </c>
      <c r="C5" s="55">
        <v>1.1</v>
      </c>
      <c r="D5" s="55">
        <v>8.6</v>
      </c>
      <c r="E5" s="55">
        <v>33.7</v>
      </c>
      <c r="F5" s="37"/>
      <c r="G5" s="37"/>
      <c r="H5" s="37"/>
      <c r="I5" s="37"/>
    </row>
    <row r="6">
      <c r="A6" s="71"/>
      <c r="B6" s="54" t="s">
        <v>503</v>
      </c>
      <c r="C6" s="55">
        <v>0.4</v>
      </c>
      <c r="D6" s="55">
        <v>14.2</v>
      </c>
      <c r="E6" s="55">
        <v>28.8</v>
      </c>
      <c r="F6" s="37"/>
      <c r="G6" s="37"/>
      <c r="H6" s="37"/>
      <c r="I6" s="37"/>
    </row>
    <row r="7">
      <c r="A7" s="71"/>
      <c r="B7" s="54" t="s">
        <v>504</v>
      </c>
      <c r="C7" s="55">
        <v>0.7</v>
      </c>
      <c r="D7" s="55">
        <v>4.1</v>
      </c>
      <c r="E7" s="55">
        <v>10.9</v>
      </c>
      <c r="F7" s="37"/>
      <c r="G7" s="37"/>
      <c r="H7" s="37"/>
      <c r="I7" s="37"/>
    </row>
    <row r="8">
      <c r="A8" s="71"/>
      <c r="B8" s="54" t="s">
        <v>505</v>
      </c>
      <c r="C8" s="55">
        <v>1.5</v>
      </c>
      <c r="D8" s="55">
        <v>6.3999999999999915</v>
      </c>
      <c r="E8" s="55">
        <v>15.399999999999949</v>
      </c>
      <c r="F8" s="37"/>
      <c r="G8" s="37"/>
      <c r="H8" s="37"/>
      <c r="I8" s="37"/>
    </row>
    <row r="9">
      <c r="A9" s="71"/>
      <c r="B9" s="54" t="s">
        <v>198</v>
      </c>
      <c r="C9" s="55">
        <f t="shared" ref="C9:E9" si="1">SUM(C3:C8)</f>
        <v>4.9</v>
      </c>
      <c r="D9" s="55">
        <f t="shared" si="1"/>
        <v>53.9</v>
      </c>
      <c r="E9" s="55">
        <f t="shared" si="1"/>
        <v>232.7</v>
      </c>
      <c r="F9" s="72"/>
      <c r="G9" s="37"/>
      <c r="H9" s="37"/>
      <c r="I9" s="37"/>
    </row>
    <row r="10">
      <c r="A10" s="71"/>
      <c r="B10" s="37"/>
      <c r="C10" s="37"/>
      <c r="D10" s="37"/>
      <c r="E10" s="37"/>
      <c r="F10" s="37"/>
      <c r="G10" s="37"/>
      <c r="H10" s="37"/>
      <c r="I10" s="37"/>
    </row>
    <row r="11">
      <c r="A11" s="49"/>
      <c r="B11" s="50" t="s">
        <v>427</v>
      </c>
      <c r="C11" s="51" t="s">
        <v>428</v>
      </c>
      <c r="D11" s="51" t="s">
        <v>429</v>
      </c>
      <c r="E11" s="51" t="s">
        <v>430</v>
      </c>
      <c r="F11" s="37"/>
      <c r="G11" s="37"/>
      <c r="H11" s="37"/>
      <c r="I11" s="37"/>
    </row>
    <row r="12">
      <c r="A12" s="73"/>
      <c r="B12" s="53" t="s">
        <v>81</v>
      </c>
      <c r="C12" s="54" t="s">
        <v>433</v>
      </c>
      <c r="D12" s="55">
        <v>2500.0</v>
      </c>
      <c r="E12" s="55">
        <v>10000.0</v>
      </c>
      <c r="F12" s="37"/>
      <c r="G12" s="37"/>
      <c r="H12" s="37"/>
      <c r="I12" s="37"/>
    </row>
    <row r="13">
      <c r="A13" s="71"/>
      <c r="B13" s="56"/>
      <c r="C13" s="54" t="s">
        <v>78</v>
      </c>
      <c r="D13" s="55">
        <v>20000.0</v>
      </c>
      <c r="E13" s="55">
        <v>10000.0</v>
      </c>
      <c r="F13" s="37"/>
      <c r="G13" s="37"/>
      <c r="H13" s="37"/>
      <c r="I13" s="37"/>
    </row>
    <row r="14">
      <c r="A14" s="71"/>
      <c r="B14" s="56"/>
      <c r="C14" s="54" t="s">
        <v>84</v>
      </c>
      <c r="D14" s="54"/>
      <c r="E14" s="54"/>
      <c r="F14" s="37"/>
      <c r="G14" s="37"/>
      <c r="H14" s="37"/>
      <c r="I14" s="37"/>
    </row>
    <row r="15">
      <c r="A15" s="73"/>
      <c r="B15" s="53" t="s">
        <v>77</v>
      </c>
      <c r="C15" s="54" t="s">
        <v>435</v>
      </c>
      <c r="D15" s="54"/>
      <c r="E15" s="54"/>
      <c r="F15" s="37"/>
      <c r="G15" s="37"/>
      <c r="H15" s="37"/>
      <c r="I15" s="37"/>
    </row>
    <row r="16">
      <c r="A16" s="73"/>
      <c r="B16" s="58"/>
      <c r="C16" s="54" t="s">
        <v>83</v>
      </c>
      <c r="D16" s="54" t="s">
        <v>436</v>
      </c>
      <c r="E16" s="54" t="s">
        <v>437</v>
      </c>
      <c r="F16" s="37"/>
      <c r="G16" s="37"/>
      <c r="H16" s="37"/>
      <c r="I16" s="37"/>
    </row>
    <row r="17">
      <c r="A17" s="73"/>
      <c r="B17" s="59"/>
      <c r="C17" s="54" t="s">
        <v>440</v>
      </c>
      <c r="D17" s="54"/>
      <c r="E17" s="54"/>
      <c r="F17" s="37"/>
      <c r="G17" s="37"/>
      <c r="H17" s="37"/>
      <c r="I17" s="37"/>
    </row>
    <row r="18">
      <c r="A18" s="73"/>
      <c r="B18" s="53" t="s">
        <v>233</v>
      </c>
      <c r="C18" s="54" t="s">
        <v>441</v>
      </c>
      <c r="D18" s="54"/>
      <c r="E18" s="54"/>
      <c r="F18" s="37"/>
      <c r="G18" s="37"/>
      <c r="H18" s="37"/>
      <c r="I18" s="37"/>
    </row>
    <row r="19">
      <c r="A19" s="73"/>
      <c r="B19" s="60"/>
      <c r="C19" s="61" t="s">
        <v>442</v>
      </c>
      <c r="D19" s="61"/>
      <c r="E19" s="61"/>
      <c r="F19" s="37"/>
      <c r="G19" s="37"/>
      <c r="H19" s="37"/>
      <c r="I19" s="37"/>
    </row>
    <row r="20">
      <c r="A20" s="74"/>
      <c r="B20" s="75" t="s">
        <v>506</v>
      </c>
      <c r="C20" s="37"/>
      <c r="D20" s="37"/>
      <c r="E20" s="37"/>
      <c r="F20" s="37"/>
      <c r="G20" s="37"/>
      <c r="H20" s="37"/>
      <c r="I20" s="37"/>
    </row>
    <row r="21">
      <c r="A21" s="71"/>
      <c r="B21" s="37"/>
      <c r="C21" s="37"/>
      <c r="D21" s="37"/>
      <c r="E21" s="37"/>
      <c r="F21" s="37"/>
      <c r="G21" s="37"/>
      <c r="H21" s="37"/>
      <c r="I21" s="37"/>
    </row>
    <row r="22">
      <c r="A22" s="71"/>
      <c r="B22" s="37"/>
      <c r="C22" s="37"/>
      <c r="D22" s="37"/>
      <c r="E22" s="37"/>
      <c r="F22" s="37"/>
      <c r="G22" s="37"/>
      <c r="H22" s="37"/>
      <c r="I22" s="37"/>
    </row>
    <row r="23">
      <c r="A23" s="76"/>
      <c r="B23" s="77" t="s">
        <v>507</v>
      </c>
      <c r="C23" s="78" t="s">
        <v>508</v>
      </c>
      <c r="D23" s="78" t="s">
        <v>509</v>
      </c>
      <c r="E23" s="78" t="s">
        <v>428</v>
      </c>
      <c r="F23" s="78" t="s">
        <v>510</v>
      </c>
      <c r="G23" s="78" t="s">
        <v>511</v>
      </c>
      <c r="H23" s="78" t="s">
        <v>512</v>
      </c>
      <c r="I23" s="79" t="s">
        <v>513</v>
      </c>
    </row>
    <row r="24">
      <c r="A24" s="80"/>
      <c r="B24" s="81" t="s">
        <v>514</v>
      </c>
      <c r="C24" s="82" t="s">
        <v>448</v>
      </c>
      <c r="D24" s="83">
        <f>14100/1000000</f>
        <v>0.0141</v>
      </c>
      <c r="E24" s="84" t="s">
        <v>93</v>
      </c>
      <c r="F24" s="85"/>
      <c r="G24" s="86">
        <v>39864.0</v>
      </c>
      <c r="H24" s="87">
        <v>13149.0</v>
      </c>
      <c r="I24" s="88">
        <v>1988.0</v>
      </c>
      <c r="J24" s="6" t="s">
        <v>515</v>
      </c>
    </row>
    <row r="25">
      <c r="A25" s="80"/>
      <c r="B25" s="89"/>
      <c r="C25" s="90"/>
      <c r="D25" s="90"/>
      <c r="E25" s="91" t="s">
        <v>516</v>
      </c>
      <c r="F25" s="92"/>
      <c r="G25" s="93">
        <v>25027.0</v>
      </c>
      <c r="H25" s="93">
        <v>222.0</v>
      </c>
      <c r="I25" s="94"/>
      <c r="J25" s="6" t="s">
        <v>517</v>
      </c>
    </row>
    <row r="26">
      <c r="A26" s="80"/>
      <c r="B26" s="89"/>
      <c r="C26" s="90"/>
      <c r="D26" s="90"/>
      <c r="E26" s="91" t="s">
        <v>518</v>
      </c>
      <c r="F26" s="92"/>
      <c r="G26" s="95">
        <v>25467.0</v>
      </c>
      <c r="H26" s="95">
        <v>1717.0</v>
      </c>
      <c r="I26" s="96">
        <v>295.0</v>
      </c>
    </row>
    <row r="27">
      <c r="A27" s="80"/>
      <c r="B27" s="89"/>
      <c r="C27" s="97"/>
      <c r="D27" s="97"/>
      <c r="E27" s="98" t="s">
        <v>519</v>
      </c>
      <c r="F27" s="99" t="s">
        <v>520</v>
      </c>
      <c r="G27" s="100"/>
      <c r="H27" s="100"/>
      <c r="I27" s="101"/>
    </row>
    <row r="28">
      <c r="A28" s="80"/>
      <c r="B28" s="89"/>
      <c r="C28" s="82" t="s">
        <v>521</v>
      </c>
      <c r="D28" s="83">
        <v>44.9</v>
      </c>
      <c r="E28" s="102" t="s">
        <v>522</v>
      </c>
      <c r="F28" s="92"/>
      <c r="G28" s="92"/>
      <c r="H28" s="92"/>
      <c r="I28" s="94"/>
    </row>
    <row r="29">
      <c r="A29" s="80"/>
      <c r="B29" s="89"/>
      <c r="C29" s="90"/>
      <c r="D29" s="90"/>
      <c r="E29" s="102" t="s">
        <v>523</v>
      </c>
      <c r="F29" s="92"/>
      <c r="G29" s="92"/>
      <c r="H29" s="103">
        <v>2356.0</v>
      </c>
      <c r="I29" s="104">
        <v>288.64</v>
      </c>
    </row>
    <row r="30">
      <c r="A30" s="80"/>
      <c r="B30" s="89"/>
      <c r="C30" s="97"/>
      <c r="D30" s="97"/>
      <c r="E30" s="102" t="s">
        <v>524</v>
      </c>
      <c r="F30" s="105" t="s">
        <v>520</v>
      </c>
      <c r="G30" s="92"/>
      <c r="H30" s="93">
        <v>929.0</v>
      </c>
      <c r="I30" s="104">
        <v>125.0</v>
      </c>
    </row>
    <row r="31">
      <c r="A31" s="80"/>
      <c r="B31" s="89"/>
      <c r="C31" s="82" t="s">
        <v>525</v>
      </c>
      <c r="D31" s="83">
        <v>167.0</v>
      </c>
      <c r="E31" s="106" t="s">
        <v>97</v>
      </c>
      <c r="F31" s="107"/>
      <c r="G31" s="108">
        <v>6688.0</v>
      </c>
      <c r="H31" s="109">
        <v>1447.0</v>
      </c>
      <c r="I31" s="110">
        <v>293.0</v>
      </c>
    </row>
    <row r="32">
      <c r="A32" s="80"/>
      <c r="B32" s="89"/>
      <c r="C32" s="90"/>
      <c r="D32" s="90"/>
      <c r="E32" s="102" t="s">
        <v>526</v>
      </c>
      <c r="F32" s="105" t="s">
        <v>520</v>
      </c>
      <c r="G32" s="93">
        <v>27.8</v>
      </c>
      <c r="H32" s="111">
        <v>24.0</v>
      </c>
      <c r="I32" s="96">
        <v>-20.0</v>
      </c>
    </row>
    <row r="33">
      <c r="A33" s="80"/>
      <c r="B33" s="89"/>
      <c r="C33" s="97"/>
      <c r="D33" s="97"/>
      <c r="E33" s="112" t="s">
        <v>527</v>
      </c>
      <c r="F33" s="113" t="s">
        <v>520</v>
      </c>
      <c r="G33" s="114">
        <v>6582.0</v>
      </c>
      <c r="H33" s="115">
        <v>1252.0</v>
      </c>
      <c r="I33" s="116">
        <v>238.0</v>
      </c>
    </row>
    <row r="34">
      <c r="A34" s="80"/>
      <c r="B34" s="89"/>
      <c r="C34" s="82" t="s">
        <v>528</v>
      </c>
      <c r="D34" s="83">
        <v>189.0</v>
      </c>
      <c r="E34" s="91" t="s">
        <v>95</v>
      </c>
      <c r="F34" s="105" t="s">
        <v>520</v>
      </c>
      <c r="G34" s="111" t="s">
        <v>529</v>
      </c>
      <c r="H34" s="111" t="s">
        <v>530</v>
      </c>
      <c r="I34" s="117">
        <v>7539.0</v>
      </c>
    </row>
    <row r="35">
      <c r="A35" s="80"/>
      <c r="B35" s="89"/>
      <c r="C35" s="90"/>
      <c r="D35" s="90"/>
      <c r="E35" s="91" t="s">
        <v>531</v>
      </c>
      <c r="F35" s="105" t="s">
        <v>520</v>
      </c>
      <c r="G35" s="95">
        <v>60300.0</v>
      </c>
      <c r="H35" s="95">
        <v>38562.0</v>
      </c>
      <c r="I35" s="117">
        <v>2693.0</v>
      </c>
    </row>
    <row r="36">
      <c r="A36" s="80"/>
      <c r="B36" s="89"/>
      <c r="C36" s="97"/>
      <c r="D36" s="97"/>
      <c r="E36" s="91" t="s">
        <v>516</v>
      </c>
      <c r="F36" s="105" t="s">
        <v>520</v>
      </c>
      <c r="G36" s="95">
        <v>25467.0</v>
      </c>
      <c r="H36" s="95">
        <v>1717.0</v>
      </c>
      <c r="I36" s="96">
        <v>295.0</v>
      </c>
    </row>
    <row r="37">
      <c r="A37" s="80"/>
      <c r="B37" s="89"/>
      <c r="C37" s="84" t="s">
        <v>532</v>
      </c>
      <c r="D37" s="83">
        <v>28500.0</v>
      </c>
      <c r="E37" s="118" t="s">
        <v>519</v>
      </c>
      <c r="F37" s="107"/>
      <c r="G37" s="109">
        <v>62788.0</v>
      </c>
      <c r="H37" s="109">
        <v>21308.0</v>
      </c>
      <c r="I37" s="119">
        <v>5575.0</v>
      </c>
    </row>
    <row r="38">
      <c r="A38" s="80"/>
      <c r="B38" s="89"/>
      <c r="C38" s="90"/>
      <c r="D38" s="90"/>
      <c r="E38" s="91" t="s">
        <v>533</v>
      </c>
      <c r="F38" s="92"/>
      <c r="G38" s="111" t="s">
        <v>534</v>
      </c>
      <c r="H38" s="111" t="s">
        <v>535</v>
      </c>
      <c r="I38" s="104">
        <v>-4910.0</v>
      </c>
    </row>
    <row r="39">
      <c r="A39" s="80"/>
      <c r="B39" s="89"/>
      <c r="C39" s="90"/>
      <c r="D39" s="90"/>
      <c r="E39" s="91" t="s">
        <v>536</v>
      </c>
      <c r="F39" s="105" t="s">
        <v>520</v>
      </c>
      <c r="G39" s="92"/>
      <c r="H39" s="92"/>
      <c r="I39" s="120"/>
    </row>
    <row r="40">
      <c r="A40" s="80"/>
      <c r="B40" s="89"/>
      <c r="C40" s="97"/>
      <c r="D40" s="97"/>
      <c r="E40" s="98" t="s">
        <v>537</v>
      </c>
      <c r="F40" s="100"/>
      <c r="G40" s="121" t="s">
        <v>529</v>
      </c>
      <c r="H40" s="121" t="s">
        <v>530</v>
      </c>
      <c r="I40" s="122">
        <v>7539.0</v>
      </c>
    </row>
    <row r="41">
      <c r="A41" s="80"/>
      <c r="B41" s="89"/>
      <c r="C41" s="84" t="s">
        <v>538</v>
      </c>
      <c r="D41" s="83">
        <v>70.0</v>
      </c>
      <c r="E41" s="91" t="s">
        <v>539</v>
      </c>
      <c r="F41" s="92"/>
      <c r="G41" s="92"/>
      <c r="H41" s="92"/>
      <c r="I41" s="94"/>
    </row>
    <row r="42">
      <c r="A42" s="80"/>
      <c r="B42" s="123"/>
      <c r="C42" s="97"/>
      <c r="D42" s="97"/>
      <c r="E42" s="91" t="s">
        <v>540</v>
      </c>
      <c r="F42" s="105" t="s">
        <v>520</v>
      </c>
      <c r="G42" s="93">
        <v>340.0</v>
      </c>
      <c r="H42" s="111">
        <v>603.0</v>
      </c>
      <c r="I42" s="96">
        <v>-31.0</v>
      </c>
    </row>
    <row r="43">
      <c r="A43" s="80"/>
      <c r="B43" s="124" t="s">
        <v>541</v>
      </c>
      <c r="C43" s="125" t="s">
        <v>338</v>
      </c>
      <c r="D43" s="126">
        <v>11.0</v>
      </c>
      <c r="E43" s="127" t="s">
        <v>84</v>
      </c>
      <c r="F43" s="128"/>
      <c r="G43" s="129">
        <v>9934.0</v>
      </c>
      <c r="H43" s="130">
        <v>2536.57</v>
      </c>
      <c r="I43" s="131">
        <v>311.67</v>
      </c>
    </row>
    <row r="44">
      <c r="A44" s="80"/>
      <c r="B44" s="89"/>
      <c r="C44" s="90"/>
      <c r="D44" s="90"/>
      <c r="E44" s="132" t="s">
        <v>445</v>
      </c>
      <c r="F44" s="133"/>
      <c r="G44" s="134">
        <v>10892.0</v>
      </c>
      <c r="H44" s="134">
        <v>2950.0</v>
      </c>
      <c r="I44" s="135">
        <v>805.0</v>
      </c>
    </row>
    <row r="45">
      <c r="A45" s="80"/>
      <c r="B45" s="123"/>
      <c r="C45" s="97"/>
      <c r="D45" s="97"/>
      <c r="E45" s="136" t="s">
        <v>542</v>
      </c>
      <c r="F45" s="137"/>
      <c r="G45" s="138">
        <v>267.0</v>
      </c>
      <c r="H45" s="138">
        <v>51.0</v>
      </c>
      <c r="I45" s="139">
        <v>19.0</v>
      </c>
    </row>
    <row r="46">
      <c r="A46" s="140"/>
      <c r="B46" s="141" t="s">
        <v>233</v>
      </c>
      <c r="C46" s="142" t="s">
        <v>543</v>
      </c>
      <c r="D46" s="143">
        <v>17.89</v>
      </c>
      <c r="E46" s="144" t="s">
        <v>544</v>
      </c>
      <c r="F46" s="145"/>
      <c r="G46" s="146">
        <v>10337.0</v>
      </c>
      <c r="H46" s="146">
        <v>2463.0</v>
      </c>
      <c r="I46" s="147">
        <v>617.0</v>
      </c>
    </row>
    <row r="47">
      <c r="A47" s="148"/>
    </row>
    <row r="48">
      <c r="A48" s="148"/>
    </row>
    <row r="49">
      <c r="A49" s="148"/>
    </row>
    <row r="50">
      <c r="A50" s="148"/>
      <c r="B50" s="149" t="s">
        <v>545</v>
      </c>
    </row>
    <row r="51">
      <c r="A51" s="148"/>
      <c r="B51" s="6" t="s">
        <v>546</v>
      </c>
    </row>
    <row r="52">
      <c r="A52" s="148"/>
    </row>
    <row r="53">
      <c r="A53" s="148"/>
    </row>
    <row r="54">
      <c r="A54" s="148"/>
    </row>
    <row r="55">
      <c r="A55" s="148"/>
    </row>
    <row r="56">
      <c r="A56" s="148"/>
    </row>
    <row r="57">
      <c r="A57" s="148"/>
    </row>
    <row r="58">
      <c r="A58" s="148"/>
    </row>
    <row r="59">
      <c r="A59" s="148"/>
    </row>
    <row r="60">
      <c r="A60" s="148"/>
    </row>
    <row r="61">
      <c r="A61" s="148"/>
    </row>
    <row r="62">
      <c r="A62" s="148"/>
    </row>
    <row r="63">
      <c r="A63" s="148"/>
    </row>
    <row r="64">
      <c r="A64" s="148"/>
    </row>
    <row r="65">
      <c r="A65" s="148"/>
    </row>
    <row r="66">
      <c r="A66" s="148"/>
    </row>
    <row r="67">
      <c r="A67" s="148"/>
    </row>
    <row r="68">
      <c r="A68" s="148"/>
    </row>
    <row r="69">
      <c r="A69" s="148"/>
    </row>
    <row r="70">
      <c r="A70" s="148"/>
    </row>
    <row r="71">
      <c r="A71" s="148"/>
    </row>
    <row r="72">
      <c r="A72" s="148"/>
    </row>
    <row r="73">
      <c r="A73" s="148"/>
    </row>
    <row r="74">
      <c r="A74" s="148"/>
    </row>
    <row r="75">
      <c r="A75" s="148"/>
    </row>
    <row r="76">
      <c r="A76" s="148"/>
    </row>
    <row r="77">
      <c r="A77" s="148"/>
    </row>
    <row r="78">
      <c r="A78" s="148"/>
    </row>
    <row r="79">
      <c r="A79" s="148"/>
    </row>
    <row r="80">
      <c r="A80" s="148"/>
    </row>
    <row r="81">
      <c r="A81" s="148"/>
    </row>
    <row r="82">
      <c r="A82" s="148"/>
    </row>
    <row r="83">
      <c r="A83" s="148"/>
    </row>
    <row r="84">
      <c r="A84" s="148"/>
    </row>
    <row r="85">
      <c r="A85" s="148"/>
    </row>
    <row r="86">
      <c r="A86" s="148"/>
    </row>
    <row r="87">
      <c r="A87" s="148"/>
    </row>
    <row r="88">
      <c r="A88" s="148"/>
    </row>
    <row r="89">
      <c r="A89" s="148"/>
    </row>
    <row r="90">
      <c r="A90" s="148"/>
    </row>
    <row r="91">
      <c r="A91" s="148"/>
    </row>
    <row r="92">
      <c r="A92" s="148"/>
    </row>
    <row r="93">
      <c r="A93" s="148"/>
    </row>
    <row r="94">
      <c r="A94" s="148"/>
    </row>
    <row r="95">
      <c r="A95" s="148"/>
    </row>
    <row r="96">
      <c r="A96" s="148"/>
    </row>
    <row r="97">
      <c r="A97" s="148"/>
    </row>
    <row r="98">
      <c r="A98" s="148"/>
    </row>
    <row r="99">
      <c r="A99" s="148"/>
    </row>
    <row r="100">
      <c r="A100" s="148"/>
    </row>
    <row r="101">
      <c r="A101" s="148"/>
    </row>
    <row r="102">
      <c r="A102" s="148"/>
    </row>
    <row r="103">
      <c r="A103" s="148"/>
    </row>
    <row r="104">
      <c r="A104" s="148"/>
    </row>
    <row r="105">
      <c r="A105" s="148"/>
    </row>
    <row r="106">
      <c r="A106" s="148"/>
    </row>
    <row r="107">
      <c r="A107" s="148"/>
    </row>
    <row r="108">
      <c r="A108" s="148"/>
    </row>
    <row r="109">
      <c r="A109" s="148"/>
    </row>
    <row r="110">
      <c r="A110" s="148"/>
    </row>
    <row r="111">
      <c r="A111" s="148"/>
    </row>
    <row r="112">
      <c r="A112" s="148"/>
    </row>
    <row r="113">
      <c r="A113" s="148"/>
    </row>
    <row r="114">
      <c r="A114" s="148"/>
    </row>
    <row r="115">
      <c r="A115" s="148"/>
    </row>
    <row r="116">
      <c r="A116" s="148"/>
    </row>
    <row r="117">
      <c r="A117" s="148"/>
    </row>
    <row r="118">
      <c r="A118" s="148"/>
    </row>
    <row r="119">
      <c r="A119" s="148"/>
    </row>
    <row r="120">
      <c r="A120" s="148"/>
    </row>
    <row r="121">
      <c r="A121" s="148"/>
    </row>
    <row r="122">
      <c r="A122" s="148"/>
    </row>
    <row r="123">
      <c r="A123" s="148"/>
    </row>
    <row r="124">
      <c r="A124" s="148"/>
    </row>
    <row r="125">
      <c r="A125" s="148"/>
    </row>
    <row r="126">
      <c r="A126" s="148"/>
    </row>
    <row r="127">
      <c r="A127" s="148"/>
    </row>
    <row r="128">
      <c r="A128" s="148"/>
    </row>
    <row r="129">
      <c r="A129" s="148"/>
    </row>
    <row r="130">
      <c r="A130" s="148"/>
    </row>
    <row r="131">
      <c r="A131" s="148"/>
    </row>
    <row r="132">
      <c r="A132" s="148"/>
    </row>
    <row r="133">
      <c r="A133" s="148"/>
    </row>
    <row r="134">
      <c r="A134" s="148"/>
    </row>
    <row r="135">
      <c r="A135" s="148"/>
    </row>
    <row r="136">
      <c r="A136" s="148"/>
    </row>
    <row r="137">
      <c r="A137" s="148"/>
    </row>
    <row r="138">
      <c r="A138" s="148"/>
    </row>
    <row r="139">
      <c r="A139" s="148"/>
    </row>
    <row r="140">
      <c r="A140" s="148"/>
    </row>
    <row r="141">
      <c r="A141" s="148"/>
    </row>
    <row r="142">
      <c r="A142" s="148"/>
    </row>
    <row r="143">
      <c r="A143" s="148"/>
    </row>
    <row r="144">
      <c r="A144" s="148"/>
    </row>
    <row r="145">
      <c r="A145" s="148"/>
    </row>
    <row r="146">
      <c r="A146" s="148"/>
    </row>
    <row r="147">
      <c r="A147" s="148"/>
    </row>
    <row r="148">
      <c r="A148" s="148"/>
    </row>
    <row r="149">
      <c r="A149" s="148"/>
    </row>
    <row r="150">
      <c r="A150" s="148"/>
    </row>
    <row r="151">
      <c r="A151" s="148"/>
    </row>
    <row r="152">
      <c r="A152" s="148"/>
    </row>
    <row r="153">
      <c r="A153" s="148"/>
    </row>
    <row r="154">
      <c r="A154" s="148"/>
    </row>
    <row r="155">
      <c r="A155" s="148"/>
    </row>
    <row r="156">
      <c r="A156" s="148"/>
    </row>
    <row r="157">
      <c r="A157" s="148"/>
    </row>
    <row r="158">
      <c r="A158" s="148"/>
    </row>
    <row r="159">
      <c r="A159" s="148"/>
    </row>
    <row r="160">
      <c r="A160" s="148"/>
    </row>
    <row r="161">
      <c r="A161" s="148"/>
    </row>
    <row r="162">
      <c r="A162" s="148"/>
    </row>
    <row r="163">
      <c r="A163" s="148"/>
    </row>
    <row r="164">
      <c r="A164" s="148"/>
    </row>
    <row r="165">
      <c r="A165" s="148"/>
    </row>
    <row r="166">
      <c r="A166" s="148"/>
    </row>
    <row r="167">
      <c r="A167" s="148"/>
    </row>
    <row r="168">
      <c r="A168" s="148"/>
    </row>
    <row r="169">
      <c r="A169" s="148"/>
    </row>
    <row r="170">
      <c r="A170" s="148"/>
    </row>
    <row r="171">
      <c r="A171" s="148"/>
    </row>
    <row r="172">
      <c r="A172" s="148"/>
    </row>
    <row r="173">
      <c r="A173" s="148"/>
    </row>
    <row r="174">
      <c r="A174" s="148"/>
    </row>
    <row r="175">
      <c r="A175" s="148"/>
    </row>
    <row r="176">
      <c r="A176" s="148"/>
    </row>
    <row r="177">
      <c r="A177" s="148"/>
    </row>
    <row r="178">
      <c r="A178" s="148"/>
    </row>
    <row r="179">
      <c r="A179" s="148"/>
    </row>
    <row r="180">
      <c r="A180" s="148"/>
    </row>
    <row r="181">
      <c r="A181" s="148"/>
    </row>
    <row r="182">
      <c r="A182" s="148"/>
    </row>
    <row r="183">
      <c r="A183" s="148"/>
    </row>
    <row r="184">
      <c r="A184" s="148"/>
    </row>
    <row r="185">
      <c r="A185" s="148"/>
    </row>
    <row r="186">
      <c r="A186" s="148"/>
    </row>
    <row r="187">
      <c r="A187" s="148"/>
    </row>
    <row r="188">
      <c r="A188" s="148"/>
    </row>
    <row r="189">
      <c r="A189" s="148"/>
    </row>
    <row r="190">
      <c r="A190" s="148"/>
    </row>
    <row r="191">
      <c r="A191" s="148"/>
    </row>
    <row r="192">
      <c r="A192" s="148"/>
    </row>
    <row r="193">
      <c r="A193" s="148"/>
    </row>
    <row r="194">
      <c r="A194" s="148"/>
    </row>
    <row r="195">
      <c r="A195" s="148"/>
    </row>
    <row r="196">
      <c r="A196" s="148"/>
    </row>
    <row r="197">
      <c r="A197" s="148"/>
    </row>
    <row r="198">
      <c r="A198" s="148"/>
    </row>
    <row r="199">
      <c r="A199" s="148"/>
    </row>
    <row r="200">
      <c r="A200" s="148"/>
    </row>
    <row r="201">
      <c r="A201" s="148"/>
    </row>
    <row r="202">
      <c r="A202" s="148"/>
    </row>
    <row r="203">
      <c r="A203" s="148"/>
    </row>
    <row r="204">
      <c r="A204" s="148"/>
    </row>
    <row r="205">
      <c r="A205" s="148"/>
    </row>
    <row r="206">
      <c r="A206" s="148"/>
    </row>
    <row r="207">
      <c r="A207" s="148"/>
    </row>
    <row r="208">
      <c r="A208" s="148"/>
    </row>
    <row r="209">
      <c r="A209" s="148"/>
    </row>
    <row r="210">
      <c r="A210" s="148"/>
    </row>
    <row r="211">
      <c r="A211" s="148"/>
    </row>
    <row r="212">
      <c r="A212" s="148"/>
    </row>
    <row r="213">
      <c r="A213" s="148"/>
    </row>
    <row r="214">
      <c r="A214" s="148"/>
    </row>
    <row r="215">
      <c r="A215" s="148"/>
    </row>
    <row r="216">
      <c r="A216" s="148"/>
    </row>
    <row r="217">
      <c r="A217" s="148"/>
    </row>
    <row r="218">
      <c r="A218" s="148"/>
    </row>
    <row r="219">
      <c r="A219" s="148"/>
    </row>
    <row r="220">
      <c r="A220" s="148"/>
    </row>
    <row r="221">
      <c r="A221" s="148"/>
    </row>
    <row r="222">
      <c r="A222" s="148"/>
    </row>
    <row r="223">
      <c r="A223" s="148"/>
    </row>
    <row r="224">
      <c r="A224" s="148"/>
    </row>
    <row r="225">
      <c r="A225" s="148"/>
    </row>
    <row r="226">
      <c r="A226" s="148"/>
    </row>
    <row r="227">
      <c r="A227" s="148"/>
    </row>
    <row r="228">
      <c r="A228" s="148"/>
    </row>
    <row r="229">
      <c r="A229" s="148"/>
    </row>
    <row r="230">
      <c r="A230" s="148"/>
    </row>
    <row r="231">
      <c r="A231" s="148"/>
    </row>
    <row r="232">
      <c r="A232" s="148"/>
    </row>
    <row r="233">
      <c r="A233" s="148"/>
    </row>
    <row r="234">
      <c r="A234" s="148"/>
    </row>
    <row r="235">
      <c r="A235" s="148"/>
    </row>
    <row r="236">
      <c r="A236" s="148"/>
    </row>
    <row r="237">
      <c r="A237" s="148"/>
    </row>
    <row r="238">
      <c r="A238" s="148"/>
    </row>
    <row r="239">
      <c r="A239" s="148"/>
    </row>
    <row r="240">
      <c r="A240" s="148"/>
    </row>
    <row r="241">
      <c r="A241" s="148"/>
    </row>
    <row r="242">
      <c r="A242" s="148"/>
    </row>
    <row r="243">
      <c r="A243" s="148"/>
    </row>
    <row r="244">
      <c r="A244" s="148"/>
    </row>
    <row r="245">
      <c r="A245" s="148"/>
    </row>
    <row r="246">
      <c r="A246" s="148"/>
    </row>
    <row r="247">
      <c r="A247" s="148"/>
    </row>
    <row r="248">
      <c r="A248" s="148"/>
    </row>
    <row r="249">
      <c r="A249" s="148"/>
    </row>
    <row r="250">
      <c r="A250" s="148"/>
    </row>
    <row r="251">
      <c r="A251" s="148"/>
    </row>
    <row r="252">
      <c r="A252" s="148"/>
    </row>
    <row r="253">
      <c r="A253" s="148"/>
    </row>
    <row r="254">
      <c r="A254" s="148"/>
    </row>
    <row r="255">
      <c r="A255" s="148"/>
    </row>
    <row r="256">
      <c r="A256" s="148"/>
    </row>
    <row r="257">
      <c r="A257" s="148"/>
    </row>
    <row r="258">
      <c r="A258" s="148"/>
    </row>
    <row r="259">
      <c r="A259" s="148"/>
    </row>
    <row r="260">
      <c r="A260" s="148"/>
    </row>
    <row r="261">
      <c r="A261" s="148"/>
    </row>
    <row r="262">
      <c r="A262" s="148"/>
    </row>
    <row r="263">
      <c r="A263" s="148"/>
    </row>
    <row r="264">
      <c r="A264" s="148"/>
    </row>
    <row r="265">
      <c r="A265" s="148"/>
    </row>
    <row r="266">
      <c r="A266" s="148"/>
    </row>
    <row r="267">
      <c r="A267" s="148"/>
    </row>
    <row r="268">
      <c r="A268" s="148"/>
    </row>
    <row r="269">
      <c r="A269" s="148"/>
    </row>
    <row r="270">
      <c r="A270" s="148"/>
    </row>
    <row r="271">
      <c r="A271" s="148"/>
    </row>
    <row r="272">
      <c r="A272" s="148"/>
    </row>
    <row r="273">
      <c r="A273" s="148"/>
    </row>
    <row r="274">
      <c r="A274" s="148"/>
    </row>
    <row r="275">
      <c r="A275" s="148"/>
    </row>
    <row r="276">
      <c r="A276" s="148"/>
    </row>
    <row r="277">
      <c r="A277" s="148"/>
    </row>
    <row r="278">
      <c r="A278" s="148"/>
    </row>
    <row r="279">
      <c r="A279" s="148"/>
    </row>
    <row r="280">
      <c r="A280" s="148"/>
    </row>
    <row r="281">
      <c r="A281" s="148"/>
    </row>
    <row r="282">
      <c r="A282" s="148"/>
    </row>
    <row r="283">
      <c r="A283" s="148"/>
    </row>
    <row r="284">
      <c r="A284" s="148"/>
    </row>
    <row r="285">
      <c r="A285" s="148"/>
    </row>
    <row r="286">
      <c r="A286" s="148"/>
    </row>
    <row r="287">
      <c r="A287" s="148"/>
    </row>
    <row r="288">
      <c r="A288" s="148"/>
    </row>
    <row r="289">
      <c r="A289" s="148"/>
    </row>
    <row r="290">
      <c r="A290" s="148"/>
    </row>
    <row r="291">
      <c r="A291" s="148"/>
    </row>
    <row r="292">
      <c r="A292" s="148"/>
    </row>
    <row r="293">
      <c r="A293" s="148"/>
    </row>
    <row r="294">
      <c r="A294" s="148"/>
    </row>
    <row r="295">
      <c r="A295" s="148"/>
    </row>
    <row r="296">
      <c r="A296" s="148"/>
    </row>
    <row r="297">
      <c r="A297" s="148"/>
    </row>
    <row r="298">
      <c r="A298" s="148"/>
    </row>
    <row r="299">
      <c r="A299" s="148"/>
    </row>
    <row r="300">
      <c r="A300" s="148"/>
    </row>
    <row r="301">
      <c r="A301" s="148"/>
    </row>
    <row r="302">
      <c r="A302" s="148"/>
    </row>
    <row r="303">
      <c r="A303" s="148"/>
    </row>
    <row r="304">
      <c r="A304" s="148"/>
    </row>
    <row r="305">
      <c r="A305" s="148"/>
    </row>
    <row r="306">
      <c r="A306" s="148"/>
    </row>
    <row r="307">
      <c r="A307" s="148"/>
    </row>
    <row r="308">
      <c r="A308" s="148"/>
    </row>
    <row r="309">
      <c r="A309" s="148"/>
    </row>
    <row r="310">
      <c r="A310" s="148"/>
    </row>
    <row r="311">
      <c r="A311" s="148"/>
    </row>
    <row r="312">
      <c r="A312" s="148"/>
    </row>
    <row r="313">
      <c r="A313" s="148"/>
    </row>
    <row r="314">
      <c r="A314" s="148"/>
    </row>
    <row r="315">
      <c r="A315" s="148"/>
    </row>
    <row r="316">
      <c r="A316" s="148"/>
    </row>
    <row r="317">
      <c r="A317" s="148"/>
    </row>
    <row r="318">
      <c r="A318" s="148"/>
    </row>
    <row r="319">
      <c r="A319" s="148"/>
    </row>
    <row r="320">
      <c r="A320" s="148"/>
    </row>
    <row r="321">
      <c r="A321" s="148"/>
    </row>
    <row r="322">
      <c r="A322" s="148"/>
    </row>
    <row r="323">
      <c r="A323" s="148"/>
    </row>
    <row r="324">
      <c r="A324" s="148"/>
    </row>
    <row r="325">
      <c r="A325" s="148"/>
    </row>
    <row r="326">
      <c r="A326" s="148"/>
    </row>
    <row r="327">
      <c r="A327" s="148"/>
    </row>
    <row r="328">
      <c r="A328" s="148"/>
    </row>
    <row r="329">
      <c r="A329" s="148"/>
    </row>
    <row r="330">
      <c r="A330" s="148"/>
    </row>
    <row r="331">
      <c r="A331" s="148"/>
    </row>
    <row r="332">
      <c r="A332" s="148"/>
    </row>
    <row r="333">
      <c r="A333" s="148"/>
    </row>
    <row r="334">
      <c r="A334" s="148"/>
    </row>
    <row r="335">
      <c r="A335" s="148"/>
    </row>
    <row r="336">
      <c r="A336" s="148"/>
    </row>
    <row r="337">
      <c r="A337" s="148"/>
    </row>
    <row r="338">
      <c r="A338" s="148"/>
    </row>
    <row r="339">
      <c r="A339" s="148"/>
    </row>
    <row r="340">
      <c r="A340" s="148"/>
    </row>
    <row r="341">
      <c r="A341" s="148"/>
    </row>
    <row r="342">
      <c r="A342" s="148"/>
    </row>
    <row r="343">
      <c r="A343" s="148"/>
    </row>
    <row r="344">
      <c r="A344" s="148"/>
    </row>
    <row r="345">
      <c r="A345" s="148"/>
    </row>
    <row r="346">
      <c r="A346" s="148"/>
    </row>
    <row r="347">
      <c r="A347" s="148"/>
    </row>
    <row r="348">
      <c r="A348" s="148"/>
    </row>
    <row r="349">
      <c r="A349" s="148"/>
    </row>
    <row r="350">
      <c r="A350" s="148"/>
    </row>
    <row r="351">
      <c r="A351" s="148"/>
    </row>
    <row r="352">
      <c r="A352" s="148"/>
    </row>
    <row r="353">
      <c r="A353" s="148"/>
    </row>
    <row r="354">
      <c r="A354" s="148"/>
    </row>
    <row r="355">
      <c r="A355" s="148"/>
    </row>
    <row r="356">
      <c r="A356" s="148"/>
    </row>
    <row r="357">
      <c r="A357" s="148"/>
    </row>
    <row r="358">
      <c r="A358" s="148"/>
    </row>
    <row r="359">
      <c r="A359" s="148"/>
    </row>
    <row r="360">
      <c r="A360" s="148"/>
    </row>
    <row r="361">
      <c r="A361" s="148"/>
    </row>
    <row r="362">
      <c r="A362" s="148"/>
    </row>
    <row r="363">
      <c r="A363" s="148"/>
    </row>
    <row r="364">
      <c r="A364" s="148"/>
    </row>
    <row r="365">
      <c r="A365" s="148"/>
    </row>
    <row r="366">
      <c r="A366" s="148"/>
    </row>
    <row r="367">
      <c r="A367" s="148"/>
    </row>
    <row r="368">
      <c r="A368" s="148"/>
    </row>
    <row r="369">
      <c r="A369" s="148"/>
    </row>
    <row r="370">
      <c r="A370" s="148"/>
    </row>
    <row r="371">
      <c r="A371" s="148"/>
    </row>
    <row r="372">
      <c r="A372" s="148"/>
    </row>
    <row r="373">
      <c r="A373" s="148"/>
    </row>
    <row r="374">
      <c r="A374" s="148"/>
    </row>
    <row r="375">
      <c r="A375" s="148"/>
    </row>
    <row r="376">
      <c r="A376" s="148"/>
    </row>
    <row r="377">
      <c r="A377" s="148"/>
    </row>
    <row r="378">
      <c r="A378" s="148"/>
    </row>
    <row r="379">
      <c r="A379" s="148"/>
    </row>
    <row r="380">
      <c r="A380" s="148"/>
    </row>
    <row r="381">
      <c r="A381" s="148"/>
    </row>
    <row r="382">
      <c r="A382" s="148"/>
    </row>
    <row r="383">
      <c r="A383" s="148"/>
    </row>
    <row r="384">
      <c r="A384" s="148"/>
    </row>
    <row r="385">
      <c r="A385" s="148"/>
    </row>
    <row r="386">
      <c r="A386" s="148"/>
    </row>
    <row r="387">
      <c r="A387" s="148"/>
    </row>
    <row r="388">
      <c r="A388" s="148"/>
    </row>
    <row r="389">
      <c r="A389" s="148"/>
    </row>
    <row r="390">
      <c r="A390" s="148"/>
    </row>
    <row r="391">
      <c r="A391" s="148"/>
    </row>
    <row r="392">
      <c r="A392" s="148"/>
    </row>
    <row r="393">
      <c r="A393" s="148"/>
    </row>
    <row r="394">
      <c r="A394" s="148"/>
    </row>
    <row r="395">
      <c r="A395" s="148"/>
    </row>
    <row r="396">
      <c r="A396" s="148"/>
    </row>
    <row r="397">
      <c r="A397" s="148"/>
    </row>
    <row r="398">
      <c r="A398" s="148"/>
    </row>
    <row r="399">
      <c r="A399" s="148"/>
    </row>
    <row r="400">
      <c r="A400" s="148"/>
    </row>
    <row r="401">
      <c r="A401" s="148"/>
    </row>
    <row r="402">
      <c r="A402" s="148"/>
    </row>
    <row r="403">
      <c r="A403" s="148"/>
    </row>
    <row r="404">
      <c r="A404" s="148"/>
    </row>
    <row r="405">
      <c r="A405" s="148"/>
    </row>
    <row r="406">
      <c r="A406" s="148"/>
    </row>
    <row r="407">
      <c r="A407" s="148"/>
    </row>
    <row r="408">
      <c r="A408" s="148"/>
    </row>
    <row r="409">
      <c r="A409" s="148"/>
    </row>
    <row r="410">
      <c r="A410" s="148"/>
    </row>
    <row r="411">
      <c r="A411" s="148"/>
    </row>
    <row r="412">
      <c r="A412" s="148"/>
    </row>
    <row r="413">
      <c r="A413" s="148"/>
    </row>
    <row r="414">
      <c r="A414" s="148"/>
    </row>
    <row r="415">
      <c r="A415" s="148"/>
    </row>
    <row r="416">
      <c r="A416" s="148"/>
    </row>
    <row r="417">
      <c r="A417" s="148"/>
    </row>
    <row r="418">
      <c r="A418" s="148"/>
    </row>
    <row r="419">
      <c r="A419" s="148"/>
    </row>
    <row r="420">
      <c r="A420" s="148"/>
    </row>
    <row r="421">
      <c r="A421" s="148"/>
    </row>
    <row r="422">
      <c r="A422" s="148"/>
    </row>
    <row r="423">
      <c r="A423" s="148"/>
    </row>
    <row r="424">
      <c r="A424" s="148"/>
    </row>
    <row r="425">
      <c r="A425" s="148"/>
    </row>
    <row r="426">
      <c r="A426" s="148"/>
    </row>
    <row r="427">
      <c r="A427" s="148"/>
    </row>
    <row r="428">
      <c r="A428" s="148"/>
    </row>
    <row r="429">
      <c r="A429" s="148"/>
    </row>
    <row r="430">
      <c r="A430" s="148"/>
    </row>
    <row r="431">
      <c r="A431" s="148"/>
    </row>
    <row r="432">
      <c r="A432" s="148"/>
    </row>
    <row r="433">
      <c r="A433" s="148"/>
    </row>
    <row r="434">
      <c r="A434" s="148"/>
    </row>
    <row r="435">
      <c r="A435" s="148"/>
    </row>
    <row r="436">
      <c r="A436" s="148"/>
    </row>
    <row r="437">
      <c r="A437" s="148"/>
    </row>
    <row r="438">
      <c r="A438" s="148"/>
    </row>
    <row r="439">
      <c r="A439" s="148"/>
    </row>
    <row r="440">
      <c r="A440" s="148"/>
    </row>
    <row r="441">
      <c r="A441" s="148"/>
    </row>
    <row r="442">
      <c r="A442" s="148"/>
    </row>
    <row r="443">
      <c r="A443" s="148"/>
    </row>
    <row r="444">
      <c r="A444" s="148"/>
    </row>
    <row r="445">
      <c r="A445" s="148"/>
    </row>
    <row r="446">
      <c r="A446" s="148"/>
    </row>
    <row r="447">
      <c r="A447" s="148"/>
    </row>
    <row r="448">
      <c r="A448" s="148"/>
    </row>
    <row r="449">
      <c r="A449" s="148"/>
    </row>
    <row r="450">
      <c r="A450" s="148"/>
    </row>
    <row r="451">
      <c r="A451" s="148"/>
    </row>
    <row r="452">
      <c r="A452" s="148"/>
    </row>
    <row r="453">
      <c r="A453" s="148"/>
    </row>
    <row r="454">
      <c r="A454" s="148"/>
    </row>
    <row r="455">
      <c r="A455" s="148"/>
    </row>
    <row r="456">
      <c r="A456" s="148"/>
    </row>
    <row r="457">
      <c r="A457" s="148"/>
    </row>
    <row r="458">
      <c r="A458" s="148"/>
    </row>
    <row r="459">
      <c r="A459" s="148"/>
    </row>
    <row r="460">
      <c r="A460" s="148"/>
    </row>
    <row r="461">
      <c r="A461" s="148"/>
    </row>
    <row r="462">
      <c r="A462" s="148"/>
    </row>
    <row r="463">
      <c r="A463" s="148"/>
    </row>
    <row r="464">
      <c r="A464" s="148"/>
    </row>
    <row r="465">
      <c r="A465" s="148"/>
    </row>
    <row r="466">
      <c r="A466" s="148"/>
    </row>
    <row r="467">
      <c r="A467" s="148"/>
    </row>
    <row r="468">
      <c r="A468" s="148"/>
    </row>
    <row r="469">
      <c r="A469" s="148"/>
    </row>
    <row r="470">
      <c r="A470" s="148"/>
    </row>
    <row r="471">
      <c r="A471" s="148"/>
    </row>
    <row r="472">
      <c r="A472" s="148"/>
    </row>
    <row r="473">
      <c r="A473" s="148"/>
    </row>
    <row r="474">
      <c r="A474" s="148"/>
    </row>
    <row r="475">
      <c r="A475" s="148"/>
    </row>
    <row r="476">
      <c r="A476" s="148"/>
    </row>
    <row r="477">
      <c r="A477" s="148"/>
    </row>
    <row r="478">
      <c r="A478" s="148"/>
    </row>
    <row r="479">
      <c r="A479" s="148"/>
    </row>
    <row r="480">
      <c r="A480" s="148"/>
    </row>
    <row r="481">
      <c r="A481" s="148"/>
    </row>
    <row r="482">
      <c r="A482" s="148"/>
    </row>
    <row r="483">
      <c r="A483" s="148"/>
    </row>
    <row r="484">
      <c r="A484" s="148"/>
    </row>
    <row r="485">
      <c r="A485" s="148"/>
    </row>
    <row r="486">
      <c r="A486" s="148"/>
    </row>
    <row r="487">
      <c r="A487" s="148"/>
    </row>
    <row r="488">
      <c r="A488" s="148"/>
    </row>
    <row r="489">
      <c r="A489" s="148"/>
    </row>
    <row r="490">
      <c r="A490" s="148"/>
    </row>
    <row r="491">
      <c r="A491" s="148"/>
    </row>
    <row r="492">
      <c r="A492" s="148"/>
    </row>
    <row r="493">
      <c r="A493" s="148"/>
    </row>
    <row r="494">
      <c r="A494" s="148"/>
    </row>
    <row r="495">
      <c r="A495" s="148"/>
    </row>
    <row r="496">
      <c r="A496" s="148"/>
    </row>
    <row r="497">
      <c r="A497" s="148"/>
    </row>
    <row r="498">
      <c r="A498" s="148"/>
    </row>
    <row r="499">
      <c r="A499" s="148"/>
    </row>
    <row r="500">
      <c r="A500" s="148"/>
    </row>
    <row r="501">
      <c r="A501" s="148"/>
    </row>
    <row r="502">
      <c r="A502" s="148"/>
    </row>
    <row r="503">
      <c r="A503" s="148"/>
    </row>
    <row r="504">
      <c r="A504" s="148"/>
    </row>
    <row r="505">
      <c r="A505" s="148"/>
    </row>
    <row r="506">
      <c r="A506" s="148"/>
    </row>
    <row r="507">
      <c r="A507" s="148"/>
    </row>
    <row r="508">
      <c r="A508" s="148"/>
    </row>
    <row r="509">
      <c r="A509" s="148"/>
    </row>
    <row r="510">
      <c r="A510" s="148"/>
    </row>
    <row r="511">
      <c r="A511" s="148"/>
    </row>
    <row r="512">
      <c r="A512" s="148"/>
    </row>
    <row r="513">
      <c r="A513" s="148"/>
    </row>
    <row r="514">
      <c r="A514" s="148"/>
    </row>
    <row r="515">
      <c r="A515" s="148"/>
    </row>
    <row r="516">
      <c r="A516" s="148"/>
    </row>
    <row r="517">
      <c r="A517" s="148"/>
    </row>
    <row r="518">
      <c r="A518" s="148"/>
    </row>
    <row r="519">
      <c r="A519" s="148"/>
    </row>
    <row r="520">
      <c r="A520" s="148"/>
    </row>
    <row r="521">
      <c r="A521" s="148"/>
    </row>
    <row r="522">
      <c r="A522" s="148"/>
    </row>
    <row r="523">
      <c r="A523" s="148"/>
    </row>
    <row r="524">
      <c r="A524" s="148"/>
    </row>
    <row r="525">
      <c r="A525" s="148"/>
    </row>
    <row r="526">
      <c r="A526" s="148"/>
    </row>
    <row r="527">
      <c r="A527" s="148"/>
    </row>
    <row r="528">
      <c r="A528" s="148"/>
    </row>
    <row r="529">
      <c r="A529" s="148"/>
    </row>
    <row r="530">
      <c r="A530" s="148"/>
    </row>
    <row r="531">
      <c r="A531" s="148"/>
    </row>
    <row r="532">
      <c r="A532" s="148"/>
    </row>
    <row r="533">
      <c r="A533" s="148"/>
    </row>
    <row r="534">
      <c r="A534" s="148"/>
    </row>
    <row r="535">
      <c r="A535" s="148"/>
    </row>
    <row r="536">
      <c r="A536" s="148"/>
    </row>
    <row r="537">
      <c r="A537" s="148"/>
    </row>
    <row r="538">
      <c r="A538" s="148"/>
    </row>
    <row r="539">
      <c r="A539" s="148"/>
    </row>
    <row r="540">
      <c r="A540" s="148"/>
    </row>
    <row r="541">
      <c r="A541" s="148"/>
    </row>
    <row r="542">
      <c r="A542" s="148"/>
    </row>
    <row r="543">
      <c r="A543" s="148"/>
    </row>
    <row r="544">
      <c r="A544" s="148"/>
    </row>
    <row r="545">
      <c r="A545" s="148"/>
    </row>
    <row r="546">
      <c r="A546" s="148"/>
    </row>
    <row r="547">
      <c r="A547" s="148"/>
    </row>
    <row r="548">
      <c r="A548" s="148"/>
    </row>
    <row r="549">
      <c r="A549" s="148"/>
    </row>
    <row r="550">
      <c r="A550" s="148"/>
    </row>
    <row r="551">
      <c r="A551" s="148"/>
    </row>
    <row r="552">
      <c r="A552" s="148"/>
    </row>
    <row r="553">
      <c r="A553" s="148"/>
    </row>
    <row r="554">
      <c r="A554" s="148"/>
    </row>
    <row r="555">
      <c r="A555" s="148"/>
    </row>
    <row r="556">
      <c r="A556" s="148"/>
    </row>
    <row r="557">
      <c r="A557" s="148"/>
    </row>
    <row r="558">
      <c r="A558" s="148"/>
    </row>
    <row r="559">
      <c r="A559" s="148"/>
    </row>
    <row r="560">
      <c r="A560" s="148"/>
    </row>
    <row r="561">
      <c r="A561" s="148"/>
    </row>
    <row r="562">
      <c r="A562" s="148"/>
    </row>
    <row r="563">
      <c r="A563" s="148"/>
    </row>
    <row r="564">
      <c r="A564" s="148"/>
    </row>
    <row r="565">
      <c r="A565" s="148"/>
    </row>
    <row r="566">
      <c r="A566" s="148"/>
    </row>
    <row r="567">
      <c r="A567" s="148"/>
    </row>
    <row r="568">
      <c r="A568" s="148"/>
    </row>
    <row r="569">
      <c r="A569" s="148"/>
    </row>
    <row r="570">
      <c r="A570" s="148"/>
    </row>
    <row r="571">
      <c r="A571" s="148"/>
    </row>
    <row r="572">
      <c r="A572" s="148"/>
    </row>
    <row r="573">
      <c r="A573" s="148"/>
    </row>
    <row r="574">
      <c r="A574" s="148"/>
    </row>
    <row r="575">
      <c r="A575" s="148"/>
    </row>
    <row r="576">
      <c r="A576" s="148"/>
    </row>
    <row r="577">
      <c r="A577" s="148"/>
    </row>
    <row r="578">
      <c r="A578" s="148"/>
    </row>
    <row r="579">
      <c r="A579" s="148"/>
    </row>
    <row r="580">
      <c r="A580" s="148"/>
    </row>
    <row r="581">
      <c r="A581" s="148"/>
    </row>
    <row r="582">
      <c r="A582" s="148"/>
    </row>
    <row r="583">
      <c r="A583" s="148"/>
    </row>
    <row r="584">
      <c r="A584" s="148"/>
    </row>
    <row r="585">
      <c r="A585" s="148"/>
    </row>
    <row r="586">
      <c r="A586" s="148"/>
    </row>
    <row r="587">
      <c r="A587" s="148"/>
    </row>
    <row r="588">
      <c r="A588" s="148"/>
    </row>
    <row r="589">
      <c r="A589" s="148"/>
    </row>
    <row r="590">
      <c r="A590" s="148"/>
    </row>
    <row r="591">
      <c r="A591" s="148"/>
    </row>
    <row r="592">
      <c r="A592" s="148"/>
    </row>
    <row r="593">
      <c r="A593" s="148"/>
    </row>
    <row r="594">
      <c r="A594" s="148"/>
    </row>
    <row r="595">
      <c r="A595" s="148"/>
    </row>
    <row r="596">
      <c r="A596" s="148"/>
    </row>
    <row r="597">
      <c r="A597" s="148"/>
    </row>
    <row r="598">
      <c r="A598" s="148"/>
    </row>
    <row r="599">
      <c r="A599" s="148"/>
    </row>
    <row r="600">
      <c r="A600" s="148"/>
    </row>
    <row r="601">
      <c r="A601" s="148"/>
    </row>
    <row r="602">
      <c r="A602" s="148"/>
    </row>
    <row r="603">
      <c r="A603" s="148"/>
    </row>
    <row r="604">
      <c r="A604" s="148"/>
    </row>
    <row r="605">
      <c r="A605" s="148"/>
    </row>
    <row r="606">
      <c r="A606" s="148"/>
    </row>
    <row r="607">
      <c r="A607" s="148"/>
    </row>
    <row r="608">
      <c r="A608" s="148"/>
    </row>
    <row r="609">
      <c r="A609" s="148"/>
    </row>
    <row r="610">
      <c r="A610" s="148"/>
    </row>
    <row r="611">
      <c r="A611" s="148"/>
    </row>
    <row r="612">
      <c r="A612" s="148"/>
    </row>
    <row r="613">
      <c r="A613" s="148"/>
    </row>
    <row r="614">
      <c r="A614" s="148"/>
    </row>
    <row r="615">
      <c r="A615" s="148"/>
    </row>
    <row r="616">
      <c r="A616" s="148"/>
    </row>
    <row r="617">
      <c r="A617" s="148"/>
    </row>
    <row r="618">
      <c r="A618" s="148"/>
    </row>
    <row r="619">
      <c r="A619" s="148"/>
    </row>
    <row r="620">
      <c r="A620" s="148"/>
    </row>
    <row r="621">
      <c r="A621" s="148"/>
    </row>
    <row r="622">
      <c r="A622" s="148"/>
    </row>
    <row r="623">
      <c r="A623" s="148"/>
    </row>
    <row r="624">
      <c r="A624" s="148"/>
    </row>
    <row r="625">
      <c r="A625" s="148"/>
    </row>
    <row r="626">
      <c r="A626" s="148"/>
    </row>
    <row r="627">
      <c r="A627" s="148"/>
    </row>
    <row r="628">
      <c r="A628" s="148"/>
    </row>
    <row r="629">
      <c r="A629" s="148"/>
    </row>
    <row r="630">
      <c r="A630" s="148"/>
    </row>
    <row r="631">
      <c r="A631" s="148"/>
    </row>
    <row r="632">
      <c r="A632" s="148"/>
    </row>
    <row r="633">
      <c r="A633" s="148"/>
    </row>
    <row r="634">
      <c r="A634" s="148"/>
    </row>
    <row r="635">
      <c r="A635" s="148"/>
    </row>
    <row r="636">
      <c r="A636" s="148"/>
    </row>
    <row r="637">
      <c r="A637" s="148"/>
    </row>
    <row r="638">
      <c r="A638" s="148"/>
    </row>
    <row r="639">
      <c r="A639" s="148"/>
    </row>
    <row r="640">
      <c r="A640" s="148"/>
    </row>
    <row r="641">
      <c r="A641" s="148"/>
    </row>
    <row r="642">
      <c r="A642" s="148"/>
    </row>
    <row r="643">
      <c r="A643" s="148"/>
    </row>
    <row r="644">
      <c r="A644" s="148"/>
    </row>
    <row r="645">
      <c r="A645" s="148"/>
    </row>
    <row r="646">
      <c r="A646" s="148"/>
    </row>
    <row r="647">
      <c r="A647" s="148"/>
    </row>
    <row r="648">
      <c r="A648" s="148"/>
    </row>
    <row r="649">
      <c r="A649" s="148"/>
    </row>
    <row r="650">
      <c r="A650" s="148"/>
    </row>
    <row r="651">
      <c r="A651" s="148"/>
    </row>
    <row r="652">
      <c r="A652" s="148"/>
    </row>
    <row r="653">
      <c r="A653" s="148"/>
    </row>
    <row r="654">
      <c r="A654" s="148"/>
    </row>
    <row r="655">
      <c r="A655" s="148"/>
    </row>
    <row r="656">
      <c r="A656" s="148"/>
    </row>
    <row r="657">
      <c r="A657" s="148"/>
    </row>
    <row r="658">
      <c r="A658" s="148"/>
    </row>
    <row r="659">
      <c r="A659" s="148"/>
    </row>
    <row r="660">
      <c r="A660" s="148"/>
    </row>
    <row r="661">
      <c r="A661" s="148"/>
    </row>
    <row r="662">
      <c r="A662" s="148"/>
    </row>
    <row r="663">
      <c r="A663" s="148"/>
    </row>
    <row r="664">
      <c r="A664" s="148"/>
    </row>
    <row r="665">
      <c r="A665" s="148"/>
    </row>
    <row r="666">
      <c r="A666" s="148"/>
    </row>
    <row r="667">
      <c r="A667" s="148"/>
    </row>
    <row r="668">
      <c r="A668" s="148"/>
    </row>
    <row r="669">
      <c r="A669" s="148"/>
    </row>
    <row r="670">
      <c r="A670" s="148"/>
    </row>
    <row r="671">
      <c r="A671" s="148"/>
    </row>
    <row r="672">
      <c r="A672" s="148"/>
    </row>
    <row r="673">
      <c r="A673" s="148"/>
    </row>
    <row r="674">
      <c r="A674" s="148"/>
    </row>
    <row r="675">
      <c r="A675" s="148"/>
    </row>
    <row r="676">
      <c r="A676" s="148"/>
    </row>
    <row r="677">
      <c r="A677" s="148"/>
    </row>
    <row r="678">
      <c r="A678" s="148"/>
    </row>
    <row r="679">
      <c r="A679" s="148"/>
    </row>
    <row r="680">
      <c r="A680" s="148"/>
    </row>
    <row r="681">
      <c r="A681" s="148"/>
    </row>
    <row r="682">
      <c r="A682" s="148"/>
    </row>
    <row r="683">
      <c r="A683" s="148"/>
    </row>
    <row r="684">
      <c r="A684" s="148"/>
    </row>
    <row r="685">
      <c r="A685" s="148"/>
    </row>
    <row r="686">
      <c r="A686" s="148"/>
    </row>
    <row r="687">
      <c r="A687" s="148"/>
    </row>
    <row r="688">
      <c r="A688" s="148"/>
    </row>
    <row r="689">
      <c r="A689" s="148"/>
    </row>
    <row r="690">
      <c r="A690" s="148"/>
    </row>
    <row r="691">
      <c r="A691" s="148"/>
    </row>
    <row r="692">
      <c r="A692" s="148"/>
    </row>
    <row r="693">
      <c r="A693" s="148"/>
    </row>
    <row r="694">
      <c r="A694" s="148"/>
    </row>
    <row r="695">
      <c r="A695" s="148"/>
    </row>
    <row r="696">
      <c r="A696" s="148"/>
    </row>
    <row r="697">
      <c r="A697" s="148"/>
    </row>
    <row r="698">
      <c r="A698" s="148"/>
    </row>
    <row r="699">
      <c r="A699" s="148"/>
    </row>
    <row r="700">
      <c r="A700" s="148"/>
    </row>
    <row r="701">
      <c r="A701" s="148"/>
    </row>
    <row r="702">
      <c r="A702" s="148"/>
    </row>
    <row r="703">
      <c r="A703" s="148"/>
    </row>
    <row r="704">
      <c r="A704" s="148"/>
    </row>
    <row r="705">
      <c r="A705" s="148"/>
    </row>
    <row r="706">
      <c r="A706" s="148"/>
    </row>
    <row r="707">
      <c r="A707" s="148"/>
    </row>
    <row r="708">
      <c r="A708" s="148"/>
    </row>
    <row r="709">
      <c r="A709" s="148"/>
    </row>
    <row r="710">
      <c r="A710" s="148"/>
    </row>
    <row r="711">
      <c r="A711" s="148"/>
    </row>
    <row r="712">
      <c r="A712" s="148"/>
    </row>
    <row r="713">
      <c r="A713" s="148"/>
    </row>
    <row r="714">
      <c r="A714" s="148"/>
    </row>
    <row r="715">
      <c r="A715" s="148"/>
    </row>
    <row r="716">
      <c r="A716" s="148"/>
    </row>
    <row r="717">
      <c r="A717" s="148"/>
    </row>
    <row r="718">
      <c r="A718" s="148"/>
    </row>
    <row r="719">
      <c r="A719" s="148"/>
    </row>
    <row r="720">
      <c r="A720" s="148"/>
    </row>
    <row r="721">
      <c r="A721" s="148"/>
    </row>
    <row r="722">
      <c r="A722" s="148"/>
    </row>
    <row r="723">
      <c r="A723" s="148"/>
    </row>
    <row r="724">
      <c r="A724" s="148"/>
    </row>
    <row r="725">
      <c r="A725" s="148"/>
    </row>
    <row r="726">
      <c r="A726" s="148"/>
    </row>
    <row r="727">
      <c r="A727" s="148"/>
    </row>
    <row r="728">
      <c r="A728" s="148"/>
    </row>
    <row r="729">
      <c r="A729" s="148"/>
    </row>
    <row r="730">
      <c r="A730" s="148"/>
    </row>
    <row r="731">
      <c r="A731" s="148"/>
    </row>
    <row r="732">
      <c r="A732" s="148"/>
    </row>
    <row r="733">
      <c r="A733" s="148"/>
    </row>
    <row r="734">
      <c r="A734" s="148"/>
    </row>
    <row r="735">
      <c r="A735" s="148"/>
    </row>
    <row r="736">
      <c r="A736" s="148"/>
    </row>
    <row r="737">
      <c r="A737" s="148"/>
    </row>
    <row r="738">
      <c r="A738" s="148"/>
    </row>
    <row r="739">
      <c r="A739" s="148"/>
    </row>
    <row r="740">
      <c r="A740" s="148"/>
    </row>
    <row r="741">
      <c r="A741" s="148"/>
    </row>
    <row r="742">
      <c r="A742" s="148"/>
    </row>
    <row r="743">
      <c r="A743" s="148"/>
    </row>
    <row r="744">
      <c r="A744" s="148"/>
    </row>
    <row r="745">
      <c r="A745" s="148"/>
    </row>
    <row r="746">
      <c r="A746" s="148"/>
    </row>
    <row r="747">
      <c r="A747" s="148"/>
    </row>
    <row r="748">
      <c r="A748" s="148"/>
    </row>
    <row r="749">
      <c r="A749" s="148"/>
    </row>
    <row r="750">
      <c r="A750" s="148"/>
    </row>
    <row r="751">
      <c r="A751" s="148"/>
    </row>
    <row r="752">
      <c r="A752" s="148"/>
    </row>
    <row r="753">
      <c r="A753" s="148"/>
    </row>
    <row r="754">
      <c r="A754" s="148"/>
    </row>
    <row r="755">
      <c r="A755" s="148"/>
    </row>
    <row r="756">
      <c r="A756" s="148"/>
    </row>
    <row r="757">
      <c r="A757" s="148"/>
    </row>
    <row r="758">
      <c r="A758" s="148"/>
    </row>
    <row r="759">
      <c r="A759" s="148"/>
    </row>
    <row r="760">
      <c r="A760" s="148"/>
    </row>
    <row r="761">
      <c r="A761" s="148"/>
    </row>
    <row r="762">
      <c r="A762" s="148"/>
    </row>
    <row r="763">
      <c r="A763" s="148"/>
    </row>
    <row r="764">
      <c r="A764" s="148"/>
    </row>
    <row r="765">
      <c r="A765" s="148"/>
    </row>
    <row r="766">
      <c r="A766" s="148"/>
    </row>
    <row r="767">
      <c r="A767" s="148"/>
    </row>
    <row r="768">
      <c r="A768" s="148"/>
    </row>
    <row r="769">
      <c r="A769" s="148"/>
    </row>
    <row r="770">
      <c r="A770" s="148"/>
    </row>
    <row r="771">
      <c r="A771" s="148"/>
    </row>
    <row r="772">
      <c r="A772" s="148"/>
    </row>
    <row r="773">
      <c r="A773" s="148"/>
    </row>
    <row r="774">
      <c r="A774" s="148"/>
    </row>
    <row r="775">
      <c r="A775" s="148"/>
    </row>
    <row r="776">
      <c r="A776" s="148"/>
    </row>
    <row r="777">
      <c r="A777" s="148"/>
    </row>
    <row r="778">
      <c r="A778" s="148"/>
    </row>
    <row r="779">
      <c r="A779" s="148"/>
    </row>
    <row r="780">
      <c r="A780" s="148"/>
    </row>
    <row r="781">
      <c r="A781" s="148"/>
    </row>
    <row r="782">
      <c r="A782" s="148"/>
    </row>
    <row r="783">
      <c r="A783" s="148"/>
    </row>
    <row r="784">
      <c r="A784" s="148"/>
    </row>
    <row r="785">
      <c r="A785" s="148"/>
    </row>
    <row r="786">
      <c r="A786" s="148"/>
    </row>
    <row r="787">
      <c r="A787" s="148"/>
    </row>
    <row r="788">
      <c r="A788" s="148"/>
    </row>
    <row r="789">
      <c r="A789" s="148"/>
    </row>
    <row r="790">
      <c r="A790" s="148"/>
    </row>
    <row r="791">
      <c r="A791" s="148"/>
    </row>
    <row r="792">
      <c r="A792" s="148"/>
    </row>
    <row r="793">
      <c r="A793" s="148"/>
    </row>
    <row r="794">
      <c r="A794" s="148"/>
    </row>
    <row r="795">
      <c r="A795" s="148"/>
    </row>
    <row r="796">
      <c r="A796" s="148"/>
    </row>
    <row r="797">
      <c r="A797" s="148"/>
    </row>
    <row r="798">
      <c r="A798" s="148"/>
    </row>
    <row r="799">
      <c r="A799" s="148"/>
    </row>
    <row r="800">
      <c r="A800" s="148"/>
    </row>
    <row r="801">
      <c r="A801" s="148"/>
    </row>
    <row r="802">
      <c r="A802" s="148"/>
    </row>
    <row r="803">
      <c r="A803" s="148"/>
    </row>
    <row r="804">
      <c r="A804" s="148"/>
    </row>
    <row r="805">
      <c r="A805" s="148"/>
    </row>
    <row r="806">
      <c r="A806" s="148"/>
    </row>
    <row r="807">
      <c r="A807" s="148"/>
    </row>
    <row r="808">
      <c r="A808" s="148"/>
    </row>
    <row r="809">
      <c r="A809" s="148"/>
    </row>
    <row r="810">
      <c r="A810" s="148"/>
    </row>
    <row r="811">
      <c r="A811" s="148"/>
    </row>
    <row r="812">
      <c r="A812" s="148"/>
    </row>
    <row r="813">
      <c r="A813" s="148"/>
    </row>
    <row r="814">
      <c r="A814" s="148"/>
    </row>
    <row r="815">
      <c r="A815" s="148"/>
    </row>
    <row r="816">
      <c r="A816" s="148"/>
    </row>
    <row r="817">
      <c r="A817" s="148"/>
    </row>
    <row r="818">
      <c r="A818" s="148"/>
    </row>
    <row r="819">
      <c r="A819" s="148"/>
    </row>
    <row r="820">
      <c r="A820" s="148"/>
    </row>
    <row r="821">
      <c r="A821" s="148"/>
    </row>
    <row r="822">
      <c r="A822" s="148"/>
    </row>
    <row r="823">
      <c r="A823" s="148"/>
    </row>
    <row r="824">
      <c r="A824" s="148"/>
    </row>
    <row r="825">
      <c r="A825" s="148"/>
    </row>
    <row r="826">
      <c r="A826" s="148"/>
    </row>
    <row r="827">
      <c r="A827" s="148"/>
    </row>
    <row r="828">
      <c r="A828" s="148"/>
    </row>
    <row r="829">
      <c r="A829" s="148"/>
    </row>
    <row r="830">
      <c r="A830" s="148"/>
    </row>
    <row r="831">
      <c r="A831" s="148"/>
    </row>
    <row r="832">
      <c r="A832" s="148"/>
    </row>
    <row r="833">
      <c r="A833" s="148"/>
    </row>
    <row r="834">
      <c r="A834" s="148"/>
    </row>
    <row r="835">
      <c r="A835" s="148"/>
    </row>
    <row r="836">
      <c r="A836" s="148"/>
    </row>
    <row r="837">
      <c r="A837" s="148"/>
    </row>
    <row r="838">
      <c r="A838" s="148"/>
    </row>
    <row r="839">
      <c r="A839" s="148"/>
    </row>
    <row r="840">
      <c r="A840" s="148"/>
    </row>
    <row r="841">
      <c r="A841" s="148"/>
    </row>
    <row r="842">
      <c r="A842" s="148"/>
    </row>
    <row r="843">
      <c r="A843" s="148"/>
    </row>
    <row r="844">
      <c r="A844" s="148"/>
    </row>
    <row r="845">
      <c r="A845" s="148"/>
    </row>
    <row r="846">
      <c r="A846" s="148"/>
    </row>
    <row r="847">
      <c r="A847" s="148"/>
    </row>
    <row r="848">
      <c r="A848" s="148"/>
    </row>
    <row r="849">
      <c r="A849" s="148"/>
    </row>
    <row r="850">
      <c r="A850" s="148"/>
    </row>
    <row r="851">
      <c r="A851" s="148"/>
    </row>
    <row r="852">
      <c r="A852" s="148"/>
    </row>
    <row r="853">
      <c r="A853" s="148"/>
    </row>
    <row r="854">
      <c r="A854" s="148"/>
    </row>
    <row r="855">
      <c r="A855" s="148"/>
    </row>
    <row r="856">
      <c r="A856" s="148"/>
    </row>
    <row r="857">
      <c r="A857" s="148"/>
    </row>
    <row r="858">
      <c r="A858" s="148"/>
    </row>
    <row r="859">
      <c r="A859" s="148"/>
    </row>
    <row r="860">
      <c r="A860" s="148"/>
    </row>
    <row r="861">
      <c r="A861" s="148"/>
    </row>
    <row r="862">
      <c r="A862" s="148"/>
    </row>
    <row r="863">
      <c r="A863" s="148"/>
    </row>
    <row r="864">
      <c r="A864" s="148"/>
    </row>
    <row r="865">
      <c r="A865" s="148"/>
    </row>
    <row r="866">
      <c r="A866" s="148"/>
    </row>
    <row r="867">
      <c r="A867" s="148"/>
    </row>
    <row r="868">
      <c r="A868" s="148"/>
    </row>
    <row r="869">
      <c r="A869" s="148"/>
    </row>
    <row r="870">
      <c r="A870" s="148"/>
    </row>
    <row r="871">
      <c r="A871" s="148"/>
    </row>
    <row r="872">
      <c r="A872" s="148"/>
    </row>
    <row r="873">
      <c r="A873" s="148"/>
    </row>
    <row r="874">
      <c r="A874" s="148"/>
    </row>
    <row r="875">
      <c r="A875" s="148"/>
    </row>
    <row r="876">
      <c r="A876" s="148"/>
    </row>
    <row r="877">
      <c r="A877" s="148"/>
    </row>
    <row r="878">
      <c r="A878" s="148"/>
    </row>
    <row r="879">
      <c r="A879" s="148"/>
    </row>
    <row r="880">
      <c r="A880" s="148"/>
    </row>
    <row r="881">
      <c r="A881" s="148"/>
    </row>
    <row r="882">
      <c r="A882" s="148"/>
    </row>
    <row r="883">
      <c r="A883" s="148"/>
    </row>
    <row r="884">
      <c r="A884" s="148"/>
    </row>
    <row r="885">
      <c r="A885" s="148"/>
    </row>
    <row r="886">
      <c r="A886" s="148"/>
    </row>
    <row r="887">
      <c r="A887" s="148"/>
    </row>
    <row r="888">
      <c r="A888" s="148"/>
    </row>
    <row r="889">
      <c r="A889" s="148"/>
    </row>
    <row r="890">
      <c r="A890" s="148"/>
    </row>
    <row r="891">
      <c r="A891" s="148"/>
    </row>
    <row r="892">
      <c r="A892" s="148"/>
    </row>
    <row r="893">
      <c r="A893" s="148"/>
    </row>
    <row r="894">
      <c r="A894" s="148"/>
    </row>
    <row r="895">
      <c r="A895" s="148"/>
    </row>
    <row r="896">
      <c r="A896" s="148"/>
    </row>
    <row r="897">
      <c r="A897" s="148"/>
    </row>
    <row r="898">
      <c r="A898" s="148"/>
    </row>
    <row r="899">
      <c r="A899" s="148"/>
    </row>
    <row r="900">
      <c r="A900" s="148"/>
    </row>
    <row r="901">
      <c r="A901" s="148"/>
    </row>
    <row r="902">
      <c r="A902" s="148"/>
    </row>
    <row r="903">
      <c r="A903" s="148"/>
    </row>
    <row r="904">
      <c r="A904" s="148"/>
    </row>
    <row r="905">
      <c r="A905" s="148"/>
    </row>
    <row r="906">
      <c r="A906" s="148"/>
    </row>
    <row r="907">
      <c r="A907" s="148"/>
    </row>
    <row r="908">
      <c r="A908" s="148"/>
    </row>
    <row r="909">
      <c r="A909" s="148"/>
    </row>
    <row r="910">
      <c r="A910" s="148"/>
    </row>
    <row r="911">
      <c r="A911" s="148"/>
    </row>
    <row r="912">
      <c r="A912" s="148"/>
    </row>
    <row r="913">
      <c r="A913" s="148"/>
    </row>
    <row r="914">
      <c r="A914" s="148"/>
    </row>
    <row r="915">
      <c r="A915" s="148"/>
    </row>
    <row r="916">
      <c r="A916" s="148"/>
    </row>
    <row r="917">
      <c r="A917" s="148"/>
    </row>
    <row r="918">
      <c r="A918" s="148"/>
    </row>
    <row r="919">
      <c r="A919" s="148"/>
    </row>
    <row r="920">
      <c r="A920" s="148"/>
    </row>
    <row r="921">
      <c r="A921" s="148"/>
    </row>
    <row r="922">
      <c r="A922" s="148"/>
    </row>
    <row r="923">
      <c r="A923" s="148"/>
    </row>
    <row r="924">
      <c r="A924" s="148"/>
    </row>
    <row r="925">
      <c r="A925" s="148"/>
    </row>
    <row r="926">
      <c r="A926" s="148"/>
    </row>
    <row r="927">
      <c r="A927" s="148"/>
    </row>
    <row r="928">
      <c r="A928" s="148"/>
    </row>
    <row r="929">
      <c r="A929" s="148"/>
    </row>
    <row r="930">
      <c r="A930" s="148"/>
    </row>
    <row r="931">
      <c r="A931" s="148"/>
    </row>
    <row r="932">
      <c r="A932" s="148"/>
    </row>
    <row r="933">
      <c r="A933" s="148"/>
    </row>
    <row r="934">
      <c r="A934" s="148"/>
    </row>
    <row r="935">
      <c r="A935" s="148"/>
    </row>
    <row r="936">
      <c r="A936" s="148"/>
    </row>
    <row r="937">
      <c r="A937" s="148"/>
    </row>
    <row r="938">
      <c r="A938" s="148"/>
    </row>
    <row r="939">
      <c r="A939" s="148"/>
    </row>
    <row r="940">
      <c r="A940" s="148"/>
    </row>
    <row r="941">
      <c r="A941" s="148"/>
    </row>
    <row r="942">
      <c r="A942" s="148"/>
    </row>
    <row r="943">
      <c r="A943" s="148"/>
    </row>
    <row r="944">
      <c r="A944" s="148"/>
    </row>
    <row r="945">
      <c r="A945" s="148"/>
    </row>
    <row r="946">
      <c r="A946" s="148"/>
    </row>
    <row r="947">
      <c r="A947" s="148"/>
    </row>
    <row r="948">
      <c r="A948" s="148"/>
    </row>
    <row r="949">
      <c r="A949" s="148"/>
    </row>
    <row r="950">
      <c r="A950" s="148"/>
    </row>
    <row r="951">
      <c r="A951" s="148"/>
    </row>
    <row r="952">
      <c r="A952" s="148"/>
    </row>
    <row r="953">
      <c r="A953" s="148"/>
    </row>
    <row r="954">
      <c r="A954" s="148"/>
    </row>
    <row r="955">
      <c r="A955" s="148"/>
    </row>
    <row r="956">
      <c r="A956" s="148"/>
    </row>
    <row r="957">
      <c r="A957" s="148"/>
    </row>
    <row r="958">
      <c r="A958" s="148"/>
    </row>
    <row r="959">
      <c r="A959" s="148"/>
    </row>
    <row r="960">
      <c r="A960" s="148"/>
    </row>
    <row r="961">
      <c r="A961" s="148"/>
    </row>
    <row r="962">
      <c r="A962" s="148"/>
    </row>
    <row r="963">
      <c r="A963" s="148"/>
    </row>
    <row r="964">
      <c r="A964" s="148"/>
    </row>
    <row r="965">
      <c r="A965" s="148"/>
    </row>
    <row r="966">
      <c r="A966" s="148"/>
    </row>
    <row r="967">
      <c r="A967" s="148"/>
    </row>
    <row r="968">
      <c r="A968" s="148"/>
    </row>
    <row r="969">
      <c r="A969" s="148"/>
    </row>
    <row r="970">
      <c r="A970" s="148"/>
    </row>
    <row r="971">
      <c r="A971" s="148"/>
    </row>
    <row r="972">
      <c r="A972" s="148"/>
    </row>
    <row r="973">
      <c r="A973" s="148"/>
    </row>
    <row r="974">
      <c r="A974" s="148"/>
    </row>
    <row r="975">
      <c r="A975" s="148"/>
    </row>
    <row r="976">
      <c r="A976" s="148"/>
    </row>
    <row r="977">
      <c r="A977" s="148"/>
    </row>
    <row r="978">
      <c r="A978" s="148"/>
    </row>
    <row r="979">
      <c r="A979" s="148"/>
    </row>
    <row r="980">
      <c r="A980" s="148"/>
    </row>
    <row r="981">
      <c r="A981" s="148"/>
    </row>
    <row r="982">
      <c r="A982" s="148"/>
    </row>
    <row r="983">
      <c r="A983" s="148"/>
    </row>
    <row r="984">
      <c r="A984" s="148"/>
    </row>
    <row r="985">
      <c r="A985" s="148"/>
    </row>
    <row r="986">
      <c r="A986" s="148"/>
    </row>
    <row r="987">
      <c r="A987" s="148"/>
    </row>
    <row r="988">
      <c r="A988" s="148"/>
    </row>
    <row r="989">
      <c r="A989" s="148"/>
    </row>
    <row r="990">
      <c r="A990" s="148"/>
    </row>
    <row r="991">
      <c r="A991" s="148"/>
    </row>
    <row r="992">
      <c r="A992" s="148"/>
    </row>
    <row r="993">
      <c r="A993" s="148"/>
    </row>
    <row r="994">
      <c r="A994" s="148"/>
    </row>
    <row r="995">
      <c r="A995" s="148"/>
    </row>
    <row r="996">
      <c r="A996" s="148"/>
    </row>
    <row r="997">
      <c r="A997" s="148"/>
    </row>
    <row r="998">
      <c r="A998" s="148"/>
    </row>
    <row r="999">
      <c r="A999" s="148"/>
    </row>
    <row r="1000">
      <c r="A1000" s="148"/>
    </row>
    <row r="1001">
      <c r="A1001" s="148"/>
    </row>
  </sheetData>
  <mergeCells count="18">
    <mergeCell ref="C31:C33"/>
    <mergeCell ref="D31:D33"/>
    <mergeCell ref="C34:C36"/>
    <mergeCell ref="D34:D36"/>
    <mergeCell ref="C37:C40"/>
    <mergeCell ref="D37:D40"/>
    <mergeCell ref="C41:C42"/>
    <mergeCell ref="D41:D42"/>
    <mergeCell ref="B43:B45"/>
    <mergeCell ref="C43:C45"/>
    <mergeCell ref="D43:D45"/>
    <mergeCell ref="B15:B17"/>
    <mergeCell ref="B18:B19"/>
    <mergeCell ref="B24:B42"/>
    <mergeCell ref="C24:C27"/>
    <mergeCell ref="D24:D27"/>
    <mergeCell ref="C28:C30"/>
    <mergeCell ref="D28:D30"/>
  </mergeCells>
  <hyperlinks>
    <hyperlink r:id="rId1" ref="B20"/>
    <hyperlink r:id="rId2" ref="F27"/>
    <hyperlink r:id="rId3" location="about" ref="F30"/>
    <hyperlink r:id="rId4" location=":~:text=The%20company%20was%20incorporated%20on,Manganese%20and%20Ferro%20Manganese%20respectively" ref="F32"/>
    <hyperlink r:id="rId5" location=":~:text=The%20production%20capacity%20was%20recently,MTPA%20and%200.286%20MTPA%2C%20respectively." ref="F33"/>
    <hyperlink r:id="rId6" location=":~:text=At%20the%20forefront%20of%20the,Per%20Annum)%20of%20Nickel%20Metal." ref="F34"/>
    <hyperlink r:id="rId7" ref="F35"/>
    <hyperlink r:id="rId8" ref="F36"/>
    <hyperlink r:id="rId9" location=":~:text=Over%20the%20last%20three%20decades,to%2038.5%20MTPA%20by%20FY25." ref="F39"/>
    <hyperlink r:id="rId10" ref="F42"/>
  </hyperlinks>
  <drawing r:id="rId11"/>
</worksheet>
</file>