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95b8829b2e928965/Desktop/"/>
    </mc:Choice>
  </mc:AlternateContent>
  <xr:revisionPtr revIDLastSave="2139" documentId="8_{C26E5431-D9B6-4ED8-B741-130A3259986C}" xr6:coauthVersionLast="47" xr6:coauthVersionMax="47" xr10:uidLastSave="{06F4DF35-61C1-4BE0-BAE1-70DDFC3EA1EB}"/>
  <bookViews>
    <workbookView xWindow="-110" yWindow="-110" windowWidth="19420" windowHeight="11020" xr2:uid="{00000000-000D-0000-FFFF-FFFF00000000}"/>
  </bookViews>
  <sheets>
    <sheet name="Dashboard" sheetId="22" r:id="rId1"/>
    <sheet name="Totalsales" sheetId="18" r:id="rId2"/>
    <sheet name="CountryBarchart" sheetId="19" r:id="rId3"/>
    <sheet name="Top5customers" sheetId="21" r:id="rId4"/>
    <sheet name="Coffeetypecustomers" sheetId="24" r:id="rId5"/>
    <sheet name="Totalsalesperyear" sheetId="26" r:id="rId6"/>
    <sheet name="orders" sheetId="17" r:id="rId7"/>
    <sheet name="customers" sheetId="13" r:id="rId8"/>
    <sheet name="products" sheetId="2" r:id="rId9"/>
  </sheets>
  <definedNames>
    <definedName name="_xlnm._FilterDatabase" localSheetId="6" hidden="1">orders!$B$1:$N$1001</definedName>
    <definedName name="_xlnm._FilterDatabase" localSheetId="8" hidden="1">products!$A$1:$G$49</definedName>
    <definedName name="NativeTimeline_Order_Date">#N/A</definedName>
    <definedName name="Slicer_Coffee_Type_name">#N/A</definedName>
    <definedName name="Slicer_Country">#N/A</definedName>
    <definedName name="Slicer_Loyalty_Card">#N/A</definedName>
    <definedName name="Slicer_Roast_Type_Name">#N/A</definedName>
    <definedName name="Slicer_Size">#N/A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9" i="17" l="1" a="1"/>
  <c r="S9" i="17" s="1"/>
  <c r="Q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P393" i="17" a="1"/>
  <c r="P393" i="17" s="1"/>
  <c r="N3" i="17"/>
  <c r="N87" i="17"/>
  <c r="N127" i="17"/>
  <c r="N159" i="17"/>
  <c r="N191" i="17"/>
  <c r="N223" i="17"/>
  <c r="N255" i="17"/>
  <c r="N287" i="17"/>
  <c r="N319" i="17"/>
  <c r="N351" i="17"/>
  <c r="N383" i="17"/>
  <c r="N415" i="17"/>
  <c r="N447" i="17"/>
  <c r="N479" i="17"/>
  <c r="N511" i="17"/>
  <c r="N543" i="17"/>
  <c r="N575" i="17"/>
  <c r="N607" i="17"/>
  <c r="N639" i="17"/>
  <c r="K3" i="17"/>
  <c r="P3" i="17" s="1" a="1"/>
  <c r="P3" i="17" s="1"/>
  <c r="L3" i="17"/>
  <c r="M3" i="17"/>
  <c r="K4" i="17"/>
  <c r="P4" i="17" s="1" a="1"/>
  <c r="P4" i="17" s="1"/>
  <c r="L4" i="17"/>
  <c r="M4" i="17"/>
  <c r="N4" i="17" s="1"/>
  <c r="K5" i="17"/>
  <c r="P5" i="17" s="1" a="1"/>
  <c r="P5" i="17" s="1"/>
  <c r="L5" i="17"/>
  <c r="M5" i="17"/>
  <c r="N5" i="17" s="1"/>
  <c r="K6" i="17"/>
  <c r="P6" i="17" s="1" a="1"/>
  <c r="P6" i="17" s="1"/>
  <c r="L6" i="17"/>
  <c r="M6" i="17"/>
  <c r="N6" i="17" s="1"/>
  <c r="K7" i="17"/>
  <c r="P7" i="17" s="1" a="1"/>
  <c r="P7" i="17" s="1"/>
  <c r="L7" i="17"/>
  <c r="M7" i="17"/>
  <c r="N7" i="17" s="1"/>
  <c r="K8" i="17"/>
  <c r="P8" i="17" s="1" a="1"/>
  <c r="P8" i="17" s="1"/>
  <c r="L8" i="17"/>
  <c r="M8" i="17"/>
  <c r="N8" i="17" s="1"/>
  <c r="K9" i="17"/>
  <c r="P9" i="17" s="1" a="1"/>
  <c r="P9" i="17" s="1"/>
  <c r="L9" i="17"/>
  <c r="M9" i="17"/>
  <c r="N9" i="17" s="1"/>
  <c r="K10" i="17"/>
  <c r="P10" i="17" s="1" a="1"/>
  <c r="P10" i="17" s="1"/>
  <c r="L10" i="17"/>
  <c r="M10" i="17"/>
  <c r="N10" i="17" s="1"/>
  <c r="K11" i="17"/>
  <c r="P11" i="17" s="1" a="1"/>
  <c r="P11" i="17" s="1"/>
  <c r="L11" i="17"/>
  <c r="M11" i="17"/>
  <c r="N11" i="17" s="1"/>
  <c r="K12" i="17"/>
  <c r="P12" i="17" s="1" a="1"/>
  <c r="P12" i="17" s="1"/>
  <c r="L12" i="17"/>
  <c r="M12" i="17"/>
  <c r="N12" i="17" s="1"/>
  <c r="K13" i="17"/>
  <c r="P13" i="17" s="1" a="1"/>
  <c r="P13" i="17" s="1"/>
  <c r="L13" i="17"/>
  <c r="M13" i="17"/>
  <c r="N13" i="17" s="1"/>
  <c r="K14" i="17"/>
  <c r="P14" i="17" s="1" a="1"/>
  <c r="P14" i="17" s="1"/>
  <c r="L14" i="17"/>
  <c r="M14" i="17"/>
  <c r="N14" i="17" s="1"/>
  <c r="K15" i="17"/>
  <c r="P15" i="17" s="1" a="1"/>
  <c r="P15" i="17" s="1"/>
  <c r="L15" i="17"/>
  <c r="M15" i="17"/>
  <c r="N15" i="17" s="1"/>
  <c r="K16" i="17"/>
  <c r="P16" i="17" s="1" a="1"/>
  <c r="P16" i="17" s="1"/>
  <c r="L16" i="17"/>
  <c r="M16" i="17"/>
  <c r="N16" i="17" s="1"/>
  <c r="K17" i="17"/>
  <c r="P17" i="17" s="1" a="1"/>
  <c r="P17" i="17" s="1"/>
  <c r="L17" i="17"/>
  <c r="M17" i="17"/>
  <c r="N17" i="17" s="1"/>
  <c r="K18" i="17"/>
  <c r="P18" i="17" s="1" a="1"/>
  <c r="P18" i="17" s="1"/>
  <c r="L18" i="17"/>
  <c r="M18" i="17"/>
  <c r="N18" i="17" s="1"/>
  <c r="K19" i="17"/>
  <c r="P19" i="17" s="1" a="1"/>
  <c r="P19" i="17" s="1"/>
  <c r="L19" i="17"/>
  <c r="M19" i="17"/>
  <c r="N19" i="17" s="1"/>
  <c r="K20" i="17"/>
  <c r="P20" i="17" s="1" a="1"/>
  <c r="P20" i="17" s="1"/>
  <c r="L20" i="17"/>
  <c r="M20" i="17"/>
  <c r="N20" i="17" s="1"/>
  <c r="K21" i="17"/>
  <c r="P21" i="17" s="1" a="1"/>
  <c r="P21" i="17" s="1"/>
  <c r="L21" i="17"/>
  <c r="M21" i="17"/>
  <c r="N21" i="17" s="1"/>
  <c r="K22" i="17"/>
  <c r="P22" i="17" s="1" a="1"/>
  <c r="P22" i="17" s="1"/>
  <c r="L22" i="17"/>
  <c r="M22" i="17"/>
  <c r="N22" i="17" s="1"/>
  <c r="K23" i="17"/>
  <c r="P23" i="17" s="1" a="1"/>
  <c r="P23" i="17" s="1"/>
  <c r="L23" i="17"/>
  <c r="M23" i="17"/>
  <c r="N23" i="17" s="1"/>
  <c r="K24" i="17"/>
  <c r="P24" i="17" s="1" a="1"/>
  <c r="P24" i="17" s="1"/>
  <c r="L24" i="17"/>
  <c r="M24" i="17"/>
  <c r="N24" i="17" s="1"/>
  <c r="K25" i="17"/>
  <c r="P25" i="17" s="1" a="1"/>
  <c r="P25" i="17" s="1"/>
  <c r="L25" i="17"/>
  <c r="M25" i="17"/>
  <c r="N25" i="17" s="1"/>
  <c r="K26" i="17"/>
  <c r="P26" i="17" s="1" a="1"/>
  <c r="P26" i="17" s="1"/>
  <c r="L26" i="17"/>
  <c r="M26" i="17"/>
  <c r="N26" i="17" s="1"/>
  <c r="K27" i="17"/>
  <c r="P27" i="17" s="1" a="1"/>
  <c r="P27" i="17" s="1"/>
  <c r="L27" i="17"/>
  <c r="M27" i="17"/>
  <c r="N27" i="17" s="1"/>
  <c r="K28" i="17"/>
  <c r="P28" i="17" s="1" a="1"/>
  <c r="P28" i="17" s="1"/>
  <c r="L28" i="17"/>
  <c r="M28" i="17"/>
  <c r="N28" i="17" s="1"/>
  <c r="K29" i="17"/>
  <c r="P29" i="17" s="1" a="1"/>
  <c r="P29" i="17" s="1"/>
  <c r="L29" i="17"/>
  <c r="M29" i="17"/>
  <c r="N29" i="17" s="1"/>
  <c r="K30" i="17"/>
  <c r="P30" i="17" s="1" a="1"/>
  <c r="P30" i="17" s="1"/>
  <c r="L30" i="17"/>
  <c r="M30" i="17"/>
  <c r="N30" i="17" s="1"/>
  <c r="K31" i="17"/>
  <c r="P31" i="17" s="1" a="1"/>
  <c r="P31" i="17" s="1"/>
  <c r="L31" i="17"/>
  <c r="M31" i="17"/>
  <c r="N31" i="17" s="1"/>
  <c r="K32" i="17"/>
  <c r="P32" i="17" s="1" a="1"/>
  <c r="P32" i="17" s="1"/>
  <c r="L32" i="17"/>
  <c r="M32" i="17"/>
  <c r="N32" i="17" s="1"/>
  <c r="K33" i="17"/>
  <c r="P33" i="17" s="1" a="1"/>
  <c r="P33" i="17" s="1"/>
  <c r="L33" i="17"/>
  <c r="M33" i="17"/>
  <c r="N33" i="17" s="1"/>
  <c r="K34" i="17"/>
  <c r="P34" i="17" s="1" a="1"/>
  <c r="P34" i="17" s="1"/>
  <c r="L34" i="17"/>
  <c r="M34" i="17"/>
  <c r="N34" i="17" s="1"/>
  <c r="K35" i="17"/>
  <c r="P35" i="17" s="1" a="1"/>
  <c r="P35" i="17" s="1"/>
  <c r="L35" i="17"/>
  <c r="M35" i="17"/>
  <c r="N35" i="17" s="1"/>
  <c r="K36" i="17"/>
  <c r="P36" i="17" s="1" a="1"/>
  <c r="P36" i="17" s="1"/>
  <c r="L36" i="17"/>
  <c r="M36" i="17"/>
  <c r="N36" i="17" s="1"/>
  <c r="K37" i="17"/>
  <c r="P37" i="17" s="1" a="1"/>
  <c r="P37" i="17" s="1"/>
  <c r="L37" i="17"/>
  <c r="M37" i="17"/>
  <c r="N37" i="17" s="1"/>
  <c r="K38" i="17"/>
  <c r="P38" i="17" s="1" a="1"/>
  <c r="P38" i="17" s="1"/>
  <c r="L38" i="17"/>
  <c r="M38" i="17"/>
  <c r="N38" i="17" s="1"/>
  <c r="K39" i="17"/>
  <c r="P39" i="17" s="1" a="1"/>
  <c r="P39" i="17" s="1"/>
  <c r="L39" i="17"/>
  <c r="M39" i="17"/>
  <c r="N39" i="17" s="1"/>
  <c r="K40" i="17"/>
  <c r="P40" i="17" s="1" a="1"/>
  <c r="P40" i="17" s="1"/>
  <c r="L40" i="17"/>
  <c r="M40" i="17"/>
  <c r="N40" i="17" s="1"/>
  <c r="K41" i="17"/>
  <c r="P41" i="17" s="1" a="1"/>
  <c r="P41" i="17" s="1"/>
  <c r="L41" i="17"/>
  <c r="M41" i="17"/>
  <c r="N41" i="17" s="1"/>
  <c r="K42" i="17"/>
  <c r="P42" i="17" s="1" a="1"/>
  <c r="P42" i="17" s="1"/>
  <c r="L42" i="17"/>
  <c r="M42" i="17"/>
  <c r="N42" i="17" s="1"/>
  <c r="K43" i="17"/>
  <c r="P43" i="17" s="1" a="1"/>
  <c r="P43" i="17" s="1"/>
  <c r="L43" i="17"/>
  <c r="M43" i="17"/>
  <c r="N43" i="17" s="1"/>
  <c r="K44" i="17"/>
  <c r="P44" i="17" s="1" a="1"/>
  <c r="P44" i="17" s="1"/>
  <c r="L44" i="17"/>
  <c r="M44" i="17"/>
  <c r="N44" i="17" s="1"/>
  <c r="K45" i="17"/>
  <c r="P45" i="17" s="1" a="1"/>
  <c r="P45" i="17" s="1"/>
  <c r="L45" i="17"/>
  <c r="M45" i="17"/>
  <c r="N45" i="17" s="1"/>
  <c r="K46" i="17"/>
  <c r="P46" i="17" s="1" a="1"/>
  <c r="P46" i="17" s="1"/>
  <c r="L46" i="17"/>
  <c r="M46" i="17"/>
  <c r="N46" i="17" s="1"/>
  <c r="K47" i="17"/>
  <c r="P47" i="17" s="1" a="1"/>
  <c r="P47" i="17" s="1"/>
  <c r="L47" i="17"/>
  <c r="M47" i="17"/>
  <c r="N47" i="17" s="1"/>
  <c r="K48" i="17"/>
  <c r="P48" i="17" s="1" a="1"/>
  <c r="P48" i="17" s="1"/>
  <c r="L48" i="17"/>
  <c r="M48" i="17"/>
  <c r="N48" i="17" s="1"/>
  <c r="K49" i="17"/>
  <c r="P49" i="17" s="1" a="1"/>
  <c r="P49" i="17" s="1"/>
  <c r="L49" i="17"/>
  <c r="M49" i="17"/>
  <c r="N49" i="17" s="1"/>
  <c r="K50" i="17"/>
  <c r="P50" i="17" s="1" a="1"/>
  <c r="P50" i="17" s="1"/>
  <c r="L50" i="17"/>
  <c r="M50" i="17"/>
  <c r="N50" i="17" s="1"/>
  <c r="K51" i="17"/>
  <c r="P51" i="17" s="1" a="1"/>
  <c r="P51" i="17" s="1"/>
  <c r="L51" i="17"/>
  <c r="M51" i="17"/>
  <c r="N51" i="17" s="1"/>
  <c r="K52" i="17"/>
  <c r="P52" i="17" s="1" a="1"/>
  <c r="P52" i="17" s="1"/>
  <c r="L52" i="17"/>
  <c r="M52" i="17"/>
  <c r="N52" i="17" s="1"/>
  <c r="K53" i="17"/>
  <c r="P53" i="17" s="1" a="1"/>
  <c r="P53" i="17" s="1"/>
  <c r="L53" i="17"/>
  <c r="M53" i="17"/>
  <c r="N53" i="17" s="1"/>
  <c r="K54" i="17"/>
  <c r="P54" i="17" s="1" a="1"/>
  <c r="P54" i="17" s="1"/>
  <c r="L54" i="17"/>
  <c r="M54" i="17"/>
  <c r="N54" i="17" s="1"/>
  <c r="K55" i="17"/>
  <c r="P55" i="17" s="1" a="1"/>
  <c r="P55" i="17" s="1"/>
  <c r="L55" i="17"/>
  <c r="M55" i="17"/>
  <c r="N55" i="17" s="1"/>
  <c r="K56" i="17"/>
  <c r="P56" i="17" s="1" a="1"/>
  <c r="P56" i="17" s="1"/>
  <c r="L56" i="17"/>
  <c r="M56" i="17"/>
  <c r="N56" i="17" s="1"/>
  <c r="K57" i="17"/>
  <c r="P57" i="17" s="1" a="1"/>
  <c r="P57" i="17" s="1"/>
  <c r="L57" i="17"/>
  <c r="M57" i="17"/>
  <c r="N57" i="17" s="1"/>
  <c r="K58" i="17"/>
  <c r="P58" i="17" s="1" a="1"/>
  <c r="P58" i="17" s="1"/>
  <c r="L58" i="17"/>
  <c r="M58" i="17"/>
  <c r="N58" i="17" s="1"/>
  <c r="K59" i="17"/>
  <c r="P59" i="17" s="1" a="1"/>
  <c r="P59" i="17" s="1"/>
  <c r="L59" i="17"/>
  <c r="M59" i="17"/>
  <c r="N59" i="17" s="1"/>
  <c r="K60" i="17"/>
  <c r="P60" i="17" s="1" a="1"/>
  <c r="P60" i="17" s="1"/>
  <c r="L60" i="17"/>
  <c r="M60" i="17"/>
  <c r="N60" i="17" s="1"/>
  <c r="K61" i="17"/>
  <c r="P61" i="17" s="1" a="1"/>
  <c r="P61" i="17" s="1"/>
  <c r="L61" i="17"/>
  <c r="M61" i="17"/>
  <c r="N61" i="17" s="1"/>
  <c r="K62" i="17"/>
  <c r="P62" i="17" s="1" a="1"/>
  <c r="P62" i="17" s="1"/>
  <c r="L62" i="17"/>
  <c r="M62" i="17"/>
  <c r="N62" i="17" s="1"/>
  <c r="K63" i="17"/>
  <c r="P63" i="17" s="1" a="1"/>
  <c r="P63" i="17" s="1"/>
  <c r="L63" i="17"/>
  <c r="M63" i="17"/>
  <c r="N63" i="17" s="1"/>
  <c r="K64" i="17"/>
  <c r="P64" i="17" s="1" a="1"/>
  <c r="P64" i="17" s="1"/>
  <c r="L64" i="17"/>
  <c r="M64" i="17"/>
  <c r="N64" i="17" s="1"/>
  <c r="K65" i="17"/>
  <c r="P65" i="17" s="1" a="1"/>
  <c r="P65" i="17" s="1"/>
  <c r="L65" i="17"/>
  <c r="M65" i="17"/>
  <c r="N65" i="17" s="1"/>
  <c r="K66" i="17"/>
  <c r="P66" i="17" s="1" a="1"/>
  <c r="P66" i="17" s="1"/>
  <c r="L66" i="17"/>
  <c r="M66" i="17"/>
  <c r="N66" i="17" s="1"/>
  <c r="K67" i="17"/>
  <c r="P67" i="17" s="1" a="1"/>
  <c r="P67" i="17" s="1"/>
  <c r="L67" i="17"/>
  <c r="M67" i="17"/>
  <c r="N67" i="17" s="1"/>
  <c r="K68" i="17"/>
  <c r="P68" i="17" s="1" a="1"/>
  <c r="P68" i="17" s="1"/>
  <c r="L68" i="17"/>
  <c r="M68" i="17"/>
  <c r="N68" i="17" s="1"/>
  <c r="K69" i="17"/>
  <c r="P69" i="17" s="1" a="1"/>
  <c r="P69" i="17" s="1"/>
  <c r="L69" i="17"/>
  <c r="M69" i="17"/>
  <c r="N69" i="17" s="1"/>
  <c r="K70" i="17"/>
  <c r="P70" i="17" s="1" a="1"/>
  <c r="P70" i="17" s="1"/>
  <c r="L70" i="17"/>
  <c r="M70" i="17"/>
  <c r="N70" i="17" s="1"/>
  <c r="K71" i="17"/>
  <c r="P71" i="17" s="1" a="1"/>
  <c r="P71" i="17" s="1"/>
  <c r="L71" i="17"/>
  <c r="M71" i="17"/>
  <c r="N71" i="17" s="1"/>
  <c r="K72" i="17"/>
  <c r="P72" i="17" s="1" a="1"/>
  <c r="P72" i="17" s="1"/>
  <c r="L72" i="17"/>
  <c r="M72" i="17"/>
  <c r="N72" i="17" s="1"/>
  <c r="K73" i="17"/>
  <c r="P73" i="17" s="1" a="1"/>
  <c r="P73" i="17" s="1"/>
  <c r="L73" i="17"/>
  <c r="M73" i="17"/>
  <c r="N73" i="17" s="1"/>
  <c r="K74" i="17"/>
  <c r="P74" i="17" s="1" a="1"/>
  <c r="P74" i="17" s="1"/>
  <c r="L74" i="17"/>
  <c r="M74" i="17"/>
  <c r="N74" i="17" s="1"/>
  <c r="K75" i="17"/>
  <c r="P75" i="17" s="1" a="1"/>
  <c r="P75" i="17" s="1"/>
  <c r="L75" i="17"/>
  <c r="M75" i="17"/>
  <c r="N75" i="17" s="1"/>
  <c r="K76" i="17"/>
  <c r="P76" i="17" s="1" a="1"/>
  <c r="P76" i="17" s="1"/>
  <c r="L76" i="17"/>
  <c r="M76" i="17"/>
  <c r="N76" i="17" s="1"/>
  <c r="K77" i="17"/>
  <c r="P77" i="17" s="1" a="1"/>
  <c r="P77" i="17" s="1"/>
  <c r="L77" i="17"/>
  <c r="M77" i="17"/>
  <c r="N77" i="17" s="1"/>
  <c r="K78" i="17"/>
  <c r="P78" i="17" s="1" a="1"/>
  <c r="P78" i="17" s="1"/>
  <c r="L78" i="17"/>
  <c r="M78" i="17"/>
  <c r="N78" i="17" s="1"/>
  <c r="K79" i="17"/>
  <c r="P79" i="17" s="1" a="1"/>
  <c r="P79" i="17" s="1"/>
  <c r="L79" i="17"/>
  <c r="M79" i="17"/>
  <c r="N79" i="17" s="1"/>
  <c r="K80" i="17"/>
  <c r="P80" i="17" s="1" a="1"/>
  <c r="P80" i="17" s="1"/>
  <c r="L80" i="17"/>
  <c r="M80" i="17"/>
  <c r="N80" i="17" s="1"/>
  <c r="K81" i="17"/>
  <c r="P81" i="17" s="1" a="1"/>
  <c r="P81" i="17" s="1"/>
  <c r="L81" i="17"/>
  <c r="M81" i="17"/>
  <c r="N81" i="17" s="1"/>
  <c r="K82" i="17"/>
  <c r="P82" i="17" s="1" a="1"/>
  <c r="P82" i="17" s="1"/>
  <c r="L82" i="17"/>
  <c r="M82" i="17"/>
  <c r="N82" i="17" s="1"/>
  <c r="K83" i="17"/>
  <c r="P83" i="17" s="1" a="1"/>
  <c r="P83" i="17" s="1"/>
  <c r="L83" i="17"/>
  <c r="M83" i="17"/>
  <c r="N83" i="17" s="1"/>
  <c r="K84" i="17"/>
  <c r="P84" i="17" s="1" a="1"/>
  <c r="P84" i="17" s="1"/>
  <c r="L84" i="17"/>
  <c r="M84" i="17"/>
  <c r="N84" i="17" s="1"/>
  <c r="K85" i="17"/>
  <c r="P85" i="17" s="1" a="1"/>
  <c r="P85" i="17" s="1"/>
  <c r="L85" i="17"/>
  <c r="M85" i="17"/>
  <c r="N85" i="17" s="1"/>
  <c r="K86" i="17"/>
  <c r="P86" i="17" s="1" a="1"/>
  <c r="P86" i="17" s="1"/>
  <c r="L86" i="17"/>
  <c r="M86" i="17"/>
  <c r="N86" i="17" s="1"/>
  <c r="K87" i="17"/>
  <c r="P87" i="17" s="1" a="1"/>
  <c r="P87" i="17" s="1"/>
  <c r="L87" i="17"/>
  <c r="M87" i="17"/>
  <c r="K88" i="17"/>
  <c r="P88" i="17" s="1" a="1"/>
  <c r="P88" i="17" s="1"/>
  <c r="L88" i="17"/>
  <c r="M88" i="17"/>
  <c r="N88" i="17" s="1"/>
  <c r="K89" i="17"/>
  <c r="P89" i="17" s="1" a="1"/>
  <c r="P89" i="17" s="1"/>
  <c r="L89" i="17"/>
  <c r="M89" i="17"/>
  <c r="N89" i="17" s="1"/>
  <c r="K90" i="17"/>
  <c r="P90" i="17" s="1" a="1"/>
  <c r="P90" i="17" s="1"/>
  <c r="L90" i="17"/>
  <c r="M90" i="17"/>
  <c r="N90" i="17" s="1"/>
  <c r="K91" i="17"/>
  <c r="P91" i="17" s="1" a="1"/>
  <c r="P91" i="17" s="1"/>
  <c r="L91" i="17"/>
  <c r="M91" i="17"/>
  <c r="N91" i="17" s="1"/>
  <c r="K92" i="17"/>
  <c r="P92" i="17" s="1" a="1"/>
  <c r="P92" i="17" s="1"/>
  <c r="L92" i="17"/>
  <c r="M92" i="17"/>
  <c r="N92" i="17" s="1"/>
  <c r="K93" i="17"/>
  <c r="P93" i="17" s="1" a="1"/>
  <c r="P93" i="17" s="1"/>
  <c r="L93" i="17"/>
  <c r="M93" i="17"/>
  <c r="N93" i="17" s="1"/>
  <c r="K94" i="17"/>
  <c r="P94" i="17" s="1" a="1"/>
  <c r="P94" i="17" s="1"/>
  <c r="L94" i="17"/>
  <c r="M94" i="17"/>
  <c r="N94" i="17" s="1"/>
  <c r="K95" i="17"/>
  <c r="P95" i="17" s="1" a="1"/>
  <c r="P95" i="17" s="1"/>
  <c r="L95" i="17"/>
  <c r="M95" i="17"/>
  <c r="N95" i="17" s="1"/>
  <c r="K96" i="17"/>
  <c r="P96" i="17" s="1" a="1"/>
  <c r="P96" i="17" s="1"/>
  <c r="L96" i="17"/>
  <c r="M96" i="17"/>
  <c r="N96" i="17" s="1"/>
  <c r="K97" i="17"/>
  <c r="P97" i="17" s="1" a="1"/>
  <c r="P97" i="17" s="1"/>
  <c r="L97" i="17"/>
  <c r="M97" i="17"/>
  <c r="N97" i="17" s="1"/>
  <c r="K98" i="17"/>
  <c r="P98" i="17" s="1" a="1"/>
  <c r="P98" i="17" s="1"/>
  <c r="L98" i="17"/>
  <c r="M98" i="17"/>
  <c r="N98" i="17" s="1"/>
  <c r="K99" i="17"/>
  <c r="P99" i="17" s="1" a="1"/>
  <c r="P99" i="17" s="1"/>
  <c r="L99" i="17"/>
  <c r="M99" i="17"/>
  <c r="N99" i="17" s="1"/>
  <c r="K100" i="17"/>
  <c r="P100" i="17" s="1" a="1"/>
  <c r="P100" i="17" s="1"/>
  <c r="L100" i="17"/>
  <c r="M100" i="17"/>
  <c r="N100" i="17" s="1"/>
  <c r="K101" i="17"/>
  <c r="P101" i="17" s="1" a="1"/>
  <c r="P101" i="17" s="1"/>
  <c r="L101" i="17"/>
  <c r="M101" i="17"/>
  <c r="N101" i="17" s="1"/>
  <c r="K102" i="17"/>
  <c r="P102" i="17" s="1" a="1"/>
  <c r="P102" i="17" s="1"/>
  <c r="L102" i="17"/>
  <c r="M102" i="17"/>
  <c r="N102" i="17" s="1"/>
  <c r="K103" i="17"/>
  <c r="P103" i="17" s="1" a="1"/>
  <c r="P103" i="17" s="1"/>
  <c r="L103" i="17"/>
  <c r="M103" i="17"/>
  <c r="N103" i="17" s="1"/>
  <c r="K104" i="17"/>
  <c r="P104" i="17" s="1" a="1"/>
  <c r="P104" i="17" s="1"/>
  <c r="L104" i="17"/>
  <c r="M104" i="17"/>
  <c r="N104" i="17" s="1"/>
  <c r="K105" i="17"/>
  <c r="P105" i="17" s="1" a="1"/>
  <c r="P105" i="17" s="1"/>
  <c r="L105" i="17"/>
  <c r="M105" i="17"/>
  <c r="N105" i="17" s="1"/>
  <c r="K106" i="17"/>
  <c r="P106" i="17" s="1" a="1"/>
  <c r="P106" i="17" s="1"/>
  <c r="L106" i="17"/>
  <c r="M106" i="17"/>
  <c r="N106" i="17" s="1"/>
  <c r="K107" i="17"/>
  <c r="P107" i="17" s="1" a="1"/>
  <c r="P107" i="17" s="1"/>
  <c r="L107" i="17"/>
  <c r="M107" i="17"/>
  <c r="N107" i="17" s="1"/>
  <c r="K108" i="17"/>
  <c r="P108" i="17" s="1" a="1"/>
  <c r="P108" i="17" s="1"/>
  <c r="L108" i="17"/>
  <c r="M108" i="17"/>
  <c r="N108" i="17" s="1"/>
  <c r="K109" i="17"/>
  <c r="P109" i="17" s="1" a="1"/>
  <c r="P109" i="17" s="1"/>
  <c r="L109" i="17"/>
  <c r="M109" i="17"/>
  <c r="N109" i="17" s="1"/>
  <c r="K110" i="17"/>
  <c r="P110" i="17" s="1" a="1"/>
  <c r="P110" i="17" s="1"/>
  <c r="L110" i="17"/>
  <c r="M110" i="17"/>
  <c r="N110" i="17" s="1"/>
  <c r="K111" i="17"/>
  <c r="P111" i="17" s="1" a="1"/>
  <c r="P111" i="17" s="1"/>
  <c r="L111" i="17"/>
  <c r="M111" i="17"/>
  <c r="N111" i="17" s="1"/>
  <c r="K112" i="17"/>
  <c r="P112" i="17" s="1" a="1"/>
  <c r="P112" i="17" s="1"/>
  <c r="L112" i="17"/>
  <c r="M112" i="17"/>
  <c r="N112" i="17" s="1"/>
  <c r="K113" i="17"/>
  <c r="P113" i="17" s="1" a="1"/>
  <c r="P113" i="17" s="1"/>
  <c r="L113" i="17"/>
  <c r="M113" i="17"/>
  <c r="N113" i="17" s="1"/>
  <c r="K114" i="17"/>
  <c r="P114" i="17" s="1" a="1"/>
  <c r="P114" i="17" s="1"/>
  <c r="L114" i="17"/>
  <c r="M114" i="17"/>
  <c r="N114" i="17" s="1"/>
  <c r="K115" i="17"/>
  <c r="P115" i="17" s="1" a="1"/>
  <c r="P115" i="17" s="1"/>
  <c r="L115" i="17"/>
  <c r="M115" i="17"/>
  <c r="N115" i="17" s="1"/>
  <c r="K116" i="17"/>
  <c r="P116" i="17" s="1" a="1"/>
  <c r="P116" i="17" s="1"/>
  <c r="L116" i="17"/>
  <c r="M116" i="17"/>
  <c r="N116" i="17" s="1"/>
  <c r="K117" i="17"/>
  <c r="P117" i="17" s="1" a="1"/>
  <c r="P117" i="17" s="1"/>
  <c r="L117" i="17"/>
  <c r="M117" i="17"/>
  <c r="N117" i="17" s="1"/>
  <c r="K118" i="17"/>
  <c r="P118" i="17" s="1" a="1"/>
  <c r="P118" i="17" s="1"/>
  <c r="L118" i="17"/>
  <c r="M118" i="17"/>
  <c r="N118" i="17" s="1"/>
  <c r="K119" i="17"/>
  <c r="P119" i="17" s="1" a="1"/>
  <c r="P119" i="17" s="1"/>
  <c r="L119" i="17"/>
  <c r="M119" i="17"/>
  <c r="N119" i="17" s="1"/>
  <c r="K120" i="17"/>
  <c r="P120" i="17" s="1" a="1"/>
  <c r="P120" i="17" s="1"/>
  <c r="L120" i="17"/>
  <c r="M120" i="17"/>
  <c r="N120" i="17" s="1"/>
  <c r="K121" i="17"/>
  <c r="P121" i="17" s="1" a="1"/>
  <c r="P121" i="17" s="1"/>
  <c r="L121" i="17"/>
  <c r="M121" i="17"/>
  <c r="N121" i="17" s="1"/>
  <c r="K122" i="17"/>
  <c r="P122" i="17" s="1" a="1"/>
  <c r="P122" i="17" s="1"/>
  <c r="L122" i="17"/>
  <c r="M122" i="17"/>
  <c r="N122" i="17" s="1"/>
  <c r="K123" i="17"/>
  <c r="P123" i="17" s="1" a="1"/>
  <c r="P123" i="17" s="1"/>
  <c r="L123" i="17"/>
  <c r="M123" i="17"/>
  <c r="N123" i="17" s="1"/>
  <c r="K124" i="17"/>
  <c r="P124" i="17" s="1" a="1"/>
  <c r="P124" i="17" s="1"/>
  <c r="L124" i="17"/>
  <c r="M124" i="17"/>
  <c r="N124" i="17" s="1"/>
  <c r="K125" i="17"/>
  <c r="P125" i="17" s="1" a="1"/>
  <c r="P125" i="17" s="1"/>
  <c r="L125" i="17"/>
  <c r="M125" i="17"/>
  <c r="N125" i="17" s="1"/>
  <c r="K126" i="17"/>
  <c r="P126" i="17" s="1" a="1"/>
  <c r="P126" i="17" s="1"/>
  <c r="L126" i="17"/>
  <c r="M126" i="17"/>
  <c r="N126" i="17" s="1"/>
  <c r="K127" i="17"/>
  <c r="P127" i="17" s="1" a="1"/>
  <c r="P127" i="17" s="1"/>
  <c r="L127" i="17"/>
  <c r="M127" i="17"/>
  <c r="K128" i="17"/>
  <c r="P128" i="17" s="1" a="1"/>
  <c r="P128" i="17" s="1"/>
  <c r="L128" i="17"/>
  <c r="M128" i="17"/>
  <c r="N128" i="17" s="1"/>
  <c r="K129" i="17"/>
  <c r="P129" i="17" s="1" a="1"/>
  <c r="P129" i="17" s="1"/>
  <c r="L129" i="17"/>
  <c r="M129" i="17"/>
  <c r="N129" i="17" s="1"/>
  <c r="K130" i="17"/>
  <c r="P130" i="17" s="1" a="1"/>
  <c r="P130" i="17" s="1"/>
  <c r="L130" i="17"/>
  <c r="M130" i="17"/>
  <c r="N130" i="17" s="1"/>
  <c r="K131" i="17"/>
  <c r="P131" i="17" s="1" a="1"/>
  <c r="P131" i="17" s="1"/>
  <c r="L131" i="17"/>
  <c r="M131" i="17"/>
  <c r="N131" i="17" s="1"/>
  <c r="K132" i="17"/>
  <c r="P132" i="17" s="1" a="1"/>
  <c r="P132" i="17" s="1"/>
  <c r="L132" i="17"/>
  <c r="M132" i="17"/>
  <c r="N132" i="17" s="1"/>
  <c r="K133" i="17"/>
  <c r="P133" i="17" s="1" a="1"/>
  <c r="P133" i="17" s="1"/>
  <c r="L133" i="17"/>
  <c r="M133" i="17"/>
  <c r="N133" i="17" s="1"/>
  <c r="K134" i="17"/>
  <c r="P134" i="17" s="1" a="1"/>
  <c r="P134" i="17" s="1"/>
  <c r="L134" i="17"/>
  <c r="M134" i="17"/>
  <c r="N134" i="17" s="1"/>
  <c r="K135" i="17"/>
  <c r="P135" i="17" s="1" a="1"/>
  <c r="P135" i="17" s="1"/>
  <c r="L135" i="17"/>
  <c r="M135" i="17"/>
  <c r="N135" i="17" s="1"/>
  <c r="K136" i="17"/>
  <c r="P136" i="17" s="1" a="1"/>
  <c r="P136" i="17" s="1"/>
  <c r="L136" i="17"/>
  <c r="M136" i="17"/>
  <c r="N136" i="17" s="1"/>
  <c r="K137" i="17"/>
  <c r="P137" i="17" s="1" a="1"/>
  <c r="P137" i="17" s="1"/>
  <c r="L137" i="17"/>
  <c r="M137" i="17"/>
  <c r="N137" i="17" s="1"/>
  <c r="K138" i="17"/>
  <c r="P138" i="17" s="1" a="1"/>
  <c r="P138" i="17" s="1"/>
  <c r="L138" i="17"/>
  <c r="M138" i="17"/>
  <c r="N138" i="17" s="1"/>
  <c r="K139" i="17"/>
  <c r="P139" i="17" s="1" a="1"/>
  <c r="P139" i="17" s="1"/>
  <c r="L139" i="17"/>
  <c r="M139" i="17"/>
  <c r="N139" i="17" s="1"/>
  <c r="K140" i="17"/>
  <c r="P140" i="17" s="1" a="1"/>
  <c r="P140" i="17" s="1"/>
  <c r="L140" i="17"/>
  <c r="M140" i="17"/>
  <c r="N140" i="17" s="1"/>
  <c r="K141" i="17"/>
  <c r="P141" i="17" s="1" a="1"/>
  <c r="P141" i="17" s="1"/>
  <c r="L141" i="17"/>
  <c r="M141" i="17"/>
  <c r="N141" i="17" s="1"/>
  <c r="K142" i="17"/>
  <c r="P142" i="17" s="1" a="1"/>
  <c r="P142" i="17" s="1"/>
  <c r="L142" i="17"/>
  <c r="M142" i="17"/>
  <c r="N142" i="17" s="1"/>
  <c r="K143" i="17"/>
  <c r="P143" i="17" s="1" a="1"/>
  <c r="P143" i="17" s="1"/>
  <c r="L143" i="17"/>
  <c r="M143" i="17"/>
  <c r="N143" i="17" s="1"/>
  <c r="K144" i="17"/>
  <c r="P144" i="17" s="1" a="1"/>
  <c r="P144" i="17" s="1"/>
  <c r="L144" i="17"/>
  <c r="M144" i="17"/>
  <c r="N144" i="17" s="1"/>
  <c r="K145" i="17"/>
  <c r="P145" i="17" s="1" a="1"/>
  <c r="P145" i="17" s="1"/>
  <c r="L145" i="17"/>
  <c r="M145" i="17"/>
  <c r="N145" i="17" s="1"/>
  <c r="K146" i="17"/>
  <c r="P146" i="17" s="1" a="1"/>
  <c r="P146" i="17" s="1"/>
  <c r="L146" i="17"/>
  <c r="M146" i="17"/>
  <c r="N146" i="17" s="1"/>
  <c r="K147" i="17"/>
  <c r="P147" i="17" s="1" a="1"/>
  <c r="P147" i="17" s="1"/>
  <c r="L147" i="17"/>
  <c r="M147" i="17"/>
  <c r="N147" i="17" s="1"/>
  <c r="K148" i="17"/>
  <c r="P148" i="17" s="1" a="1"/>
  <c r="P148" i="17" s="1"/>
  <c r="L148" i="17"/>
  <c r="M148" i="17"/>
  <c r="N148" i="17" s="1"/>
  <c r="K149" i="17"/>
  <c r="P149" i="17" s="1" a="1"/>
  <c r="P149" i="17" s="1"/>
  <c r="L149" i="17"/>
  <c r="M149" i="17"/>
  <c r="N149" i="17" s="1"/>
  <c r="K150" i="17"/>
  <c r="P150" i="17" s="1" a="1"/>
  <c r="P150" i="17" s="1"/>
  <c r="L150" i="17"/>
  <c r="M150" i="17"/>
  <c r="N150" i="17" s="1"/>
  <c r="K151" i="17"/>
  <c r="P151" i="17" s="1" a="1"/>
  <c r="P151" i="17" s="1"/>
  <c r="L151" i="17"/>
  <c r="M151" i="17"/>
  <c r="N151" i="17" s="1"/>
  <c r="K152" i="17"/>
  <c r="P152" i="17" s="1" a="1"/>
  <c r="P152" i="17" s="1"/>
  <c r="L152" i="17"/>
  <c r="M152" i="17"/>
  <c r="N152" i="17" s="1"/>
  <c r="K153" i="17"/>
  <c r="P153" i="17" s="1" a="1"/>
  <c r="P153" i="17" s="1"/>
  <c r="L153" i="17"/>
  <c r="M153" i="17"/>
  <c r="N153" i="17" s="1"/>
  <c r="K154" i="17"/>
  <c r="P154" i="17" s="1" a="1"/>
  <c r="P154" i="17" s="1"/>
  <c r="L154" i="17"/>
  <c r="M154" i="17"/>
  <c r="N154" i="17" s="1"/>
  <c r="K155" i="17"/>
  <c r="P155" i="17" s="1" a="1"/>
  <c r="P155" i="17" s="1"/>
  <c r="L155" i="17"/>
  <c r="M155" i="17"/>
  <c r="N155" i="17" s="1"/>
  <c r="K156" i="17"/>
  <c r="P156" i="17" s="1" a="1"/>
  <c r="P156" i="17" s="1"/>
  <c r="L156" i="17"/>
  <c r="M156" i="17"/>
  <c r="N156" i="17" s="1"/>
  <c r="K157" i="17"/>
  <c r="P157" i="17" s="1" a="1"/>
  <c r="P157" i="17" s="1"/>
  <c r="L157" i="17"/>
  <c r="M157" i="17"/>
  <c r="N157" i="17" s="1"/>
  <c r="K158" i="17"/>
  <c r="P158" i="17" s="1" a="1"/>
  <c r="P158" i="17" s="1"/>
  <c r="L158" i="17"/>
  <c r="M158" i="17"/>
  <c r="N158" i="17" s="1"/>
  <c r="K159" i="17"/>
  <c r="P159" i="17" s="1" a="1"/>
  <c r="P159" i="17" s="1"/>
  <c r="L159" i="17"/>
  <c r="M159" i="17"/>
  <c r="K160" i="17"/>
  <c r="P160" i="17" s="1" a="1"/>
  <c r="P160" i="17" s="1"/>
  <c r="L160" i="17"/>
  <c r="M160" i="17"/>
  <c r="N160" i="17" s="1"/>
  <c r="K161" i="17"/>
  <c r="P161" i="17" s="1" a="1"/>
  <c r="P161" i="17" s="1"/>
  <c r="L161" i="17"/>
  <c r="M161" i="17"/>
  <c r="N161" i="17" s="1"/>
  <c r="K162" i="17"/>
  <c r="P162" i="17" s="1" a="1"/>
  <c r="P162" i="17" s="1"/>
  <c r="L162" i="17"/>
  <c r="M162" i="17"/>
  <c r="N162" i="17" s="1"/>
  <c r="K163" i="17"/>
  <c r="P163" i="17" s="1" a="1"/>
  <c r="P163" i="17" s="1"/>
  <c r="L163" i="17"/>
  <c r="M163" i="17"/>
  <c r="N163" i="17" s="1"/>
  <c r="K164" i="17"/>
  <c r="P164" i="17" s="1" a="1"/>
  <c r="P164" i="17" s="1"/>
  <c r="L164" i="17"/>
  <c r="M164" i="17"/>
  <c r="N164" i="17" s="1"/>
  <c r="K165" i="17"/>
  <c r="P165" i="17" s="1" a="1"/>
  <c r="P165" i="17" s="1"/>
  <c r="L165" i="17"/>
  <c r="M165" i="17"/>
  <c r="N165" i="17" s="1"/>
  <c r="K166" i="17"/>
  <c r="P166" i="17" s="1" a="1"/>
  <c r="P166" i="17" s="1"/>
  <c r="L166" i="17"/>
  <c r="M166" i="17"/>
  <c r="N166" i="17" s="1"/>
  <c r="K167" i="17"/>
  <c r="P167" i="17" s="1" a="1"/>
  <c r="P167" i="17" s="1"/>
  <c r="L167" i="17"/>
  <c r="M167" i="17"/>
  <c r="N167" i="17" s="1"/>
  <c r="K168" i="17"/>
  <c r="P168" i="17" s="1" a="1"/>
  <c r="P168" i="17" s="1"/>
  <c r="L168" i="17"/>
  <c r="M168" i="17"/>
  <c r="N168" i="17" s="1"/>
  <c r="K169" i="17"/>
  <c r="P169" i="17" s="1" a="1"/>
  <c r="P169" i="17" s="1"/>
  <c r="L169" i="17"/>
  <c r="M169" i="17"/>
  <c r="N169" i="17" s="1"/>
  <c r="K170" i="17"/>
  <c r="P170" i="17" s="1" a="1"/>
  <c r="P170" i="17" s="1"/>
  <c r="L170" i="17"/>
  <c r="M170" i="17"/>
  <c r="N170" i="17" s="1"/>
  <c r="K171" i="17"/>
  <c r="P171" i="17" s="1" a="1"/>
  <c r="P171" i="17" s="1"/>
  <c r="L171" i="17"/>
  <c r="M171" i="17"/>
  <c r="N171" i="17" s="1"/>
  <c r="K172" i="17"/>
  <c r="P172" i="17" s="1" a="1"/>
  <c r="P172" i="17" s="1"/>
  <c r="L172" i="17"/>
  <c r="M172" i="17"/>
  <c r="N172" i="17" s="1"/>
  <c r="K173" i="17"/>
  <c r="P173" i="17" s="1" a="1"/>
  <c r="P173" i="17" s="1"/>
  <c r="L173" i="17"/>
  <c r="M173" i="17"/>
  <c r="N173" i="17" s="1"/>
  <c r="K174" i="17"/>
  <c r="P174" i="17" s="1" a="1"/>
  <c r="P174" i="17" s="1"/>
  <c r="L174" i="17"/>
  <c r="M174" i="17"/>
  <c r="N174" i="17" s="1"/>
  <c r="K175" i="17"/>
  <c r="P175" i="17" s="1" a="1"/>
  <c r="P175" i="17" s="1"/>
  <c r="L175" i="17"/>
  <c r="M175" i="17"/>
  <c r="N175" i="17" s="1"/>
  <c r="K176" i="17"/>
  <c r="P176" i="17" s="1" a="1"/>
  <c r="P176" i="17" s="1"/>
  <c r="L176" i="17"/>
  <c r="M176" i="17"/>
  <c r="N176" i="17" s="1"/>
  <c r="K177" i="17"/>
  <c r="P177" i="17" s="1" a="1"/>
  <c r="P177" i="17" s="1"/>
  <c r="L177" i="17"/>
  <c r="M177" i="17"/>
  <c r="N177" i="17" s="1"/>
  <c r="K178" i="17"/>
  <c r="P178" i="17" s="1" a="1"/>
  <c r="P178" i="17" s="1"/>
  <c r="L178" i="17"/>
  <c r="M178" i="17"/>
  <c r="N178" i="17" s="1"/>
  <c r="K179" i="17"/>
  <c r="P179" i="17" s="1" a="1"/>
  <c r="P179" i="17" s="1"/>
  <c r="L179" i="17"/>
  <c r="M179" i="17"/>
  <c r="N179" i="17" s="1"/>
  <c r="K180" i="17"/>
  <c r="P180" i="17" s="1" a="1"/>
  <c r="P180" i="17" s="1"/>
  <c r="L180" i="17"/>
  <c r="M180" i="17"/>
  <c r="N180" i="17" s="1"/>
  <c r="K181" i="17"/>
  <c r="P181" i="17" s="1" a="1"/>
  <c r="P181" i="17" s="1"/>
  <c r="L181" i="17"/>
  <c r="M181" i="17"/>
  <c r="N181" i="17" s="1"/>
  <c r="K182" i="17"/>
  <c r="P182" i="17" s="1" a="1"/>
  <c r="P182" i="17" s="1"/>
  <c r="L182" i="17"/>
  <c r="M182" i="17"/>
  <c r="N182" i="17" s="1"/>
  <c r="K183" i="17"/>
  <c r="P183" i="17" s="1" a="1"/>
  <c r="P183" i="17" s="1"/>
  <c r="L183" i="17"/>
  <c r="M183" i="17"/>
  <c r="N183" i="17" s="1"/>
  <c r="K184" i="17"/>
  <c r="P184" i="17" s="1" a="1"/>
  <c r="P184" i="17" s="1"/>
  <c r="L184" i="17"/>
  <c r="M184" i="17"/>
  <c r="N184" i="17" s="1"/>
  <c r="K185" i="17"/>
  <c r="P185" i="17" s="1" a="1"/>
  <c r="P185" i="17" s="1"/>
  <c r="L185" i="17"/>
  <c r="M185" i="17"/>
  <c r="N185" i="17" s="1"/>
  <c r="K186" i="17"/>
  <c r="P186" i="17" s="1" a="1"/>
  <c r="P186" i="17" s="1"/>
  <c r="L186" i="17"/>
  <c r="M186" i="17"/>
  <c r="N186" i="17" s="1"/>
  <c r="K187" i="17"/>
  <c r="P187" i="17" s="1" a="1"/>
  <c r="P187" i="17" s="1"/>
  <c r="L187" i="17"/>
  <c r="M187" i="17"/>
  <c r="N187" i="17" s="1"/>
  <c r="K188" i="17"/>
  <c r="P188" i="17" s="1" a="1"/>
  <c r="P188" i="17" s="1"/>
  <c r="L188" i="17"/>
  <c r="M188" i="17"/>
  <c r="N188" i="17" s="1"/>
  <c r="K189" i="17"/>
  <c r="P189" i="17" s="1" a="1"/>
  <c r="P189" i="17" s="1"/>
  <c r="L189" i="17"/>
  <c r="M189" i="17"/>
  <c r="N189" i="17" s="1"/>
  <c r="K190" i="17"/>
  <c r="P190" i="17" s="1" a="1"/>
  <c r="P190" i="17" s="1"/>
  <c r="L190" i="17"/>
  <c r="M190" i="17"/>
  <c r="N190" i="17" s="1"/>
  <c r="K191" i="17"/>
  <c r="P191" i="17" s="1" a="1"/>
  <c r="P191" i="17" s="1"/>
  <c r="L191" i="17"/>
  <c r="M191" i="17"/>
  <c r="K192" i="17"/>
  <c r="P192" i="17" s="1" a="1"/>
  <c r="P192" i="17" s="1"/>
  <c r="L192" i="17"/>
  <c r="M192" i="17"/>
  <c r="N192" i="17" s="1"/>
  <c r="K193" i="17"/>
  <c r="P193" i="17" s="1" a="1"/>
  <c r="P193" i="17" s="1"/>
  <c r="L193" i="17"/>
  <c r="M193" i="17"/>
  <c r="N193" i="17" s="1"/>
  <c r="K194" i="17"/>
  <c r="P194" i="17" s="1" a="1"/>
  <c r="P194" i="17" s="1"/>
  <c r="L194" i="17"/>
  <c r="M194" i="17"/>
  <c r="N194" i="17" s="1"/>
  <c r="K195" i="17"/>
  <c r="P195" i="17" s="1" a="1"/>
  <c r="P195" i="17" s="1"/>
  <c r="L195" i="17"/>
  <c r="M195" i="17"/>
  <c r="N195" i="17" s="1"/>
  <c r="K196" i="17"/>
  <c r="P196" i="17" s="1" a="1"/>
  <c r="P196" i="17" s="1"/>
  <c r="L196" i="17"/>
  <c r="M196" i="17"/>
  <c r="N196" i="17" s="1"/>
  <c r="K197" i="17"/>
  <c r="P197" i="17" s="1" a="1"/>
  <c r="P197" i="17" s="1"/>
  <c r="L197" i="17"/>
  <c r="M197" i="17"/>
  <c r="N197" i="17" s="1"/>
  <c r="K198" i="17"/>
  <c r="P198" i="17" s="1" a="1"/>
  <c r="P198" i="17" s="1"/>
  <c r="L198" i="17"/>
  <c r="M198" i="17"/>
  <c r="N198" i="17" s="1"/>
  <c r="K199" i="17"/>
  <c r="P199" i="17" s="1" a="1"/>
  <c r="P199" i="17" s="1"/>
  <c r="L199" i="17"/>
  <c r="M199" i="17"/>
  <c r="N199" i="17" s="1"/>
  <c r="K200" i="17"/>
  <c r="P200" i="17" s="1" a="1"/>
  <c r="P200" i="17" s="1"/>
  <c r="L200" i="17"/>
  <c r="M200" i="17"/>
  <c r="N200" i="17" s="1"/>
  <c r="K201" i="17"/>
  <c r="P201" i="17" s="1" a="1"/>
  <c r="P201" i="17" s="1"/>
  <c r="L201" i="17"/>
  <c r="M201" i="17"/>
  <c r="N201" i="17" s="1"/>
  <c r="K202" i="17"/>
  <c r="P202" i="17" s="1" a="1"/>
  <c r="P202" i="17" s="1"/>
  <c r="L202" i="17"/>
  <c r="M202" i="17"/>
  <c r="N202" i="17" s="1"/>
  <c r="K203" i="17"/>
  <c r="P203" i="17" s="1" a="1"/>
  <c r="P203" i="17" s="1"/>
  <c r="L203" i="17"/>
  <c r="M203" i="17"/>
  <c r="N203" i="17" s="1"/>
  <c r="K204" i="17"/>
  <c r="P204" i="17" s="1" a="1"/>
  <c r="P204" i="17" s="1"/>
  <c r="L204" i="17"/>
  <c r="M204" i="17"/>
  <c r="N204" i="17" s="1"/>
  <c r="K205" i="17"/>
  <c r="P205" i="17" s="1" a="1"/>
  <c r="P205" i="17" s="1"/>
  <c r="L205" i="17"/>
  <c r="M205" i="17"/>
  <c r="N205" i="17" s="1"/>
  <c r="K206" i="17"/>
  <c r="P206" i="17" s="1" a="1"/>
  <c r="P206" i="17" s="1"/>
  <c r="L206" i="17"/>
  <c r="M206" i="17"/>
  <c r="N206" i="17" s="1"/>
  <c r="K207" i="17"/>
  <c r="P207" i="17" s="1" a="1"/>
  <c r="P207" i="17" s="1"/>
  <c r="L207" i="17"/>
  <c r="M207" i="17"/>
  <c r="N207" i="17" s="1"/>
  <c r="K208" i="17"/>
  <c r="P208" i="17" s="1" a="1"/>
  <c r="P208" i="17" s="1"/>
  <c r="L208" i="17"/>
  <c r="M208" i="17"/>
  <c r="N208" i="17" s="1"/>
  <c r="K209" i="17"/>
  <c r="P209" i="17" s="1" a="1"/>
  <c r="P209" i="17" s="1"/>
  <c r="L209" i="17"/>
  <c r="M209" i="17"/>
  <c r="N209" i="17" s="1"/>
  <c r="K210" i="17"/>
  <c r="P210" i="17" s="1" a="1"/>
  <c r="P210" i="17" s="1"/>
  <c r="L210" i="17"/>
  <c r="M210" i="17"/>
  <c r="N210" i="17" s="1"/>
  <c r="K211" i="17"/>
  <c r="P211" i="17" s="1" a="1"/>
  <c r="P211" i="17" s="1"/>
  <c r="L211" i="17"/>
  <c r="M211" i="17"/>
  <c r="N211" i="17" s="1"/>
  <c r="K212" i="17"/>
  <c r="P212" i="17" s="1" a="1"/>
  <c r="P212" i="17" s="1"/>
  <c r="L212" i="17"/>
  <c r="M212" i="17"/>
  <c r="N212" i="17" s="1"/>
  <c r="K213" i="17"/>
  <c r="P213" i="17" s="1" a="1"/>
  <c r="P213" i="17" s="1"/>
  <c r="L213" i="17"/>
  <c r="M213" i="17"/>
  <c r="N213" i="17" s="1"/>
  <c r="K214" i="17"/>
  <c r="P214" i="17" s="1" a="1"/>
  <c r="P214" i="17" s="1"/>
  <c r="L214" i="17"/>
  <c r="M214" i="17"/>
  <c r="N214" i="17" s="1"/>
  <c r="K215" i="17"/>
  <c r="P215" i="17" s="1" a="1"/>
  <c r="P215" i="17" s="1"/>
  <c r="L215" i="17"/>
  <c r="M215" i="17"/>
  <c r="N215" i="17" s="1"/>
  <c r="K216" i="17"/>
  <c r="P216" i="17" s="1" a="1"/>
  <c r="P216" i="17" s="1"/>
  <c r="L216" i="17"/>
  <c r="M216" i="17"/>
  <c r="N216" i="17" s="1"/>
  <c r="K217" i="17"/>
  <c r="P217" i="17" s="1" a="1"/>
  <c r="P217" i="17" s="1"/>
  <c r="L217" i="17"/>
  <c r="M217" i="17"/>
  <c r="N217" i="17" s="1"/>
  <c r="K218" i="17"/>
  <c r="P218" i="17" s="1" a="1"/>
  <c r="P218" i="17" s="1"/>
  <c r="L218" i="17"/>
  <c r="M218" i="17"/>
  <c r="N218" i="17" s="1"/>
  <c r="K219" i="17"/>
  <c r="P219" i="17" s="1" a="1"/>
  <c r="P219" i="17" s="1"/>
  <c r="L219" i="17"/>
  <c r="M219" i="17"/>
  <c r="N219" i="17" s="1"/>
  <c r="K220" i="17"/>
  <c r="P220" i="17" s="1" a="1"/>
  <c r="P220" i="17" s="1"/>
  <c r="L220" i="17"/>
  <c r="M220" i="17"/>
  <c r="N220" i="17" s="1"/>
  <c r="K221" i="17"/>
  <c r="P221" i="17" s="1" a="1"/>
  <c r="P221" i="17" s="1"/>
  <c r="L221" i="17"/>
  <c r="M221" i="17"/>
  <c r="N221" i="17" s="1"/>
  <c r="K222" i="17"/>
  <c r="P222" i="17" s="1" a="1"/>
  <c r="P222" i="17" s="1"/>
  <c r="L222" i="17"/>
  <c r="M222" i="17"/>
  <c r="N222" i="17" s="1"/>
  <c r="K223" i="17"/>
  <c r="P223" i="17" s="1" a="1"/>
  <c r="P223" i="17" s="1"/>
  <c r="L223" i="17"/>
  <c r="M223" i="17"/>
  <c r="K224" i="17"/>
  <c r="P224" i="17" s="1" a="1"/>
  <c r="P224" i="17" s="1"/>
  <c r="L224" i="17"/>
  <c r="M224" i="17"/>
  <c r="N224" i="17" s="1"/>
  <c r="K225" i="17"/>
  <c r="P225" i="17" s="1" a="1"/>
  <c r="P225" i="17" s="1"/>
  <c r="L225" i="17"/>
  <c r="M225" i="17"/>
  <c r="N225" i="17" s="1"/>
  <c r="K226" i="17"/>
  <c r="P226" i="17" s="1" a="1"/>
  <c r="P226" i="17" s="1"/>
  <c r="L226" i="17"/>
  <c r="M226" i="17"/>
  <c r="N226" i="17" s="1"/>
  <c r="K227" i="17"/>
  <c r="P227" i="17" s="1" a="1"/>
  <c r="P227" i="17" s="1"/>
  <c r="L227" i="17"/>
  <c r="M227" i="17"/>
  <c r="N227" i="17" s="1"/>
  <c r="K228" i="17"/>
  <c r="P228" i="17" s="1" a="1"/>
  <c r="P228" i="17" s="1"/>
  <c r="L228" i="17"/>
  <c r="M228" i="17"/>
  <c r="N228" i="17" s="1"/>
  <c r="K229" i="17"/>
  <c r="P229" i="17" s="1" a="1"/>
  <c r="P229" i="17" s="1"/>
  <c r="L229" i="17"/>
  <c r="M229" i="17"/>
  <c r="N229" i="17" s="1"/>
  <c r="K230" i="17"/>
  <c r="P230" i="17" s="1" a="1"/>
  <c r="P230" i="17" s="1"/>
  <c r="L230" i="17"/>
  <c r="M230" i="17"/>
  <c r="N230" i="17" s="1"/>
  <c r="K231" i="17"/>
  <c r="P231" i="17" s="1" a="1"/>
  <c r="P231" i="17" s="1"/>
  <c r="L231" i="17"/>
  <c r="M231" i="17"/>
  <c r="N231" i="17" s="1"/>
  <c r="K232" i="17"/>
  <c r="P232" i="17" s="1" a="1"/>
  <c r="P232" i="17" s="1"/>
  <c r="L232" i="17"/>
  <c r="M232" i="17"/>
  <c r="N232" i="17" s="1"/>
  <c r="K233" i="17"/>
  <c r="P233" i="17" s="1" a="1"/>
  <c r="P233" i="17" s="1"/>
  <c r="L233" i="17"/>
  <c r="M233" i="17"/>
  <c r="N233" i="17" s="1"/>
  <c r="K234" i="17"/>
  <c r="P234" i="17" s="1" a="1"/>
  <c r="P234" i="17" s="1"/>
  <c r="L234" i="17"/>
  <c r="M234" i="17"/>
  <c r="N234" i="17" s="1"/>
  <c r="K235" i="17"/>
  <c r="P235" i="17" s="1" a="1"/>
  <c r="P235" i="17" s="1"/>
  <c r="L235" i="17"/>
  <c r="M235" i="17"/>
  <c r="N235" i="17" s="1"/>
  <c r="K236" i="17"/>
  <c r="P236" i="17" s="1" a="1"/>
  <c r="P236" i="17" s="1"/>
  <c r="L236" i="17"/>
  <c r="M236" i="17"/>
  <c r="N236" i="17" s="1"/>
  <c r="K237" i="17"/>
  <c r="P237" i="17" s="1" a="1"/>
  <c r="P237" i="17" s="1"/>
  <c r="L237" i="17"/>
  <c r="M237" i="17"/>
  <c r="N237" i="17" s="1"/>
  <c r="K238" i="17"/>
  <c r="P238" i="17" s="1" a="1"/>
  <c r="P238" i="17" s="1"/>
  <c r="L238" i="17"/>
  <c r="M238" i="17"/>
  <c r="N238" i="17" s="1"/>
  <c r="K239" i="17"/>
  <c r="P239" i="17" s="1" a="1"/>
  <c r="P239" i="17" s="1"/>
  <c r="L239" i="17"/>
  <c r="M239" i="17"/>
  <c r="N239" i="17" s="1"/>
  <c r="K240" i="17"/>
  <c r="P240" i="17" s="1" a="1"/>
  <c r="P240" i="17" s="1"/>
  <c r="L240" i="17"/>
  <c r="M240" i="17"/>
  <c r="N240" i="17" s="1"/>
  <c r="K241" i="17"/>
  <c r="P241" i="17" s="1" a="1"/>
  <c r="P241" i="17" s="1"/>
  <c r="L241" i="17"/>
  <c r="M241" i="17"/>
  <c r="N241" i="17" s="1"/>
  <c r="K242" i="17"/>
  <c r="P242" i="17" s="1" a="1"/>
  <c r="P242" i="17" s="1"/>
  <c r="L242" i="17"/>
  <c r="M242" i="17"/>
  <c r="N242" i="17" s="1"/>
  <c r="K243" i="17"/>
  <c r="P243" i="17" s="1" a="1"/>
  <c r="P243" i="17" s="1"/>
  <c r="L243" i="17"/>
  <c r="M243" i="17"/>
  <c r="N243" i="17" s="1"/>
  <c r="K244" i="17"/>
  <c r="P244" i="17" s="1" a="1"/>
  <c r="P244" i="17" s="1"/>
  <c r="L244" i="17"/>
  <c r="M244" i="17"/>
  <c r="N244" i="17" s="1"/>
  <c r="K245" i="17"/>
  <c r="P245" i="17" s="1" a="1"/>
  <c r="P245" i="17" s="1"/>
  <c r="L245" i="17"/>
  <c r="M245" i="17"/>
  <c r="N245" i="17" s="1"/>
  <c r="K246" i="17"/>
  <c r="P246" i="17" s="1" a="1"/>
  <c r="P246" i="17" s="1"/>
  <c r="L246" i="17"/>
  <c r="M246" i="17"/>
  <c r="N246" i="17" s="1"/>
  <c r="K247" i="17"/>
  <c r="P247" i="17" s="1" a="1"/>
  <c r="P247" i="17" s="1"/>
  <c r="L247" i="17"/>
  <c r="M247" i="17"/>
  <c r="N247" i="17" s="1"/>
  <c r="K248" i="17"/>
  <c r="P248" i="17" s="1" a="1"/>
  <c r="P248" i="17" s="1"/>
  <c r="L248" i="17"/>
  <c r="M248" i="17"/>
  <c r="N248" i="17" s="1"/>
  <c r="K249" i="17"/>
  <c r="P249" i="17" s="1" a="1"/>
  <c r="P249" i="17" s="1"/>
  <c r="L249" i="17"/>
  <c r="M249" i="17"/>
  <c r="N249" i="17" s="1"/>
  <c r="K250" i="17"/>
  <c r="P250" i="17" s="1" a="1"/>
  <c r="P250" i="17" s="1"/>
  <c r="L250" i="17"/>
  <c r="M250" i="17"/>
  <c r="N250" i="17" s="1"/>
  <c r="K251" i="17"/>
  <c r="P251" i="17" s="1" a="1"/>
  <c r="P251" i="17" s="1"/>
  <c r="L251" i="17"/>
  <c r="M251" i="17"/>
  <c r="N251" i="17" s="1"/>
  <c r="K252" i="17"/>
  <c r="P252" i="17" s="1" a="1"/>
  <c r="P252" i="17" s="1"/>
  <c r="L252" i="17"/>
  <c r="M252" i="17"/>
  <c r="N252" i="17" s="1"/>
  <c r="K253" i="17"/>
  <c r="P253" i="17" s="1" a="1"/>
  <c r="P253" i="17" s="1"/>
  <c r="L253" i="17"/>
  <c r="M253" i="17"/>
  <c r="N253" i="17" s="1"/>
  <c r="K254" i="17"/>
  <c r="P254" i="17" s="1" a="1"/>
  <c r="P254" i="17" s="1"/>
  <c r="L254" i="17"/>
  <c r="M254" i="17"/>
  <c r="N254" i="17" s="1"/>
  <c r="K255" i="17"/>
  <c r="P255" i="17" s="1" a="1"/>
  <c r="P255" i="17" s="1"/>
  <c r="L255" i="17"/>
  <c r="M255" i="17"/>
  <c r="K256" i="17"/>
  <c r="P256" i="17" s="1" a="1"/>
  <c r="P256" i="17" s="1"/>
  <c r="L256" i="17"/>
  <c r="M256" i="17"/>
  <c r="N256" i="17" s="1"/>
  <c r="K257" i="17"/>
  <c r="P257" i="17" s="1" a="1"/>
  <c r="P257" i="17" s="1"/>
  <c r="L257" i="17"/>
  <c r="M257" i="17"/>
  <c r="N257" i="17" s="1"/>
  <c r="K258" i="17"/>
  <c r="P258" i="17" s="1" a="1"/>
  <c r="P258" i="17" s="1"/>
  <c r="L258" i="17"/>
  <c r="M258" i="17"/>
  <c r="N258" i="17" s="1"/>
  <c r="K259" i="17"/>
  <c r="P259" i="17" s="1" a="1"/>
  <c r="P259" i="17" s="1"/>
  <c r="L259" i="17"/>
  <c r="M259" i="17"/>
  <c r="N259" i="17" s="1"/>
  <c r="K260" i="17"/>
  <c r="P260" i="17" s="1" a="1"/>
  <c r="P260" i="17" s="1"/>
  <c r="L260" i="17"/>
  <c r="M260" i="17"/>
  <c r="N260" i="17" s="1"/>
  <c r="K261" i="17"/>
  <c r="P261" i="17" s="1" a="1"/>
  <c r="P261" i="17" s="1"/>
  <c r="L261" i="17"/>
  <c r="M261" i="17"/>
  <c r="N261" i="17" s="1"/>
  <c r="K262" i="17"/>
  <c r="P262" i="17" s="1" a="1"/>
  <c r="P262" i="17" s="1"/>
  <c r="L262" i="17"/>
  <c r="M262" i="17"/>
  <c r="N262" i="17" s="1"/>
  <c r="K263" i="17"/>
  <c r="P263" i="17" s="1" a="1"/>
  <c r="P263" i="17" s="1"/>
  <c r="L263" i="17"/>
  <c r="M263" i="17"/>
  <c r="N263" i="17" s="1"/>
  <c r="K264" i="17"/>
  <c r="P264" i="17" s="1" a="1"/>
  <c r="P264" i="17" s="1"/>
  <c r="L264" i="17"/>
  <c r="M264" i="17"/>
  <c r="N264" i="17" s="1"/>
  <c r="K265" i="17"/>
  <c r="P265" i="17" s="1" a="1"/>
  <c r="P265" i="17" s="1"/>
  <c r="L265" i="17"/>
  <c r="M265" i="17"/>
  <c r="N265" i="17" s="1"/>
  <c r="K266" i="17"/>
  <c r="P266" i="17" s="1" a="1"/>
  <c r="P266" i="17" s="1"/>
  <c r="L266" i="17"/>
  <c r="M266" i="17"/>
  <c r="N266" i="17" s="1"/>
  <c r="K267" i="17"/>
  <c r="P267" i="17" s="1" a="1"/>
  <c r="P267" i="17" s="1"/>
  <c r="L267" i="17"/>
  <c r="M267" i="17"/>
  <c r="N267" i="17" s="1"/>
  <c r="K268" i="17"/>
  <c r="P268" i="17" s="1" a="1"/>
  <c r="P268" i="17" s="1"/>
  <c r="L268" i="17"/>
  <c r="M268" i="17"/>
  <c r="N268" i="17" s="1"/>
  <c r="K269" i="17"/>
  <c r="P269" i="17" s="1" a="1"/>
  <c r="P269" i="17" s="1"/>
  <c r="L269" i="17"/>
  <c r="M269" i="17"/>
  <c r="N269" i="17" s="1"/>
  <c r="K270" i="17"/>
  <c r="P270" i="17" s="1" a="1"/>
  <c r="P270" i="17" s="1"/>
  <c r="L270" i="17"/>
  <c r="M270" i="17"/>
  <c r="N270" i="17" s="1"/>
  <c r="K271" i="17"/>
  <c r="P271" i="17" s="1" a="1"/>
  <c r="P271" i="17" s="1"/>
  <c r="L271" i="17"/>
  <c r="M271" i="17"/>
  <c r="N271" i="17" s="1"/>
  <c r="K272" i="17"/>
  <c r="P272" i="17" s="1" a="1"/>
  <c r="P272" i="17" s="1"/>
  <c r="L272" i="17"/>
  <c r="M272" i="17"/>
  <c r="N272" i="17" s="1"/>
  <c r="K273" i="17"/>
  <c r="P273" i="17" s="1" a="1"/>
  <c r="P273" i="17" s="1"/>
  <c r="L273" i="17"/>
  <c r="M273" i="17"/>
  <c r="N273" i="17" s="1"/>
  <c r="K274" i="17"/>
  <c r="P274" i="17" s="1" a="1"/>
  <c r="P274" i="17" s="1"/>
  <c r="L274" i="17"/>
  <c r="M274" i="17"/>
  <c r="N274" i="17" s="1"/>
  <c r="K275" i="17"/>
  <c r="P275" i="17" s="1" a="1"/>
  <c r="P275" i="17" s="1"/>
  <c r="L275" i="17"/>
  <c r="M275" i="17"/>
  <c r="N275" i="17" s="1"/>
  <c r="K276" i="17"/>
  <c r="P276" i="17" s="1" a="1"/>
  <c r="P276" i="17" s="1"/>
  <c r="L276" i="17"/>
  <c r="M276" i="17"/>
  <c r="N276" i="17" s="1"/>
  <c r="K277" i="17"/>
  <c r="P277" i="17" s="1" a="1"/>
  <c r="P277" i="17" s="1"/>
  <c r="L277" i="17"/>
  <c r="M277" i="17"/>
  <c r="N277" i="17" s="1"/>
  <c r="K278" i="17"/>
  <c r="P278" i="17" s="1" a="1"/>
  <c r="P278" i="17" s="1"/>
  <c r="L278" i="17"/>
  <c r="M278" i="17"/>
  <c r="N278" i="17" s="1"/>
  <c r="K279" i="17"/>
  <c r="P279" i="17" s="1" a="1"/>
  <c r="P279" i="17" s="1"/>
  <c r="L279" i="17"/>
  <c r="M279" i="17"/>
  <c r="N279" i="17" s="1"/>
  <c r="K280" i="17"/>
  <c r="P280" i="17" s="1" a="1"/>
  <c r="P280" i="17" s="1"/>
  <c r="L280" i="17"/>
  <c r="M280" i="17"/>
  <c r="N280" i="17" s="1"/>
  <c r="K281" i="17"/>
  <c r="P281" i="17" s="1" a="1"/>
  <c r="P281" i="17" s="1"/>
  <c r="L281" i="17"/>
  <c r="M281" i="17"/>
  <c r="N281" i="17" s="1"/>
  <c r="K282" i="17"/>
  <c r="P282" i="17" s="1" a="1"/>
  <c r="P282" i="17" s="1"/>
  <c r="L282" i="17"/>
  <c r="M282" i="17"/>
  <c r="N282" i="17" s="1"/>
  <c r="K283" i="17"/>
  <c r="P283" i="17" s="1" a="1"/>
  <c r="P283" i="17" s="1"/>
  <c r="L283" i="17"/>
  <c r="M283" i="17"/>
  <c r="N283" i="17" s="1"/>
  <c r="K284" i="17"/>
  <c r="P284" i="17" s="1" a="1"/>
  <c r="P284" i="17" s="1"/>
  <c r="L284" i="17"/>
  <c r="M284" i="17"/>
  <c r="N284" i="17" s="1"/>
  <c r="K285" i="17"/>
  <c r="P285" i="17" s="1" a="1"/>
  <c r="P285" i="17" s="1"/>
  <c r="L285" i="17"/>
  <c r="M285" i="17"/>
  <c r="N285" i="17" s="1"/>
  <c r="K286" i="17"/>
  <c r="P286" i="17" s="1" a="1"/>
  <c r="P286" i="17" s="1"/>
  <c r="L286" i="17"/>
  <c r="M286" i="17"/>
  <c r="N286" i="17" s="1"/>
  <c r="K287" i="17"/>
  <c r="P287" i="17" s="1" a="1"/>
  <c r="P287" i="17" s="1"/>
  <c r="L287" i="17"/>
  <c r="M287" i="17"/>
  <c r="K288" i="17"/>
  <c r="P288" i="17" s="1" a="1"/>
  <c r="P288" i="17" s="1"/>
  <c r="L288" i="17"/>
  <c r="M288" i="17"/>
  <c r="N288" i="17" s="1"/>
  <c r="K289" i="17"/>
  <c r="P289" i="17" s="1" a="1"/>
  <c r="P289" i="17" s="1"/>
  <c r="L289" i="17"/>
  <c r="M289" i="17"/>
  <c r="N289" i="17" s="1"/>
  <c r="K290" i="17"/>
  <c r="P290" i="17" s="1" a="1"/>
  <c r="P290" i="17" s="1"/>
  <c r="L290" i="17"/>
  <c r="M290" i="17"/>
  <c r="N290" i="17" s="1"/>
  <c r="K291" i="17"/>
  <c r="P291" i="17" s="1" a="1"/>
  <c r="P291" i="17" s="1"/>
  <c r="L291" i="17"/>
  <c r="M291" i="17"/>
  <c r="N291" i="17" s="1"/>
  <c r="K292" i="17"/>
  <c r="P292" i="17" s="1" a="1"/>
  <c r="P292" i="17" s="1"/>
  <c r="L292" i="17"/>
  <c r="M292" i="17"/>
  <c r="N292" i="17" s="1"/>
  <c r="K293" i="17"/>
  <c r="P293" i="17" s="1" a="1"/>
  <c r="P293" i="17" s="1"/>
  <c r="L293" i="17"/>
  <c r="M293" i="17"/>
  <c r="N293" i="17" s="1"/>
  <c r="K294" i="17"/>
  <c r="P294" i="17" s="1" a="1"/>
  <c r="P294" i="17" s="1"/>
  <c r="L294" i="17"/>
  <c r="M294" i="17"/>
  <c r="N294" i="17" s="1"/>
  <c r="K295" i="17"/>
  <c r="P295" i="17" s="1" a="1"/>
  <c r="P295" i="17" s="1"/>
  <c r="L295" i="17"/>
  <c r="M295" i="17"/>
  <c r="N295" i="17" s="1"/>
  <c r="K296" i="17"/>
  <c r="P296" i="17" s="1" a="1"/>
  <c r="P296" i="17" s="1"/>
  <c r="L296" i="17"/>
  <c r="M296" i="17"/>
  <c r="N296" i="17" s="1"/>
  <c r="K297" i="17"/>
  <c r="P297" i="17" s="1" a="1"/>
  <c r="P297" i="17" s="1"/>
  <c r="L297" i="17"/>
  <c r="M297" i="17"/>
  <c r="N297" i="17" s="1"/>
  <c r="K298" i="17"/>
  <c r="P298" i="17" s="1" a="1"/>
  <c r="P298" i="17" s="1"/>
  <c r="L298" i="17"/>
  <c r="M298" i="17"/>
  <c r="N298" i="17" s="1"/>
  <c r="K299" i="17"/>
  <c r="P299" i="17" s="1" a="1"/>
  <c r="P299" i="17" s="1"/>
  <c r="L299" i="17"/>
  <c r="M299" i="17"/>
  <c r="N299" i="17" s="1"/>
  <c r="K300" i="17"/>
  <c r="P300" i="17" s="1" a="1"/>
  <c r="P300" i="17" s="1"/>
  <c r="L300" i="17"/>
  <c r="M300" i="17"/>
  <c r="N300" i="17" s="1"/>
  <c r="K301" i="17"/>
  <c r="P301" i="17" s="1" a="1"/>
  <c r="P301" i="17" s="1"/>
  <c r="L301" i="17"/>
  <c r="M301" i="17"/>
  <c r="N301" i="17" s="1"/>
  <c r="K302" i="17"/>
  <c r="P302" i="17" s="1" a="1"/>
  <c r="P302" i="17" s="1"/>
  <c r="L302" i="17"/>
  <c r="M302" i="17"/>
  <c r="N302" i="17" s="1"/>
  <c r="K303" i="17"/>
  <c r="P303" i="17" s="1" a="1"/>
  <c r="P303" i="17" s="1"/>
  <c r="L303" i="17"/>
  <c r="M303" i="17"/>
  <c r="N303" i="17" s="1"/>
  <c r="K304" i="17"/>
  <c r="P304" i="17" s="1" a="1"/>
  <c r="P304" i="17" s="1"/>
  <c r="L304" i="17"/>
  <c r="M304" i="17"/>
  <c r="N304" i="17" s="1"/>
  <c r="K305" i="17"/>
  <c r="P305" i="17" s="1" a="1"/>
  <c r="P305" i="17" s="1"/>
  <c r="L305" i="17"/>
  <c r="M305" i="17"/>
  <c r="N305" i="17" s="1"/>
  <c r="K306" i="17"/>
  <c r="P306" i="17" s="1" a="1"/>
  <c r="P306" i="17" s="1"/>
  <c r="L306" i="17"/>
  <c r="M306" i="17"/>
  <c r="N306" i="17" s="1"/>
  <c r="K307" i="17"/>
  <c r="P307" i="17" s="1" a="1"/>
  <c r="P307" i="17" s="1"/>
  <c r="L307" i="17"/>
  <c r="M307" i="17"/>
  <c r="N307" i="17" s="1"/>
  <c r="K308" i="17"/>
  <c r="P308" i="17" s="1" a="1"/>
  <c r="P308" i="17" s="1"/>
  <c r="L308" i="17"/>
  <c r="M308" i="17"/>
  <c r="N308" i="17" s="1"/>
  <c r="K309" i="17"/>
  <c r="P309" i="17" s="1" a="1"/>
  <c r="P309" i="17" s="1"/>
  <c r="L309" i="17"/>
  <c r="M309" i="17"/>
  <c r="N309" i="17" s="1"/>
  <c r="K310" i="17"/>
  <c r="P310" i="17" s="1" a="1"/>
  <c r="P310" i="17" s="1"/>
  <c r="L310" i="17"/>
  <c r="M310" i="17"/>
  <c r="N310" i="17" s="1"/>
  <c r="K311" i="17"/>
  <c r="P311" i="17" s="1" a="1"/>
  <c r="P311" i="17" s="1"/>
  <c r="L311" i="17"/>
  <c r="M311" i="17"/>
  <c r="N311" i="17" s="1"/>
  <c r="K312" i="17"/>
  <c r="P312" i="17" s="1" a="1"/>
  <c r="P312" i="17" s="1"/>
  <c r="L312" i="17"/>
  <c r="M312" i="17"/>
  <c r="N312" i="17" s="1"/>
  <c r="K313" i="17"/>
  <c r="P313" i="17" s="1" a="1"/>
  <c r="P313" i="17" s="1"/>
  <c r="L313" i="17"/>
  <c r="M313" i="17"/>
  <c r="N313" i="17" s="1"/>
  <c r="K314" i="17"/>
  <c r="P314" i="17" s="1" a="1"/>
  <c r="P314" i="17" s="1"/>
  <c r="L314" i="17"/>
  <c r="M314" i="17"/>
  <c r="N314" i="17" s="1"/>
  <c r="K315" i="17"/>
  <c r="P315" i="17" s="1" a="1"/>
  <c r="P315" i="17" s="1"/>
  <c r="L315" i="17"/>
  <c r="M315" i="17"/>
  <c r="N315" i="17" s="1"/>
  <c r="K316" i="17"/>
  <c r="P316" i="17" s="1" a="1"/>
  <c r="P316" i="17" s="1"/>
  <c r="L316" i="17"/>
  <c r="M316" i="17"/>
  <c r="N316" i="17" s="1"/>
  <c r="K317" i="17"/>
  <c r="P317" i="17" s="1" a="1"/>
  <c r="P317" i="17" s="1"/>
  <c r="L317" i="17"/>
  <c r="M317" i="17"/>
  <c r="N317" i="17" s="1"/>
  <c r="K318" i="17"/>
  <c r="P318" i="17" s="1" a="1"/>
  <c r="P318" i="17" s="1"/>
  <c r="L318" i="17"/>
  <c r="M318" i="17"/>
  <c r="N318" i="17" s="1"/>
  <c r="K319" i="17"/>
  <c r="P319" i="17" s="1" a="1"/>
  <c r="P319" i="17" s="1"/>
  <c r="L319" i="17"/>
  <c r="M319" i="17"/>
  <c r="K320" i="17"/>
  <c r="P320" i="17" s="1" a="1"/>
  <c r="P320" i="17" s="1"/>
  <c r="L320" i="17"/>
  <c r="M320" i="17"/>
  <c r="N320" i="17" s="1"/>
  <c r="K321" i="17"/>
  <c r="P321" i="17" s="1" a="1"/>
  <c r="P321" i="17" s="1"/>
  <c r="L321" i="17"/>
  <c r="M321" i="17"/>
  <c r="N321" i="17" s="1"/>
  <c r="K322" i="17"/>
  <c r="P322" i="17" s="1" a="1"/>
  <c r="P322" i="17" s="1"/>
  <c r="L322" i="17"/>
  <c r="M322" i="17"/>
  <c r="N322" i="17" s="1"/>
  <c r="K323" i="17"/>
  <c r="P323" i="17" s="1" a="1"/>
  <c r="P323" i="17" s="1"/>
  <c r="L323" i="17"/>
  <c r="M323" i="17"/>
  <c r="N323" i="17" s="1"/>
  <c r="K324" i="17"/>
  <c r="P324" i="17" s="1" a="1"/>
  <c r="P324" i="17" s="1"/>
  <c r="L324" i="17"/>
  <c r="M324" i="17"/>
  <c r="N324" i="17" s="1"/>
  <c r="K325" i="17"/>
  <c r="P325" i="17" s="1" a="1"/>
  <c r="P325" i="17" s="1"/>
  <c r="L325" i="17"/>
  <c r="M325" i="17"/>
  <c r="N325" i="17" s="1"/>
  <c r="K326" i="17"/>
  <c r="P326" i="17" s="1" a="1"/>
  <c r="P326" i="17" s="1"/>
  <c r="L326" i="17"/>
  <c r="M326" i="17"/>
  <c r="N326" i="17" s="1"/>
  <c r="K327" i="17"/>
  <c r="P327" i="17" s="1" a="1"/>
  <c r="P327" i="17" s="1"/>
  <c r="L327" i="17"/>
  <c r="M327" i="17"/>
  <c r="N327" i="17" s="1"/>
  <c r="K328" i="17"/>
  <c r="P328" i="17" s="1" a="1"/>
  <c r="P328" i="17" s="1"/>
  <c r="L328" i="17"/>
  <c r="M328" i="17"/>
  <c r="N328" i="17" s="1"/>
  <c r="K329" i="17"/>
  <c r="P329" i="17" s="1" a="1"/>
  <c r="P329" i="17" s="1"/>
  <c r="L329" i="17"/>
  <c r="M329" i="17"/>
  <c r="N329" i="17" s="1"/>
  <c r="K330" i="17"/>
  <c r="P330" i="17" s="1" a="1"/>
  <c r="P330" i="17" s="1"/>
  <c r="L330" i="17"/>
  <c r="M330" i="17"/>
  <c r="N330" i="17" s="1"/>
  <c r="K331" i="17"/>
  <c r="P331" i="17" s="1" a="1"/>
  <c r="P331" i="17" s="1"/>
  <c r="L331" i="17"/>
  <c r="M331" i="17"/>
  <c r="N331" i="17" s="1"/>
  <c r="K332" i="17"/>
  <c r="P332" i="17" s="1" a="1"/>
  <c r="P332" i="17" s="1"/>
  <c r="L332" i="17"/>
  <c r="M332" i="17"/>
  <c r="N332" i="17" s="1"/>
  <c r="K333" i="17"/>
  <c r="P333" i="17" s="1" a="1"/>
  <c r="P333" i="17" s="1"/>
  <c r="L333" i="17"/>
  <c r="M333" i="17"/>
  <c r="N333" i="17" s="1"/>
  <c r="K334" i="17"/>
  <c r="P334" i="17" s="1" a="1"/>
  <c r="P334" i="17" s="1"/>
  <c r="L334" i="17"/>
  <c r="M334" i="17"/>
  <c r="N334" i="17" s="1"/>
  <c r="K335" i="17"/>
  <c r="P335" i="17" s="1" a="1"/>
  <c r="P335" i="17" s="1"/>
  <c r="L335" i="17"/>
  <c r="M335" i="17"/>
  <c r="N335" i="17" s="1"/>
  <c r="K336" i="17"/>
  <c r="P336" i="17" s="1" a="1"/>
  <c r="P336" i="17" s="1"/>
  <c r="L336" i="17"/>
  <c r="M336" i="17"/>
  <c r="N336" i="17" s="1"/>
  <c r="K337" i="17"/>
  <c r="P337" i="17" s="1" a="1"/>
  <c r="P337" i="17" s="1"/>
  <c r="L337" i="17"/>
  <c r="M337" i="17"/>
  <c r="N337" i="17" s="1"/>
  <c r="K338" i="17"/>
  <c r="P338" i="17" s="1" a="1"/>
  <c r="P338" i="17" s="1"/>
  <c r="L338" i="17"/>
  <c r="M338" i="17"/>
  <c r="N338" i="17" s="1"/>
  <c r="K339" i="17"/>
  <c r="P339" i="17" s="1" a="1"/>
  <c r="P339" i="17" s="1"/>
  <c r="L339" i="17"/>
  <c r="M339" i="17"/>
  <c r="N339" i="17" s="1"/>
  <c r="K340" i="17"/>
  <c r="P340" i="17" s="1" a="1"/>
  <c r="P340" i="17" s="1"/>
  <c r="L340" i="17"/>
  <c r="M340" i="17"/>
  <c r="N340" i="17" s="1"/>
  <c r="K341" i="17"/>
  <c r="P341" i="17" s="1" a="1"/>
  <c r="P341" i="17" s="1"/>
  <c r="L341" i="17"/>
  <c r="M341" i="17"/>
  <c r="N341" i="17" s="1"/>
  <c r="K342" i="17"/>
  <c r="P342" i="17" s="1" a="1"/>
  <c r="P342" i="17" s="1"/>
  <c r="L342" i="17"/>
  <c r="M342" i="17"/>
  <c r="N342" i="17" s="1"/>
  <c r="K343" i="17"/>
  <c r="P343" i="17" s="1" a="1"/>
  <c r="P343" i="17" s="1"/>
  <c r="L343" i="17"/>
  <c r="M343" i="17"/>
  <c r="N343" i="17" s="1"/>
  <c r="K344" i="17"/>
  <c r="P344" i="17" s="1" a="1"/>
  <c r="P344" i="17" s="1"/>
  <c r="L344" i="17"/>
  <c r="M344" i="17"/>
  <c r="N344" i="17" s="1"/>
  <c r="K345" i="17"/>
  <c r="P345" i="17" s="1" a="1"/>
  <c r="P345" i="17" s="1"/>
  <c r="L345" i="17"/>
  <c r="M345" i="17"/>
  <c r="N345" i="17" s="1"/>
  <c r="K346" i="17"/>
  <c r="P346" i="17" s="1" a="1"/>
  <c r="P346" i="17" s="1"/>
  <c r="L346" i="17"/>
  <c r="M346" i="17"/>
  <c r="N346" i="17" s="1"/>
  <c r="K347" i="17"/>
  <c r="P347" i="17" s="1" a="1"/>
  <c r="P347" i="17" s="1"/>
  <c r="L347" i="17"/>
  <c r="M347" i="17"/>
  <c r="N347" i="17" s="1"/>
  <c r="K348" i="17"/>
  <c r="P348" i="17" s="1" a="1"/>
  <c r="P348" i="17" s="1"/>
  <c r="L348" i="17"/>
  <c r="M348" i="17"/>
  <c r="N348" i="17" s="1"/>
  <c r="K349" i="17"/>
  <c r="P349" i="17" s="1" a="1"/>
  <c r="P349" i="17" s="1"/>
  <c r="L349" i="17"/>
  <c r="M349" i="17"/>
  <c r="N349" i="17" s="1"/>
  <c r="K350" i="17"/>
  <c r="P350" i="17" s="1" a="1"/>
  <c r="P350" i="17" s="1"/>
  <c r="L350" i="17"/>
  <c r="M350" i="17"/>
  <c r="N350" i="17" s="1"/>
  <c r="K351" i="17"/>
  <c r="P351" i="17" s="1" a="1"/>
  <c r="P351" i="17" s="1"/>
  <c r="L351" i="17"/>
  <c r="M351" i="17"/>
  <c r="K352" i="17"/>
  <c r="P352" i="17" s="1" a="1"/>
  <c r="P352" i="17" s="1"/>
  <c r="L352" i="17"/>
  <c r="M352" i="17"/>
  <c r="N352" i="17" s="1"/>
  <c r="K353" i="17"/>
  <c r="P353" i="17" s="1" a="1"/>
  <c r="P353" i="17" s="1"/>
  <c r="L353" i="17"/>
  <c r="M353" i="17"/>
  <c r="N353" i="17" s="1"/>
  <c r="K354" i="17"/>
  <c r="P354" i="17" s="1" a="1"/>
  <c r="P354" i="17" s="1"/>
  <c r="L354" i="17"/>
  <c r="M354" i="17"/>
  <c r="N354" i="17" s="1"/>
  <c r="K355" i="17"/>
  <c r="P355" i="17" s="1" a="1"/>
  <c r="P355" i="17" s="1"/>
  <c r="L355" i="17"/>
  <c r="M355" i="17"/>
  <c r="N355" i="17" s="1"/>
  <c r="K356" i="17"/>
  <c r="P356" i="17" s="1" a="1"/>
  <c r="P356" i="17" s="1"/>
  <c r="L356" i="17"/>
  <c r="M356" i="17"/>
  <c r="N356" i="17" s="1"/>
  <c r="K357" i="17"/>
  <c r="P357" i="17" s="1" a="1"/>
  <c r="P357" i="17" s="1"/>
  <c r="L357" i="17"/>
  <c r="M357" i="17"/>
  <c r="N357" i="17" s="1"/>
  <c r="K358" i="17"/>
  <c r="P358" i="17" s="1" a="1"/>
  <c r="P358" i="17" s="1"/>
  <c r="L358" i="17"/>
  <c r="M358" i="17"/>
  <c r="N358" i="17" s="1"/>
  <c r="K359" i="17"/>
  <c r="P359" i="17" s="1" a="1"/>
  <c r="P359" i="17" s="1"/>
  <c r="L359" i="17"/>
  <c r="M359" i="17"/>
  <c r="N359" i="17" s="1"/>
  <c r="K360" i="17"/>
  <c r="P360" i="17" s="1" a="1"/>
  <c r="P360" i="17" s="1"/>
  <c r="L360" i="17"/>
  <c r="M360" i="17"/>
  <c r="N360" i="17" s="1"/>
  <c r="K361" i="17"/>
  <c r="P361" i="17" s="1" a="1"/>
  <c r="P361" i="17" s="1"/>
  <c r="L361" i="17"/>
  <c r="M361" i="17"/>
  <c r="N361" i="17" s="1"/>
  <c r="K362" i="17"/>
  <c r="P362" i="17" s="1" a="1"/>
  <c r="P362" i="17" s="1"/>
  <c r="L362" i="17"/>
  <c r="M362" i="17"/>
  <c r="N362" i="17" s="1"/>
  <c r="K363" i="17"/>
  <c r="P363" i="17" s="1" a="1"/>
  <c r="P363" i="17" s="1"/>
  <c r="L363" i="17"/>
  <c r="M363" i="17"/>
  <c r="N363" i="17" s="1"/>
  <c r="K364" i="17"/>
  <c r="P364" i="17" s="1" a="1"/>
  <c r="P364" i="17" s="1"/>
  <c r="L364" i="17"/>
  <c r="M364" i="17"/>
  <c r="N364" i="17" s="1"/>
  <c r="K365" i="17"/>
  <c r="P365" i="17" s="1" a="1"/>
  <c r="P365" i="17" s="1"/>
  <c r="L365" i="17"/>
  <c r="M365" i="17"/>
  <c r="N365" i="17" s="1"/>
  <c r="K366" i="17"/>
  <c r="P366" i="17" s="1" a="1"/>
  <c r="P366" i="17" s="1"/>
  <c r="L366" i="17"/>
  <c r="M366" i="17"/>
  <c r="N366" i="17" s="1"/>
  <c r="K367" i="17"/>
  <c r="P367" i="17" s="1" a="1"/>
  <c r="P367" i="17" s="1"/>
  <c r="L367" i="17"/>
  <c r="M367" i="17"/>
  <c r="N367" i="17" s="1"/>
  <c r="K368" i="17"/>
  <c r="P368" i="17" s="1" a="1"/>
  <c r="P368" i="17" s="1"/>
  <c r="L368" i="17"/>
  <c r="M368" i="17"/>
  <c r="N368" i="17" s="1"/>
  <c r="K369" i="17"/>
  <c r="P369" i="17" s="1" a="1"/>
  <c r="P369" i="17" s="1"/>
  <c r="L369" i="17"/>
  <c r="M369" i="17"/>
  <c r="N369" i="17" s="1"/>
  <c r="K370" i="17"/>
  <c r="P370" i="17" s="1" a="1"/>
  <c r="P370" i="17" s="1"/>
  <c r="L370" i="17"/>
  <c r="M370" i="17"/>
  <c r="N370" i="17" s="1"/>
  <c r="K371" i="17"/>
  <c r="P371" i="17" s="1" a="1"/>
  <c r="P371" i="17" s="1"/>
  <c r="L371" i="17"/>
  <c r="M371" i="17"/>
  <c r="N371" i="17" s="1"/>
  <c r="K372" i="17"/>
  <c r="P372" i="17" s="1" a="1"/>
  <c r="P372" i="17" s="1"/>
  <c r="L372" i="17"/>
  <c r="M372" i="17"/>
  <c r="N372" i="17" s="1"/>
  <c r="K373" i="17"/>
  <c r="P373" i="17" s="1" a="1"/>
  <c r="P373" i="17" s="1"/>
  <c r="L373" i="17"/>
  <c r="M373" i="17"/>
  <c r="N373" i="17" s="1"/>
  <c r="K374" i="17"/>
  <c r="P374" i="17" s="1" a="1"/>
  <c r="P374" i="17" s="1"/>
  <c r="L374" i="17"/>
  <c r="M374" i="17"/>
  <c r="N374" i="17" s="1"/>
  <c r="K375" i="17"/>
  <c r="P375" i="17" s="1" a="1"/>
  <c r="P375" i="17" s="1"/>
  <c r="L375" i="17"/>
  <c r="M375" i="17"/>
  <c r="N375" i="17" s="1"/>
  <c r="K376" i="17"/>
  <c r="P376" i="17" s="1" a="1"/>
  <c r="P376" i="17" s="1"/>
  <c r="L376" i="17"/>
  <c r="M376" i="17"/>
  <c r="N376" i="17" s="1"/>
  <c r="K377" i="17"/>
  <c r="P377" i="17" s="1" a="1"/>
  <c r="P377" i="17" s="1"/>
  <c r="L377" i="17"/>
  <c r="M377" i="17"/>
  <c r="N377" i="17" s="1"/>
  <c r="K378" i="17"/>
  <c r="P378" i="17" s="1" a="1"/>
  <c r="P378" i="17" s="1"/>
  <c r="L378" i="17"/>
  <c r="M378" i="17"/>
  <c r="N378" i="17" s="1"/>
  <c r="K379" i="17"/>
  <c r="P379" i="17" s="1" a="1"/>
  <c r="P379" i="17" s="1"/>
  <c r="L379" i="17"/>
  <c r="M379" i="17"/>
  <c r="N379" i="17" s="1"/>
  <c r="K380" i="17"/>
  <c r="P380" i="17" s="1" a="1"/>
  <c r="P380" i="17" s="1"/>
  <c r="L380" i="17"/>
  <c r="M380" i="17"/>
  <c r="N380" i="17" s="1"/>
  <c r="K381" i="17"/>
  <c r="P381" i="17" s="1" a="1"/>
  <c r="P381" i="17" s="1"/>
  <c r="L381" i="17"/>
  <c r="M381" i="17"/>
  <c r="N381" i="17" s="1"/>
  <c r="K382" i="17"/>
  <c r="P382" i="17" s="1" a="1"/>
  <c r="P382" i="17" s="1"/>
  <c r="L382" i="17"/>
  <c r="M382" i="17"/>
  <c r="N382" i="17" s="1"/>
  <c r="K383" i="17"/>
  <c r="P383" i="17" s="1" a="1"/>
  <c r="P383" i="17" s="1"/>
  <c r="L383" i="17"/>
  <c r="M383" i="17"/>
  <c r="K384" i="17"/>
  <c r="P384" i="17" s="1" a="1"/>
  <c r="P384" i="17" s="1"/>
  <c r="L384" i="17"/>
  <c r="M384" i="17"/>
  <c r="N384" i="17" s="1"/>
  <c r="K385" i="17"/>
  <c r="P385" i="17" s="1" a="1"/>
  <c r="P385" i="17" s="1"/>
  <c r="L385" i="17"/>
  <c r="M385" i="17"/>
  <c r="N385" i="17" s="1"/>
  <c r="K386" i="17"/>
  <c r="P386" i="17" s="1" a="1"/>
  <c r="P386" i="17" s="1"/>
  <c r="L386" i="17"/>
  <c r="M386" i="17"/>
  <c r="N386" i="17" s="1"/>
  <c r="K387" i="17"/>
  <c r="P387" i="17" s="1" a="1"/>
  <c r="P387" i="17" s="1"/>
  <c r="L387" i="17"/>
  <c r="M387" i="17"/>
  <c r="N387" i="17" s="1"/>
  <c r="K388" i="17"/>
  <c r="P388" i="17" s="1" a="1"/>
  <c r="P388" i="17" s="1"/>
  <c r="L388" i="17"/>
  <c r="M388" i="17"/>
  <c r="N388" i="17" s="1"/>
  <c r="K389" i="17"/>
  <c r="P389" i="17" s="1" a="1"/>
  <c r="P389" i="17" s="1"/>
  <c r="L389" i="17"/>
  <c r="M389" i="17"/>
  <c r="N389" i="17" s="1"/>
  <c r="K390" i="17"/>
  <c r="P390" i="17" s="1" a="1"/>
  <c r="P390" i="17" s="1"/>
  <c r="L390" i="17"/>
  <c r="M390" i="17"/>
  <c r="N390" i="17" s="1"/>
  <c r="K391" i="17"/>
  <c r="P391" i="17" s="1" a="1"/>
  <c r="P391" i="17" s="1"/>
  <c r="L391" i="17"/>
  <c r="M391" i="17"/>
  <c r="N391" i="17" s="1"/>
  <c r="K392" i="17"/>
  <c r="P392" i="17" s="1" a="1"/>
  <c r="P392" i="17" s="1"/>
  <c r="L392" i="17"/>
  <c r="M392" i="17"/>
  <c r="N392" i="17" s="1"/>
  <c r="K393" i="17"/>
  <c r="L393" i="17"/>
  <c r="M393" i="17"/>
  <c r="N393" i="17" s="1"/>
  <c r="K394" i="17"/>
  <c r="P394" i="17" s="1" a="1"/>
  <c r="P394" i="17" s="1"/>
  <c r="L394" i="17"/>
  <c r="M394" i="17"/>
  <c r="N394" i="17" s="1"/>
  <c r="K395" i="17"/>
  <c r="P395" i="17" s="1" a="1"/>
  <c r="P395" i="17" s="1"/>
  <c r="L395" i="17"/>
  <c r="M395" i="17"/>
  <c r="N395" i="17" s="1"/>
  <c r="K396" i="17"/>
  <c r="P396" i="17" s="1" a="1"/>
  <c r="P396" i="17" s="1"/>
  <c r="L396" i="17"/>
  <c r="M396" i="17"/>
  <c r="N396" i="17" s="1"/>
  <c r="K397" i="17"/>
  <c r="P397" i="17" s="1" a="1"/>
  <c r="P397" i="17" s="1"/>
  <c r="L397" i="17"/>
  <c r="M397" i="17"/>
  <c r="N397" i="17" s="1"/>
  <c r="K398" i="17"/>
  <c r="P398" i="17" s="1" a="1"/>
  <c r="P398" i="17" s="1"/>
  <c r="L398" i="17"/>
  <c r="M398" i="17"/>
  <c r="N398" i="17" s="1"/>
  <c r="K399" i="17"/>
  <c r="P399" i="17" s="1" a="1"/>
  <c r="P399" i="17" s="1"/>
  <c r="L399" i="17"/>
  <c r="M399" i="17"/>
  <c r="N399" i="17" s="1"/>
  <c r="K400" i="17"/>
  <c r="P400" i="17" s="1" a="1"/>
  <c r="P400" i="17" s="1"/>
  <c r="L400" i="17"/>
  <c r="M400" i="17"/>
  <c r="N400" i="17" s="1"/>
  <c r="K401" i="17"/>
  <c r="P401" i="17" s="1" a="1"/>
  <c r="P401" i="17" s="1"/>
  <c r="L401" i="17"/>
  <c r="M401" i="17"/>
  <c r="N401" i="17" s="1"/>
  <c r="K402" i="17"/>
  <c r="P402" i="17" s="1" a="1"/>
  <c r="P402" i="17" s="1"/>
  <c r="L402" i="17"/>
  <c r="M402" i="17"/>
  <c r="N402" i="17" s="1"/>
  <c r="K403" i="17"/>
  <c r="P403" i="17" s="1" a="1"/>
  <c r="P403" i="17" s="1"/>
  <c r="L403" i="17"/>
  <c r="M403" i="17"/>
  <c r="N403" i="17" s="1"/>
  <c r="K404" i="17"/>
  <c r="P404" i="17" s="1" a="1"/>
  <c r="P404" i="17" s="1"/>
  <c r="L404" i="17"/>
  <c r="M404" i="17"/>
  <c r="N404" i="17" s="1"/>
  <c r="K405" i="17"/>
  <c r="P405" i="17" s="1" a="1"/>
  <c r="P405" i="17" s="1"/>
  <c r="L405" i="17"/>
  <c r="M405" i="17"/>
  <c r="N405" i="17" s="1"/>
  <c r="K406" i="17"/>
  <c r="P406" i="17" s="1" a="1"/>
  <c r="P406" i="17" s="1"/>
  <c r="L406" i="17"/>
  <c r="M406" i="17"/>
  <c r="N406" i="17" s="1"/>
  <c r="K407" i="17"/>
  <c r="P407" i="17" s="1" a="1"/>
  <c r="P407" i="17" s="1"/>
  <c r="L407" i="17"/>
  <c r="M407" i="17"/>
  <c r="N407" i="17" s="1"/>
  <c r="K408" i="17"/>
  <c r="P408" i="17" s="1" a="1"/>
  <c r="P408" i="17" s="1"/>
  <c r="L408" i="17"/>
  <c r="M408" i="17"/>
  <c r="N408" i="17" s="1"/>
  <c r="K409" i="17"/>
  <c r="P409" i="17" s="1" a="1"/>
  <c r="P409" i="17" s="1"/>
  <c r="L409" i="17"/>
  <c r="M409" i="17"/>
  <c r="N409" i="17" s="1"/>
  <c r="K410" i="17"/>
  <c r="P410" i="17" s="1" a="1"/>
  <c r="P410" i="17" s="1"/>
  <c r="L410" i="17"/>
  <c r="M410" i="17"/>
  <c r="N410" i="17" s="1"/>
  <c r="K411" i="17"/>
  <c r="P411" i="17" s="1" a="1"/>
  <c r="P411" i="17" s="1"/>
  <c r="L411" i="17"/>
  <c r="M411" i="17"/>
  <c r="N411" i="17" s="1"/>
  <c r="K412" i="17"/>
  <c r="P412" i="17" s="1" a="1"/>
  <c r="P412" i="17" s="1"/>
  <c r="L412" i="17"/>
  <c r="M412" i="17"/>
  <c r="N412" i="17" s="1"/>
  <c r="K413" i="17"/>
  <c r="P413" i="17" s="1" a="1"/>
  <c r="P413" i="17" s="1"/>
  <c r="L413" i="17"/>
  <c r="M413" i="17"/>
  <c r="N413" i="17" s="1"/>
  <c r="K414" i="17"/>
  <c r="P414" i="17" s="1" a="1"/>
  <c r="P414" i="17" s="1"/>
  <c r="L414" i="17"/>
  <c r="M414" i="17"/>
  <c r="N414" i="17" s="1"/>
  <c r="K415" i="17"/>
  <c r="P415" i="17" s="1" a="1"/>
  <c r="P415" i="17" s="1"/>
  <c r="L415" i="17"/>
  <c r="M415" i="17"/>
  <c r="K416" i="17"/>
  <c r="P416" i="17" s="1" a="1"/>
  <c r="P416" i="17" s="1"/>
  <c r="L416" i="17"/>
  <c r="M416" i="17"/>
  <c r="N416" i="17" s="1"/>
  <c r="K417" i="17"/>
  <c r="P417" i="17" s="1" a="1"/>
  <c r="P417" i="17" s="1"/>
  <c r="L417" i="17"/>
  <c r="M417" i="17"/>
  <c r="N417" i="17" s="1"/>
  <c r="K418" i="17"/>
  <c r="P418" i="17" s="1" a="1"/>
  <c r="P418" i="17" s="1"/>
  <c r="L418" i="17"/>
  <c r="M418" i="17"/>
  <c r="N418" i="17" s="1"/>
  <c r="K419" i="17"/>
  <c r="P419" i="17" s="1" a="1"/>
  <c r="P419" i="17" s="1"/>
  <c r="L419" i="17"/>
  <c r="M419" i="17"/>
  <c r="N419" i="17" s="1"/>
  <c r="K420" i="17"/>
  <c r="P420" i="17" s="1" a="1"/>
  <c r="P420" i="17" s="1"/>
  <c r="L420" i="17"/>
  <c r="M420" i="17"/>
  <c r="N420" i="17" s="1"/>
  <c r="K421" i="17"/>
  <c r="P421" i="17" s="1" a="1"/>
  <c r="P421" i="17" s="1"/>
  <c r="L421" i="17"/>
  <c r="M421" i="17"/>
  <c r="N421" i="17" s="1"/>
  <c r="K422" i="17"/>
  <c r="P422" i="17" s="1" a="1"/>
  <c r="P422" i="17" s="1"/>
  <c r="L422" i="17"/>
  <c r="M422" i="17"/>
  <c r="N422" i="17" s="1"/>
  <c r="K423" i="17"/>
  <c r="P423" i="17" s="1" a="1"/>
  <c r="P423" i="17" s="1"/>
  <c r="L423" i="17"/>
  <c r="M423" i="17"/>
  <c r="N423" i="17" s="1"/>
  <c r="K424" i="17"/>
  <c r="P424" i="17" s="1" a="1"/>
  <c r="P424" i="17" s="1"/>
  <c r="L424" i="17"/>
  <c r="M424" i="17"/>
  <c r="N424" i="17" s="1"/>
  <c r="K425" i="17"/>
  <c r="P425" i="17" s="1" a="1"/>
  <c r="P425" i="17" s="1"/>
  <c r="L425" i="17"/>
  <c r="M425" i="17"/>
  <c r="N425" i="17" s="1"/>
  <c r="K426" i="17"/>
  <c r="P426" i="17" s="1" a="1"/>
  <c r="P426" i="17" s="1"/>
  <c r="L426" i="17"/>
  <c r="M426" i="17"/>
  <c r="N426" i="17" s="1"/>
  <c r="K427" i="17"/>
  <c r="P427" i="17" s="1" a="1"/>
  <c r="P427" i="17" s="1"/>
  <c r="L427" i="17"/>
  <c r="M427" i="17"/>
  <c r="N427" i="17" s="1"/>
  <c r="K428" i="17"/>
  <c r="P428" i="17" s="1" a="1"/>
  <c r="P428" i="17" s="1"/>
  <c r="L428" i="17"/>
  <c r="M428" i="17"/>
  <c r="N428" i="17" s="1"/>
  <c r="K429" i="17"/>
  <c r="P429" i="17" s="1" a="1"/>
  <c r="P429" i="17" s="1"/>
  <c r="L429" i="17"/>
  <c r="M429" i="17"/>
  <c r="N429" i="17" s="1"/>
  <c r="K430" i="17"/>
  <c r="P430" i="17" s="1" a="1"/>
  <c r="P430" i="17" s="1"/>
  <c r="L430" i="17"/>
  <c r="M430" i="17"/>
  <c r="N430" i="17" s="1"/>
  <c r="K431" i="17"/>
  <c r="P431" i="17" s="1" a="1"/>
  <c r="P431" i="17" s="1"/>
  <c r="L431" i="17"/>
  <c r="M431" i="17"/>
  <c r="N431" i="17" s="1"/>
  <c r="K432" i="17"/>
  <c r="P432" i="17" s="1" a="1"/>
  <c r="P432" i="17" s="1"/>
  <c r="L432" i="17"/>
  <c r="M432" i="17"/>
  <c r="N432" i="17" s="1"/>
  <c r="K433" i="17"/>
  <c r="P433" i="17" s="1" a="1"/>
  <c r="P433" i="17" s="1"/>
  <c r="L433" i="17"/>
  <c r="M433" i="17"/>
  <c r="N433" i="17" s="1"/>
  <c r="K434" i="17"/>
  <c r="P434" i="17" s="1" a="1"/>
  <c r="P434" i="17" s="1"/>
  <c r="L434" i="17"/>
  <c r="M434" i="17"/>
  <c r="N434" i="17" s="1"/>
  <c r="K435" i="17"/>
  <c r="P435" i="17" s="1" a="1"/>
  <c r="P435" i="17" s="1"/>
  <c r="L435" i="17"/>
  <c r="M435" i="17"/>
  <c r="N435" i="17" s="1"/>
  <c r="K436" i="17"/>
  <c r="P436" i="17" s="1" a="1"/>
  <c r="P436" i="17" s="1"/>
  <c r="L436" i="17"/>
  <c r="M436" i="17"/>
  <c r="N436" i="17" s="1"/>
  <c r="K437" i="17"/>
  <c r="P437" i="17" s="1" a="1"/>
  <c r="P437" i="17" s="1"/>
  <c r="L437" i="17"/>
  <c r="M437" i="17"/>
  <c r="N437" i="17" s="1"/>
  <c r="K438" i="17"/>
  <c r="P438" i="17" s="1" a="1"/>
  <c r="P438" i="17" s="1"/>
  <c r="L438" i="17"/>
  <c r="M438" i="17"/>
  <c r="N438" i="17" s="1"/>
  <c r="K439" i="17"/>
  <c r="P439" i="17" s="1" a="1"/>
  <c r="P439" i="17" s="1"/>
  <c r="L439" i="17"/>
  <c r="M439" i="17"/>
  <c r="N439" i="17" s="1"/>
  <c r="K440" i="17"/>
  <c r="P440" i="17" s="1" a="1"/>
  <c r="P440" i="17" s="1"/>
  <c r="L440" i="17"/>
  <c r="M440" i="17"/>
  <c r="N440" i="17" s="1"/>
  <c r="K441" i="17"/>
  <c r="P441" i="17" s="1" a="1"/>
  <c r="P441" i="17" s="1"/>
  <c r="L441" i="17"/>
  <c r="M441" i="17"/>
  <c r="N441" i="17" s="1"/>
  <c r="K442" i="17"/>
  <c r="P442" i="17" s="1" a="1"/>
  <c r="P442" i="17" s="1"/>
  <c r="L442" i="17"/>
  <c r="M442" i="17"/>
  <c r="N442" i="17" s="1"/>
  <c r="K443" i="17"/>
  <c r="P443" i="17" s="1" a="1"/>
  <c r="P443" i="17" s="1"/>
  <c r="L443" i="17"/>
  <c r="M443" i="17"/>
  <c r="N443" i="17" s="1"/>
  <c r="K444" i="17"/>
  <c r="P444" i="17" s="1" a="1"/>
  <c r="P444" i="17" s="1"/>
  <c r="L444" i="17"/>
  <c r="M444" i="17"/>
  <c r="N444" i="17" s="1"/>
  <c r="K445" i="17"/>
  <c r="P445" i="17" s="1" a="1"/>
  <c r="P445" i="17" s="1"/>
  <c r="L445" i="17"/>
  <c r="M445" i="17"/>
  <c r="N445" i="17" s="1"/>
  <c r="K446" i="17"/>
  <c r="P446" i="17" s="1" a="1"/>
  <c r="P446" i="17" s="1"/>
  <c r="L446" i="17"/>
  <c r="M446" i="17"/>
  <c r="N446" i="17" s="1"/>
  <c r="K447" i="17"/>
  <c r="P447" i="17" s="1" a="1"/>
  <c r="P447" i="17" s="1"/>
  <c r="L447" i="17"/>
  <c r="M447" i="17"/>
  <c r="K448" i="17"/>
  <c r="P448" i="17" s="1" a="1"/>
  <c r="P448" i="17" s="1"/>
  <c r="L448" i="17"/>
  <c r="M448" i="17"/>
  <c r="N448" i="17" s="1"/>
  <c r="K449" i="17"/>
  <c r="P449" i="17" s="1" a="1"/>
  <c r="P449" i="17" s="1"/>
  <c r="L449" i="17"/>
  <c r="M449" i="17"/>
  <c r="N449" i="17" s="1"/>
  <c r="K450" i="17"/>
  <c r="P450" i="17" s="1" a="1"/>
  <c r="P450" i="17" s="1"/>
  <c r="L450" i="17"/>
  <c r="M450" i="17"/>
  <c r="N450" i="17" s="1"/>
  <c r="K451" i="17"/>
  <c r="P451" i="17" s="1" a="1"/>
  <c r="P451" i="17" s="1"/>
  <c r="L451" i="17"/>
  <c r="M451" i="17"/>
  <c r="N451" i="17" s="1"/>
  <c r="K452" i="17"/>
  <c r="P452" i="17" s="1" a="1"/>
  <c r="P452" i="17" s="1"/>
  <c r="L452" i="17"/>
  <c r="M452" i="17"/>
  <c r="N452" i="17" s="1"/>
  <c r="K453" i="17"/>
  <c r="P453" i="17" s="1" a="1"/>
  <c r="P453" i="17" s="1"/>
  <c r="L453" i="17"/>
  <c r="M453" i="17"/>
  <c r="N453" i="17" s="1"/>
  <c r="K454" i="17"/>
  <c r="P454" i="17" s="1" a="1"/>
  <c r="P454" i="17" s="1"/>
  <c r="L454" i="17"/>
  <c r="M454" i="17"/>
  <c r="N454" i="17" s="1"/>
  <c r="K455" i="17"/>
  <c r="P455" i="17" s="1" a="1"/>
  <c r="P455" i="17" s="1"/>
  <c r="L455" i="17"/>
  <c r="M455" i="17"/>
  <c r="N455" i="17" s="1"/>
  <c r="K456" i="17"/>
  <c r="P456" i="17" s="1" a="1"/>
  <c r="P456" i="17" s="1"/>
  <c r="L456" i="17"/>
  <c r="M456" i="17"/>
  <c r="N456" i="17" s="1"/>
  <c r="K457" i="17"/>
  <c r="P457" i="17" s="1" a="1"/>
  <c r="P457" i="17" s="1"/>
  <c r="L457" i="17"/>
  <c r="M457" i="17"/>
  <c r="N457" i="17" s="1"/>
  <c r="K458" i="17"/>
  <c r="P458" i="17" s="1" a="1"/>
  <c r="P458" i="17" s="1"/>
  <c r="L458" i="17"/>
  <c r="M458" i="17"/>
  <c r="N458" i="17" s="1"/>
  <c r="K459" i="17"/>
  <c r="P459" i="17" s="1" a="1"/>
  <c r="P459" i="17" s="1"/>
  <c r="L459" i="17"/>
  <c r="M459" i="17"/>
  <c r="N459" i="17" s="1"/>
  <c r="K460" i="17"/>
  <c r="P460" i="17" s="1" a="1"/>
  <c r="P460" i="17" s="1"/>
  <c r="L460" i="17"/>
  <c r="M460" i="17"/>
  <c r="N460" i="17" s="1"/>
  <c r="K461" i="17"/>
  <c r="P461" i="17" s="1" a="1"/>
  <c r="P461" i="17" s="1"/>
  <c r="L461" i="17"/>
  <c r="M461" i="17"/>
  <c r="N461" i="17" s="1"/>
  <c r="K462" i="17"/>
  <c r="P462" i="17" s="1" a="1"/>
  <c r="P462" i="17" s="1"/>
  <c r="L462" i="17"/>
  <c r="M462" i="17"/>
  <c r="N462" i="17" s="1"/>
  <c r="K463" i="17"/>
  <c r="P463" i="17" s="1" a="1"/>
  <c r="P463" i="17" s="1"/>
  <c r="L463" i="17"/>
  <c r="M463" i="17"/>
  <c r="N463" i="17" s="1"/>
  <c r="K464" i="17"/>
  <c r="P464" i="17" s="1" a="1"/>
  <c r="P464" i="17" s="1"/>
  <c r="L464" i="17"/>
  <c r="M464" i="17"/>
  <c r="N464" i="17" s="1"/>
  <c r="K465" i="17"/>
  <c r="P465" i="17" s="1" a="1"/>
  <c r="P465" i="17" s="1"/>
  <c r="L465" i="17"/>
  <c r="M465" i="17"/>
  <c r="N465" i="17" s="1"/>
  <c r="K466" i="17"/>
  <c r="P466" i="17" s="1" a="1"/>
  <c r="P466" i="17" s="1"/>
  <c r="L466" i="17"/>
  <c r="M466" i="17"/>
  <c r="N466" i="17" s="1"/>
  <c r="K467" i="17"/>
  <c r="P467" i="17" s="1" a="1"/>
  <c r="P467" i="17" s="1"/>
  <c r="L467" i="17"/>
  <c r="M467" i="17"/>
  <c r="N467" i="17" s="1"/>
  <c r="K468" i="17"/>
  <c r="P468" i="17" s="1" a="1"/>
  <c r="P468" i="17" s="1"/>
  <c r="L468" i="17"/>
  <c r="M468" i="17"/>
  <c r="N468" i="17" s="1"/>
  <c r="K469" i="17"/>
  <c r="P469" i="17" s="1" a="1"/>
  <c r="P469" i="17" s="1"/>
  <c r="L469" i="17"/>
  <c r="M469" i="17"/>
  <c r="N469" i="17" s="1"/>
  <c r="K470" i="17"/>
  <c r="P470" i="17" s="1" a="1"/>
  <c r="P470" i="17" s="1"/>
  <c r="L470" i="17"/>
  <c r="M470" i="17"/>
  <c r="N470" i="17" s="1"/>
  <c r="K471" i="17"/>
  <c r="P471" i="17" s="1" a="1"/>
  <c r="P471" i="17" s="1"/>
  <c r="L471" i="17"/>
  <c r="M471" i="17"/>
  <c r="N471" i="17" s="1"/>
  <c r="K472" i="17"/>
  <c r="P472" i="17" s="1" a="1"/>
  <c r="P472" i="17" s="1"/>
  <c r="L472" i="17"/>
  <c r="M472" i="17"/>
  <c r="N472" i="17" s="1"/>
  <c r="K473" i="17"/>
  <c r="P473" i="17" s="1" a="1"/>
  <c r="P473" i="17" s="1"/>
  <c r="L473" i="17"/>
  <c r="M473" i="17"/>
  <c r="N473" i="17" s="1"/>
  <c r="K474" i="17"/>
  <c r="P474" i="17" s="1" a="1"/>
  <c r="P474" i="17" s="1"/>
  <c r="L474" i="17"/>
  <c r="M474" i="17"/>
  <c r="N474" i="17" s="1"/>
  <c r="K475" i="17"/>
  <c r="P475" i="17" s="1" a="1"/>
  <c r="P475" i="17" s="1"/>
  <c r="L475" i="17"/>
  <c r="M475" i="17"/>
  <c r="N475" i="17" s="1"/>
  <c r="K476" i="17"/>
  <c r="P476" i="17" s="1" a="1"/>
  <c r="P476" i="17" s="1"/>
  <c r="L476" i="17"/>
  <c r="M476" i="17"/>
  <c r="N476" i="17" s="1"/>
  <c r="K477" i="17"/>
  <c r="P477" i="17" s="1" a="1"/>
  <c r="P477" i="17" s="1"/>
  <c r="L477" i="17"/>
  <c r="M477" i="17"/>
  <c r="N477" i="17" s="1"/>
  <c r="K478" i="17"/>
  <c r="P478" i="17" s="1" a="1"/>
  <c r="P478" i="17" s="1"/>
  <c r="L478" i="17"/>
  <c r="M478" i="17"/>
  <c r="N478" i="17" s="1"/>
  <c r="K479" i="17"/>
  <c r="P479" i="17" s="1" a="1"/>
  <c r="P479" i="17" s="1"/>
  <c r="L479" i="17"/>
  <c r="M479" i="17"/>
  <c r="K480" i="17"/>
  <c r="P480" i="17" s="1" a="1"/>
  <c r="P480" i="17" s="1"/>
  <c r="L480" i="17"/>
  <c r="M480" i="17"/>
  <c r="N480" i="17" s="1"/>
  <c r="K481" i="17"/>
  <c r="P481" i="17" s="1" a="1"/>
  <c r="P481" i="17" s="1"/>
  <c r="L481" i="17"/>
  <c r="M481" i="17"/>
  <c r="N481" i="17" s="1"/>
  <c r="K482" i="17"/>
  <c r="P482" i="17" s="1" a="1"/>
  <c r="P482" i="17" s="1"/>
  <c r="L482" i="17"/>
  <c r="M482" i="17"/>
  <c r="N482" i="17" s="1"/>
  <c r="K483" i="17"/>
  <c r="P483" i="17" s="1" a="1"/>
  <c r="P483" i="17" s="1"/>
  <c r="L483" i="17"/>
  <c r="M483" i="17"/>
  <c r="N483" i="17" s="1"/>
  <c r="K484" i="17"/>
  <c r="P484" i="17" s="1" a="1"/>
  <c r="P484" i="17" s="1"/>
  <c r="L484" i="17"/>
  <c r="M484" i="17"/>
  <c r="N484" i="17" s="1"/>
  <c r="K485" i="17"/>
  <c r="P485" i="17" s="1" a="1"/>
  <c r="P485" i="17" s="1"/>
  <c r="L485" i="17"/>
  <c r="M485" i="17"/>
  <c r="N485" i="17" s="1"/>
  <c r="K486" i="17"/>
  <c r="P486" i="17" s="1" a="1"/>
  <c r="P486" i="17" s="1"/>
  <c r="L486" i="17"/>
  <c r="M486" i="17"/>
  <c r="N486" i="17" s="1"/>
  <c r="K487" i="17"/>
  <c r="P487" i="17" s="1" a="1"/>
  <c r="P487" i="17" s="1"/>
  <c r="L487" i="17"/>
  <c r="M487" i="17"/>
  <c r="N487" i="17" s="1"/>
  <c r="K488" i="17"/>
  <c r="P488" i="17" s="1" a="1"/>
  <c r="P488" i="17" s="1"/>
  <c r="L488" i="17"/>
  <c r="M488" i="17"/>
  <c r="N488" i="17" s="1"/>
  <c r="K489" i="17"/>
  <c r="P489" i="17" s="1" a="1"/>
  <c r="P489" i="17" s="1"/>
  <c r="L489" i="17"/>
  <c r="M489" i="17"/>
  <c r="N489" i="17" s="1"/>
  <c r="K490" i="17"/>
  <c r="P490" i="17" s="1" a="1"/>
  <c r="P490" i="17" s="1"/>
  <c r="L490" i="17"/>
  <c r="M490" i="17"/>
  <c r="N490" i="17" s="1"/>
  <c r="K491" i="17"/>
  <c r="P491" i="17" s="1" a="1"/>
  <c r="P491" i="17" s="1"/>
  <c r="L491" i="17"/>
  <c r="M491" i="17"/>
  <c r="N491" i="17" s="1"/>
  <c r="K492" i="17"/>
  <c r="P492" i="17" s="1" a="1"/>
  <c r="P492" i="17" s="1"/>
  <c r="L492" i="17"/>
  <c r="M492" i="17"/>
  <c r="N492" i="17" s="1"/>
  <c r="K493" i="17"/>
  <c r="P493" i="17" s="1" a="1"/>
  <c r="P493" i="17" s="1"/>
  <c r="L493" i="17"/>
  <c r="M493" i="17"/>
  <c r="N493" i="17" s="1"/>
  <c r="K494" i="17"/>
  <c r="P494" i="17" s="1" a="1"/>
  <c r="P494" i="17" s="1"/>
  <c r="L494" i="17"/>
  <c r="M494" i="17"/>
  <c r="N494" i="17" s="1"/>
  <c r="K495" i="17"/>
  <c r="P495" i="17" s="1" a="1"/>
  <c r="P495" i="17" s="1"/>
  <c r="L495" i="17"/>
  <c r="M495" i="17"/>
  <c r="N495" i="17" s="1"/>
  <c r="K496" i="17"/>
  <c r="P496" i="17" s="1" a="1"/>
  <c r="P496" i="17" s="1"/>
  <c r="L496" i="17"/>
  <c r="M496" i="17"/>
  <c r="N496" i="17" s="1"/>
  <c r="K497" i="17"/>
  <c r="P497" i="17" s="1" a="1"/>
  <c r="P497" i="17" s="1"/>
  <c r="L497" i="17"/>
  <c r="M497" i="17"/>
  <c r="N497" i="17" s="1"/>
  <c r="K498" i="17"/>
  <c r="P498" i="17" s="1" a="1"/>
  <c r="P498" i="17" s="1"/>
  <c r="L498" i="17"/>
  <c r="M498" i="17"/>
  <c r="N498" i="17" s="1"/>
  <c r="K499" i="17"/>
  <c r="P499" i="17" s="1" a="1"/>
  <c r="P499" i="17" s="1"/>
  <c r="L499" i="17"/>
  <c r="M499" i="17"/>
  <c r="N499" i="17" s="1"/>
  <c r="K500" i="17"/>
  <c r="P500" i="17" s="1" a="1"/>
  <c r="P500" i="17" s="1"/>
  <c r="L500" i="17"/>
  <c r="M500" i="17"/>
  <c r="N500" i="17" s="1"/>
  <c r="K501" i="17"/>
  <c r="P501" i="17" s="1" a="1"/>
  <c r="P501" i="17" s="1"/>
  <c r="L501" i="17"/>
  <c r="M501" i="17"/>
  <c r="N501" i="17" s="1"/>
  <c r="K502" i="17"/>
  <c r="P502" i="17" s="1" a="1"/>
  <c r="P502" i="17" s="1"/>
  <c r="L502" i="17"/>
  <c r="M502" i="17"/>
  <c r="N502" i="17" s="1"/>
  <c r="K503" i="17"/>
  <c r="P503" i="17" s="1" a="1"/>
  <c r="P503" i="17" s="1"/>
  <c r="L503" i="17"/>
  <c r="M503" i="17"/>
  <c r="N503" i="17" s="1"/>
  <c r="K504" i="17"/>
  <c r="P504" i="17" s="1" a="1"/>
  <c r="P504" i="17" s="1"/>
  <c r="L504" i="17"/>
  <c r="M504" i="17"/>
  <c r="N504" i="17" s="1"/>
  <c r="K505" i="17"/>
  <c r="P505" i="17" s="1" a="1"/>
  <c r="P505" i="17" s="1"/>
  <c r="L505" i="17"/>
  <c r="M505" i="17"/>
  <c r="N505" i="17" s="1"/>
  <c r="K506" i="17"/>
  <c r="P506" i="17" s="1" a="1"/>
  <c r="P506" i="17" s="1"/>
  <c r="L506" i="17"/>
  <c r="M506" i="17"/>
  <c r="N506" i="17" s="1"/>
  <c r="K507" i="17"/>
  <c r="P507" i="17" s="1" a="1"/>
  <c r="P507" i="17" s="1"/>
  <c r="L507" i="17"/>
  <c r="M507" i="17"/>
  <c r="N507" i="17" s="1"/>
  <c r="K508" i="17"/>
  <c r="P508" i="17" s="1" a="1"/>
  <c r="P508" i="17" s="1"/>
  <c r="L508" i="17"/>
  <c r="M508" i="17"/>
  <c r="N508" i="17" s="1"/>
  <c r="K509" i="17"/>
  <c r="P509" i="17" s="1" a="1"/>
  <c r="P509" i="17" s="1"/>
  <c r="L509" i="17"/>
  <c r="M509" i="17"/>
  <c r="N509" i="17" s="1"/>
  <c r="K510" i="17"/>
  <c r="P510" i="17" s="1" a="1"/>
  <c r="P510" i="17" s="1"/>
  <c r="L510" i="17"/>
  <c r="M510" i="17"/>
  <c r="N510" i="17" s="1"/>
  <c r="K511" i="17"/>
  <c r="P511" i="17" s="1" a="1"/>
  <c r="P511" i="17" s="1"/>
  <c r="L511" i="17"/>
  <c r="M511" i="17"/>
  <c r="K512" i="17"/>
  <c r="P512" i="17" s="1" a="1"/>
  <c r="P512" i="17" s="1"/>
  <c r="L512" i="17"/>
  <c r="M512" i="17"/>
  <c r="N512" i="17" s="1"/>
  <c r="K513" i="17"/>
  <c r="P513" i="17" s="1" a="1"/>
  <c r="P513" i="17" s="1"/>
  <c r="L513" i="17"/>
  <c r="M513" i="17"/>
  <c r="N513" i="17" s="1"/>
  <c r="K514" i="17"/>
  <c r="P514" i="17" s="1" a="1"/>
  <c r="P514" i="17" s="1"/>
  <c r="L514" i="17"/>
  <c r="M514" i="17"/>
  <c r="N514" i="17" s="1"/>
  <c r="K515" i="17"/>
  <c r="P515" i="17" s="1" a="1"/>
  <c r="P515" i="17" s="1"/>
  <c r="L515" i="17"/>
  <c r="M515" i="17"/>
  <c r="N515" i="17" s="1"/>
  <c r="K516" i="17"/>
  <c r="P516" i="17" s="1" a="1"/>
  <c r="P516" i="17" s="1"/>
  <c r="L516" i="17"/>
  <c r="M516" i="17"/>
  <c r="N516" i="17" s="1"/>
  <c r="K517" i="17"/>
  <c r="P517" i="17" s="1" a="1"/>
  <c r="P517" i="17" s="1"/>
  <c r="L517" i="17"/>
  <c r="M517" i="17"/>
  <c r="N517" i="17" s="1"/>
  <c r="K518" i="17"/>
  <c r="P518" i="17" s="1" a="1"/>
  <c r="P518" i="17" s="1"/>
  <c r="L518" i="17"/>
  <c r="M518" i="17"/>
  <c r="N518" i="17" s="1"/>
  <c r="K519" i="17"/>
  <c r="P519" i="17" s="1" a="1"/>
  <c r="P519" i="17" s="1"/>
  <c r="L519" i="17"/>
  <c r="M519" i="17"/>
  <c r="N519" i="17" s="1"/>
  <c r="K520" i="17"/>
  <c r="P520" i="17" s="1" a="1"/>
  <c r="P520" i="17" s="1"/>
  <c r="L520" i="17"/>
  <c r="M520" i="17"/>
  <c r="N520" i="17" s="1"/>
  <c r="K521" i="17"/>
  <c r="P521" i="17" s="1" a="1"/>
  <c r="P521" i="17" s="1"/>
  <c r="L521" i="17"/>
  <c r="M521" i="17"/>
  <c r="N521" i="17" s="1"/>
  <c r="K522" i="17"/>
  <c r="P522" i="17" s="1" a="1"/>
  <c r="P522" i="17" s="1"/>
  <c r="L522" i="17"/>
  <c r="M522" i="17"/>
  <c r="N522" i="17" s="1"/>
  <c r="K523" i="17"/>
  <c r="P523" i="17" s="1" a="1"/>
  <c r="P523" i="17" s="1"/>
  <c r="L523" i="17"/>
  <c r="M523" i="17"/>
  <c r="N523" i="17" s="1"/>
  <c r="K524" i="17"/>
  <c r="P524" i="17" s="1" a="1"/>
  <c r="P524" i="17" s="1"/>
  <c r="L524" i="17"/>
  <c r="M524" i="17"/>
  <c r="N524" i="17" s="1"/>
  <c r="K525" i="17"/>
  <c r="P525" i="17" s="1" a="1"/>
  <c r="P525" i="17" s="1"/>
  <c r="L525" i="17"/>
  <c r="M525" i="17"/>
  <c r="N525" i="17" s="1"/>
  <c r="K526" i="17"/>
  <c r="P526" i="17" s="1" a="1"/>
  <c r="P526" i="17" s="1"/>
  <c r="L526" i="17"/>
  <c r="M526" i="17"/>
  <c r="N526" i="17" s="1"/>
  <c r="K527" i="17"/>
  <c r="P527" i="17" s="1" a="1"/>
  <c r="P527" i="17" s="1"/>
  <c r="L527" i="17"/>
  <c r="M527" i="17"/>
  <c r="N527" i="17" s="1"/>
  <c r="K528" i="17"/>
  <c r="P528" i="17" s="1" a="1"/>
  <c r="P528" i="17" s="1"/>
  <c r="L528" i="17"/>
  <c r="M528" i="17"/>
  <c r="N528" i="17" s="1"/>
  <c r="K529" i="17"/>
  <c r="P529" i="17" s="1" a="1"/>
  <c r="P529" i="17" s="1"/>
  <c r="L529" i="17"/>
  <c r="M529" i="17"/>
  <c r="N529" i="17" s="1"/>
  <c r="K530" i="17"/>
  <c r="P530" i="17" s="1" a="1"/>
  <c r="P530" i="17" s="1"/>
  <c r="L530" i="17"/>
  <c r="M530" i="17"/>
  <c r="N530" i="17" s="1"/>
  <c r="K531" i="17"/>
  <c r="P531" i="17" s="1" a="1"/>
  <c r="P531" i="17" s="1"/>
  <c r="L531" i="17"/>
  <c r="M531" i="17"/>
  <c r="N531" i="17" s="1"/>
  <c r="K532" i="17"/>
  <c r="P532" i="17" s="1" a="1"/>
  <c r="P532" i="17" s="1"/>
  <c r="L532" i="17"/>
  <c r="M532" i="17"/>
  <c r="N532" i="17" s="1"/>
  <c r="K533" i="17"/>
  <c r="P533" i="17" s="1" a="1"/>
  <c r="P533" i="17" s="1"/>
  <c r="L533" i="17"/>
  <c r="M533" i="17"/>
  <c r="N533" i="17" s="1"/>
  <c r="K534" i="17"/>
  <c r="P534" i="17" s="1" a="1"/>
  <c r="P534" i="17" s="1"/>
  <c r="L534" i="17"/>
  <c r="M534" i="17"/>
  <c r="N534" i="17" s="1"/>
  <c r="K535" i="17"/>
  <c r="P535" i="17" s="1" a="1"/>
  <c r="P535" i="17" s="1"/>
  <c r="L535" i="17"/>
  <c r="M535" i="17"/>
  <c r="N535" i="17" s="1"/>
  <c r="K536" i="17"/>
  <c r="P536" i="17" s="1" a="1"/>
  <c r="P536" i="17" s="1"/>
  <c r="L536" i="17"/>
  <c r="M536" i="17"/>
  <c r="N536" i="17" s="1"/>
  <c r="K537" i="17"/>
  <c r="P537" i="17" s="1" a="1"/>
  <c r="P537" i="17" s="1"/>
  <c r="L537" i="17"/>
  <c r="M537" i="17"/>
  <c r="N537" i="17" s="1"/>
  <c r="K538" i="17"/>
  <c r="P538" i="17" s="1" a="1"/>
  <c r="P538" i="17" s="1"/>
  <c r="L538" i="17"/>
  <c r="M538" i="17"/>
  <c r="N538" i="17" s="1"/>
  <c r="K539" i="17"/>
  <c r="P539" i="17" s="1" a="1"/>
  <c r="P539" i="17" s="1"/>
  <c r="L539" i="17"/>
  <c r="M539" i="17"/>
  <c r="N539" i="17" s="1"/>
  <c r="K540" i="17"/>
  <c r="P540" i="17" s="1" a="1"/>
  <c r="P540" i="17" s="1"/>
  <c r="L540" i="17"/>
  <c r="M540" i="17"/>
  <c r="N540" i="17" s="1"/>
  <c r="K541" i="17"/>
  <c r="P541" i="17" s="1" a="1"/>
  <c r="P541" i="17" s="1"/>
  <c r="L541" i="17"/>
  <c r="M541" i="17"/>
  <c r="N541" i="17" s="1"/>
  <c r="K542" i="17"/>
  <c r="P542" i="17" s="1" a="1"/>
  <c r="P542" i="17" s="1"/>
  <c r="L542" i="17"/>
  <c r="M542" i="17"/>
  <c r="N542" i="17" s="1"/>
  <c r="K543" i="17"/>
  <c r="P543" i="17" s="1" a="1"/>
  <c r="P543" i="17" s="1"/>
  <c r="L543" i="17"/>
  <c r="M543" i="17"/>
  <c r="K544" i="17"/>
  <c r="P544" i="17" s="1" a="1"/>
  <c r="P544" i="17" s="1"/>
  <c r="L544" i="17"/>
  <c r="M544" i="17"/>
  <c r="N544" i="17" s="1"/>
  <c r="K545" i="17"/>
  <c r="P545" i="17" s="1" a="1"/>
  <c r="P545" i="17" s="1"/>
  <c r="L545" i="17"/>
  <c r="M545" i="17"/>
  <c r="N545" i="17" s="1"/>
  <c r="K546" i="17"/>
  <c r="P546" i="17" s="1" a="1"/>
  <c r="P546" i="17" s="1"/>
  <c r="L546" i="17"/>
  <c r="M546" i="17"/>
  <c r="N546" i="17" s="1"/>
  <c r="K547" i="17"/>
  <c r="P547" i="17" s="1" a="1"/>
  <c r="P547" i="17" s="1"/>
  <c r="L547" i="17"/>
  <c r="M547" i="17"/>
  <c r="N547" i="17" s="1"/>
  <c r="K548" i="17"/>
  <c r="P548" i="17" s="1" a="1"/>
  <c r="P548" i="17" s="1"/>
  <c r="L548" i="17"/>
  <c r="M548" i="17"/>
  <c r="N548" i="17" s="1"/>
  <c r="K549" i="17"/>
  <c r="P549" i="17" s="1" a="1"/>
  <c r="P549" i="17" s="1"/>
  <c r="L549" i="17"/>
  <c r="M549" i="17"/>
  <c r="N549" i="17" s="1"/>
  <c r="K550" i="17"/>
  <c r="P550" i="17" s="1" a="1"/>
  <c r="P550" i="17" s="1"/>
  <c r="L550" i="17"/>
  <c r="M550" i="17"/>
  <c r="N550" i="17" s="1"/>
  <c r="K551" i="17"/>
  <c r="P551" i="17" s="1" a="1"/>
  <c r="P551" i="17" s="1"/>
  <c r="L551" i="17"/>
  <c r="M551" i="17"/>
  <c r="N551" i="17" s="1"/>
  <c r="K552" i="17"/>
  <c r="P552" i="17" s="1" a="1"/>
  <c r="P552" i="17" s="1"/>
  <c r="L552" i="17"/>
  <c r="M552" i="17"/>
  <c r="N552" i="17" s="1"/>
  <c r="K553" i="17"/>
  <c r="P553" i="17" s="1" a="1"/>
  <c r="P553" i="17" s="1"/>
  <c r="L553" i="17"/>
  <c r="M553" i="17"/>
  <c r="N553" i="17" s="1"/>
  <c r="K554" i="17"/>
  <c r="P554" i="17" s="1" a="1"/>
  <c r="P554" i="17" s="1"/>
  <c r="L554" i="17"/>
  <c r="M554" i="17"/>
  <c r="N554" i="17" s="1"/>
  <c r="K555" i="17"/>
  <c r="P555" i="17" s="1" a="1"/>
  <c r="P555" i="17" s="1"/>
  <c r="L555" i="17"/>
  <c r="M555" i="17"/>
  <c r="N555" i="17" s="1"/>
  <c r="K556" i="17"/>
  <c r="P556" i="17" s="1" a="1"/>
  <c r="P556" i="17" s="1"/>
  <c r="L556" i="17"/>
  <c r="M556" i="17"/>
  <c r="N556" i="17" s="1"/>
  <c r="K557" i="17"/>
  <c r="P557" i="17" s="1" a="1"/>
  <c r="P557" i="17" s="1"/>
  <c r="L557" i="17"/>
  <c r="M557" i="17"/>
  <c r="N557" i="17" s="1"/>
  <c r="K558" i="17"/>
  <c r="P558" i="17" s="1" a="1"/>
  <c r="P558" i="17" s="1"/>
  <c r="L558" i="17"/>
  <c r="M558" i="17"/>
  <c r="N558" i="17" s="1"/>
  <c r="K559" i="17"/>
  <c r="P559" i="17" s="1" a="1"/>
  <c r="P559" i="17" s="1"/>
  <c r="L559" i="17"/>
  <c r="M559" i="17"/>
  <c r="N559" i="17" s="1"/>
  <c r="K560" i="17"/>
  <c r="P560" i="17" s="1" a="1"/>
  <c r="P560" i="17" s="1"/>
  <c r="L560" i="17"/>
  <c r="M560" i="17"/>
  <c r="N560" i="17" s="1"/>
  <c r="K561" i="17"/>
  <c r="P561" i="17" s="1" a="1"/>
  <c r="P561" i="17" s="1"/>
  <c r="L561" i="17"/>
  <c r="M561" i="17"/>
  <c r="N561" i="17" s="1"/>
  <c r="K562" i="17"/>
  <c r="P562" i="17" s="1" a="1"/>
  <c r="P562" i="17" s="1"/>
  <c r="L562" i="17"/>
  <c r="M562" i="17"/>
  <c r="N562" i="17" s="1"/>
  <c r="K563" i="17"/>
  <c r="P563" i="17" s="1" a="1"/>
  <c r="P563" i="17" s="1"/>
  <c r="L563" i="17"/>
  <c r="M563" i="17"/>
  <c r="N563" i="17" s="1"/>
  <c r="K564" i="17"/>
  <c r="P564" i="17" s="1" a="1"/>
  <c r="P564" i="17" s="1"/>
  <c r="L564" i="17"/>
  <c r="M564" i="17"/>
  <c r="N564" i="17" s="1"/>
  <c r="K565" i="17"/>
  <c r="P565" i="17" s="1" a="1"/>
  <c r="P565" i="17" s="1"/>
  <c r="L565" i="17"/>
  <c r="M565" i="17"/>
  <c r="N565" i="17" s="1"/>
  <c r="K566" i="17"/>
  <c r="P566" i="17" s="1" a="1"/>
  <c r="P566" i="17" s="1"/>
  <c r="L566" i="17"/>
  <c r="M566" i="17"/>
  <c r="N566" i="17" s="1"/>
  <c r="K567" i="17"/>
  <c r="P567" i="17" s="1" a="1"/>
  <c r="P567" i="17" s="1"/>
  <c r="L567" i="17"/>
  <c r="M567" i="17"/>
  <c r="N567" i="17" s="1"/>
  <c r="K568" i="17"/>
  <c r="P568" i="17" s="1" a="1"/>
  <c r="P568" i="17" s="1"/>
  <c r="L568" i="17"/>
  <c r="M568" i="17"/>
  <c r="N568" i="17" s="1"/>
  <c r="K569" i="17"/>
  <c r="P569" i="17" s="1" a="1"/>
  <c r="P569" i="17" s="1"/>
  <c r="L569" i="17"/>
  <c r="M569" i="17"/>
  <c r="N569" i="17" s="1"/>
  <c r="K570" i="17"/>
  <c r="P570" i="17" s="1" a="1"/>
  <c r="P570" i="17" s="1"/>
  <c r="L570" i="17"/>
  <c r="M570" i="17"/>
  <c r="N570" i="17" s="1"/>
  <c r="K571" i="17"/>
  <c r="P571" i="17" s="1" a="1"/>
  <c r="P571" i="17" s="1"/>
  <c r="L571" i="17"/>
  <c r="M571" i="17"/>
  <c r="N571" i="17" s="1"/>
  <c r="K572" i="17"/>
  <c r="P572" i="17" s="1" a="1"/>
  <c r="P572" i="17" s="1"/>
  <c r="L572" i="17"/>
  <c r="M572" i="17"/>
  <c r="N572" i="17" s="1"/>
  <c r="K573" i="17"/>
  <c r="P573" i="17" s="1" a="1"/>
  <c r="P573" i="17" s="1"/>
  <c r="L573" i="17"/>
  <c r="M573" i="17"/>
  <c r="N573" i="17" s="1"/>
  <c r="K574" i="17"/>
  <c r="P574" i="17" s="1" a="1"/>
  <c r="P574" i="17" s="1"/>
  <c r="L574" i="17"/>
  <c r="M574" i="17"/>
  <c r="N574" i="17" s="1"/>
  <c r="K575" i="17"/>
  <c r="P575" i="17" s="1" a="1"/>
  <c r="P575" i="17" s="1"/>
  <c r="L575" i="17"/>
  <c r="M575" i="17"/>
  <c r="K576" i="17"/>
  <c r="P576" i="17" s="1" a="1"/>
  <c r="P576" i="17" s="1"/>
  <c r="L576" i="17"/>
  <c r="M576" i="17"/>
  <c r="N576" i="17" s="1"/>
  <c r="K577" i="17"/>
  <c r="P577" i="17" s="1" a="1"/>
  <c r="P577" i="17" s="1"/>
  <c r="L577" i="17"/>
  <c r="M577" i="17"/>
  <c r="N577" i="17" s="1"/>
  <c r="K578" i="17"/>
  <c r="P578" i="17" s="1" a="1"/>
  <c r="P578" i="17" s="1"/>
  <c r="L578" i="17"/>
  <c r="M578" i="17"/>
  <c r="N578" i="17" s="1"/>
  <c r="K579" i="17"/>
  <c r="P579" i="17" s="1" a="1"/>
  <c r="P579" i="17" s="1"/>
  <c r="L579" i="17"/>
  <c r="M579" i="17"/>
  <c r="N579" i="17" s="1"/>
  <c r="K580" i="17"/>
  <c r="P580" i="17" s="1" a="1"/>
  <c r="P580" i="17" s="1"/>
  <c r="L580" i="17"/>
  <c r="M580" i="17"/>
  <c r="N580" i="17" s="1"/>
  <c r="K581" i="17"/>
  <c r="P581" i="17" s="1" a="1"/>
  <c r="P581" i="17" s="1"/>
  <c r="L581" i="17"/>
  <c r="M581" i="17"/>
  <c r="N581" i="17" s="1"/>
  <c r="K582" i="17"/>
  <c r="P582" i="17" s="1" a="1"/>
  <c r="P582" i="17" s="1"/>
  <c r="L582" i="17"/>
  <c r="M582" i="17"/>
  <c r="N582" i="17" s="1"/>
  <c r="K583" i="17"/>
  <c r="P583" i="17" s="1" a="1"/>
  <c r="P583" i="17" s="1"/>
  <c r="L583" i="17"/>
  <c r="M583" i="17"/>
  <c r="N583" i="17" s="1"/>
  <c r="K584" i="17"/>
  <c r="P584" i="17" s="1" a="1"/>
  <c r="P584" i="17" s="1"/>
  <c r="L584" i="17"/>
  <c r="M584" i="17"/>
  <c r="N584" i="17" s="1"/>
  <c r="K585" i="17"/>
  <c r="P585" i="17" s="1" a="1"/>
  <c r="P585" i="17" s="1"/>
  <c r="L585" i="17"/>
  <c r="M585" i="17"/>
  <c r="N585" i="17" s="1"/>
  <c r="K586" i="17"/>
  <c r="P586" i="17" s="1" a="1"/>
  <c r="P586" i="17" s="1"/>
  <c r="L586" i="17"/>
  <c r="M586" i="17"/>
  <c r="N586" i="17" s="1"/>
  <c r="K587" i="17"/>
  <c r="P587" i="17" s="1" a="1"/>
  <c r="P587" i="17" s="1"/>
  <c r="L587" i="17"/>
  <c r="M587" i="17"/>
  <c r="N587" i="17" s="1"/>
  <c r="K588" i="17"/>
  <c r="P588" i="17" s="1" a="1"/>
  <c r="P588" i="17" s="1"/>
  <c r="L588" i="17"/>
  <c r="M588" i="17"/>
  <c r="N588" i="17" s="1"/>
  <c r="K589" i="17"/>
  <c r="P589" i="17" s="1" a="1"/>
  <c r="P589" i="17" s="1"/>
  <c r="L589" i="17"/>
  <c r="M589" i="17"/>
  <c r="N589" i="17" s="1"/>
  <c r="K590" i="17"/>
  <c r="P590" i="17" s="1" a="1"/>
  <c r="P590" i="17" s="1"/>
  <c r="L590" i="17"/>
  <c r="M590" i="17"/>
  <c r="N590" i="17" s="1"/>
  <c r="K591" i="17"/>
  <c r="P591" i="17" s="1" a="1"/>
  <c r="P591" i="17" s="1"/>
  <c r="L591" i="17"/>
  <c r="M591" i="17"/>
  <c r="N591" i="17" s="1"/>
  <c r="K592" i="17"/>
  <c r="P592" i="17" s="1" a="1"/>
  <c r="P592" i="17" s="1"/>
  <c r="L592" i="17"/>
  <c r="M592" i="17"/>
  <c r="N592" i="17" s="1"/>
  <c r="K593" i="17"/>
  <c r="P593" i="17" s="1" a="1"/>
  <c r="P593" i="17" s="1"/>
  <c r="L593" i="17"/>
  <c r="M593" i="17"/>
  <c r="N593" i="17" s="1"/>
  <c r="K594" i="17"/>
  <c r="P594" i="17" s="1" a="1"/>
  <c r="P594" i="17" s="1"/>
  <c r="L594" i="17"/>
  <c r="M594" i="17"/>
  <c r="N594" i="17" s="1"/>
  <c r="K595" i="17"/>
  <c r="P595" i="17" s="1" a="1"/>
  <c r="P595" i="17" s="1"/>
  <c r="L595" i="17"/>
  <c r="M595" i="17"/>
  <c r="N595" i="17" s="1"/>
  <c r="K596" i="17"/>
  <c r="P596" i="17" s="1" a="1"/>
  <c r="P596" i="17" s="1"/>
  <c r="L596" i="17"/>
  <c r="M596" i="17"/>
  <c r="N596" i="17" s="1"/>
  <c r="K597" i="17"/>
  <c r="P597" i="17" s="1" a="1"/>
  <c r="P597" i="17" s="1"/>
  <c r="L597" i="17"/>
  <c r="M597" i="17"/>
  <c r="N597" i="17" s="1"/>
  <c r="K598" i="17"/>
  <c r="P598" i="17" s="1" a="1"/>
  <c r="P598" i="17" s="1"/>
  <c r="L598" i="17"/>
  <c r="M598" i="17"/>
  <c r="N598" i="17" s="1"/>
  <c r="K599" i="17"/>
  <c r="P599" i="17" s="1" a="1"/>
  <c r="P599" i="17" s="1"/>
  <c r="L599" i="17"/>
  <c r="M599" i="17"/>
  <c r="N599" i="17" s="1"/>
  <c r="K600" i="17"/>
  <c r="P600" i="17" s="1" a="1"/>
  <c r="P600" i="17" s="1"/>
  <c r="L600" i="17"/>
  <c r="M600" i="17"/>
  <c r="N600" i="17" s="1"/>
  <c r="K601" i="17"/>
  <c r="P601" i="17" s="1" a="1"/>
  <c r="P601" i="17" s="1"/>
  <c r="L601" i="17"/>
  <c r="M601" i="17"/>
  <c r="N601" i="17" s="1"/>
  <c r="K602" i="17"/>
  <c r="P602" i="17" s="1" a="1"/>
  <c r="P602" i="17" s="1"/>
  <c r="L602" i="17"/>
  <c r="M602" i="17"/>
  <c r="N602" i="17" s="1"/>
  <c r="K603" i="17"/>
  <c r="P603" i="17" s="1" a="1"/>
  <c r="P603" i="17" s="1"/>
  <c r="L603" i="17"/>
  <c r="M603" i="17"/>
  <c r="N603" i="17" s="1"/>
  <c r="K604" i="17"/>
  <c r="P604" i="17" s="1" a="1"/>
  <c r="P604" i="17" s="1"/>
  <c r="L604" i="17"/>
  <c r="M604" i="17"/>
  <c r="N604" i="17" s="1"/>
  <c r="K605" i="17"/>
  <c r="P605" i="17" s="1" a="1"/>
  <c r="P605" i="17" s="1"/>
  <c r="L605" i="17"/>
  <c r="M605" i="17"/>
  <c r="N605" i="17" s="1"/>
  <c r="K606" i="17"/>
  <c r="P606" i="17" s="1" a="1"/>
  <c r="P606" i="17" s="1"/>
  <c r="L606" i="17"/>
  <c r="M606" i="17"/>
  <c r="N606" i="17" s="1"/>
  <c r="K607" i="17"/>
  <c r="P607" i="17" s="1" a="1"/>
  <c r="P607" i="17" s="1"/>
  <c r="L607" i="17"/>
  <c r="M607" i="17"/>
  <c r="K608" i="17"/>
  <c r="P608" i="17" s="1" a="1"/>
  <c r="P608" i="17" s="1"/>
  <c r="L608" i="17"/>
  <c r="M608" i="17"/>
  <c r="N608" i="17" s="1"/>
  <c r="K609" i="17"/>
  <c r="P609" i="17" s="1" a="1"/>
  <c r="P609" i="17" s="1"/>
  <c r="L609" i="17"/>
  <c r="M609" i="17"/>
  <c r="N609" i="17" s="1"/>
  <c r="K610" i="17"/>
  <c r="P610" i="17" s="1" a="1"/>
  <c r="P610" i="17" s="1"/>
  <c r="L610" i="17"/>
  <c r="M610" i="17"/>
  <c r="N610" i="17" s="1"/>
  <c r="K611" i="17"/>
  <c r="P611" i="17" s="1" a="1"/>
  <c r="P611" i="17" s="1"/>
  <c r="L611" i="17"/>
  <c r="M611" i="17"/>
  <c r="N611" i="17" s="1"/>
  <c r="K612" i="17"/>
  <c r="P612" i="17" s="1" a="1"/>
  <c r="P612" i="17" s="1"/>
  <c r="L612" i="17"/>
  <c r="M612" i="17"/>
  <c r="N612" i="17" s="1"/>
  <c r="K613" i="17"/>
  <c r="P613" i="17" s="1" a="1"/>
  <c r="P613" i="17" s="1"/>
  <c r="L613" i="17"/>
  <c r="M613" i="17"/>
  <c r="N613" i="17" s="1"/>
  <c r="K614" i="17"/>
  <c r="P614" i="17" s="1" a="1"/>
  <c r="P614" i="17" s="1"/>
  <c r="L614" i="17"/>
  <c r="M614" i="17"/>
  <c r="N614" i="17" s="1"/>
  <c r="K615" i="17"/>
  <c r="P615" i="17" s="1" a="1"/>
  <c r="P615" i="17" s="1"/>
  <c r="L615" i="17"/>
  <c r="M615" i="17"/>
  <c r="N615" i="17" s="1"/>
  <c r="K616" i="17"/>
  <c r="P616" i="17" s="1" a="1"/>
  <c r="P616" i="17" s="1"/>
  <c r="L616" i="17"/>
  <c r="M616" i="17"/>
  <c r="N616" i="17" s="1"/>
  <c r="K617" i="17"/>
  <c r="P617" i="17" s="1" a="1"/>
  <c r="P617" i="17" s="1"/>
  <c r="L617" i="17"/>
  <c r="M617" i="17"/>
  <c r="N617" i="17" s="1"/>
  <c r="K618" i="17"/>
  <c r="P618" i="17" s="1" a="1"/>
  <c r="P618" i="17" s="1"/>
  <c r="L618" i="17"/>
  <c r="M618" i="17"/>
  <c r="N618" i="17" s="1"/>
  <c r="K619" i="17"/>
  <c r="P619" i="17" s="1" a="1"/>
  <c r="P619" i="17" s="1"/>
  <c r="L619" i="17"/>
  <c r="M619" i="17"/>
  <c r="N619" i="17" s="1"/>
  <c r="K620" i="17"/>
  <c r="P620" i="17" s="1" a="1"/>
  <c r="P620" i="17" s="1"/>
  <c r="L620" i="17"/>
  <c r="M620" i="17"/>
  <c r="N620" i="17" s="1"/>
  <c r="K621" i="17"/>
  <c r="P621" i="17" s="1" a="1"/>
  <c r="P621" i="17" s="1"/>
  <c r="L621" i="17"/>
  <c r="M621" i="17"/>
  <c r="N621" i="17" s="1"/>
  <c r="K622" i="17"/>
  <c r="P622" i="17" s="1" a="1"/>
  <c r="P622" i="17" s="1"/>
  <c r="L622" i="17"/>
  <c r="M622" i="17"/>
  <c r="N622" i="17" s="1"/>
  <c r="K623" i="17"/>
  <c r="P623" i="17" s="1" a="1"/>
  <c r="P623" i="17" s="1"/>
  <c r="L623" i="17"/>
  <c r="M623" i="17"/>
  <c r="N623" i="17" s="1"/>
  <c r="K624" i="17"/>
  <c r="P624" i="17" s="1" a="1"/>
  <c r="P624" i="17" s="1"/>
  <c r="L624" i="17"/>
  <c r="M624" i="17"/>
  <c r="N624" i="17" s="1"/>
  <c r="K625" i="17"/>
  <c r="P625" i="17" s="1" a="1"/>
  <c r="P625" i="17" s="1"/>
  <c r="L625" i="17"/>
  <c r="M625" i="17"/>
  <c r="N625" i="17" s="1"/>
  <c r="K626" i="17"/>
  <c r="P626" i="17" s="1" a="1"/>
  <c r="P626" i="17" s="1"/>
  <c r="L626" i="17"/>
  <c r="M626" i="17"/>
  <c r="N626" i="17" s="1"/>
  <c r="K627" i="17"/>
  <c r="P627" i="17" s="1" a="1"/>
  <c r="P627" i="17" s="1"/>
  <c r="L627" i="17"/>
  <c r="M627" i="17"/>
  <c r="N627" i="17" s="1"/>
  <c r="K628" i="17"/>
  <c r="P628" i="17" s="1" a="1"/>
  <c r="P628" i="17" s="1"/>
  <c r="L628" i="17"/>
  <c r="M628" i="17"/>
  <c r="N628" i="17" s="1"/>
  <c r="K629" i="17"/>
  <c r="P629" i="17" s="1" a="1"/>
  <c r="P629" i="17" s="1"/>
  <c r="L629" i="17"/>
  <c r="M629" i="17"/>
  <c r="N629" i="17" s="1"/>
  <c r="K630" i="17"/>
  <c r="P630" i="17" s="1" a="1"/>
  <c r="P630" i="17" s="1"/>
  <c r="L630" i="17"/>
  <c r="M630" i="17"/>
  <c r="N630" i="17" s="1"/>
  <c r="K631" i="17"/>
  <c r="P631" i="17" s="1" a="1"/>
  <c r="P631" i="17" s="1"/>
  <c r="L631" i="17"/>
  <c r="M631" i="17"/>
  <c r="N631" i="17" s="1"/>
  <c r="K632" i="17"/>
  <c r="P632" i="17" s="1" a="1"/>
  <c r="P632" i="17" s="1"/>
  <c r="L632" i="17"/>
  <c r="M632" i="17"/>
  <c r="N632" i="17" s="1"/>
  <c r="K633" i="17"/>
  <c r="P633" i="17" s="1" a="1"/>
  <c r="P633" i="17" s="1"/>
  <c r="L633" i="17"/>
  <c r="M633" i="17"/>
  <c r="N633" i="17" s="1"/>
  <c r="K634" i="17"/>
  <c r="P634" i="17" s="1" a="1"/>
  <c r="P634" i="17" s="1"/>
  <c r="L634" i="17"/>
  <c r="M634" i="17"/>
  <c r="N634" i="17" s="1"/>
  <c r="K635" i="17"/>
  <c r="P635" i="17" s="1" a="1"/>
  <c r="P635" i="17" s="1"/>
  <c r="L635" i="17"/>
  <c r="M635" i="17"/>
  <c r="N635" i="17" s="1"/>
  <c r="K636" i="17"/>
  <c r="P636" i="17" s="1" a="1"/>
  <c r="P636" i="17" s="1"/>
  <c r="L636" i="17"/>
  <c r="M636" i="17"/>
  <c r="N636" i="17" s="1"/>
  <c r="K637" i="17"/>
  <c r="P637" i="17" s="1" a="1"/>
  <c r="P637" i="17" s="1"/>
  <c r="L637" i="17"/>
  <c r="M637" i="17"/>
  <c r="N637" i="17" s="1"/>
  <c r="K638" i="17"/>
  <c r="P638" i="17" s="1" a="1"/>
  <c r="P638" i="17" s="1"/>
  <c r="L638" i="17"/>
  <c r="M638" i="17"/>
  <c r="N638" i="17" s="1"/>
  <c r="K639" i="17"/>
  <c r="P639" i="17" s="1" a="1"/>
  <c r="P639" i="17" s="1"/>
  <c r="L639" i="17"/>
  <c r="M639" i="17"/>
  <c r="K640" i="17"/>
  <c r="P640" i="17" s="1" a="1"/>
  <c r="P640" i="17" s="1"/>
  <c r="L640" i="17"/>
  <c r="M640" i="17"/>
  <c r="N640" i="17" s="1"/>
  <c r="K641" i="17"/>
  <c r="P641" i="17" s="1" a="1"/>
  <c r="P641" i="17" s="1"/>
  <c r="L641" i="17"/>
  <c r="M641" i="17"/>
  <c r="N641" i="17" s="1"/>
  <c r="K642" i="17"/>
  <c r="P642" i="17" s="1" a="1"/>
  <c r="P642" i="17" s="1"/>
  <c r="L642" i="17"/>
  <c r="M642" i="17"/>
  <c r="N642" i="17" s="1"/>
  <c r="K643" i="17"/>
  <c r="P643" i="17" s="1" a="1"/>
  <c r="P643" i="17" s="1"/>
  <c r="L643" i="17"/>
  <c r="M643" i="17"/>
  <c r="N643" i="17" s="1"/>
  <c r="K644" i="17"/>
  <c r="P644" i="17" s="1" a="1"/>
  <c r="P644" i="17" s="1"/>
  <c r="L644" i="17"/>
  <c r="M644" i="17"/>
  <c r="N644" i="17" s="1"/>
  <c r="K645" i="17"/>
  <c r="P645" i="17" s="1" a="1"/>
  <c r="P645" i="17" s="1"/>
  <c r="L645" i="17"/>
  <c r="M645" i="17"/>
  <c r="N645" i="17" s="1"/>
  <c r="K646" i="17"/>
  <c r="P646" i="17" s="1" a="1"/>
  <c r="P646" i="17" s="1"/>
  <c r="L646" i="17"/>
  <c r="M646" i="17"/>
  <c r="N646" i="17" s="1"/>
  <c r="K647" i="17"/>
  <c r="P647" i="17" s="1" a="1"/>
  <c r="P647" i="17" s="1"/>
  <c r="L647" i="17"/>
  <c r="M647" i="17"/>
  <c r="N647" i="17" s="1"/>
  <c r="K648" i="17"/>
  <c r="P648" i="17" s="1" a="1"/>
  <c r="P648" i="17" s="1"/>
  <c r="L648" i="17"/>
  <c r="M648" i="17"/>
  <c r="N648" i="17" s="1"/>
  <c r="K649" i="17"/>
  <c r="P649" i="17" s="1" a="1"/>
  <c r="P649" i="17" s="1"/>
  <c r="L649" i="17"/>
  <c r="M649" i="17"/>
  <c r="N649" i="17" s="1"/>
  <c r="K650" i="17"/>
  <c r="P650" i="17" s="1" a="1"/>
  <c r="P650" i="17" s="1"/>
  <c r="L650" i="17"/>
  <c r="M650" i="17"/>
  <c r="N650" i="17" s="1"/>
  <c r="K651" i="17"/>
  <c r="P651" i="17" s="1" a="1"/>
  <c r="P651" i="17" s="1"/>
  <c r="L651" i="17"/>
  <c r="M651" i="17"/>
  <c r="N651" i="17" s="1"/>
  <c r="K652" i="17"/>
  <c r="P652" i="17" s="1" a="1"/>
  <c r="P652" i="17" s="1"/>
  <c r="L652" i="17"/>
  <c r="M652" i="17"/>
  <c r="N652" i="17" s="1"/>
  <c r="K653" i="17"/>
  <c r="P653" i="17" s="1" a="1"/>
  <c r="P653" i="17" s="1"/>
  <c r="L653" i="17"/>
  <c r="M653" i="17"/>
  <c r="N653" i="17" s="1"/>
  <c r="K654" i="17"/>
  <c r="P654" i="17" s="1" a="1"/>
  <c r="P654" i="17" s="1"/>
  <c r="L654" i="17"/>
  <c r="M654" i="17"/>
  <c r="N654" i="17" s="1"/>
  <c r="K655" i="17"/>
  <c r="P655" i="17" s="1" a="1"/>
  <c r="P655" i="17" s="1"/>
  <c r="L655" i="17"/>
  <c r="M655" i="17"/>
  <c r="N655" i="17" s="1"/>
  <c r="K656" i="17"/>
  <c r="P656" i="17" s="1" a="1"/>
  <c r="P656" i="17" s="1"/>
  <c r="L656" i="17"/>
  <c r="M656" i="17"/>
  <c r="N656" i="17" s="1"/>
  <c r="K657" i="17"/>
  <c r="P657" i="17" s="1" a="1"/>
  <c r="P657" i="17" s="1"/>
  <c r="L657" i="17"/>
  <c r="M657" i="17"/>
  <c r="N657" i="17" s="1"/>
  <c r="K658" i="17"/>
  <c r="P658" i="17" s="1" a="1"/>
  <c r="P658" i="17" s="1"/>
  <c r="L658" i="17"/>
  <c r="M658" i="17"/>
  <c r="N658" i="17" s="1"/>
  <c r="K659" i="17"/>
  <c r="P659" i="17" s="1" a="1"/>
  <c r="P659" i="17" s="1"/>
  <c r="L659" i="17"/>
  <c r="M659" i="17"/>
  <c r="N659" i="17" s="1"/>
  <c r="K660" i="17"/>
  <c r="P660" i="17" s="1" a="1"/>
  <c r="P660" i="17" s="1"/>
  <c r="L660" i="17"/>
  <c r="M660" i="17"/>
  <c r="N660" i="17" s="1"/>
  <c r="K661" i="17"/>
  <c r="P661" i="17" s="1" a="1"/>
  <c r="P661" i="17" s="1"/>
  <c r="L661" i="17"/>
  <c r="M661" i="17"/>
  <c r="N661" i="17" s="1"/>
  <c r="K662" i="17"/>
  <c r="P662" i="17" s="1" a="1"/>
  <c r="P662" i="17" s="1"/>
  <c r="L662" i="17"/>
  <c r="M662" i="17"/>
  <c r="N662" i="17" s="1"/>
  <c r="K663" i="17"/>
  <c r="P663" i="17" s="1" a="1"/>
  <c r="P663" i="17" s="1"/>
  <c r="L663" i="17"/>
  <c r="M663" i="17"/>
  <c r="N663" i="17" s="1"/>
  <c r="K664" i="17"/>
  <c r="P664" i="17" s="1" a="1"/>
  <c r="P664" i="17" s="1"/>
  <c r="L664" i="17"/>
  <c r="M664" i="17"/>
  <c r="N664" i="17" s="1"/>
  <c r="K665" i="17"/>
  <c r="P665" i="17" s="1" a="1"/>
  <c r="P665" i="17" s="1"/>
  <c r="L665" i="17"/>
  <c r="M665" i="17"/>
  <c r="N665" i="17" s="1"/>
  <c r="K666" i="17"/>
  <c r="P666" i="17" s="1" a="1"/>
  <c r="P666" i="17" s="1"/>
  <c r="L666" i="17"/>
  <c r="M666" i="17"/>
  <c r="N666" i="17" s="1"/>
  <c r="K667" i="17"/>
  <c r="P667" i="17" s="1" a="1"/>
  <c r="P667" i="17" s="1"/>
  <c r="L667" i="17"/>
  <c r="M667" i="17"/>
  <c r="N667" i="17" s="1"/>
  <c r="K668" i="17"/>
  <c r="P668" i="17" s="1" a="1"/>
  <c r="P668" i="17" s="1"/>
  <c r="L668" i="17"/>
  <c r="M668" i="17"/>
  <c r="N668" i="17" s="1"/>
  <c r="K669" i="17"/>
  <c r="P669" i="17" s="1" a="1"/>
  <c r="P669" i="17" s="1"/>
  <c r="L669" i="17"/>
  <c r="M669" i="17"/>
  <c r="N669" i="17" s="1"/>
  <c r="K670" i="17"/>
  <c r="P670" i="17" s="1" a="1"/>
  <c r="P670" i="17" s="1"/>
  <c r="L670" i="17"/>
  <c r="M670" i="17"/>
  <c r="N670" i="17" s="1"/>
  <c r="K671" i="17"/>
  <c r="P671" i="17" s="1" a="1"/>
  <c r="P671" i="17" s="1"/>
  <c r="L671" i="17"/>
  <c r="M671" i="17"/>
  <c r="N671" i="17" s="1"/>
  <c r="K672" i="17"/>
  <c r="P672" i="17" s="1" a="1"/>
  <c r="P672" i="17" s="1"/>
  <c r="L672" i="17"/>
  <c r="M672" i="17"/>
  <c r="N672" i="17" s="1"/>
  <c r="K673" i="17"/>
  <c r="P673" i="17" s="1" a="1"/>
  <c r="P673" i="17" s="1"/>
  <c r="L673" i="17"/>
  <c r="M673" i="17"/>
  <c r="N673" i="17" s="1"/>
  <c r="K674" i="17"/>
  <c r="P674" i="17" s="1" a="1"/>
  <c r="P674" i="17" s="1"/>
  <c r="L674" i="17"/>
  <c r="M674" i="17"/>
  <c r="N674" i="17" s="1"/>
  <c r="K675" i="17"/>
  <c r="P675" i="17" s="1" a="1"/>
  <c r="P675" i="17" s="1"/>
  <c r="L675" i="17"/>
  <c r="M675" i="17"/>
  <c r="N675" i="17" s="1"/>
  <c r="K676" i="17"/>
  <c r="P676" i="17" s="1" a="1"/>
  <c r="P676" i="17" s="1"/>
  <c r="L676" i="17"/>
  <c r="M676" i="17"/>
  <c r="N676" i="17" s="1"/>
  <c r="K677" i="17"/>
  <c r="P677" i="17" s="1" a="1"/>
  <c r="P677" i="17" s="1"/>
  <c r="L677" i="17"/>
  <c r="M677" i="17"/>
  <c r="N677" i="17" s="1"/>
  <c r="K678" i="17"/>
  <c r="P678" i="17" s="1" a="1"/>
  <c r="P678" i="17" s="1"/>
  <c r="L678" i="17"/>
  <c r="M678" i="17"/>
  <c r="N678" i="17" s="1"/>
  <c r="K679" i="17"/>
  <c r="P679" i="17" s="1" a="1"/>
  <c r="P679" i="17" s="1"/>
  <c r="L679" i="17"/>
  <c r="M679" i="17"/>
  <c r="N679" i="17" s="1"/>
  <c r="K680" i="17"/>
  <c r="P680" i="17" s="1" a="1"/>
  <c r="P680" i="17" s="1"/>
  <c r="L680" i="17"/>
  <c r="M680" i="17"/>
  <c r="N680" i="17" s="1"/>
  <c r="K681" i="17"/>
  <c r="P681" i="17" s="1" a="1"/>
  <c r="P681" i="17" s="1"/>
  <c r="L681" i="17"/>
  <c r="M681" i="17"/>
  <c r="N681" i="17" s="1"/>
  <c r="K682" i="17"/>
  <c r="P682" i="17" s="1" a="1"/>
  <c r="P682" i="17" s="1"/>
  <c r="L682" i="17"/>
  <c r="M682" i="17"/>
  <c r="N682" i="17" s="1"/>
  <c r="K683" i="17"/>
  <c r="P683" i="17" s="1" a="1"/>
  <c r="P683" i="17" s="1"/>
  <c r="L683" i="17"/>
  <c r="M683" i="17"/>
  <c r="N683" i="17" s="1"/>
  <c r="K684" i="17"/>
  <c r="P684" i="17" s="1" a="1"/>
  <c r="P684" i="17" s="1"/>
  <c r="L684" i="17"/>
  <c r="M684" i="17"/>
  <c r="N684" i="17" s="1"/>
  <c r="K685" i="17"/>
  <c r="P685" i="17" s="1" a="1"/>
  <c r="P685" i="17" s="1"/>
  <c r="L685" i="17"/>
  <c r="M685" i="17"/>
  <c r="N685" i="17" s="1"/>
  <c r="K686" i="17"/>
  <c r="P686" i="17" s="1" a="1"/>
  <c r="P686" i="17" s="1"/>
  <c r="L686" i="17"/>
  <c r="M686" i="17"/>
  <c r="N686" i="17" s="1"/>
  <c r="K687" i="17"/>
  <c r="P687" i="17" s="1" a="1"/>
  <c r="P687" i="17" s="1"/>
  <c r="L687" i="17"/>
  <c r="M687" i="17"/>
  <c r="N687" i="17" s="1"/>
  <c r="K688" i="17"/>
  <c r="P688" i="17" s="1" a="1"/>
  <c r="P688" i="17" s="1"/>
  <c r="L688" i="17"/>
  <c r="M688" i="17"/>
  <c r="N688" i="17" s="1"/>
  <c r="K689" i="17"/>
  <c r="P689" i="17" s="1" a="1"/>
  <c r="P689" i="17" s="1"/>
  <c r="L689" i="17"/>
  <c r="M689" i="17"/>
  <c r="N689" i="17" s="1"/>
  <c r="K690" i="17"/>
  <c r="P690" i="17" s="1" a="1"/>
  <c r="P690" i="17" s="1"/>
  <c r="L690" i="17"/>
  <c r="M690" i="17"/>
  <c r="N690" i="17" s="1"/>
  <c r="K691" i="17"/>
  <c r="P691" i="17" s="1" a="1"/>
  <c r="P691" i="17" s="1"/>
  <c r="L691" i="17"/>
  <c r="M691" i="17"/>
  <c r="N691" i="17" s="1"/>
  <c r="K692" i="17"/>
  <c r="P692" i="17" s="1" a="1"/>
  <c r="P692" i="17" s="1"/>
  <c r="L692" i="17"/>
  <c r="M692" i="17"/>
  <c r="N692" i="17" s="1"/>
  <c r="K693" i="17"/>
  <c r="P693" i="17" s="1" a="1"/>
  <c r="P693" i="17" s="1"/>
  <c r="L693" i="17"/>
  <c r="M693" i="17"/>
  <c r="N693" i="17" s="1"/>
  <c r="K694" i="17"/>
  <c r="P694" i="17" s="1" a="1"/>
  <c r="P694" i="17" s="1"/>
  <c r="L694" i="17"/>
  <c r="M694" i="17"/>
  <c r="N694" i="17" s="1"/>
  <c r="K695" i="17"/>
  <c r="P695" i="17" s="1" a="1"/>
  <c r="P695" i="17" s="1"/>
  <c r="L695" i="17"/>
  <c r="M695" i="17"/>
  <c r="N695" i="17" s="1"/>
  <c r="K696" i="17"/>
  <c r="P696" i="17" s="1" a="1"/>
  <c r="P696" i="17" s="1"/>
  <c r="L696" i="17"/>
  <c r="M696" i="17"/>
  <c r="N696" i="17" s="1"/>
  <c r="K697" i="17"/>
  <c r="P697" i="17" s="1" a="1"/>
  <c r="P697" i="17" s="1"/>
  <c r="L697" i="17"/>
  <c r="M697" i="17"/>
  <c r="N697" i="17" s="1"/>
  <c r="K698" i="17"/>
  <c r="P698" i="17" s="1" a="1"/>
  <c r="P698" i="17" s="1"/>
  <c r="L698" i="17"/>
  <c r="M698" i="17"/>
  <c r="N698" i="17" s="1"/>
  <c r="K699" i="17"/>
  <c r="P699" i="17" s="1" a="1"/>
  <c r="P699" i="17" s="1"/>
  <c r="L699" i="17"/>
  <c r="M699" i="17"/>
  <c r="N699" i="17" s="1"/>
  <c r="K700" i="17"/>
  <c r="P700" i="17" s="1" a="1"/>
  <c r="P700" i="17" s="1"/>
  <c r="L700" i="17"/>
  <c r="M700" i="17"/>
  <c r="N700" i="17" s="1"/>
  <c r="K701" i="17"/>
  <c r="P701" i="17" s="1" a="1"/>
  <c r="P701" i="17" s="1"/>
  <c r="L701" i="17"/>
  <c r="M701" i="17"/>
  <c r="N701" i="17" s="1"/>
  <c r="K702" i="17"/>
  <c r="P702" i="17" s="1" a="1"/>
  <c r="P702" i="17" s="1"/>
  <c r="L702" i="17"/>
  <c r="M702" i="17"/>
  <c r="N702" i="17" s="1"/>
  <c r="K703" i="17"/>
  <c r="P703" i="17" s="1" a="1"/>
  <c r="P703" i="17" s="1"/>
  <c r="L703" i="17"/>
  <c r="M703" i="17"/>
  <c r="N703" i="17" s="1"/>
  <c r="K704" i="17"/>
  <c r="P704" i="17" s="1" a="1"/>
  <c r="P704" i="17" s="1"/>
  <c r="L704" i="17"/>
  <c r="M704" i="17"/>
  <c r="N704" i="17" s="1"/>
  <c r="K705" i="17"/>
  <c r="P705" i="17" s="1" a="1"/>
  <c r="P705" i="17" s="1"/>
  <c r="L705" i="17"/>
  <c r="M705" i="17"/>
  <c r="N705" i="17" s="1"/>
  <c r="K706" i="17"/>
  <c r="P706" i="17" s="1" a="1"/>
  <c r="P706" i="17" s="1"/>
  <c r="L706" i="17"/>
  <c r="M706" i="17"/>
  <c r="N706" i="17" s="1"/>
  <c r="K707" i="17"/>
  <c r="P707" i="17" s="1" a="1"/>
  <c r="P707" i="17" s="1"/>
  <c r="L707" i="17"/>
  <c r="M707" i="17"/>
  <c r="N707" i="17" s="1"/>
  <c r="K708" i="17"/>
  <c r="P708" i="17" s="1" a="1"/>
  <c r="P708" i="17" s="1"/>
  <c r="L708" i="17"/>
  <c r="M708" i="17"/>
  <c r="N708" i="17" s="1"/>
  <c r="K709" i="17"/>
  <c r="P709" i="17" s="1" a="1"/>
  <c r="P709" i="17" s="1"/>
  <c r="L709" i="17"/>
  <c r="M709" i="17"/>
  <c r="N709" i="17" s="1"/>
  <c r="K710" i="17"/>
  <c r="P710" i="17" s="1" a="1"/>
  <c r="P710" i="17" s="1"/>
  <c r="L710" i="17"/>
  <c r="M710" i="17"/>
  <c r="N710" i="17" s="1"/>
  <c r="K711" i="17"/>
  <c r="P711" i="17" s="1" a="1"/>
  <c r="P711" i="17" s="1"/>
  <c r="L711" i="17"/>
  <c r="M711" i="17"/>
  <c r="N711" i="17" s="1"/>
  <c r="K712" i="17"/>
  <c r="P712" i="17" s="1" a="1"/>
  <c r="P712" i="17" s="1"/>
  <c r="L712" i="17"/>
  <c r="M712" i="17"/>
  <c r="N712" i="17" s="1"/>
  <c r="K713" i="17"/>
  <c r="P713" i="17" s="1" a="1"/>
  <c r="P713" i="17" s="1"/>
  <c r="L713" i="17"/>
  <c r="M713" i="17"/>
  <c r="N713" i="17" s="1"/>
  <c r="K714" i="17"/>
  <c r="P714" i="17" s="1" a="1"/>
  <c r="P714" i="17" s="1"/>
  <c r="L714" i="17"/>
  <c r="M714" i="17"/>
  <c r="N714" i="17" s="1"/>
  <c r="K715" i="17"/>
  <c r="P715" i="17" s="1" a="1"/>
  <c r="P715" i="17" s="1"/>
  <c r="L715" i="17"/>
  <c r="M715" i="17"/>
  <c r="N715" i="17" s="1"/>
  <c r="K716" i="17"/>
  <c r="P716" i="17" s="1" a="1"/>
  <c r="P716" i="17" s="1"/>
  <c r="L716" i="17"/>
  <c r="M716" i="17"/>
  <c r="N716" i="17" s="1"/>
  <c r="K717" i="17"/>
  <c r="P717" i="17" s="1" a="1"/>
  <c r="P717" i="17" s="1"/>
  <c r="L717" i="17"/>
  <c r="M717" i="17"/>
  <c r="N717" i="17" s="1"/>
  <c r="K718" i="17"/>
  <c r="P718" i="17" s="1" a="1"/>
  <c r="P718" i="17" s="1"/>
  <c r="L718" i="17"/>
  <c r="M718" i="17"/>
  <c r="N718" i="17" s="1"/>
  <c r="K719" i="17"/>
  <c r="P719" i="17" s="1" a="1"/>
  <c r="P719" i="17" s="1"/>
  <c r="L719" i="17"/>
  <c r="M719" i="17"/>
  <c r="N719" i="17" s="1"/>
  <c r="K720" i="17"/>
  <c r="P720" i="17" s="1" a="1"/>
  <c r="P720" i="17" s="1"/>
  <c r="L720" i="17"/>
  <c r="M720" i="17"/>
  <c r="N720" i="17" s="1"/>
  <c r="K721" i="17"/>
  <c r="P721" i="17" s="1" a="1"/>
  <c r="P721" i="17" s="1"/>
  <c r="L721" i="17"/>
  <c r="M721" i="17"/>
  <c r="N721" i="17" s="1"/>
  <c r="K722" i="17"/>
  <c r="P722" i="17" s="1" a="1"/>
  <c r="P722" i="17" s="1"/>
  <c r="L722" i="17"/>
  <c r="M722" i="17"/>
  <c r="N722" i="17" s="1"/>
  <c r="K723" i="17"/>
  <c r="P723" i="17" s="1" a="1"/>
  <c r="P723" i="17" s="1"/>
  <c r="L723" i="17"/>
  <c r="M723" i="17"/>
  <c r="N723" i="17" s="1"/>
  <c r="K724" i="17"/>
  <c r="P724" i="17" s="1" a="1"/>
  <c r="P724" i="17" s="1"/>
  <c r="L724" i="17"/>
  <c r="M724" i="17"/>
  <c r="N724" i="17" s="1"/>
  <c r="K725" i="17"/>
  <c r="P725" i="17" s="1" a="1"/>
  <c r="P725" i="17" s="1"/>
  <c r="L725" i="17"/>
  <c r="M725" i="17"/>
  <c r="N725" i="17" s="1"/>
  <c r="K726" i="17"/>
  <c r="P726" i="17" s="1" a="1"/>
  <c r="P726" i="17" s="1"/>
  <c r="L726" i="17"/>
  <c r="M726" i="17"/>
  <c r="N726" i="17" s="1"/>
  <c r="K727" i="17"/>
  <c r="P727" i="17" s="1" a="1"/>
  <c r="P727" i="17" s="1"/>
  <c r="L727" i="17"/>
  <c r="M727" i="17"/>
  <c r="N727" i="17" s="1"/>
  <c r="K728" i="17"/>
  <c r="P728" i="17" s="1" a="1"/>
  <c r="P728" i="17" s="1"/>
  <c r="L728" i="17"/>
  <c r="M728" i="17"/>
  <c r="N728" i="17" s="1"/>
  <c r="K729" i="17"/>
  <c r="P729" i="17" s="1" a="1"/>
  <c r="P729" i="17" s="1"/>
  <c r="L729" i="17"/>
  <c r="M729" i="17"/>
  <c r="N729" i="17" s="1"/>
  <c r="K730" i="17"/>
  <c r="P730" i="17" s="1" a="1"/>
  <c r="P730" i="17" s="1"/>
  <c r="L730" i="17"/>
  <c r="M730" i="17"/>
  <c r="N730" i="17" s="1"/>
  <c r="K731" i="17"/>
  <c r="P731" i="17" s="1" a="1"/>
  <c r="P731" i="17" s="1"/>
  <c r="L731" i="17"/>
  <c r="M731" i="17"/>
  <c r="N731" i="17" s="1"/>
  <c r="K732" i="17"/>
  <c r="P732" i="17" s="1" a="1"/>
  <c r="P732" i="17" s="1"/>
  <c r="L732" i="17"/>
  <c r="M732" i="17"/>
  <c r="N732" i="17" s="1"/>
  <c r="K733" i="17"/>
  <c r="P733" i="17" s="1" a="1"/>
  <c r="P733" i="17" s="1"/>
  <c r="L733" i="17"/>
  <c r="M733" i="17"/>
  <c r="N733" i="17" s="1"/>
  <c r="K734" i="17"/>
  <c r="P734" i="17" s="1" a="1"/>
  <c r="P734" i="17" s="1"/>
  <c r="L734" i="17"/>
  <c r="M734" i="17"/>
  <c r="N734" i="17" s="1"/>
  <c r="K735" i="17"/>
  <c r="P735" i="17" s="1" a="1"/>
  <c r="P735" i="17" s="1"/>
  <c r="L735" i="17"/>
  <c r="M735" i="17"/>
  <c r="N735" i="17" s="1"/>
  <c r="K736" i="17"/>
  <c r="P736" i="17" s="1" a="1"/>
  <c r="P736" i="17" s="1"/>
  <c r="L736" i="17"/>
  <c r="M736" i="17"/>
  <c r="N736" i="17" s="1"/>
  <c r="K737" i="17"/>
  <c r="P737" i="17" s="1" a="1"/>
  <c r="P737" i="17" s="1"/>
  <c r="L737" i="17"/>
  <c r="M737" i="17"/>
  <c r="N737" i="17" s="1"/>
  <c r="K738" i="17"/>
  <c r="P738" i="17" s="1" a="1"/>
  <c r="P738" i="17" s="1"/>
  <c r="L738" i="17"/>
  <c r="M738" i="17"/>
  <c r="N738" i="17" s="1"/>
  <c r="K739" i="17"/>
  <c r="P739" i="17" s="1" a="1"/>
  <c r="P739" i="17" s="1"/>
  <c r="L739" i="17"/>
  <c r="M739" i="17"/>
  <c r="N739" i="17" s="1"/>
  <c r="K740" i="17"/>
  <c r="P740" i="17" s="1" a="1"/>
  <c r="P740" i="17" s="1"/>
  <c r="L740" i="17"/>
  <c r="M740" i="17"/>
  <c r="N740" i="17" s="1"/>
  <c r="K741" i="17"/>
  <c r="P741" i="17" s="1" a="1"/>
  <c r="P741" i="17" s="1"/>
  <c r="L741" i="17"/>
  <c r="M741" i="17"/>
  <c r="N741" i="17" s="1"/>
  <c r="K742" i="17"/>
  <c r="P742" i="17" s="1" a="1"/>
  <c r="P742" i="17" s="1"/>
  <c r="L742" i="17"/>
  <c r="M742" i="17"/>
  <c r="N742" i="17" s="1"/>
  <c r="K743" i="17"/>
  <c r="P743" i="17" s="1" a="1"/>
  <c r="P743" i="17" s="1"/>
  <c r="L743" i="17"/>
  <c r="M743" i="17"/>
  <c r="N743" i="17" s="1"/>
  <c r="K744" i="17"/>
  <c r="P744" i="17" s="1" a="1"/>
  <c r="P744" i="17" s="1"/>
  <c r="L744" i="17"/>
  <c r="M744" i="17"/>
  <c r="N744" i="17" s="1"/>
  <c r="K745" i="17"/>
  <c r="P745" i="17" s="1" a="1"/>
  <c r="P745" i="17" s="1"/>
  <c r="L745" i="17"/>
  <c r="M745" i="17"/>
  <c r="N745" i="17" s="1"/>
  <c r="K746" i="17"/>
  <c r="P746" i="17" s="1" a="1"/>
  <c r="P746" i="17" s="1"/>
  <c r="L746" i="17"/>
  <c r="M746" i="17"/>
  <c r="N746" i="17" s="1"/>
  <c r="K747" i="17"/>
  <c r="P747" i="17" s="1" a="1"/>
  <c r="P747" i="17" s="1"/>
  <c r="L747" i="17"/>
  <c r="M747" i="17"/>
  <c r="N747" i="17" s="1"/>
  <c r="K748" i="17"/>
  <c r="P748" i="17" s="1" a="1"/>
  <c r="P748" i="17" s="1"/>
  <c r="L748" i="17"/>
  <c r="M748" i="17"/>
  <c r="N748" i="17" s="1"/>
  <c r="K749" i="17"/>
  <c r="P749" i="17" s="1" a="1"/>
  <c r="P749" i="17" s="1"/>
  <c r="L749" i="17"/>
  <c r="M749" i="17"/>
  <c r="N749" i="17" s="1"/>
  <c r="K750" i="17"/>
  <c r="P750" i="17" s="1" a="1"/>
  <c r="P750" i="17" s="1"/>
  <c r="L750" i="17"/>
  <c r="M750" i="17"/>
  <c r="N750" i="17" s="1"/>
  <c r="K751" i="17"/>
  <c r="P751" i="17" s="1" a="1"/>
  <c r="P751" i="17" s="1"/>
  <c r="L751" i="17"/>
  <c r="M751" i="17"/>
  <c r="N751" i="17" s="1"/>
  <c r="K752" i="17"/>
  <c r="P752" i="17" s="1" a="1"/>
  <c r="P752" i="17" s="1"/>
  <c r="L752" i="17"/>
  <c r="M752" i="17"/>
  <c r="N752" i="17" s="1"/>
  <c r="K753" i="17"/>
  <c r="P753" i="17" s="1" a="1"/>
  <c r="P753" i="17" s="1"/>
  <c r="L753" i="17"/>
  <c r="M753" i="17"/>
  <c r="N753" i="17" s="1"/>
  <c r="K754" i="17"/>
  <c r="P754" i="17" s="1" a="1"/>
  <c r="P754" i="17" s="1"/>
  <c r="L754" i="17"/>
  <c r="M754" i="17"/>
  <c r="N754" i="17" s="1"/>
  <c r="K755" i="17"/>
  <c r="P755" i="17" s="1" a="1"/>
  <c r="P755" i="17" s="1"/>
  <c r="L755" i="17"/>
  <c r="M755" i="17"/>
  <c r="N755" i="17" s="1"/>
  <c r="K756" i="17"/>
  <c r="P756" i="17" s="1" a="1"/>
  <c r="P756" i="17" s="1"/>
  <c r="L756" i="17"/>
  <c r="M756" i="17"/>
  <c r="N756" i="17" s="1"/>
  <c r="K757" i="17"/>
  <c r="P757" i="17" s="1" a="1"/>
  <c r="P757" i="17" s="1"/>
  <c r="L757" i="17"/>
  <c r="M757" i="17"/>
  <c r="N757" i="17" s="1"/>
  <c r="K758" i="17"/>
  <c r="P758" i="17" s="1" a="1"/>
  <c r="P758" i="17" s="1"/>
  <c r="L758" i="17"/>
  <c r="M758" i="17"/>
  <c r="N758" i="17" s="1"/>
  <c r="K759" i="17"/>
  <c r="P759" i="17" s="1" a="1"/>
  <c r="P759" i="17" s="1"/>
  <c r="L759" i="17"/>
  <c r="M759" i="17"/>
  <c r="N759" i="17" s="1"/>
  <c r="K760" i="17"/>
  <c r="P760" i="17" s="1" a="1"/>
  <c r="P760" i="17" s="1"/>
  <c r="L760" i="17"/>
  <c r="M760" i="17"/>
  <c r="N760" i="17" s="1"/>
  <c r="K761" i="17"/>
  <c r="P761" i="17" s="1" a="1"/>
  <c r="P761" i="17" s="1"/>
  <c r="L761" i="17"/>
  <c r="M761" i="17"/>
  <c r="N761" i="17" s="1"/>
  <c r="K762" i="17"/>
  <c r="P762" i="17" s="1" a="1"/>
  <c r="P762" i="17" s="1"/>
  <c r="L762" i="17"/>
  <c r="M762" i="17"/>
  <c r="N762" i="17" s="1"/>
  <c r="K763" i="17"/>
  <c r="P763" i="17" s="1" a="1"/>
  <c r="P763" i="17" s="1"/>
  <c r="L763" i="17"/>
  <c r="M763" i="17"/>
  <c r="N763" i="17" s="1"/>
  <c r="K764" i="17"/>
  <c r="P764" i="17" s="1" a="1"/>
  <c r="P764" i="17" s="1"/>
  <c r="L764" i="17"/>
  <c r="M764" i="17"/>
  <c r="N764" i="17" s="1"/>
  <c r="K765" i="17"/>
  <c r="P765" i="17" s="1" a="1"/>
  <c r="P765" i="17" s="1"/>
  <c r="L765" i="17"/>
  <c r="M765" i="17"/>
  <c r="N765" i="17" s="1"/>
  <c r="K766" i="17"/>
  <c r="P766" i="17" s="1" a="1"/>
  <c r="P766" i="17" s="1"/>
  <c r="L766" i="17"/>
  <c r="M766" i="17"/>
  <c r="N766" i="17" s="1"/>
  <c r="K767" i="17"/>
  <c r="P767" i="17" s="1" a="1"/>
  <c r="P767" i="17" s="1"/>
  <c r="L767" i="17"/>
  <c r="M767" i="17"/>
  <c r="N767" i="17" s="1"/>
  <c r="K768" i="17"/>
  <c r="P768" i="17" s="1" a="1"/>
  <c r="P768" i="17" s="1"/>
  <c r="L768" i="17"/>
  <c r="M768" i="17"/>
  <c r="N768" i="17" s="1"/>
  <c r="K769" i="17"/>
  <c r="P769" i="17" s="1" a="1"/>
  <c r="P769" i="17" s="1"/>
  <c r="L769" i="17"/>
  <c r="M769" i="17"/>
  <c r="N769" i="17" s="1"/>
  <c r="K770" i="17"/>
  <c r="P770" i="17" s="1" a="1"/>
  <c r="P770" i="17" s="1"/>
  <c r="L770" i="17"/>
  <c r="M770" i="17"/>
  <c r="N770" i="17" s="1"/>
  <c r="K771" i="17"/>
  <c r="P771" i="17" s="1" a="1"/>
  <c r="P771" i="17" s="1"/>
  <c r="L771" i="17"/>
  <c r="M771" i="17"/>
  <c r="N771" i="17" s="1"/>
  <c r="K772" i="17"/>
  <c r="P772" i="17" s="1" a="1"/>
  <c r="P772" i="17" s="1"/>
  <c r="L772" i="17"/>
  <c r="M772" i="17"/>
  <c r="N772" i="17" s="1"/>
  <c r="K773" i="17"/>
  <c r="P773" i="17" s="1" a="1"/>
  <c r="P773" i="17" s="1"/>
  <c r="L773" i="17"/>
  <c r="M773" i="17"/>
  <c r="N773" i="17" s="1"/>
  <c r="K774" i="17"/>
  <c r="P774" i="17" s="1" a="1"/>
  <c r="P774" i="17" s="1"/>
  <c r="L774" i="17"/>
  <c r="M774" i="17"/>
  <c r="N774" i="17" s="1"/>
  <c r="K775" i="17"/>
  <c r="P775" i="17" s="1" a="1"/>
  <c r="P775" i="17" s="1"/>
  <c r="L775" i="17"/>
  <c r="M775" i="17"/>
  <c r="N775" i="17" s="1"/>
  <c r="K776" i="17"/>
  <c r="P776" i="17" s="1" a="1"/>
  <c r="P776" i="17" s="1"/>
  <c r="L776" i="17"/>
  <c r="M776" i="17"/>
  <c r="N776" i="17" s="1"/>
  <c r="K777" i="17"/>
  <c r="P777" i="17" s="1" a="1"/>
  <c r="P777" i="17" s="1"/>
  <c r="L777" i="17"/>
  <c r="M777" i="17"/>
  <c r="N777" i="17" s="1"/>
  <c r="K778" i="17"/>
  <c r="P778" i="17" s="1" a="1"/>
  <c r="P778" i="17" s="1"/>
  <c r="L778" i="17"/>
  <c r="M778" i="17"/>
  <c r="N778" i="17" s="1"/>
  <c r="K779" i="17"/>
  <c r="P779" i="17" s="1" a="1"/>
  <c r="P779" i="17" s="1"/>
  <c r="L779" i="17"/>
  <c r="M779" i="17"/>
  <c r="N779" i="17" s="1"/>
  <c r="K780" i="17"/>
  <c r="P780" i="17" s="1" a="1"/>
  <c r="P780" i="17" s="1"/>
  <c r="L780" i="17"/>
  <c r="M780" i="17"/>
  <c r="N780" i="17" s="1"/>
  <c r="K781" i="17"/>
  <c r="P781" i="17" s="1" a="1"/>
  <c r="P781" i="17" s="1"/>
  <c r="L781" i="17"/>
  <c r="M781" i="17"/>
  <c r="N781" i="17" s="1"/>
  <c r="K782" i="17"/>
  <c r="P782" i="17" s="1" a="1"/>
  <c r="P782" i="17" s="1"/>
  <c r="L782" i="17"/>
  <c r="M782" i="17"/>
  <c r="N782" i="17" s="1"/>
  <c r="K783" i="17"/>
  <c r="P783" i="17" s="1" a="1"/>
  <c r="P783" i="17" s="1"/>
  <c r="L783" i="17"/>
  <c r="M783" i="17"/>
  <c r="N783" i="17" s="1"/>
  <c r="K784" i="17"/>
  <c r="P784" i="17" s="1" a="1"/>
  <c r="P784" i="17" s="1"/>
  <c r="L784" i="17"/>
  <c r="M784" i="17"/>
  <c r="N784" i="17" s="1"/>
  <c r="K785" i="17"/>
  <c r="P785" i="17" s="1" a="1"/>
  <c r="P785" i="17" s="1"/>
  <c r="L785" i="17"/>
  <c r="M785" i="17"/>
  <c r="N785" i="17" s="1"/>
  <c r="K786" i="17"/>
  <c r="P786" i="17" s="1" a="1"/>
  <c r="P786" i="17" s="1"/>
  <c r="L786" i="17"/>
  <c r="M786" i="17"/>
  <c r="N786" i="17" s="1"/>
  <c r="K787" i="17"/>
  <c r="P787" i="17" s="1" a="1"/>
  <c r="P787" i="17" s="1"/>
  <c r="L787" i="17"/>
  <c r="M787" i="17"/>
  <c r="N787" i="17" s="1"/>
  <c r="K788" i="17"/>
  <c r="P788" i="17" s="1" a="1"/>
  <c r="P788" i="17" s="1"/>
  <c r="L788" i="17"/>
  <c r="M788" i="17"/>
  <c r="N788" i="17" s="1"/>
  <c r="K789" i="17"/>
  <c r="P789" i="17" s="1" a="1"/>
  <c r="P789" i="17" s="1"/>
  <c r="L789" i="17"/>
  <c r="M789" i="17"/>
  <c r="N789" i="17" s="1"/>
  <c r="K790" i="17"/>
  <c r="P790" i="17" s="1" a="1"/>
  <c r="P790" i="17" s="1"/>
  <c r="L790" i="17"/>
  <c r="M790" i="17"/>
  <c r="N790" i="17" s="1"/>
  <c r="K791" i="17"/>
  <c r="P791" i="17" s="1" a="1"/>
  <c r="P791" i="17" s="1"/>
  <c r="L791" i="17"/>
  <c r="M791" i="17"/>
  <c r="N791" i="17" s="1"/>
  <c r="K792" i="17"/>
  <c r="P792" i="17" s="1" a="1"/>
  <c r="P792" i="17" s="1"/>
  <c r="L792" i="17"/>
  <c r="M792" i="17"/>
  <c r="N792" i="17" s="1"/>
  <c r="K793" i="17"/>
  <c r="P793" i="17" s="1" a="1"/>
  <c r="P793" i="17" s="1"/>
  <c r="L793" i="17"/>
  <c r="M793" i="17"/>
  <c r="N793" i="17" s="1"/>
  <c r="K794" i="17"/>
  <c r="P794" i="17" s="1" a="1"/>
  <c r="P794" i="17" s="1"/>
  <c r="L794" i="17"/>
  <c r="M794" i="17"/>
  <c r="N794" i="17" s="1"/>
  <c r="K795" i="17"/>
  <c r="P795" i="17" s="1" a="1"/>
  <c r="P795" i="17" s="1"/>
  <c r="L795" i="17"/>
  <c r="M795" i="17"/>
  <c r="N795" i="17" s="1"/>
  <c r="K796" i="17"/>
  <c r="P796" i="17" s="1" a="1"/>
  <c r="P796" i="17" s="1"/>
  <c r="L796" i="17"/>
  <c r="M796" i="17"/>
  <c r="N796" i="17" s="1"/>
  <c r="K797" i="17"/>
  <c r="P797" i="17" s="1" a="1"/>
  <c r="P797" i="17" s="1"/>
  <c r="L797" i="17"/>
  <c r="M797" i="17"/>
  <c r="N797" i="17" s="1"/>
  <c r="K798" i="17"/>
  <c r="P798" i="17" s="1" a="1"/>
  <c r="P798" i="17" s="1"/>
  <c r="L798" i="17"/>
  <c r="M798" i="17"/>
  <c r="N798" i="17" s="1"/>
  <c r="K799" i="17"/>
  <c r="P799" i="17" s="1" a="1"/>
  <c r="P799" i="17" s="1"/>
  <c r="L799" i="17"/>
  <c r="M799" i="17"/>
  <c r="N799" i="17" s="1"/>
  <c r="K800" i="17"/>
  <c r="P800" i="17" s="1" a="1"/>
  <c r="P800" i="17" s="1"/>
  <c r="L800" i="17"/>
  <c r="M800" i="17"/>
  <c r="N800" i="17" s="1"/>
  <c r="K801" i="17"/>
  <c r="P801" i="17" s="1" a="1"/>
  <c r="P801" i="17" s="1"/>
  <c r="L801" i="17"/>
  <c r="M801" i="17"/>
  <c r="N801" i="17" s="1"/>
  <c r="K802" i="17"/>
  <c r="P802" i="17" s="1" a="1"/>
  <c r="P802" i="17" s="1"/>
  <c r="L802" i="17"/>
  <c r="M802" i="17"/>
  <c r="N802" i="17" s="1"/>
  <c r="K803" i="17"/>
  <c r="P803" i="17" s="1" a="1"/>
  <c r="P803" i="17" s="1"/>
  <c r="L803" i="17"/>
  <c r="M803" i="17"/>
  <c r="N803" i="17" s="1"/>
  <c r="K804" i="17"/>
  <c r="P804" i="17" s="1" a="1"/>
  <c r="P804" i="17" s="1"/>
  <c r="L804" i="17"/>
  <c r="M804" i="17"/>
  <c r="N804" i="17" s="1"/>
  <c r="K805" i="17"/>
  <c r="P805" i="17" s="1" a="1"/>
  <c r="P805" i="17" s="1"/>
  <c r="L805" i="17"/>
  <c r="M805" i="17"/>
  <c r="N805" i="17" s="1"/>
  <c r="K806" i="17"/>
  <c r="P806" i="17" s="1" a="1"/>
  <c r="P806" i="17" s="1"/>
  <c r="L806" i="17"/>
  <c r="M806" i="17"/>
  <c r="N806" i="17" s="1"/>
  <c r="K807" i="17"/>
  <c r="P807" i="17" s="1" a="1"/>
  <c r="P807" i="17" s="1"/>
  <c r="L807" i="17"/>
  <c r="M807" i="17"/>
  <c r="N807" i="17" s="1"/>
  <c r="K808" i="17"/>
  <c r="P808" i="17" s="1" a="1"/>
  <c r="P808" i="17" s="1"/>
  <c r="L808" i="17"/>
  <c r="M808" i="17"/>
  <c r="N808" i="17" s="1"/>
  <c r="K809" i="17"/>
  <c r="P809" i="17" s="1" a="1"/>
  <c r="P809" i="17" s="1"/>
  <c r="L809" i="17"/>
  <c r="M809" i="17"/>
  <c r="N809" i="17" s="1"/>
  <c r="K810" i="17"/>
  <c r="P810" i="17" s="1" a="1"/>
  <c r="P810" i="17" s="1"/>
  <c r="L810" i="17"/>
  <c r="M810" i="17"/>
  <c r="N810" i="17" s="1"/>
  <c r="K811" i="17"/>
  <c r="P811" i="17" s="1" a="1"/>
  <c r="P811" i="17" s="1"/>
  <c r="L811" i="17"/>
  <c r="M811" i="17"/>
  <c r="N811" i="17" s="1"/>
  <c r="K812" i="17"/>
  <c r="P812" i="17" s="1" a="1"/>
  <c r="P812" i="17" s="1"/>
  <c r="L812" i="17"/>
  <c r="M812" i="17"/>
  <c r="N812" i="17" s="1"/>
  <c r="K813" i="17"/>
  <c r="P813" i="17" s="1" a="1"/>
  <c r="P813" i="17" s="1"/>
  <c r="L813" i="17"/>
  <c r="M813" i="17"/>
  <c r="N813" i="17" s="1"/>
  <c r="K814" i="17"/>
  <c r="P814" i="17" s="1" a="1"/>
  <c r="P814" i="17" s="1"/>
  <c r="L814" i="17"/>
  <c r="M814" i="17"/>
  <c r="N814" i="17" s="1"/>
  <c r="K815" i="17"/>
  <c r="P815" i="17" s="1" a="1"/>
  <c r="P815" i="17" s="1"/>
  <c r="L815" i="17"/>
  <c r="M815" i="17"/>
  <c r="N815" i="17" s="1"/>
  <c r="K816" i="17"/>
  <c r="P816" i="17" s="1" a="1"/>
  <c r="P816" i="17" s="1"/>
  <c r="L816" i="17"/>
  <c r="M816" i="17"/>
  <c r="N816" i="17" s="1"/>
  <c r="K817" i="17"/>
  <c r="P817" i="17" s="1" a="1"/>
  <c r="P817" i="17" s="1"/>
  <c r="L817" i="17"/>
  <c r="M817" i="17"/>
  <c r="N817" i="17" s="1"/>
  <c r="K818" i="17"/>
  <c r="P818" i="17" s="1" a="1"/>
  <c r="P818" i="17" s="1"/>
  <c r="L818" i="17"/>
  <c r="M818" i="17"/>
  <c r="N818" i="17" s="1"/>
  <c r="K819" i="17"/>
  <c r="P819" i="17" s="1" a="1"/>
  <c r="P819" i="17" s="1"/>
  <c r="L819" i="17"/>
  <c r="M819" i="17"/>
  <c r="N819" i="17" s="1"/>
  <c r="K820" i="17"/>
  <c r="P820" i="17" s="1" a="1"/>
  <c r="P820" i="17" s="1"/>
  <c r="L820" i="17"/>
  <c r="M820" i="17"/>
  <c r="N820" i="17" s="1"/>
  <c r="K821" i="17"/>
  <c r="P821" i="17" s="1" a="1"/>
  <c r="P821" i="17" s="1"/>
  <c r="L821" i="17"/>
  <c r="M821" i="17"/>
  <c r="N821" i="17" s="1"/>
  <c r="K822" i="17"/>
  <c r="P822" i="17" s="1" a="1"/>
  <c r="P822" i="17" s="1"/>
  <c r="L822" i="17"/>
  <c r="M822" i="17"/>
  <c r="N822" i="17" s="1"/>
  <c r="K823" i="17"/>
  <c r="P823" i="17" s="1" a="1"/>
  <c r="P823" i="17" s="1"/>
  <c r="L823" i="17"/>
  <c r="M823" i="17"/>
  <c r="N823" i="17" s="1"/>
  <c r="K824" i="17"/>
  <c r="P824" i="17" s="1" a="1"/>
  <c r="P824" i="17" s="1"/>
  <c r="L824" i="17"/>
  <c r="M824" i="17"/>
  <c r="N824" i="17" s="1"/>
  <c r="K825" i="17"/>
  <c r="P825" i="17" s="1" a="1"/>
  <c r="P825" i="17" s="1"/>
  <c r="L825" i="17"/>
  <c r="M825" i="17"/>
  <c r="N825" i="17" s="1"/>
  <c r="K826" i="17"/>
  <c r="P826" i="17" s="1" a="1"/>
  <c r="P826" i="17" s="1"/>
  <c r="L826" i="17"/>
  <c r="M826" i="17"/>
  <c r="N826" i="17" s="1"/>
  <c r="K827" i="17"/>
  <c r="P827" i="17" s="1" a="1"/>
  <c r="P827" i="17" s="1"/>
  <c r="L827" i="17"/>
  <c r="M827" i="17"/>
  <c r="N827" i="17" s="1"/>
  <c r="K828" i="17"/>
  <c r="P828" i="17" s="1" a="1"/>
  <c r="P828" i="17" s="1"/>
  <c r="L828" i="17"/>
  <c r="M828" i="17"/>
  <c r="N828" i="17" s="1"/>
  <c r="K829" i="17"/>
  <c r="P829" i="17" s="1" a="1"/>
  <c r="P829" i="17" s="1"/>
  <c r="L829" i="17"/>
  <c r="M829" i="17"/>
  <c r="N829" i="17" s="1"/>
  <c r="K830" i="17"/>
  <c r="P830" i="17" s="1" a="1"/>
  <c r="P830" i="17" s="1"/>
  <c r="L830" i="17"/>
  <c r="M830" i="17"/>
  <c r="N830" i="17" s="1"/>
  <c r="K831" i="17"/>
  <c r="P831" i="17" s="1" a="1"/>
  <c r="P831" i="17" s="1"/>
  <c r="L831" i="17"/>
  <c r="M831" i="17"/>
  <c r="N831" i="17" s="1"/>
  <c r="K832" i="17"/>
  <c r="P832" i="17" s="1" a="1"/>
  <c r="P832" i="17" s="1"/>
  <c r="L832" i="17"/>
  <c r="M832" i="17"/>
  <c r="N832" i="17" s="1"/>
  <c r="K833" i="17"/>
  <c r="P833" i="17" s="1" a="1"/>
  <c r="P833" i="17" s="1"/>
  <c r="L833" i="17"/>
  <c r="M833" i="17"/>
  <c r="N833" i="17" s="1"/>
  <c r="K834" i="17"/>
  <c r="P834" i="17" s="1" a="1"/>
  <c r="P834" i="17" s="1"/>
  <c r="L834" i="17"/>
  <c r="M834" i="17"/>
  <c r="N834" i="17" s="1"/>
  <c r="K835" i="17"/>
  <c r="P835" i="17" s="1" a="1"/>
  <c r="P835" i="17" s="1"/>
  <c r="L835" i="17"/>
  <c r="M835" i="17"/>
  <c r="N835" i="17" s="1"/>
  <c r="K836" i="17"/>
  <c r="P836" i="17" s="1" a="1"/>
  <c r="P836" i="17" s="1"/>
  <c r="L836" i="17"/>
  <c r="M836" i="17"/>
  <c r="N836" i="17" s="1"/>
  <c r="K837" i="17"/>
  <c r="P837" i="17" s="1" a="1"/>
  <c r="P837" i="17" s="1"/>
  <c r="L837" i="17"/>
  <c r="M837" i="17"/>
  <c r="N837" i="17" s="1"/>
  <c r="K838" i="17"/>
  <c r="P838" i="17" s="1" a="1"/>
  <c r="P838" i="17" s="1"/>
  <c r="L838" i="17"/>
  <c r="M838" i="17"/>
  <c r="N838" i="17" s="1"/>
  <c r="K839" i="17"/>
  <c r="P839" i="17" s="1" a="1"/>
  <c r="P839" i="17" s="1"/>
  <c r="L839" i="17"/>
  <c r="M839" i="17"/>
  <c r="N839" i="17" s="1"/>
  <c r="K840" i="17"/>
  <c r="P840" i="17" s="1" a="1"/>
  <c r="P840" i="17" s="1"/>
  <c r="L840" i="17"/>
  <c r="M840" i="17"/>
  <c r="N840" i="17" s="1"/>
  <c r="K841" i="17"/>
  <c r="P841" i="17" s="1" a="1"/>
  <c r="P841" i="17" s="1"/>
  <c r="L841" i="17"/>
  <c r="M841" i="17"/>
  <c r="N841" i="17" s="1"/>
  <c r="K842" i="17"/>
  <c r="P842" i="17" s="1" a="1"/>
  <c r="P842" i="17" s="1"/>
  <c r="L842" i="17"/>
  <c r="M842" i="17"/>
  <c r="N842" i="17" s="1"/>
  <c r="K843" i="17"/>
  <c r="P843" i="17" s="1" a="1"/>
  <c r="P843" i="17" s="1"/>
  <c r="L843" i="17"/>
  <c r="M843" i="17"/>
  <c r="N843" i="17" s="1"/>
  <c r="K844" i="17"/>
  <c r="P844" i="17" s="1" a="1"/>
  <c r="P844" i="17" s="1"/>
  <c r="L844" i="17"/>
  <c r="M844" i="17"/>
  <c r="N844" i="17" s="1"/>
  <c r="K845" i="17"/>
  <c r="P845" i="17" s="1" a="1"/>
  <c r="P845" i="17" s="1"/>
  <c r="L845" i="17"/>
  <c r="M845" i="17"/>
  <c r="N845" i="17" s="1"/>
  <c r="K846" i="17"/>
  <c r="P846" i="17" s="1" a="1"/>
  <c r="P846" i="17" s="1"/>
  <c r="L846" i="17"/>
  <c r="M846" i="17"/>
  <c r="N846" i="17" s="1"/>
  <c r="K847" i="17"/>
  <c r="P847" i="17" s="1" a="1"/>
  <c r="P847" i="17" s="1"/>
  <c r="L847" i="17"/>
  <c r="M847" i="17"/>
  <c r="N847" i="17" s="1"/>
  <c r="K848" i="17"/>
  <c r="P848" i="17" s="1" a="1"/>
  <c r="P848" i="17" s="1"/>
  <c r="L848" i="17"/>
  <c r="M848" i="17"/>
  <c r="N848" i="17" s="1"/>
  <c r="K849" i="17"/>
  <c r="P849" i="17" s="1" a="1"/>
  <c r="P849" i="17" s="1"/>
  <c r="L849" i="17"/>
  <c r="M849" i="17"/>
  <c r="N849" i="17" s="1"/>
  <c r="K850" i="17"/>
  <c r="P850" i="17" s="1" a="1"/>
  <c r="P850" i="17" s="1"/>
  <c r="L850" i="17"/>
  <c r="M850" i="17"/>
  <c r="N850" i="17" s="1"/>
  <c r="K851" i="17"/>
  <c r="P851" i="17" s="1" a="1"/>
  <c r="P851" i="17" s="1"/>
  <c r="L851" i="17"/>
  <c r="M851" i="17"/>
  <c r="N851" i="17" s="1"/>
  <c r="K852" i="17"/>
  <c r="P852" i="17" s="1" a="1"/>
  <c r="P852" i="17" s="1"/>
  <c r="L852" i="17"/>
  <c r="M852" i="17"/>
  <c r="N852" i="17" s="1"/>
  <c r="K853" i="17"/>
  <c r="P853" i="17" s="1" a="1"/>
  <c r="P853" i="17" s="1"/>
  <c r="L853" i="17"/>
  <c r="M853" i="17"/>
  <c r="N853" i="17" s="1"/>
  <c r="K854" i="17"/>
  <c r="P854" i="17" s="1" a="1"/>
  <c r="P854" i="17" s="1"/>
  <c r="L854" i="17"/>
  <c r="M854" i="17"/>
  <c r="N854" i="17" s="1"/>
  <c r="K855" i="17"/>
  <c r="P855" i="17" s="1" a="1"/>
  <c r="P855" i="17" s="1"/>
  <c r="L855" i="17"/>
  <c r="M855" i="17"/>
  <c r="N855" i="17" s="1"/>
  <c r="K856" i="17"/>
  <c r="P856" i="17" s="1" a="1"/>
  <c r="P856" i="17" s="1"/>
  <c r="L856" i="17"/>
  <c r="M856" i="17"/>
  <c r="N856" i="17" s="1"/>
  <c r="K857" i="17"/>
  <c r="P857" i="17" s="1" a="1"/>
  <c r="P857" i="17" s="1"/>
  <c r="L857" i="17"/>
  <c r="M857" i="17"/>
  <c r="N857" i="17" s="1"/>
  <c r="K858" i="17"/>
  <c r="P858" i="17" s="1" a="1"/>
  <c r="P858" i="17" s="1"/>
  <c r="L858" i="17"/>
  <c r="M858" i="17"/>
  <c r="N858" i="17" s="1"/>
  <c r="K859" i="17"/>
  <c r="P859" i="17" s="1" a="1"/>
  <c r="P859" i="17" s="1"/>
  <c r="L859" i="17"/>
  <c r="M859" i="17"/>
  <c r="N859" i="17" s="1"/>
  <c r="K860" i="17"/>
  <c r="P860" i="17" s="1" a="1"/>
  <c r="P860" i="17" s="1"/>
  <c r="L860" i="17"/>
  <c r="M860" i="17"/>
  <c r="N860" i="17" s="1"/>
  <c r="K861" i="17"/>
  <c r="P861" i="17" s="1" a="1"/>
  <c r="P861" i="17" s="1"/>
  <c r="L861" i="17"/>
  <c r="M861" i="17"/>
  <c r="N861" i="17" s="1"/>
  <c r="K862" i="17"/>
  <c r="P862" i="17" s="1" a="1"/>
  <c r="P862" i="17" s="1"/>
  <c r="L862" i="17"/>
  <c r="M862" i="17"/>
  <c r="N862" i="17" s="1"/>
  <c r="K863" i="17"/>
  <c r="P863" i="17" s="1" a="1"/>
  <c r="P863" i="17" s="1"/>
  <c r="L863" i="17"/>
  <c r="M863" i="17"/>
  <c r="N863" i="17" s="1"/>
  <c r="K864" i="17"/>
  <c r="P864" i="17" s="1" a="1"/>
  <c r="P864" i="17" s="1"/>
  <c r="L864" i="17"/>
  <c r="M864" i="17"/>
  <c r="N864" i="17" s="1"/>
  <c r="K865" i="17"/>
  <c r="P865" i="17" s="1" a="1"/>
  <c r="P865" i="17" s="1"/>
  <c r="L865" i="17"/>
  <c r="M865" i="17"/>
  <c r="N865" i="17" s="1"/>
  <c r="K866" i="17"/>
  <c r="P866" i="17" s="1" a="1"/>
  <c r="P866" i="17" s="1"/>
  <c r="L866" i="17"/>
  <c r="M866" i="17"/>
  <c r="N866" i="17" s="1"/>
  <c r="K867" i="17"/>
  <c r="P867" i="17" s="1" a="1"/>
  <c r="P867" i="17" s="1"/>
  <c r="L867" i="17"/>
  <c r="M867" i="17"/>
  <c r="N867" i="17" s="1"/>
  <c r="K868" i="17"/>
  <c r="P868" i="17" s="1" a="1"/>
  <c r="P868" i="17" s="1"/>
  <c r="L868" i="17"/>
  <c r="M868" i="17"/>
  <c r="N868" i="17" s="1"/>
  <c r="K869" i="17"/>
  <c r="P869" i="17" s="1" a="1"/>
  <c r="P869" i="17" s="1"/>
  <c r="L869" i="17"/>
  <c r="M869" i="17"/>
  <c r="N869" i="17" s="1"/>
  <c r="K870" i="17"/>
  <c r="P870" i="17" s="1" a="1"/>
  <c r="P870" i="17" s="1"/>
  <c r="L870" i="17"/>
  <c r="M870" i="17"/>
  <c r="N870" i="17" s="1"/>
  <c r="K871" i="17"/>
  <c r="P871" i="17" s="1" a="1"/>
  <c r="P871" i="17" s="1"/>
  <c r="L871" i="17"/>
  <c r="M871" i="17"/>
  <c r="N871" i="17" s="1"/>
  <c r="K872" i="17"/>
  <c r="P872" i="17" s="1" a="1"/>
  <c r="P872" i="17" s="1"/>
  <c r="L872" i="17"/>
  <c r="M872" i="17"/>
  <c r="N872" i="17" s="1"/>
  <c r="K873" i="17"/>
  <c r="P873" i="17" s="1" a="1"/>
  <c r="P873" i="17" s="1"/>
  <c r="L873" i="17"/>
  <c r="M873" i="17"/>
  <c r="N873" i="17" s="1"/>
  <c r="K874" i="17"/>
  <c r="P874" i="17" s="1" a="1"/>
  <c r="P874" i="17" s="1"/>
  <c r="L874" i="17"/>
  <c r="M874" i="17"/>
  <c r="N874" i="17" s="1"/>
  <c r="K875" i="17"/>
  <c r="P875" i="17" s="1" a="1"/>
  <c r="P875" i="17" s="1"/>
  <c r="L875" i="17"/>
  <c r="M875" i="17"/>
  <c r="N875" i="17" s="1"/>
  <c r="K876" i="17"/>
  <c r="P876" i="17" s="1" a="1"/>
  <c r="P876" i="17" s="1"/>
  <c r="L876" i="17"/>
  <c r="M876" i="17"/>
  <c r="N876" i="17" s="1"/>
  <c r="K877" i="17"/>
  <c r="P877" i="17" s="1" a="1"/>
  <c r="P877" i="17" s="1"/>
  <c r="L877" i="17"/>
  <c r="M877" i="17"/>
  <c r="N877" i="17" s="1"/>
  <c r="K878" i="17"/>
  <c r="P878" i="17" s="1" a="1"/>
  <c r="P878" i="17" s="1"/>
  <c r="L878" i="17"/>
  <c r="M878" i="17"/>
  <c r="N878" i="17" s="1"/>
  <c r="K879" i="17"/>
  <c r="P879" i="17" s="1" a="1"/>
  <c r="P879" i="17" s="1"/>
  <c r="L879" i="17"/>
  <c r="M879" i="17"/>
  <c r="N879" i="17" s="1"/>
  <c r="K880" i="17"/>
  <c r="P880" i="17" s="1" a="1"/>
  <c r="P880" i="17" s="1"/>
  <c r="L880" i="17"/>
  <c r="M880" i="17"/>
  <c r="N880" i="17" s="1"/>
  <c r="K881" i="17"/>
  <c r="P881" i="17" s="1" a="1"/>
  <c r="P881" i="17" s="1"/>
  <c r="L881" i="17"/>
  <c r="M881" i="17"/>
  <c r="N881" i="17" s="1"/>
  <c r="K882" i="17"/>
  <c r="P882" i="17" s="1" a="1"/>
  <c r="P882" i="17" s="1"/>
  <c r="L882" i="17"/>
  <c r="M882" i="17"/>
  <c r="N882" i="17" s="1"/>
  <c r="K883" i="17"/>
  <c r="P883" i="17" s="1" a="1"/>
  <c r="P883" i="17" s="1"/>
  <c r="L883" i="17"/>
  <c r="M883" i="17"/>
  <c r="N883" i="17" s="1"/>
  <c r="K884" i="17"/>
  <c r="P884" i="17" s="1" a="1"/>
  <c r="P884" i="17" s="1"/>
  <c r="L884" i="17"/>
  <c r="M884" i="17"/>
  <c r="N884" i="17" s="1"/>
  <c r="K885" i="17"/>
  <c r="P885" i="17" s="1" a="1"/>
  <c r="P885" i="17" s="1"/>
  <c r="L885" i="17"/>
  <c r="M885" i="17"/>
  <c r="N885" i="17" s="1"/>
  <c r="K886" i="17"/>
  <c r="P886" i="17" s="1" a="1"/>
  <c r="P886" i="17" s="1"/>
  <c r="L886" i="17"/>
  <c r="M886" i="17"/>
  <c r="N886" i="17" s="1"/>
  <c r="K887" i="17"/>
  <c r="P887" i="17" s="1" a="1"/>
  <c r="P887" i="17" s="1"/>
  <c r="L887" i="17"/>
  <c r="M887" i="17"/>
  <c r="N887" i="17" s="1"/>
  <c r="K888" i="17"/>
  <c r="P888" i="17" s="1" a="1"/>
  <c r="P888" i="17" s="1"/>
  <c r="L888" i="17"/>
  <c r="M888" i="17"/>
  <c r="N888" i="17" s="1"/>
  <c r="K889" i="17"/>
  <c r="P889" i="17" s="1" a="1"/>
  <c r="P889" i="17" s="1"/>
  <c r="L889" i="17"/>
  <c r="M889" i="17"/>
  <c r="N889" i="17" s="1"/>
  <c r="K890" i="17"/>
  <c r="P890" i="17" s="1" a="1"/>
  <c r="P890" i="17" s="1"/>
  <c r="L890" i="17"/>
  <c r="M890" i="17"/>
  <c r="N890" i="17" s="1"/>
  <c r="K891" i="17"/>
  <c r="P891" i="17" s="1" a="1"/>
  <c r="P891" i="17" s="1"/>
  <c r="L891" i="17"/>
  <c r="M891" i="17"/>
  <c r="N891" i="17" s="1"/>
  <c r="K892" i="17"/>
  <c r="P892" i="17" s="1" a="1"/>
  <c r="P892" i="17" s="1"/>
  <c r="L892" i="17"/>
  <c r="M892" i="17"/>
  <c r="N892" i="17" s="1"/>
  <c r="K893" i="17"/>
  <c r="P893" i="17" s="1" a="1"/>
  <c r="P893" i="17" s="1"/>
  <c r="L893" i="17"/>
  <c r="M893" i="17"/>
  <c r="N893" i="17" s="1"/>
  <c r="K894" i="17"/>
  <c r="P894" i="17" s="1" a="1"/>
  <c r="P894" i="17" s="1"/>
  <c r="L894" i="17"/>
  <c r="M894" i="17"/>
  <c r="N894" i="17" s="1"/>
  <c r="K895" i="17"/>
  <c r="P895" i="17" s="1" a="1"/>
  <c r="P895" i="17" s="1"/>
  <c r="L895" i="17"/>
  <c r="M895" i="17"/>
  <c r="N895" i="17" s="1"/>
  <c r="K896" i="17"/>
  <c r="P896" i="17" s="1" a="1"/>
  <c r="P896" i="17" s="1"/>
  <c r="L896" i="17"/>
  <c r="M896" i="17"/>
  <c r="N896" i="17" s="1"/>
  <c r="K897" i="17"/>
  <c r="P897" i="17" s="1" a="1"/>
  <c r="P897" i="17" s="1"/>
  <c r="L897" i="17"/>
  <c r="M897" i="17"/>
  <c r="N897" i="17" s="1"/>
  <c r="K898" i="17"/>
  <c r="P898" i="17" s="1" a="1"/>
  <c r="P898" i="17" s="1"/>
  <c r="L898" i="17"/>
  <c r="M898" i="17"/>
  <c r="N898" i="17" s="1"/>
  <c r="K899" i="17"/>
  <c r="P899" i="17" s="1" a="1"/>
  <c r="P899" i="17" s="1"/>
  <c r="L899" i="17"/>
  <c r="M899" i="17"/>
  <c r="N899" i="17" s="1"/>
  <c r="K900" i="17"/>
  <c r="P900" i="17" s="1" a="1"/>
  <c r="P900" i="17" s="1"/>
  <c r="L900" i="17"/>
  <c r="M900" i="17"/>
  <c r="N900" i="17" s="1"/>
  <c r="K901" i="17"/>
  <c r="P901" i="17" s="1" a="1"/>
  <c r="P901" i="17" s="1"/>
  <c r="L901" i="17"/>
  <c r="M901" i="17"/>
  <c r="N901" i="17" s="1"/>
  <c r="K902" i="17"/>
  <c r="P902" i="17" s="1" a="1"/>
  <c r="P902" i="17" s="1"/>
  <c r="L902" i="17"/>
  <c r="M902" i="17"/>
  <c r="N902" i="17" s="1"/>
  <c r="K903" i="17"/>
  <c r="P903" i="17" s="1" a="1"/>
  <c r="P903" i="17" s="1"/>
  <c r="L903" i="17"/>
  <c r="M903" i="17"/>
  <c r="N903" i="17" s="1"/>
  <c r="K904" i="17"/>
  <c r="P904" i="17" s="1" a="1"/>
  <c r="P904" i="17" s="1"/>
  <c r="L904" i="17"/>
  <c r="M904" i="17"/>
  <c r="N904" i="17" s="1"/>
  <c r="K905" i="17"/>
  <c r="P905" i="17" s="1" a="1"/>
  <c r="P905" i="17" s="1"/>
  <c r="L905" i="17"/>
  <c r="M905" i="17"/>
  <c r="N905" i="17" s="1"/>
  <c r="K906" i="17"/>
  <c r="P906" i="17" s="1" a="1"/>
  <c r="P906" i="17" s="1"/>
  <c r="L906" i="17"/>
  <c r="M906" i="17"/>
  <c r="N906" i="17" s="1"/>
  <c r="K907" i="17"/>
  <c r="P907" i="17" s="1" a="1"/>
  <c r="P907" i="17" s="1"/>
  <c r="L907" i="17"/>
  <c r="M907" i="17"/>
  <c r="N907" i="17" s="1"/>
  <c r="K908" i="17"/>
  <c r="P908" i="17" s="1" a="1"/>
  <c r="P908" i="17" s="1"/>
  <c r="L908" i="17"/>
  <c r="M908" i="17"/>
  <c r="N908" i="17" s="1"/>
  <c r="K909" i="17"/>
  <c r="P909" i="17" s="1" a="1"/>
  <c r="P909" i="17" s="1"/>
  <c r="L909" i="17"/>
  <c r="M909" i="17"/>
  <c r="N909" i="17" s="1"/>
  <c r="K910" i="17"/>
  <c r="P910" i="17" s="1" a="1"/>
  <c r="P910" i="17" s="1"/>
  <c r="L910" i="17"/>
  <c r="M910" i="17"/>
  <c r="N910" i="17" s="1"/>
  <c r="K911" i="17"/>
  <c r="P911" i="17" s="1" a="1"/>
  <c r="P911" i="17" s="1"/>
  <c r="L911" i="17"/>
  <c r="M911" i="17"/>
  <c r="N911" i="17" s="1"/>
  <c r="K912" i="17"/>
  <c r="P912" i="17" s="1" a="1"/>
  <c r="P912" i="17" s="1"/>
  <c r="L912" i="17"/>
  <c r="M912" i="17"/>
  <c r="N912" i="17" s="1"/>
  <c r="K913" i="17"/>
  <c r="P913" i="17" s="1" a="1"/>
  <c r="P913" i="17" s="1"/>
  <c r="L913" i="17"/>
  <c r="M913" i="17"/>
  <c r="N913" i="17" s="1"/>
  <c r="K914" i="17"/>
  <c r="P914" i="17" s="1" a="1"/>
  <c r="P914" i="17" s="1"/>
  <c r="L914" i="17"/>
  <c r="M914" i="17"/>
  <c r="N914" i="17" s="1"/>
  <c r="K915" i="17"/>
  <c r="P915" i="17" s="1" a="1"/>
  <c r="P915" i="17" s="1"/>
  <c r="L915" i="17"/>
  <c r="M915" i="17"/>
  <c r="N915" i="17" s="1"/>
  <c r="K916" i="17"/>
  <c r="P916" i="17" s="1" a="1"/>
  <c r="P916" i="17" s="1"/>
  <c r="L916" i="17"/>
  <c r="M916" i="17"/>
  <c r="N916" i="17" s="1"/>
  <c r="K917" i="17"/>
  <c r="P917" i="17" s="1" a="1"/>
  <c r="P917" i="17" s="1"/>
  <c r="L917" i="17"/>
  <c r="M917" i="17"/>
  <c r="N917" i="17" s="1"/>
  <c r="K918" i="17"/>
  <c r="P918" i="17" s="1" a="1"/>
  <c r="P918" i="17" s="1"/>
  <c r="L918" i="17"/>
  <c r="M918" i="17"/>
  <c r="N918" i="17" s="1"/>
  <c r="K919" i="17"/>
  <c r="P919" i="17" s="1" a="1"/>
  <c r="P919" i="17" s="1"/>
  <c r="L919" i="17"/>
  <c r="M919" i="17"/>
  <c r="N919" i="17" s="1"/>
  <c r="K920" i="17"/>
  <c r="P920" i="17" s="1" a="1"/>
  <c r="P920" i="17" s="1"/>
  <c r="L920" i="17"/>
  <c r="M920" i="17"/>
  <c r="N920" i="17" s="1"/>
  <c r="K921" i="17"/>
  <c r="P921" i="17" s="1" a="1"/>
  <c r="P921" i="17" s="1"/>
  <c r="L921" i="17"/>
  <c r="M921" i="17"/>
  <c r="N921" i="17" s="1"/>
  <c r="K922" i="17"/>
  <c r="P922" i="17" s="1" a="1"/>
  <c r="P922" i="17" s="1"/>
  <c r="L922" i="17"/>
  <c r="M922" i="17"/>
  <c r="N922" i="17" s="1"/>
  <c r="K923" i="17"/>
  <c r="P923" i="17" s="1" a="1"/>
  <c r="P923" i="17" s="1"/>
  <c r="L923" i="17"/>
  <c r="M923" i="17"/>
  <c r="N923" i="17" s="1"/>
  <c r="K924" i="17"/>
  <c r="P924" i="17" s="1" a="1"/>
  <c r="P924" i="17" s="1"/>
  <c r="L924" i="17"/>
  <c r="M924" i="17"/>
  <c r="N924" i="17" s="1"/>
  <c r="K925" i="17"/>
  <c r="P925" i="17" s="1" a="1"/>
  <c r="P925" i="17" s="1"/>
  <c r="L925" i="17"/>
  <c r="M925" i="17"/>
  <c r="N925" i="17" s="1"/>
  <c r="K926" i="17"/>
  <c r="P926" i="17" s="1" a="1"/>
  <c r="P926" i="17" s="1"/>
  <c r="L926" i="17"/>
  <c r="M926" i="17"/>
  <c r="N926" i="17" s="1"/>
  <c r="K927" i="17"/>
  <c r="P927" i="17" s="1" a="1"/>
  <c r="P927" i="17" s="1"/>
  <c r="L927" i="17"/>
  <c r="M927" i="17"/>
  <c r="N927" i="17" s="1"/>
  <c r="K928" i="17"/>
  <c r="P928" i="17" s="1" a="1"/>
  <c r="P928" i="17" s="1"/>
  <c r="L928" i="17"/>
  <c r="M928" i="17"/>
  <c r="N928" i="17" s="1"/>
  <c r="K929" i="17"/>
  <c r="P929" i="17" s="1" a="1"/>
  <c r="P929" i="17" s="1"/>
  <c r="L929" i="17"/>
  <c r="M929" i="17"/>
  <c r="N929" i="17" s="1"/>
  <c r="K930" i="17"/>
  <c r="P930" i="17" s="1" a="1"/>
  <c r="P930" i="17" s="1"/>
  <c r="L930" i="17"/>
  <c r="M930" i="17"/>
  <c r="N930" i="17" s="1"/>
  <c r="K931" i="17"/>
  <c r="P931" i="17" s="1" a="1"/>
  <c r="P931" i="17" s="1"/>
  <c r="L931" i="17"/>
  <c r="M931" i="17"/>
  <c r="N931" i="17" s="1"/>
  <c r="K932" i="17"/>
  <c r="P932" i="17" s="1" a="1"/>
  <c r="P932" i="17" s="1"/>
  <c r="L932" i="17"/>
  <c r="M932" i="17"/>
  <c r="N932" i="17" s="1"/>
  <c r="K933" i="17"/>
  <c r="P933" i="17" s="1" a="1"/>
  <c r="P933" i="17" s="1"/>
  <c r="L933" i="17"/>
  <c r="M933" i="17"/>
  <c r="N933" i="17" s="1"/>
  <c r="K934" i="17"/>
  <c r="P934" i="17" s="1" a="1"/>
  <c r="P934" i="17" s="1"/>
  <c r="L934" i="17"/>
  <c r="M934" i="17"/>
  <c r="N934" i="17" s="1"/>
  <c r="K935" i="17"/>
  <c r="P935" i="17" s="1" a="1"/>
  <c r="P935" i="17" s="1"/>
  <c r="L935" i="17"/>
  <c r="M935" i="17"/>
  <c r="N935" i="17" s="1"/>
  <c r="K936" i="17"/>
  <c r="P936" i="17" s="1" a="1"/>
  <c r="P936" i="17" s="1"/>
  <c r="L936" i="17"/>
  <c r="M936" i="17"/>
  <c r="N936" i="17" s="1"/>
  <c r="K937" i="17"/>
  <c r="P937" i="17" s="1" a="1"/>
  <c r="P937" i="17" s="1"/>
  <c r="L937" i="17"/>
  <c r="M937" i="17"/>
  <c r="N937" i="17" s="1"/>
  <c r="K938" i="17"/>
  <c r="P938" i="17" s="1" a="1"/>
  <c r="P938" i="17" s="1"/>
  <c r="L938" i="17"/>
  <c r="M938" i="17"/>
  <c r="N938" i="17" s="1"/>
  <c r="K939" i="17"/>
  <c r="P939" i="17" s="1" a="1"/>
  <c r="P939" i="17" s="1"/>
  <c r="L939" i="17"/>
  <c r="M939" i="17"/>
  <c r="N939" i="17" s="1"/>
  <c r="K940" i="17"/>
  <c r="P940" i="17" s="1" a="1"/>
  <c r="P940" i="17" s="1"/>
  <c r="L940" i="17"/>
  <c r="M940" i="17"/>
  <c r="N940" i="17" s="1"/>
  <c r="K941" i="17"/>
  <c r="P941" i="17" s="1" a="1"/>
  <c r="P941" i="17" s="1"/>
  <c r="L941" i="17"/>
  <c r="M941" i="17"/>
  <c r="N941" i="17" s="1"/>
  <c r="K942" i="17"/>
  <c r="P942" i="17" s="1" a="1"/>
  <c r="P942" i="17" s="1"/>
  <c r="L942" i="17"/>
  <c r="M942" i="17"/>
  <c r="N942" i="17" s="1"/>
  <c r="K943" i="17"/>
  <c r="P943" i="17" s="1" a="1"/>
  <c r="P943" i="17" s="1"/>
  <c r="L943" i="17"/>
  <c r="M943" i="17"/>
  <c r="N943" i="17" s="1"/>
  <c r="K944" i="17"/>
  <c r="P944" i="17" s="1" a="1"/>
  <c r="P944" i="17" s="1"/>
  <c r="L944" i="17"/>
  <c r="M944" i="17"/>
  <c r="N944" i="17" s="1"/>
  <c r="K945" i="17"/>
  <c r="P945" i="17" s="1" a="1"/>
  <c r="P945" i="17" s="1"/>
  <c r="L945" i="17"/>
  <c r="M945" i="17"/>
  <c r="N945" i="17" s="1"/>
  <c r="K946" i="17"/>
  <c r="P946" i="17" s="1" a="1"/>
  <c r="P946" i="17" s="1"/>
  <c r="L946" i="17"/>
  <c r="M946" i="17"/>
  <c r="N946" i="17" s="1"/>
  <c r="K947" i="17"/>
  <c r="P947" i="17" s="1" a="1"/>
  <c r="P947" i="17" s="1"/>
  <c r="L947" i="17"/>
  <c r="M947" i="17"/>
  <c r="N947" i="17" s="1"/>
  <c r="K948" i="17"/>
  <c r="P948" i="17" s="1" a="1"/>
  <c r="P948" i="17" s="1"/>
  <c r="L948" i="17"/>
  <c r="M948" i="17"/>
  <c r="N948" i="17" s="1"/>
  <c r="K949" i="17"/>
  <c r="P949" i="17" s="1" a="1"/>
  <c r="P949" i="17" s="1"/>
  <c r="L949" i="17"/>
  <c r="M949" i="17"/>
  <c r="N949" i="17" s="1"/>
  <c r="K950" i="17"/>
  <c r="P950" i="17" s="1" a="1"/>
  <c r="P950" i="17" s="1"/>
  <c r="L950" i="17"/>
  <c r="M950" i="17"/>
  <c r="N950" i="17" s="1"/>
  <c r="K951" i="17"/>
  <c r="P951" i="17" s="1" a="1"/>
  <c r="P951" i="17" s="1"/>
  <c r="L951" i="17"/>
  <c r="M951" i="17"/>
  <c r="N951" i="17" s="1"/>
  <c r="K952" i="17"/>
  <c r="P952" i="17" s="1" a="1"/>
  <c r="P952" i="17" s="1"/>
  <c r="L952" i="17"/>
  <c r="M952" i="17"/>
  <c r="N952" i="17" s="1"/>
  <c r="K953" i="17"/>
  <c r="P953" i="17" s="1" a="1"/>
  <c r="P953" i="17" s="1"/>
  <c r="L953" i="17"/>
  <c r="M953" i="17"/>
  <c r="N953" i="17" s="1"/>
  <c r="K954" i="17"/>
  <c r="P954" i="17" s="1" a="1"/>
  <c r="P954" i="17" s="1"/>
  <c r="L954" i="17"/>
  <c r="M954" i="17"/>
  <c r="N954" i="17" s="1"/>
  <c r="K955" i="17"/>
  <c r="P955" i="17" s="1" a="1"/>
  <c r="P955" i="17" s="1"/>
  <c r="L955" i="17"/>
  <c r="M955" i="17"/>
  <c r="N955" i="17" s="1"/>
  <c r="K956" i="17"/>
  <c r="P956" i="17" s="1" a="1"/>
  <c r="P956" i="17" s="1"/>
  <c r="L956" i="17"/>
  <c r="M956" i="17"/>
  <c r="N956" i="17" s="1"/>
  <c r="K957" i="17"/>
  <c r="P957" i="17" s="1" a="1"/>
  <c r="P957" i="17" s="1"/>
  <c r="L957" i="17"/>
  <c r="M957" i="17"/>
  <c r="N957" i="17" s="1"/>
  <c r="K958" i="17"/>
  <c r="P958" i="17" s="1" a="1"/>
  <c r="P958" i="17" s="1"/>
  <c r="L958" i="17"/>
  <c r="M958" i="17"/>
  <c r="N958" i="17" s="1"/>
  <c r="K959" i="17"/>
  <c r="P959" i="17" s="1" a="1"/>
  <c r="P959" i="17" s="1"/>
  <c r="L959" i="17"/>
  <c r="M959" i="17"/>
  <c r="N959" i="17" s="1"/>
  <c r="K960" i="17"/>
  <c r="P960" i="17" s="1" a="1"/>
  <c r="P960" i="17" s="1"/>
  <c r="L960" i="17"/>
  <c r="M960" i="17"/>
  <c r="N960" i="17" s="1"/>
  <c r="K961" i="17"/>
  <c r="P961" i="17" s="1" a="1"/>
  <c r="P961" i="17" s="1"/>
  <c r="L961" i="17"/>
  <c r="M961" i="17"/>
  <c r="N961" i="17" s="1"/>
  <c r="K962" i="17"/>
  <c r="P962" i="17" s="1" a="1"/>
  <c r="P962" i="17" s="1"/>
  <c r="L962" i="17"/>
  <c r="M962" i="17"/>
  <c r="N962" i="17" s="1"/>
  <c r="K963" i="17"/>
  <c r="P963" i="17" s="1" a="1"/>
  <c r="P963" i="17" s="1"/>
  <c r="L963" i="17"/>
  <c r="M963" i="17"/>
  <c r="N963" i="17" s="1"/>
  <c r="K964" i="17"/>
  <c r="P964" i="17" s="1" a="1"/>
  <c r="P964" i="17" s="1"/>
  <c r="L964" i="17"/>
  <c r="M964" i="17"/>
  <c r="N964" i="17" s="1"/>
  <c r="K965" i="17"/>
  <c r="P965" i="17" s="1" a="1"/>
  <c r="P965" i="17" s="1"/>
  <c r="L965" i="17"/>
  <c r="M965" i="17"/>
  <c r="N965" i="17" s="1"/>
  <c r="K966" i="17"/>
  <c r="P966" i="17" s="1" a="1"/>
  <c r="P966" i="17" s="1"/>
  <c r="L966" i="17"/>
  <c r="M966" i="17"/>
  <c r="N966" i="17" s="1"/>
  <c r="K967" i="17"/>
  <c r="P967" i="17" s="1" a="1"/>
  <c r="P967" i="17" s="1"/>
  <c r="L967" i="17"/>
  <c r="M967" i="17"/>
  <c r="N967" i="17" s="1"/>
  <c r="K968" i="17"/>
  <c r="P968" i="17" s="1" a="1"/>
  <c r="P968" i="17" s="1"/>
  <c r="L968" i="17"/>
  <c r="M968" i="17"/>
  <c r="N968" i="17" s="1"/>
  <c r="K969" i="17"/>
  <c r="P969" i="17" s="1" a="1"/>
  <c r="P969" i="17" s="1"/>
  <c r="L969" i="17"/>
  <c r="M969" i="17"/>
  <c r="N969" i="17" s="1"/>
  <c r="K970" i="17"/>
  <c r="P970" i="17" s="1" a="1"/>
  <c r="P970" i="17" s="1"/>
  <c r="L970" i="17"/>
  <c r="M970" i="17"/>
  <c r="N970" i="17" s="1"/>
  <c r="K971" i="17"/>
  <c r="P971" i="17" s="1" a="1"/>
  <c r="P971" i="17" s="1"/>
  <c r="L971" i="17"/>
  <c r="M971" i="17"/>
  <c r="N971" i="17" s="1"/>
  <c r="K972" i="17"/>
  <c r="P972" i="17" s="1" a="1"/>
  <c r="P972" i="17" s="1"/>
  <c r="L972" i="17"/>
  <c r="M972" i="17"/>
  <c r="N972" i="17" s="1"/>
  <c r="K973" i="17"/>
  <c r="P973" i="17" s="1" a="1"/>
  <c r="P973" i="17" s="1"/>
  <c r="L973" i="17"/>
  <c r="M973" i="17"/>
  <c r="N973" i="17" s="1"/>
  <c r="K974" i="17"/>
  <c r="P974" i="17" s="1" a="1"/>
  <c r="P974" i="17" s="1"/>
  <c r="L974" i="17"/>
  <c r="M974" i="17"/>
  <c r="N974" i="17" s="1"/>
  <c r="K975" i="17"/>
  <c r="P975" i="17" s="1" a="1"/>
  <c r="P975" i="17" s="1"/>
  <c r="L975" i="17"/>
  <c r="M975" i="17"/>
  <c r="N975" i="17" s="1"/>
  <c r="K976" i="17"/>
  <c r="P976" i="17" s="1" a="1"/>
  <c r="P976" i="17" s="1"/>
  <c r="L976" i="17"/>
  <c r="M976" i="17"/>
  <c r="N976" i="17" s="1"/>
  <c r="K977" i="17"/>
  <c r="P977" i="17" s="1" a="1"/>
  <c r="P977" i="17" s="1"/>
  <c r="L977" i="17"/>
  <c r="M977" i="17"/>
  <c r="N977" i="17" s="1"/>
  <c r="K978" i="17"/>
  <c r="P978" i="17" s="1" a="1"/>
  <c r="P978" i="17" s="1"/>
  <c r="L978" i="17"/>
  <c r="M978" i="17"/>
  <c r="N978" i="17" s="1"/>
  <c r="K979" i="17"/>
  <c r="P979" i="17" s="1" a="1"/>
  <c r="P979" i="17" s="1"/>
  <c r="L979" i="17"/>
  <c r="M979" i="17"/>
  <c r="N979" i="17" s="1"/>
  <c r="K980" i="17"/>
  <c r="P980" i="17" s="1" a="1"/>
  <c r="P980" i="17" s="1"/>
  <c r="L980" i="17"/>
  <c r="M980" i="17"/>
  <c r="N980" i="17" s="1"/>
  <c r="K981" i="17"/>
  <c r="P981" i="17" s="1" a="1"/>
  <c r="P981" i="17" s="1"/>
  <c r="L981" i="17"/>
  <c r="M981" i="17"/>
  <c r="N981" i="17" s="1"/>
  <c r="K982" i="17"/>
  <c r="P982" i="17" s="1" a="1"/>
  <c r="P982" i="17" s="1"/>
  <c r="L982" i="17"/>
  <c r="M982" i="17"/>
  <c r="N982" i="17" s="1"/>
  <c r="K983" i="17"/>
  <c r="P983" i="17" s="1" a="1"/>
  <c r="P983" i="17" s="1"/>
  <c r="L983" i="17"/>
  <c r="M983" i="17"/>
  <c r="N983" i="17" s="1"/>
  <c r="K984" i="17"/>
  <c r="P984" i="17" s="1" a="1"/>
  <c r="P984" i="17" s="1"/>
  <c r="L984" i="17"/>
  <c r="M984" i="17"/>
  <c r="N984" i="17" s="1"/>
  <c r="K985" i="17"/>
  <c r="P985" i="17" s="1" a="1"/>
  <c r="P985" i="17" s="1"/>
  <c r="L985" i="17"/>
  <c r="M985" i="17"/>
  <c r="N985" i="17" s="1"/>
  <c r="K986" i="17"/>
  <c r="P986" i="17" s="1" a="1"/>
  <c r="P986" i="17" s="1"/>
  <c r="L986" i="17"/>
  <c r="M986" i="17"/>
  <c r="N986" i="17" s="1"/>
  <c r="K987" i="17"/>
  <c r="P987" i="17" s="1" a="1"/>
  <c r="P987" i="17" s="1"/>
  <c r="L987" i="17"/>
  <c r="M987" i="17"/>
  <c r="N987" i="17" s="1"/>
  <c r="K988" i="17"/>
  <c r="P988" i="17" s="1" a="1"/>
  <c r="P988" i="17" s="1"/>
  <c r="L988" i="17"/>
  <c r="M988" i="17"/>
  <c r="N988" i="17" s="1"/>
  <c r="K989" i="17"/>
  <c r="P989" i="17" s="1" a="1"/>
  <c r="P989" i="17" s="1"/>
  <c r="L989" i="17"/>
  <c r="M989" i="17"/>
  <c r="N989" i="17" s="1"/>
  <c r="K990" i="17"/>
  <c r="P990" i="17" s="1" a="1"/>
  <c r="P990" i="17" s="1"/>
  <c r="L990" i="17"/>
  <c r="M990" i="17"/>
  <c r="N990" i="17" s="1"/>
  <c r="K991" i="17"/>
  <c r="P991" i="17" s="1" a="1"/>
  <c r="P991" i="17" s="1"/>
  <c r="L991" i="17"/>
  <c r="M991" i="17"/>
  <c r="N991" i="17" s="1"/>
  <c r="K992" i="17"/>
  <c r="P992" i="17" s="1" a="1"/>
  <c r="P992" i="17" s="1"/>
  <c r="L992" i="17"/>
  <c r="M992" i="17"/>
  <c r="N992" i="17" s="1"/>
  <c r="K993" i="17"/>
  <c r="P993" i="17" s="1" a="1"/>
  <c r="P993" i="17" s="1"/>
  <c r="L993" i="17"/>
  <c r="M993" i="17"/>
  <c r="N993" i="17" s="1"/>
  <c r="K994" i="17"/>
  <c r="P994" i="17" s="1" a="1"/>
  <c r="P994" i="17" s="1"/>
  <c r="L994" i="17"/>
  <c r="M994" i="17"/>
  <c r="N994" i="17" s="1"/>
  <c r="K995" i="17"/>
  <c r="P995" i="17" s="1" a="1"/>
  <c r="P995" i="17" s="1"/>
  <c r="L995" i="17"/>
  <c r="M995" i="17"/>
  <c r="N995" i="17" s="1"/>
  <c r="K996" i="17"/>
  <c r="P996" i="17" s="1" a="1"/>
  <c r="P996" i="17" s="1"/>
  <c r="L996" i="17"/>
  <c r="M996" i="17"/>
  <c r="N996" i="17" s="1"/>
  <c r="K997" i="17"/>
  <c r="P997" i="17" s="1" a="1"/>
  <c r="P997" i="17" s="1"/>
  <c r="L997" i="17"/>
  <c r="M997" i="17"/>
  <c r="N997" i="17" s="1"/>
  <c r="K998" i="17"/>
  <c r="P998" i="17" s="1" a="1"/>
  <c r="P998" i="17" s="1"/>
  <c r="L998" i="17"/>
  <c r="M998" i="17"/>
  <c r="N998" i="17" s="1"/>
  <c r="K999" i="17"/>
  <c r="P999" i="17" s="1" a="1"/>
  <c r="P999" i="17" s="1"/>
  <c r="L999" i="17"/>
  <c r="M999" i="17"/>
  <c r="N999" i="17" s="1"/>
  <c r="K1000" i="17"/>
  <c r="P1000" i="17" s="1" a="1"/>
  <c r="P1000" i="17" s="1"/>
  <c r="L1000" i="17"/>
  <c r="M1000" i="17"/>
  <c r="N1000" i="17" s="1"/>
  <c r="K1001" i="17"/>
  <c r="P1001" i="17" s="1" a="1"/>
  <c r="P1001" i="17" s="1"/>
  <c r="L1001" i="17"/>
  <c r="M1001" i="17"/>
  <c r="N1001" i="17" s="1"/>
  <c r="K2" i="17"/>
  <c r="P2" i="17" s="1" a="1"/>
  <c r="P2" i="17" s="1"/>
  <c r="L2" i="17"/>
  <c r="M2" i="17"/>
  <c r="N2"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<sst xmlns="http://schemas.openxmlformats.org/spreadsheetml/2006/main" count="11144" uniqueCount="6224">
  <si>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</si>
  <si>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</si>
  <si>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</si>
  <si>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</si>
  <si>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</si>
  <si>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</si>
  <si>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</si>
  <si>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</si>
  <si>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</si>
  <si>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</si>
  <si>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</si>
  <si>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</si>
  <si>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</si>
  <si>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</si>
  <si>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</si>
  <si>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</si>
  <si>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</si>
  <si>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</si>
  <si>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</si>
  <si>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</si>
  <si>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</si>
  <si>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</si>
  <si>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</si>
  <si>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</si>
  <si>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</si>
  <si>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</si>
  <si>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</si>
  <si>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</si>
  <si>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</si>
  <si>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</si>
  <si>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</si>
  <si>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</si>
  <si>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</si>
  <si>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</si>
  <si>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</si>
  <si>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</si>
  <si>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</si>
  <si>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</si>
  <si>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</si>
  <si>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</si>
  <si>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</si>
  <si>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</si>
  <si>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</si>
  <si>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</si>
  <si>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</si>
  <si>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</si>
  <si>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</si>
  <si>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</si>
  <si>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</si>
  <si>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</si>
  <si>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</si>
  <si>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</si>
  <si>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</si>
  <si>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</si>
  <si>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</si>
  <si>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</si>
  <si>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</si>
  <si>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</si>
  <si>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</si>
  <si>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</si>
  <si>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</si>
  <si>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</si>
  <si>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</si>
  <si>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</si>
  <si>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</si>
  <si>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</si>
  <si>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</si>
  <si>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</si>
  <si>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</si>
  <si>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</si>
  <si>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</si>
  <si>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</si>
  <si>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</si>
  <si>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</si>
  <si>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</si>
  <si>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</si>
  <si>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</si>
  <si>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</si>
  <si>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</si>
  <si>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</si>
  <si>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</si>
  <si>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</si>
  <si>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</si>
  <si>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</si>
  <si>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</si>
  <si>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</si>
  <si>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</si>
  <si>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</si>
  <si>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</si>
  <si>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</si>
  <si>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</si>
  <si>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</si>
  <si>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</si>
  <si>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</si>
  <si>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</si>
  <si>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</si>
  <si>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</si>
  <si>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</si>
  <si>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</si>
  <si>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</si>
  <si>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</si>
  <si>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</si>
  <si>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</si>
  <si>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</si>
  <si>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</si>
  <si>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</si>
  <si>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</si>
  <si>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</si>
  <si>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</si>
  <si>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</si>
  <si>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</si>
  <si>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</si>
  <si>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</si>
  <si>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</si>
  <si>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</si>
  <si>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</si>
  <si>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</si>
  <si>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</si>
  <si>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</si>
  <si>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</si>
  <si>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</si>
  <si>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</si>
  <si>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</si>
  <si>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</si>
  <si>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</si>
  <si>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</si>
  <si>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</si>
  <si>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</si>
  <si>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</si>
  <si>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</si>
  <si>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</si>
  <si>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</si>
  <si>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</si>
  <si>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</si>
  <si>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</si>
  <si>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</si>
  <si>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</si>
  <si>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</si>
  <si>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</si>
  <si>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</si>
  <si>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</si>
  <si>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</si>
  <si>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</si>
  <si>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</si>
  <si>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</si>
  <si>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</si>
  <si>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</si>
  <si>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</si>
  <si>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</si>
  <si>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</si>
  <si>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</si>
  <si>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</si>
  <si>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</si>
  <si>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</si>
  <si>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</si>
  <si>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</si>
  <si>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</si>
  <si>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</si>
  <si>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</si>
  <si>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</si>
  <si>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</si>
  <si>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</si>
  <si>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</si>
  <si>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</si>
  <si>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</si>
  <si>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</si>
  <si>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</si>
  <si>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</si>
  <si>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</si>
  <si>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</si>
  <si>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</si>
  <si>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</si>
  <si>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</si>
  <si>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</si>
  <si>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</si>
  <si>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</si>
  <si>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</si>
  <si>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</si>
  <si>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</si>
  <si>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</si>
  <si>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</si>
  <si>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</si>
  <si>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</si>
  <si>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</si>
  <si>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</si>
  <si>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</si>
  <si>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</si>
  <si>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</si>
  <si>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</si>
  <si>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</si>
  <si>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</si>
  <si>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</si>
  <si>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</si>
  <si>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</si>
  <si>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</si>
  <si>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</si>
  <si>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</si>
  <si>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</si>
  <si>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</si>
  <si>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</si>
  <si>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</si>
  <si>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</si>
  <si>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</si>
  <si>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</si>
  <si>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</si>
  <si>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</si>
  <si>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</si>
  <si>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</si>
  <si>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</si>
  <si>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</si>
  <si>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</si>
  <si>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</si>
  <si>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</si>
  <si>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</si>
  <si>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</si>
  <si>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</si>
  <si>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</si>
  <si>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</si>
  <si>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</si>
  <si>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</si>
  <si>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</si>
  <si>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</si>
  <si>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</si>
  <si>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</si>
  <si>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</si>
  <si>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</si>
  <si>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</si>
  <si>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</si>
  <si>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</si>
  <si>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</si>
  <si>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</si>
  <si>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</si>
  <si>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</si>
  <si>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</si>
  <si>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</si>
  <si>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</si>
  <si>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</si>
  <si>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</si>
  <si>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</si>
  <si>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</si>
  <si>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</si>
  <si>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</si>
  <si>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</si>
  <si>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</si>
  <si>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</si>
  <si>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</si>
  <si>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</si>
  <si>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</si>
  <si>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</si>
  <si>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</si>
  <si>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</si>
  <si>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</si>
  <si>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</si>
  <si>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</si>
  <si>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</si>
  <si>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</si>
  <si>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</si>
  <si>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</si>
  <si>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</si>
  <si>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</si>
  <si>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</si>
  <si>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</si>
  <si>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</si>
  <si>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</si>
  <si>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</si>
  <si>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</si>
  <si>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</si>
  <si>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</si>
  <si>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</si>
  <si>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</si>
  <si>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</si>
  <si>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</si>
  <si>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</si>
  <si>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</si>
  <si>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</si>
  <si>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</si>
  <si>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</si>
  <si>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</si>
  <si>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</si>
  <si>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</si>
  <si>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</si>
  <si>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</si>
  <si>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</si>
  <si>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</si>
  <si>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</si>
  <si>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</si>
  <si>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</si>
  <si>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</si>
  <si>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</si>
  <si>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</si>
  <si>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</si>
  <si>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</si>
  <si>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</si>
  <si>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</si>
  <si>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</si>
  <si>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</si>
  <si>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</si>
  <si>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</si>
  <si>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</si>
  <si>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</si>
  <si>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</si>
  <si>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</si>
  <si>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</si>
  <si>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</si>
  <si>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</si>
  <si>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</si>
  <si>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</si>
  <si>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</si>
  <si>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</si>
  <si>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</si>
  <si>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</si>
  <si>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</si>
  <si>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</si>
  <si>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</si>
  <si>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</si>
  <si>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</si>
  <si>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</si>
  <si>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</si>
  <si>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</si>
  <si>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</si>
  <si>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</si>
  <si>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</si>
  <si>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</si>
  <si>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</si>
  <si>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</si>
  <si>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</si>
  <si>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</si>
  <si>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</si>
  <si>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</si>
  <si>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</si>
  <si>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</si>
  <si>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</si>
  <si>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</si>
  <si>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</si>
  <si>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</si>
  <si>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</si>
  <si>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</si>
  <si>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</si>
  <si>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</si>
  <si>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</si>
  <si>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</si>
  <si>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</si>
  <si>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</si>
  <si>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</si>
  <si>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</si>
  <si>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</si>
  <si>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</si>
  <si>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</si>
  <si>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</si>
  <si>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</si>
  <si>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</si>
  <si>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</si>
  <si>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</si>
  <si>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</si>
  <si>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</si>
  <si>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</si>
  <si>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</si>
  <si>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</si>
  <si>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</si>
  <si>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</si>
  <si>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</si>
  <si>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</si>
  <si>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</si>
  <si>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</si>
  <si>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</si>
  <si>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</si>
  <si>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</si>
  <si>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</si>
  <si>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</si>
  <si>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</si>
  <si>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</si>
  <si>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</si>
  <si>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</si>
  <si>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</si>
  <si>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</si>
  <si>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</si>
  <si>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</si>
  <si>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</si>
  <si>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</si>
  <si>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</si>
  <si>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</si>
  <si>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</si>
  <si>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</si>
  <si>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</si>
  <si>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</si>
  <si>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</si>
  <si>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</si>
  <si>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</si>
  <si>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</si>
  <si>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</si>
  <si>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</si>
  <si>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</si>
  <si>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</si>
  <si>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</si>
  <si>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</si>
  <si>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</si>
  <si>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</si>
  <si>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</si>
  <si>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</si>
  <si>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</si>
  <si>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</si>
  <si>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</si>
  <si>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</si>
  <si>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</si>
  <si>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</si>
  <si>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</si>
  <si>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</si>
  <si>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</si>
  <si>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</si>
  <si>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</si>
  <si>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</si>
  <si>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</si>
  <si>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</si>
  <si>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</si>
  <si>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</si>
  <si>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</si>
  <si>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</si>
  <si>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</si>
  <si>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</si>
  <si>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</si>
  <si>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</si>
  <si>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</si>
  <si>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</si>
  <si>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</si>
  <si>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</si>
  <si>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</si>
  <si>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</si>
  <si>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</si>
  <si>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</si>
  <si>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</si>
  <si>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</si>
  <si>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</si>
  <si>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</si>
  <si>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</si>
  <si>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</si>
  <si>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</si>
  <si>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</si>
  <si>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</si>
  <si>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</si>
  <si>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</si>
  <si>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</si>
  <si>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</si>
  <si>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</si>
  <si>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</si>
  <si>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</si>
  <si>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</si>
  <si>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</si>
  <si>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</si>
  <si>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</si>
  <si>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</si>
  <si>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</si>
  <si>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</si>
  <si>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</si>
  <si>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</si>
  <si>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</si>
  <si>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</si>
  <si>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</si>
  <si>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</si>
  <si>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</si>
  <si>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</si>
  <si>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</si>
  <si>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</si>
  <si>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</si>
  <si>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</si>
  <si>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</si>
  <si>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</si>
  <si>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</si>
  <si>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</si>
  <si>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</si>
  <si>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</si>
  <si>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</si>
  <si>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</si>
  <si>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</si>
  <si>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</si>
  <si>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</si>
  <si>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</si>
  <si>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</si>
  <si>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</si>
  <si>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</si>
  <si>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</si>
  <si>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</si>
  <si>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</si>
  <si>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</si>
  <si>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</si>
  <si>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</si>
  <si>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</si>
  <si>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</si>
  <si>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</si>
  <si>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</si>
  <si>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</si>
  <si>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</si>
  <si>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</si>
  <si>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</si>
  <si>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</si>
  <si>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</si>
  <si>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</si>
  <si>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</si>
  <si>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</si>
  <si>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</si>
  <si>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</si>
  <si>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</si>
  <si>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</si>
  <si>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</si>
  <si>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</si>
  <si>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</si>
  <si>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</si>
  <si>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</si>
  <si>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</si>
  <si>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</si>
  <si>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</si>
  <si>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</si>
  <si>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</si>
  <si>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</si>
  <si>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</si>
  <si>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</si>
  <si>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</si>
  <si>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</si>
  <si>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</si>
  <si>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</si>
  <si>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</si>
  <si>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</si>
  <si>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</si>
  <si>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</si>
  <si>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</si>
  <si>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</si>
  <si>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</si>
  <si>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</si>
  <si>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</si>
  <si>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</si>
  <si>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</si>
  <si>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</si>
  <si>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</si>
  <si>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</si>
  <si>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</si>
  <si>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</si>
  <si>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</si>
  <si>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</si>
  <si>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</si>
  <si>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</si>
  <si>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</si>
  <si>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</si>
  <si>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</si>
  <si>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</si>
  <si>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</si>
  <si>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</si>
  <si>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</si>
  <si>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</si>
  <si>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</si>
  <si>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</si>
  <si>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</si>
  <si>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</si>
  <si>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</si>
  <si>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</si>
  <si>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</si>
  <si>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</si>
  <si>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</si>
  <si>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</si>
  <si>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</si>
  <si>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</si>
  <si>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</si>
  <si>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</si>
  <si>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</si>
  <si>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</si>
  <si>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</si>
  <si>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</si>
  <si>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</si>
  <si>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</si>
  <si>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</si>
  <si>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</si>
  <si>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</si>
  <si>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</si>
  <si>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</si>
  <si>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</si>
  <si>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</si>
  <si>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</si>
  <si>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</si>
  <si>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</si>
  <si>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</si>
  <si>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</si>
  <si>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</si>
  <si>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</si>
  <si>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</si>
  <si>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</si>
  <si>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</si>
  <si>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</si>
  <si>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</si>
  <si>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</si>
  <si>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</si>
  <si>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</si>
  <si>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</si>
  <si>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</si>
  <si>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</si>
  <si>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</si>
  <si>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</si>
  <si>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</si>
  <si>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</si>
  <si>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</si>
  <si>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</si>
  <si>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</si>
  <si>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</si>
  <si>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</si>
  <si>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</si>
  <si>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</si>
  <si>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</si>
  <si>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</si>
  <si>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</si>
  <si>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</si>
  <si>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</si>
  <si>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</si>
  <si>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</si>
  <si>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</si>
  <si>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</si>
  <si>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</si>
  <si>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</si>
  <si>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</si>
  <si>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</si>
  <si>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</si>
  <si>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</si>
  <si>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</si>
  <si>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</si>
  <si>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</si>
  <si>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</si>
  <si>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</si>
  <si>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</si>
  <si>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</si>
  <si>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</si>
  <si>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</si>
  <si>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</si>
  <si>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</si>
  <si>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</si>
  <si>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</si>
  <si>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</si>
  <si>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</si>
  <si>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</si>
  <si>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</si>
  <si>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</si>
  <si>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</si>
  <si>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</si>
  <si>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</si>
  <si>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</si>
  <si>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</si>
  <si>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</si>
  <si>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</si>
  <si>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</si>
  <si>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</si>
  <si>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</si>
  <si>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</si>
  <si>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</si>
  <si>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</si>
  <si>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</si>
  <si>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</si>
  <si>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</si>
  <si>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</si>
  <si>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</si>
  <si>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</si>
  <si>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</si>
  <si>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</si>
  <si>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</si>
  <si>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</si>
  <si>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</si>
  <si>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</si>
  <si>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</si>
  <si>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</si>
  <si>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</si>
  <si>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</si>
  <si>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</si>
  <si>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</si>
  <si>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</si>
  <si>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</si>
  <si>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</si>
  <si>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</si>
  <si>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</si>
  <si>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</si>
  <si>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</si>
  <si>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</si>
  <si>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</si>
  <si>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</si>
  <si>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</si>
  <si>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</si>
  <si>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</si>
  <si>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</si>
  <si>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</si>
  <si>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</si>
  <si>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</si>
  <si>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</si>
  <si>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</si>
  <si>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</si>
  <si>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</si>
  <si>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</si>
  <si>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</si>
  <si>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</si>
  <si>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</si>
  <si>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</si>
  <si>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</si>
  <si>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</si>
  <si>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</si>
  <si>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</si>
  <si>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</si>
  <si>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</si>
  <si>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</si>
  <si>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</si>
  <si>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</si>
  <si>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</si>
  <si>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</si>
  <si>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</si>
  <si>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</si>
  <si>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</si>
  <si>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</si>
  <si>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</si>
  <si>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</si>
  <si>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</si>
  <si>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</si>
  <si>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</si>
  <si>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</si>
  <si>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</si>
  <si>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</si>
  <si>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</si>
  <si>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</si>
  <si>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</si>
  <si>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</si>
  <si>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</si>
  <si>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</si>
  <si>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</si>
  <si>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</si>
  <si>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</si>
  <si>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</si>
  <si>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</si>
  <si>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</si>
  <si>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</si>
  <si>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</si>
  <si>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</si>
  <si>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</si>
  <si>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</si>
  <si>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</si>
  <si>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</si>
  <si>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</si>
  <si>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</si>
  <si>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</si>
  <si>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</si>
  <si>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</si>
  <si>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</si>
  <si>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</si>
  <si>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</si>
  <si>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</si>
  <si>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</si>
  <si>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</si>
  <si>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</si>
  <si>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</si>
  <si>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</si>
  <si>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</si>
  <si>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</si>
  <si>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</si>
  <si>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</si>
  <si>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</si>
  <si>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</si>
  <si>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</si>
  <si>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</si>
  <si>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</si>
  <si>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</si>
  <si>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</si>
  <si>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</si>
  <si>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</si>
  <si>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</si>
  <si>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</si>
  <si>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</si>
  <si>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</si>
  <si>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</si>
  <si>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</si>
  <si>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</si>
  <si>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</si>
  <si>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</si>
  <si>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</si>
  <si>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</si>
  <si>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</si>
  <si>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</si>
  <si>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</si>
  <si>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</si>
  <si>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</si>
  <si>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</si>
  <si>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</si>
  <si>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</si>
  <si>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</si>
  <si>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</si>
  <si>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</si>
  <si>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</si>
  <si>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</si>
  <si>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</si>
  <si>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</si>
  <si>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</si>
  <si>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</si>
  <si>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</si>
  <si>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</si>
  <si>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</si>
  <si>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</si>
  <si>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</si>
  <si>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</si>
  <si>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</si>
  <si>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</si>
  <si>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</si>
  <si>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</si>
  <si>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</si>
  <si>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</si>
  <si>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</si>
  <si>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</si>
  <si>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</si>
  <si>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</si>
  <si>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</si>
  <si>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</si>
  <si>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</si>
  <si>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</si>
  <si>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</si>
  <si>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</si>
  <si>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</si>
  <si>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</si>
  <si>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</si>
  <si>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</si>
  <si>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</si>
  <si>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</si>
  <si>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</si>
  <si>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</si>
  <si>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</si>
  <si>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</si>
  <si>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</si>
  <si>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</si>
  <si>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</si>
  <si>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</si>
  <si>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</si>
  <si>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</si>
  <si>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</si>
  <si>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</si>
  <si>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</si>
  <si>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</si>
  <si>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</si>
  <si>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</si>
  <si>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</si>
  <si>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</si>
  <si>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</si>
  <si>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</si>
  <si>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</si>
  <si>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</si>
  <si>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</si>
  <si>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</si>
  <si>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</si>
  <si>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</si>
  <si>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</si>
  <si>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</si>
  <si>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</si>
  <si>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</si>
  <si>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</si>
  <si>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</si>
  <si>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</si>
  <si>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</si>
  <si>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</si>
  <si>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</si>
  <si>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</si>
  <si>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</si>
  <si>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</si>
  <si>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</si>
  <si>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</si>
  <si>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</si>
  <si>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</si>
  <si>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</si>
  <si>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</si>
  <si>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</si>
  <si>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</si>
  <si>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</si>
  <si>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</si>
  <si>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</si>
  <si>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</si>
  <si>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</si>
  <si>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</si>
  <si>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</si>
  <si>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</si>
  <si>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</si>
  <si>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</si>
  <si>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</si>
  <si>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</si>
  <si>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</si>
  <si>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</si>
  <si>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</si>
  <si>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</si>
  <si>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</si>
  <si>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</si>
  <si>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</si>
  <si>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</si>
  <si>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</si>
  <si>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</si>
  <si>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</si>
  <si>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</si>
  <si>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</si>
  <si>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</si>
  <si>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</si>
  <si>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</si>
  <si>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</si>
  <si>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</si>
  <si>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</si>
  <si>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</si>
  <si>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</si>
  <si>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</si>
  <si>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</si>
  <si>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</si>
  <si>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</si>
  <si>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</si>
  <si>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</si>
  <si>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</si>
  <si>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</si>
  <si>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</si>
  <si>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</si>
  <si>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</si>
  <si>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</si>
  <si>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</si>
  <si>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</si>
  <si>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</si>
  <si>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</si>
  <si>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</si>
  <si>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</si>
  <si>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</si>
  <si>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</si>
  <si>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</si>
  <si>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</si>
  <si>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</si>
  <si>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</si>
  <si>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</si>
  <si>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</si>
  <si>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</si>
  <si>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</si>
  <si>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</si>
  <si>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</si>
  <si>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</si>
  <si>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</si>
  <si>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</si>
  <si>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</si>
  <si>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</si>
  <si>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</si>
  <si>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</si>
  <si>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</si>
  <si>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</si>
  <si>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</si>
  <si>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</si>
  <si>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</si>
  <si>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</si>
  <si>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</si>
  <si>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</si>
  <si>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</si>
  <si>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</si>
  <si>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</si>
  <si>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</si>
  <si>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</si>
  <si>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</si>
  <si>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</si>
  <si>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</si>
  <si>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</si>
  <si>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</si>
  <si>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</si>
  <si>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</si>
  <si>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</si>
  <si>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</si>
  <si>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</si>
  <si>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</si>
  <si>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</si>
  <si>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</si>
  <si>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</si>
  <si>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</si>
  <si>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</si>
  <si>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</si>
  <si>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</si>
  <si>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</si>
  <si>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</si>
  <si>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</si>
  <si>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</si>
  <si>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</si>
  <si>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</si>
  <si>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</si>
  <si>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</si>
  <si>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</si>
  <si>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</si>
  <si>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</si>
  <si>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</si>
  <si>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</si>
  <si>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</si>
  <si>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</si>
  <si>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</si>
  <si>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</si>
  <si>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</si>
  <si>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</si>
  <si>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</si>
  <si>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</si>
  <si>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</si>
  <si>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</si>
  <si>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</si>
  <si>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</si>
  <si>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</si>
  <si>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</si>
  <si>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</si>
  <si>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</si>
  <si>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</si>
  <si>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</si>
  <si>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</si>
  <si>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</si>
  <si>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</si>
  <si>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</si>
  <si>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</si>
  <si>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</si>
  <si>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</si>
  <si>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</si>
  <si>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</si>
  <si>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</si>
  <si>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</si>
  <si>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</si>
  <si>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</si>
  <si>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</si>
  <si>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</si>
  <si>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</si>
  <si>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</si>
  <si>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</si>
  <si>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</si>
  <si>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</si>
  <si>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</si>
  <si>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</si>
  <si>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</si>
  <si>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</si>
  <si>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</si>
  <si>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</si>
  <si>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</si>
  <si>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</si>
  <si>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</si>
  <si>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</si>
  <si>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</si>
  <si>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</si>
  <si>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</si>
  <si>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</si>
  <si>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</si>
  <si>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</si>
  <si>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</si>
  <si>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</si>
  <si>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</si>
  <si>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</si>
  <si>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</si>
  <si>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</si>
  <si>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</si>
  <si>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</si>
  <si>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</si>
  <si>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</si>
  <si>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</si>
  <si>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</si>
  <si>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</si>
  <si>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</si>
  <si>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</si>
  <si>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</si>
  <si>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</si>
  <si>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</si>
  <si>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</si>
  <si>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</si>
  <si>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</si>
  <si>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</si>
  <si>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</si>
  <si>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</si>
  <si>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</si>
  <si>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</si>
  <si>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</si>
  <si>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</si>
  <si>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</si>
  <si>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</si>
  <si>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</si>
  <si>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</si>
  <si>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</si>
  <si>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</si>
  <si>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</si>
  <si>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</si>
  <si>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</si>
  <si>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</si>
  <si>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</si>
  <si>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</si>
  <si>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</si>
  <si>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</si>
  <si>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</si>
  <si>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</si>
  <si>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</si>
  <si>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</si>
  <si>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</si>
  <si>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</si>
  <si>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</si>
  <si>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</si>
  <si>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</si>
  <si>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</si>
  <si>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</si>
  <si>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</si>
  <si>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</si>
  <si>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</si>
  <si>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</si>
  <si>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</si>
  <si>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</si>
  <si>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</si>
  <si>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</si>
  <si>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</si>
  <si>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</si>
  <si>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</si>
  <si>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</si>
  <si>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</si>
  <si>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</si>
  <si>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</si>
  <si>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</si>
  <si>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</si>
  <si>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</si>
  <si>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</si>
  <si>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</si>
  <si>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</si>
  <si>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</si>
  <si>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</si>
  <si>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</si>
  <si>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</si>
  <si>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</si>
  <si>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</si>
  <si>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</si>
  <si>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</si>
  <si>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</si>
  <si>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</si>
  <si>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</si>
  <si>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</si>
  <si>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</si>
  <si>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</si>
  <si>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</si>
  <si>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</si>
  <si>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</si>
  <si>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</si>
  <si>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</si>
  <si>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</si>
  <si>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</si>
  <si>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</si>
  <si>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</si>
  <si>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</si>
  <si>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</si>
  <si>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</si>
  <si>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</si>
  <si>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</si>
  <si>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</si>
  <si>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</si>
  <si>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</si>
  <si>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</si>
  <si>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</si>
  <si>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</si>
  <si>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</si>
  <si>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</si>
  <si>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</si>
  <si>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</si>
  <si>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</si>
  <si>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</si>
  <si>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</si>
  <si>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</si>
  <si>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</si>
  <si>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</si>
  <si>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</si>
  <si>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</si>
  <si>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</si>
  <si>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</si>
  <si>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</si>
  <si>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</si>
  <si>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</si>
  <si>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</si>
  <si>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</si>
  <si>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</si>
  <si>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</si>
  <si>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</si>
  <si>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</si>
  <si>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</si>
  <si>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</si>
  <si>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</si>
  <si>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</si>
  <si>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</si>
  <si>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</si>
  <si>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</si>
  <si>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</si>
  <si>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</si>
  <si>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</si>
  <si>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</si>
  <si>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</si>
  <si>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</si>
  <si>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</si>
  <si>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</si>
  <si>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</si>
  <si>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</si>
  <si>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</si>
  <si>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</si>
  <si>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</si>
  <si>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</si>
  <si>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</si>
  <si>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</si>
  <si>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</si>
  <si>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</si>
  <si>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</si>
  <si>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</si>
  <si>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</si>
  <si>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</si>
  <si>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</si>
  <si>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</si>
  <si>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</si>
  <si>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</si>
  <si>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</si>
  <si>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</si>
  <si>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</si>
  <si>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</si>
  <si>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</si>
  <si>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</si>
  <si>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</si>
  <si>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</si>
  <si>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</si>
  <si>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</si>
  <si>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</si>
  <si>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</si>
  <si>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</si>
  <si>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</si>
  <si>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</si>
  <si>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</si>
  <si>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</si>
  <si>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</si>
  <si>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</si>
  <si>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</si>
  <si>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</si>
  <si>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</si>
  <si>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</si>
  <si>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</si>
  <si>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</si>
  <si>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</si>
  <si>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</si>
  <si>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</si>
  <si>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</si>
  <si>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</si>
  <si>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</si>
  <si>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</si>
  <si>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</si>
  <si>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</si>
  <si>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</si>
  <si>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</si>
  <si>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</si>
  <si>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</si>
  <si>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</si>
  <si>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</si>
  <si>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</si>
  <si>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</si>
  <si>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</si>
  <si>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</si>
  <si>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</si>
  <si>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</si>
  <si>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</si>
  <si>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</si>
  <si>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</si>
  <si>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</si>
  <si>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</si>
  <si>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</si>
  <si>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</si>
  <si>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</si>
  <si>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</si>
  <si>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</si>
  <si>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</si>
  <si>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</si>
  <si>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</si>
  <si>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</si>
  <si>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</si>
  <si>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</si>
  <si>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</si>
  <si>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</si>
  <si>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</si>
  <si>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</si>
  <si>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</si>
  <si>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</si>
  <si>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</si>
  <si>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</si>
  <si>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</si>
  <si>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</si>
  <si>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</si>
  <si>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</si>
  <si>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</si>
  <si>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</si>
  <si>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</si>
  <si>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</si>
  <si>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</si>
  <si>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</si>
  <si>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</si>
  <si>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</si>
  <si>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</si>
  <si>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</si>
  <si>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</si>
  <si>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</si>
  <si>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</si>
  <si>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</si>
  <si>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</si>
  <si>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</si>
  <si>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</si>
  <si>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</si>
  <si>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</si>
  <si>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</si>
  <si>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</si>
  <si>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</si>
  <si>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</si>
  <si>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</si>
  <si>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</si>
  <si>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</si>
  <si>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</si>
  <si>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</si>
  <si>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</si>
  <si>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</si>
  <si>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</si>
  <si>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</si>
  <si>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</si>
  <si>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</si>
  <si>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</si>
  <si>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</si>
  <si>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</si>
  <si>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</si>
  <si>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</si>
  <si>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</si>
  <si>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</si>
  <si>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</si>
  <si>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</si>
  <si>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</si>
  <si>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</si>
  <si>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</si>
  <si>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</si>
  <si>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</si>
  <si>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</si>
  <si>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</si>
  <si>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</si>
  <si>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</si>
  <si>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</si>
  <si>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</si>
  <si>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</si>
  <si>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</si>
  <si>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</si>
  <si>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</si>
  <si>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</si>
  <si>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</si>
  <si>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</si>
  <si>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</si>
  <si>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</si>
  <si>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</si>
  <si>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</si>
  <si>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</si>
  <si>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</si>
  <si>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</si>
  <si>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</si>
  <si>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</si>
  <si>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</si>
  <si>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</si>
  <si>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</si>
  <si>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</si>
  <si>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</si>
  <si>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</si>
  <si>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</si>
  <si>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</si>
  <si>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</si>
  <si>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</si>
  <si>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</si>
  <si>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</si>
  <si>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</si>
  <si>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</si>
  <si>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</si>
  <si>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</si>
  <si>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</si>
  <si>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</si>
  <si>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</si>
  <si>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</si>
  <si>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</si>
  <si>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</si>
  <si>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</si>
  <si>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</si>
  <si>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</si>
  <si>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</si>
  <si>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</si>
  <si>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</si>
  <si>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</si>
  <si>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</si>
  <si>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</si>
  <si>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</si>
  <si>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</si>
  <si>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</si>
  <si>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</si>
  <si>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</si>
  <si>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</si>
  <si>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</si>
  <si>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</si>
  <si>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</si>
  <si>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</si>
  <si>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</si>
  <si>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</si>
  <si>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</si>
  <si>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</si>
  <si>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</si>
  <si>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</si>
  <si>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</si>
  <si>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</si>
  <si>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</si>
  <si>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</si>
  <si>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</si>
  <si>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</si>
  <si>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</si>
  <si>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</si>
  <si>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</si>
  <si>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</si>
  <si>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</si>
  <si>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</si>
  <si>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</si>
  <si>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</si>
  <si>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</si>
  <si>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</si>
  <si>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</si>
  <si>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</si>
  <si>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</si>
  <si>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</si>
  <si>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</si>
  <si>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</si>
  <si>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</si>
  <si>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</si>
  <si>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</si>
  <si>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</si>
  <si>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</si>
  <si>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</si>
  <si>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</si>
  <si>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</si>
  <si>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</si>
  <si>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</si>
  <si>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</si>
  <si>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</si>
  <si>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</si>
  <si>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</si>
  <si>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</si>
  <si>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</si>
  <si>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</si>
  <si>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</si>
  <si>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</si>
  <si>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</si>
  <si>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</si>
  <si>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</si>
  <si>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</si>
  <si>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</si>
  <si>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</si>
  <si>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</si>
  <si>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</si>
  <si>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</si>
  <si>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</si>
  <si>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</si>
  <si>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</si>
  <si>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</si>
  <si>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</si>
  <si>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</si>
  <si>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</si>
  <si>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</si>
  <si>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</si>
  <si>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</si>
  <si>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</si>
  <si>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</si>
  <si>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</si>
  <si>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</si>
  <si>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</si>
  <si>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</si>
  <si>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</si>
  <si>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</si>
  <si>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</si>
  <si>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</si>
  <si>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</si>
  <si>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</si>
  <si>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</si>
  <si>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</si>
  <si>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</si>
  <si>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</si>
  <si>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</si>
  <si>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</si>
  <si>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</si>
  <si>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</si>
  <si>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</si>
  <si>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</si>
  <si>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</si>
  <si>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</si>
  <si>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</si>
  <si>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</si>
  <si>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</si>
  <si>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</si>
  <si>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</si>
  <si>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</si>
  <si>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</si>
  <si>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</si>
  <si>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</si>
  <si>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</si>
  <si>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</si>
  <si>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</si>
  <si>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</si>
  <si>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</si>
  <si>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</si>
  <si>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</si>
  <si>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</si>
  <si>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</si>
  <si>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</si>
  <si>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</si>
  <si>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</si>
  <si>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</si>
  <si>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</si>
  <si>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</si>
  <si>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</si>
  <si>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</si>
  <si>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</si>
  <si>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</si>
  <si>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</si>
  <si>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</si>
  <si>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</si>
  <si>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</si>
  <si>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</si>
  <si>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</si>
  <si>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</si>
  <si>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</si>
  <si>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</si>
  <si>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</si>
  <si>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</si>
  <si>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</si>
  <si>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</si>
  <si>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</si>
  <si>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</si>
  <si>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</si>
  <si>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</si>
  <si>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</si>
  <si>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</si>
  <si>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</si>
  <si>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</si>
  <si>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</si>
  <si>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</si>
  <si>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</si>
  <si>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</si>
  <si>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</si>
  <si>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</si>
  <si>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</si>
  <si>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</si>
  <si>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</si>
  <si>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</si>
  <si>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</si>
  <si>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</si>
  <si>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</si>
  <si>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</si>
  <si>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</si>
  <si>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</si>
  <si>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</si>
  <si>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</si>
  <si>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</si>
  <si>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</si>
  <si>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</si>
  <si>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</si>
  <si>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</si>
  <si>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</si>
  <si>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</si>
  <si>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</si>
  <si>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</si>
  <si>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</si>
  <si>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</si>
  <si>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</si>
  <si>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</si>
  <si>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</si>
  <si>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</si>
  <si>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</si>
  <si>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</si>
  <si>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</si>
  <si>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</si>
  <si>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</si>
  <si>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</si>
  <si>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</si>
  <si>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</si>
  <si>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</si>
  <si>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</si>
  <si>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</si>
  <si>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</si>
  <si>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</si>
  <si>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</si>
  <si>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</si>
  <si>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</si>
  <si>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</si>
  <si>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</si>
  <si>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</si>
  <si>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</si>
  <si>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</si>
  <si>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</si>
  <si>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</si>
  <si>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</si>
  <si>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</si>
  <si>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</si>
  <si>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</si>
  <si>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</si>
  <si>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</si>
  <si>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</si>
  <si>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</si>
  <si>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</si>
  <si>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</si>
  <si>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</si>
  <si>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</si>
  <si>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</si>
  <si>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</si>
  <si>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</si>
  <si>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</si>
  <si>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</si>
  <si>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</si>
  <si>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</si>
  <si>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</si>
  <si>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</si>
  <si>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</si>
  <si>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</si>
  <si>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</si>
  <si>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</si>
  <si>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</si>
  <si>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</si>
  <si>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</si>
  <si>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</si>
  <si>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</si>
  <si>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</si>
  <si>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</si>
  <si>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</si>
  <si>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</si>
  <si>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</si>
  <si>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</si>
  <si>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</si>
  <si>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</si>
  <si>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</si>
  <si>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</si>
  <si>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</si>
  <si>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</si>
  <si>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</si>
  <si>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</si>
  <si>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</si>
  <si>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</si>
  <si>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</si>
  <si>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</si>
  <si>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</si>
  <si>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</si>
  <si>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</si>
  <si>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</si>
  <si>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</si>
  <si>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</si>
  <si>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</si>
  <si>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</si>
  <si>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</si>
  <si>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</si>
  <si>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</si>
  <si>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</si>
  <si>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</si>
  <si>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</si>
  <si>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</si>
  <si>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</si>
  <si>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</si>
  <si>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</si>
  <si>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</si>
  <si>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</si>
  <si>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</si>
  <si>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</si>
  <si>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</si>
  <si>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</si>
  <si>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</si>
  <si>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</si>
  <si>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</si>
  <si>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</si>
  <si>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</si>
  <si>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</si>
  <si>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</si>
  <si>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</si>
  <si>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</si>
  <si>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</si>
  <si>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</si>
  <si>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</si>
  <si>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</si>
  <si>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</si>
  <si>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</si>
  <si>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</si>
  <si>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</si>
  <si>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</si>
  <si>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</si>
  <si>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</si>
  <si>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</si>
  <si>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</si>
  <si>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</si>
  <si>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</si>
  <si>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</si>
  <si>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</si>
  <si>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</si>
  <si>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</si>
  <si>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</si>
  <si>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</si>
  <si>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</si>
  <si>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</si>
  <si>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</si>
  <si>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</si>
  <si>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</si>
  <si>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</si>
  <si>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</si>
  <si>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</si>
  <si>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</si>
  <si>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</si>
  <si>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</si>
  <si>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</si>
  <si>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</si>
  <si>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</si>
  <si>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</si>
  <si>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</si>
  <si>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</si>
  <si>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</si>
  <si>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</si>
  <si>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</si>
  <si>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</si>
  <si>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</si>
  <si>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</si>
  <si>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</si>
  <si>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</si>
  <si>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</si>
  <si>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</si>
  <si>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</si>
  <si>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</si>
  <si>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</si>
  <si>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</si>
  <si>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</si>
  <si>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</si>
  <si>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</si>
  <si>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</si>
  <si>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</si>
  <si>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</si>
  <si>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</si>
  <si>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</si>
  <si>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</si>
  <si>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</si>
  <si>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</si>
  <si>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</si>
  <si>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</si>
  <si>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</si>
  <si>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</si>
  <si>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</si>
  <si>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</si>
  <si>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</si>
  <si>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</si>
  <si>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</si>
  <si>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</si>
  <si>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</si>
  <si>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</si>
  <si>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</si>
  <si>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</si>
  <si>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</si>
  <si>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</si>
  <si>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</si>
  <si>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</si>
  <si>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</si>
  <si>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</si>
  <si>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</si>
  <si>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</si>
  <si>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</si>
  <si>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</si>
  <si>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</si>
  <si>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</si>
  <si>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</si>
  <si>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</si>
  <si>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</si>
  <si>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</si>
  <si>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</si>
  <si>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</si>
  <si>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</si>
  <si>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</si>
  <si>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</si>
  <si>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</si>
  <si>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</si>
  <si>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</si>
  <si>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</si>
  <si>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</si>
  <si>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</si>
  <si>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</si>
  <si>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</si>
  <si>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</si>
  <si>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</si>
  <si>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</si>
  <si>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</si>
  <si>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</si>
  <si>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</si>
  <si>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</si>
  <si>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</si>
  <si>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</si>
  <si>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</si>
  <si>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</si>
  <si>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</si>
  <si>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</si>
  <si>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</si>
  <si>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</si>
  <si>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</si>
  <si>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</si>
  <si>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</si>
  <si>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</si>
  <si>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</si>
  <si>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</si>
  <si>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</si>
  <si>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</si>
  <si>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</si>
  <si>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</si>
  <si>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</si>
  <si>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</si>
  <si>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</si>
  <si>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</si>
  <si>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</si>
  <si>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</si>
  <si>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</si>
  <si>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</si>
  <si>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</si>
  <si>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</si>
  <si>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</si>
  <si>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</si>
  <si>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</si>
  <si>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</si>
  <si>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</si>
  <si>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</si>
  <si>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</si>
  <si>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</si>
  <si>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</si>
  <si>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</si>
  <si>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</si>
  <si>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</si>
  <si>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</si>
  <si>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</si>
  <si>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</si>
  <si>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</si>
  <si>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</si>
  <si>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</si>
  <si>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</si>
  <si>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</si>
  <si>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</si>
  <si>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</si>
  <si>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</si>
  <si>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</si>
  <si>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</si>
  <si>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</si>
  <si>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</si>
  <si>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</si>
  <si>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</si>
  <si>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</si>
  <si>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</si>
  <si>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</si>
  <si>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</si>
  <si>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</si>
  <si>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</si>
  <si>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</si>
  <si>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</si>
  <si>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</si>
  <si>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</si>
  <si>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</si>
  <si>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</si>
  <si>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</si>
  <si>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</si>
  <si>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</si>
  <si>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</si>
  <si>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</si>
  <si>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</si>
  <si>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</si>
  <si>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</si>
  <si>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</si>
  <si>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</si>
  <si>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</si>
  <si>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</si>
  <si>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</si>
  <si>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</si>
  <si>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</si>
  <si>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</si>
  <si>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</si>
  <si>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</si>
  <si>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</si>
  <si>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</si>
  <si>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</si>
  <si>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</si>
  <si>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</si>
  <si>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</si>
  <si>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</si>
  <si>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</si>
  <si>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</si>
  <si>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</si>
  <si>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</si>
  <si>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</si>
  <si>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</si>
  <si>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</si>
  <si>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</si>
  <si>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</si>
  <si>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</si>
  <si>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</si>
  <si>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</si>
  <si>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</si>
  <si>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</si>
  <si>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</si>
  <si>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</si>
  <si>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</si>
  <si>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</si>
  <si>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</si>
  <si>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</si>
  <si>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</si>
  <si>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</si>
  <si>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</si>
  <si>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</si>
  <si>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</si>
  <si>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</si>
  <si>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</si>
  <si>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</si>
  <si>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</si>
  <si>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</si>
  <si>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</si>
  <si>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</si>
  <si>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</si>
  <si>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</si>
  <si>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</si>
  <si>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</si>
  <si>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</si>
  <si>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</si>
  <si>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</si>
  <si>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</si>
  <si>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</si>
  <si>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</si>
  <si>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</si>
  <si>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</si>
  <si>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</si>
  <si>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</si>
  <si>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</si>
  <si>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</si>
  <si>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</si>
  <si>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</si>
  <si>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</si>
  <si>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</si>
  <si>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</si>
  <si>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</si>
  <si>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</si>
  <si>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</si>
  <si>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</si>
  <si>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</si>
  <si>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</si>
  <si>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</si>
  <si>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</si>
  <si>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</si>
  <si>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</si>
  <si>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</si>
  <si>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</si>
  <si>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</si>
  <si>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</si>
  <si>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</si>
  <si>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</si>
  <si>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</si>
  <si>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</si>
  <si>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</si>
  <si>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</si>
  <si>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</si>
  <si>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</si>
  <si>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</si>
  <si>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</si>
  <si>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</si>
  <si>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</si>
  <si>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</si>
  <si>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</si>
  <si>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</si>
  <si>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</si>
  <si>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</si>
  <si>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</si>
  <si>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</si>
  <si>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</si>
  <si>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</si>
  <si>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</si>
  <si>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</si>
  <si>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</si>
  <si>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</si>
  <si>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</si>
  <si>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</si>
  <si>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</si>
  <si>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</si>
  <si>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</si>
  <si>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</si>
  <si>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</si>
  <si>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</si>
  <si>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</si>
  <si>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</si>
  <si>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</si>
  <si>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</si>
  <si>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</si>
  <si>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</si>
  <si>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</si>
  <si>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</si>
  <si>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</si>
  <si>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</si>
  <si>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</si>
  <si>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</si>
  <si>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</si>
  <si>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</si>
  <si>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</si>
  <si>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</si>
  <si>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</si>
  <si>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</si>
  <si>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</si>
  <si>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</si>
  <si>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</si>
  <si>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</si>
  <si>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</si>
  <si>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</si>
  <si>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</si>
  <si>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</si>
  <si>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</si>
  <si>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</si>
  <si>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</si>
  <si>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</si>
  <si>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</si>
  <si>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</si>
  <si>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</si>
  <si>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</si>
  <si>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</si>
  <si>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</si>
  <si>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</si>
  <si>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</si>
  <si>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</si>
  <si>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</si>
  <si>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</si>
  <si>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</si>
  <si>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</si>
  <si>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</si>
  <si>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</si>
  <si>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</si>
  <si>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</si>
  <si>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</si>
  <si>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</si>
  <si>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</si>
  <si>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</si>
  <si>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</si>
  <si>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</si>
  <si>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</si>
  <si>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</si>
  <si>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</si>
  <si>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</si>
  <si>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</si>
  <si>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</si>
  <si>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</si>
  <si>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</si>
  <si>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</si>
  <si>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</si>
  <si>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</si>
  <si>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</si>
  <si>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</si>
  <si>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</si>
  <si>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</si>
  <si>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</si>
  <si>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</si>
  <si>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</si>
  <si>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</si>
  <si>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</si>
  <si>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</si>
  <si>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</si>
  <si>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</si>
  <si>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</si>
  <si>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</si>
  <si>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</si>
  <si>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</si>
  <si>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</si>
  <si>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</si>
  <si>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</si>
  <si>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</si>
  <si>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</si>
  <si>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</si>
  <si>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</si>
  <si>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</si>
  <si>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</si>
  <si>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</si>
  <si>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</si>
  <si>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</si>
  <si>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</si>
  <si>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</si>
  <si>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</si>
  <si>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</si>
  <si>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</si>
  <si>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</si>
  <si>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</si>
  <si>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</si>
  <si>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</si>
  <si>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</si>
  <si>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</si>
  <si>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</si>
  <si>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</si>
  <si>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</si>
  <si>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</si>
  <si>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</si>
  <si>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</si>
  <si>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</si>
  <si>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</si>
  <si>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</si>
  <si>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</si>
  <si>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</si>
  <si>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</si>
  <si>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</si>
  <si>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</si>
  <si>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</si>
  <si>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</si>
  <si>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</si>
  <si>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</si>
  <si>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</si>
  <si>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</si>
  <si>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</si>
  <si>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</si>
  <si>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</si>
  <si>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</si>
  <si>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</si>
  <si>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</si>
  <si>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</si>
  <si>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</si>
  <si>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</si>
  <si>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</si>
  <si>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</si>
  <si>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</si>
  <si>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</si>
  <si>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</si>
  <si>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</si>
  <si>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</si>
  <si>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</si>
  <si>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</si>
  <si>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</si>
  <si>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</si>
  <si>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</si>
  <si>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</si>
  <si>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</si>
  <si>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</si>
  <si>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</si>
  <si>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</si>
  <si>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</si>
  <si>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</si>
  <si>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</si>
  <si>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</si>
  <si>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</si>
  <si>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</si>
  <si>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</si>
  <si>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</si>
  <si>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</si>
  <si>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</si>
  <si>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</si>
  <si>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</si>
  <si>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</si>
  <si>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</si>
  <si>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</si>
  <si>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</si>
  <si>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</si>
  <si>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</si>
  <si>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</si>
  <si>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</si>
  <si>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</si>
  <si>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</si>
  <si>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</si>
  <si>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</si>
  <si>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</si>
  <si>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</si>
  <si>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</si>
  <si>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</si>
  <si>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</si>
  <si>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</si>
  <si>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</si>
  <si>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</si>
  <si>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</si>
  <si>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</si>
  <si>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</si>
  <si>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</si>
  <si>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</si>
  <si>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</si>
  <si>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</si>
  <si>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</si>
  <si>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</si>
  <si>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</si>
  <si>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</si>
  <si>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</si>
  <si>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</si>
  <si>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</si>
  <si>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</si>
  <si>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</si>
  <si>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</si>
  <si>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</si>
  <si>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</si>
  <si>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</si>
  <si>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</si>
  <si>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</si>
  <si>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</si>
  <si>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</si>
  <si>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</si>
  <si>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</si>
  <si>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</si>
  <si>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</si>
  <si>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</si>
  <si>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</si>
  <si>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</si>
  <si>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</si>
  <si>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</si>
  <si>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</si>
  <si>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</si>
  <si>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</si>
  <si>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</si>
  <si>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</si>
  <si>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</si>
  <si>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</si>
  <si>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</si>
  <si>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</si>
  <si>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</si>
  <si>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</si>
  <si>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</si>
  <si>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</si>
  <si>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</si>
  <si>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</si>
  <si>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</si>
  <si>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</si>
  <si>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</si>
  <si>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</si>
  <si>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</si>
  <si>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</si>
  <si>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</si>
  <si>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</si>
  <si>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</si>
  <si>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</si>
  <si>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</si>
  <si>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</si>
  <si>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</si>
  <si>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</si>
  <si>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</si>
  <si>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</si>
  <si>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</si>
  <si>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</si>
  <si>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</si>
  <si>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</si>
  <si>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</si>
  <si>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</si>
  <si>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</si>
  <si>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</si>
  <si>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</si>
  <si>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</si>
  <si>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</si>
  <si>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</si>
  <si>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</si>
  <si>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</si>
  <si>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</si>
  <si>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</si>
  <si>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</si>
  <si>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</si>
  <si>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</si>
  <si>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</si>
  <si>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</si>
  <si>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</si>
  <si>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</si>
  <si>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</si>
  <si>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</si>
  <si>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</si>
  <si>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</si>
  <si>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</si>
  <si>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</si>
  <si>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</si>
  <si>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</si>
  <si>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</si>
  <si>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</si>
  <si>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</si>
  <si>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</si>
  <si>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</si>
  <si>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</si>
  <si>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</si>
  <si>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</si>
  <si>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</si>
  <si>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</si>
  <si>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</si>
  <si>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</si>
  <si>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</si>
  <si>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</si>
  <si>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</si>
  <si>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</si>
  <si>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</si>
  <si>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</si>
  <si>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</si>
  <si>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</si>
  <si>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</si>
  <si>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</si>
  <si>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</si>
  <si>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</si>
  <si>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</si>
  <si>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</si>
  <si>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</si>
  <si>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</si>
  <si>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</si>
  <si>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</si>
  <si>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</si>
  <si>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</si>
  <si>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</si>
  <si>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</si>
  <si>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</si>
  <si>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</si>
  <si>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</si>
  <si>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</si>
  <si>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</si>
  <si>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</si>
  <si>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</si>
  <si>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</si>
  <si>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</si>
  <si>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</si>
  <si>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</si>
  <si>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</si>
  <si>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</si>
  <si>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</si>
  <si>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</si>
  <si>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</si>
  <si>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</si>
  <si>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</si>
  <si>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</si>
  <si>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</si>
  <si>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</si>
  <si>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</si>
  <si>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</si>
  <si>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</si>
  <si>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</si>
  <si>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</si>
  <si>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</si>
  <si>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</si>
  <si>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</si>
  <si>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</si>
  <si>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</si>
  <si>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</si>
  <si>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</si>
  <si>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</si>
  <si>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</si>
  <si>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</si>
  <si>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</si>
  <si>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</si>
  <si>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</si>
  <si>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</si>
  <si>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</si>
  <si>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</si>
  <si>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</si>
  <si>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</si>
  <si>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</si>
  <si>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</si>
  <si>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</si>
  <si>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</si>
  <si>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</si>
  <si>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</si>
  <si>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</si>
  <si>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</si>
  <si>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</si>
  <si>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</si>
  <si>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</si>
  <si>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</si>
  <si>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</si>
  <si>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</si>
  <si>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</si>
  <si>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</si>
  <si>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</si>
  <si>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</si>
  <si>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</si>
  <si>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</si>
  <si>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</si>
  <si>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</si>
  <si>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</si>
  <si>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</si>
  <si>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</si>
  <si>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</si>
  <si>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</si>
  <si>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</si>
  <si>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</si>
  <si>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</si>
  <si>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</si>
  <si>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</si>
  <si>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</si>
  <si>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</si>
  <si>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</si>
  <si>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</si>
  <si>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</si>
  <si>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</si>
  <si>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</si>
  <si>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</si>
  <si>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</si>
  <si>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</si>
  <si>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</si>
  <si>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</si>
  <si>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</si>
  <si>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</si>
  <si>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</si>
  <si>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</si>
  <si>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</si>
  <si>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</si>
  <si>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</si>
  <si>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</si>
  <si>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</si>
  <si>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</si>
  <si>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</si>
  <si>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</si>
  <si>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</si>
  <si>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</si>
  <si>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</si>
  <si>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</si>
  <si>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</si>
  <si>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</si>
  <si>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</si>
  <si>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</si>
  <si>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</si>
  <si>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</si>
  <si>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</si>
  <si>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</si>
  <si>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</si>
  <si>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</si>
  <si>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</si>
  <si>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</si>
  <si>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</si>
  <si>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</si>
  <si>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</si>
  <si>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</si>
  <si>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</si>
  <si>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</si>
  <si>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</si>
  <si>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</si>
  <si>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</si>
  <si>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</si>
  <si>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</si>
  <si>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</si>
  <si>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</si>
  <si>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</si>
  <si>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</si>
  <si>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</si>
  <si>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</si>
  <si>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</si>
  <si>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</si>
  <si>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</si>
  <si>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</si>
  <si>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</si>
  <si>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</si>
  <si>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</si>
  <si>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</si>
  <si>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</si>
  <si>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</si>
  <si>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</si>
  <si>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</si>
  <si>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</si>
  <si>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</si>
  <si>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</si>
  <si>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</si>
  <si>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</si>
  <si>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</si>
  <si>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</si>
  <si>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</si>
  <si>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</si>
  <si>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</si>
  <si>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</si>
  <si>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</si>
  <si>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</si>
  <si>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</si>
  <si>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</si>
  <si>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</si>
  <si>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</si>
  <si>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</si>
  <si>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</si>
  <si>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</si>
  <si>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</si>
  <si>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</si>
  <si>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</si>
  <si>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</si>
  <si>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</si>
  <si>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</si>
  <si>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</si>
  <si>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</si>
  <si>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</si>
  <si>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</si>
  <si>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</si>
  <si>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</si>
  <si>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</si>
  <si>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</si>
  <si>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</si>
  <si>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</si>
  <si>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</si>
  <si>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</si>
  <si>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</si>
  <si>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</si>
  <si>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</si>
  <si>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</si>
  <si>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</si>
  <si>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</si>
  <si>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</si>
  <si>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</si>
  <si>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</si>
  <si>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</si>
  <si>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</si>
  <si>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</si>
  <si>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</si>
  <si>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</si>
  <si>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</si>
  <si>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</si>
  <si>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</si>
  <si>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</si>
  <si>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</si>
  <si>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</si>
  <si>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</si>
  <si>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</si>
  <si>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</si>
  <si>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</si>
  <si>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</si>
  <si>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</si>
  <si>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</si>
  <si>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</si>
  <si>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</si>
  <si>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</si>
  <si>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</si>
  <si>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</si>
  <si>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</si>
  <si>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</si>
  <si>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</si>
  <si>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</si>
  <si>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</si>
  <si>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</si>
  <si>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</si>
  <si>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</si>
  <si>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</si>
  <si>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</si>
  <si>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</si>
  <si>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</si>
  <si>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</si>
  <si>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</si>
  <si>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</si>
  <si>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</si>
  <si>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</si>
  <si>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</si>
  <si>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</si>
  <si>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</si>
  <si>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</si>
  <si>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</si>
  <si>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</si>
  <si>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</si>
  <si>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</si>
  <si>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</si>
  <si>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</si>
  <si>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</si>
  <si>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</si>
  <si>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</si>
  <si>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</si>
  <si>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</si>
  <si>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</si>
  <si>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</si>
  <si>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</si>
  <si>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</si>
  <si>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</si>
  <si>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</si>
  <si>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</si>
  <si>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</si>
  <si>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</si>
  <si>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</si>
  <si>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</si>
  <si>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</si>
  <si>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</si>
  <si>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</si>
  <si>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</si>
  <si>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</si>
  <si>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</si>
  <si>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</si>
  <si>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</si>
  <si>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</si>
  <si>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</si>
  <si>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</si>
  <si>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</si>
  <si>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</si>
  <si>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</si>
  <si>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</si>
  <si>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</si>
  <si>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</si>
  <si>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</si>
  <si>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</si>
  <si>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</si>
  <si>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</si>
  <si>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</si>
  <si>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</si>
  <si>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</si>
  <si>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</si>
  <si>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</si>
  <si>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</si>
  <si>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</si>
  <si>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</si>
  <si>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</si>
  <si>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</si>
  <si>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</si>
  <si>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</si>
  <si>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</si>
  <si>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</si>
  <si>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</si>
  <si>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</si>
  <si>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</si>
  <si>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</si>
  <si>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</si>
  <si>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</si>
  <si>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</si>
  <si>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</si>
  <si>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</si>
  <si>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</si>
  <si>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</si>
  <si>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</si>
  <si>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</si>
  <si>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</si>
  <si>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</si>
  <si>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</si>
  <si>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</si>
  <si>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</si>
  <si>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</si>
  <si>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</si>
  <si>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</si>
  <si>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</si>
  <si>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</si>
  <si>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</si>
  <si>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</si>
  <si>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</si>
  <si>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</si>
  <si>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</si>
  <si>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</si>
  <si>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</si>
  <si>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</si>
  <si>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</si>
  <si>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</si>
  <si>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</si>
  <si>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</si>
  <si>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</si>
  <si>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</si>
  <si>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</si>
  <si>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</si>
  <si>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</si>
  <si>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</si>
  <si>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</si>
  <si>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</si>
  <si>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</si>
  <si>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</si>
  <si>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</si>
  <si>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</si>
  <si>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</si>
  <si>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</si>
  <si>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</si>
  <si>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</si>
  <si>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</si>
  <si>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</si>
  <si>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</si>
  <si>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</si>
  <si>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</si>
  <si>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</si>
  <si>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</si>
  <si>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</si>
  <si>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</si>
  <si>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</si>
  <si>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</si>
  <si>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</si>
  <si>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</si>
  <si>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</si>
  <si>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</si>
  <si>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</si>
  <si>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</si>
  <si>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</si>
  <si>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</si>
  <si>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</si>
  <si>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</si>
  <si>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</si>
  <si>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</si>
  <si>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</si>
  <si>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</si>
  <si>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</si>
  <si>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</si>
  <si>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</si>
  <si>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</si>
  <si>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</si>
  <si>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</si>
  <si>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</si>
  <si>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</si>
  <si>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</si>
  <si>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</si>
  <si>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</si>
  <si>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</si>
  <si>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</si>
  <si>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</si>
  <si>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</si>
  <si>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</si>
  <si>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</si>
  <si>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</si>
  <si>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</si>
  <si>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</si>
  <si>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</si>
  <si>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</si>
  <si>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</si>
  <si>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</si>
  <si>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</si>
  <si>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</si>
  <si>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</si>
  <si>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</si>
  <si>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</si>
  <si>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</si>
  <si>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</si>
  <si>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</si>
  <si>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</si>
  <si>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</si>
  <si>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</si>
  <si>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</si>
  <si>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</si>
  <si>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</si>
  <si>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</si>
  <si>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</si>
  <si>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</si>
  <si>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</si>
  <si>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</si>
  <si>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</si>
  <si>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</si>
  <si>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</si>
  <si>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</si>
  <si>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</si>
  <si>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</si>
  <si>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</si>
  <si>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</si>
  <si>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</si>
  <si>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</si>
  <si>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</si>
  <si>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</si>
  <si>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</si>
  <si>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</si>
  <si>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</si>
  <si>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</si>
  <si>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</si>
  <si>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</si>
  <si>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</si>
  <si>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</si>
  <si>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</si>
  <si>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</si>
  <si>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</si>
  <si>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</si>
  <si>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</si>
  <si>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</si>
  <si>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</si>
  <si>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</si>
  <si>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</si>
  <si>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</si>
  <si>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</si>
  <si>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</si>
  <si>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</si>
  <si>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</si>
  <si>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</si>
  <si>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</si>
  <si>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</si>
  <si>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</si>
  <si>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</si>
  <si>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</si>
  <si>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</si>
  <si>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</si>
  <si>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</si>
  <si>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</si>
  <si>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</si>
  <si>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</si>
  <si>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</si>
  <si>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</si>
  <si>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</si>
  <si>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</si>
  <si>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</si>
  <si>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</si>
  <si>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</si>
  <si>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</si>
  <si>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</si>
  <si>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</si>
  <si>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</si>
  <si>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</si>
  <si>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</si>
  <si>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</si>
  <si>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</si>
  <si>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</si>
  <si>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</si>
  <si>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</si>
  <si>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</si>
  <si>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</si>
  <si>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</si>
  <si>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</si>
  <si>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</si>
  <si>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</si>
  <si>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</si>
  <si>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</si>
  <si>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</si>
  <si>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</si>
  <si>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</si>
  <si>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</si>
  <si>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</si>
  <si>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</si>
  <si>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</si>
  <si>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</si>
  <si>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</si>
  <si>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</si>
  <si>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</si>
  <si>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</si>
  <si>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</si>
  <si>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</si>
  <si>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</si>
  <si>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</si>
  <si>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</si>
  <si>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</si>
  <si>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</si>
  <si>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</si>
  <si>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</si>
  <si>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</si>
  <si>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</si>
  <si>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</si>
  <si>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</si>
  <si>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</si>
  <si>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</si>
  <si>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</si>
  <si>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</si>
  <si>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</si>
  <si>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</si>
  <si>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</si>
  <si>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</si>
  <si>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</si>
  <si>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</si>
  <si>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</si>
  <si>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</si>
  <si>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</si>
  <si>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</si>
  <si>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</si>
  <si>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</si>
  <si>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</si>
  <si>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</si>
  <si>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</si>
  <si>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</si>
  <si>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</si>
  <si>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</si>
  <si>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</si>
  <si>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</si>
  <si>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</si>
  <si>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</si>
  <si>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</si>
  <si>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</si>
  <si>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</si>
  <si>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</si>
  <si>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</si>
  <si>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</si>
  <si>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</si>
  <si>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</si>
  <si>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</si>
  <si>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</si>
  <si>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</si>
  <si>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</si>
  <si>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</si>
  <si>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</si>
  <si>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</si>
  <si>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</si>
  <si>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</si>
  <si>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</si>
  <si>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</si>
  <si>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</si>
  <si>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</si>
  <si>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</si>
  <si>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</si>
  <si>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</si>
  <si>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</si>
  <si>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</si>
  <si>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</si>
  <si>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</si>
  <si>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</si>
  <si>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</si>
  <si>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</si>
  <si>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</si>
  <si>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</si>
  <si>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</si>
  <si>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</si>
  <si>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</si>
  <si>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</si>
  <si>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</si>
  <si>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</si>
  <si>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</si>
  <si>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</si>
  <si>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</si>
  <si>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</si>
  <si>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</si>
  <si>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</si>
  <si>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</si>
  <si>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</si>
  <si>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</si>
  <si>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</si>
  <si>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</si>
  <si>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</si>
  <si>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</si>
  <si>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</si>
  <si>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</si>
  <si>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</si>
  <si>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</si>
  <si>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</si>
  <si>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</si>
  <si>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</si>
  <si>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</si>
  <si>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</si>
  <si>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</si>
  <si>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</si>
  <si>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</si>
  <si>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</si>
  <si>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</si>
  <si>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</si>
  <si>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</si>
  <si>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</si>
  <si>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</si>
  <si>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</si>
  <si>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</si>
  <si>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</si>
  <si>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</si>
  <si>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</si>
  <si>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</si>
  <si>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</si>
  <si>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</si>
  <si>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</si>
  <si>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</si>
  <si>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</si>
  <si>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</si>
  <si>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</si>
  <si>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</si>
  <si>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</si>
  <si>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</si>
  <si>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</si>
  <si>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</si>
  <si>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</si>
  <si>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</si>
  <si>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</si>
  <si>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</si>
  <si>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</si>
  <si>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</si>
  <si>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</si>
  <si>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</si>
  <si>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</si>
  <si>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</si>
  <si>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</si>
  <si>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</si>
  <si>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</si>
  <si>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</si>
  <si>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</si>
  <si>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</si>
  <si>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</si>
  <si>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</si>
  <si>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</si>
  <si>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</si>
  <si>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</si>
  <si>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</si>
  <si>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</si>
  <si>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</si>
  <si>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</si>
  <si>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</si>
  <si>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</si>
  <si>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</si>
  <si>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</si>
  <si>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</si>
  <si>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</si>
  <si>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</si>
  <si>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</si>
  <si>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</si>
  <si>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</si>
  <si>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</si>
  <si>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</si>
  <si>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</si>
  <si>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</si>
  <si>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</si>
  <si>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</si>
  <si>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</si>
  <si>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</si>
  <si>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</si>
  <si>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</si>
  <si>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</si>
  <si>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</si>
  <si>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</si>
  <si>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</si>
  <si>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</si>
  <si>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</si>
  <si>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</si>
  <si>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</si>
  <si>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</si>
  <si>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</si>
  <si>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</si>
  <si>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</si>
  <si>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</si>
  <si>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</si>
  <si>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</si>
  <si>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</si>
  <si>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</si>
  <si>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</si>
  <si>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</si>
  <si>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</si>
  <si>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</si>
  <si>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</si>
  <si>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</si>
  <si>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</si>
  <si>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</si>
  <si>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</si>
  <si>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</si>
  <si>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</si>
  <si>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</si>
  <si>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</si>
  <si>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</si>
  <si>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</si>
  <si>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</si>
  <si>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</si>
  <si>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</si>
  <si>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</si>
  <si>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</si>
  <si>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</si>
  <si>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</si>
  <si>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</si>
  <si>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</si>
  <si>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</si>
  <si>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</si>
  <si>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</si>
  <si>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</si>
  <si>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</si>
  <si>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</si>
  <si>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</si>
  <si>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</si>
  <si>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</si>
  <si>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</si>
  <si>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</si>
  <si>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</si>
  <si>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</si>
  <si>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</si>
  <si>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</si>
  <si>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</si>
  <si>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</si>
  <si>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</si>
  <si>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</si>
  <si>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</si>
  <si>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</si>
  <si>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</si>
  <si>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</si>
  <si>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</si>
  <si>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</si>
  <si>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</si>
  <si>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</si>
  <si>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</si>
  <si>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</si>
  <si>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</si>
  <si>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</si>
  <si>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</si>
  <si>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</si>
  <si>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</si>
  <si>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</si>
  <si>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</si>
  <si>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</si>
  <si>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</si>
  <si>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</si>
  <si>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</si>
  <si>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</si>
  <si>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</si>
  <si>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</si>
  <si>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</si>
  <si>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</si>
  <si>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</si>
  <si>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</si>
  <si>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</si>
  <si>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</si>
  <si>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</si>
  <si>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</si>
  <si>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</si>
  <si>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</si>
  <si>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</si>
  <si>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</si>
  <si>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</si>
  <si>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</si>
  <si>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</si>
  <si>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</si>
  <si>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</si>
  <si>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</si>
  <si>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</si>
  <si>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</si>
  <si>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</si>
  <si>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</si>
  <si>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</si>
  <si>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</si>
  <si>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</si>
  <si>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</si>
  <si>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</si>
  <si>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</si>
  <si>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</si>
  <si>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</si>
  <si>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</si>
  <si>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</si>
  <si>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</si>
  <si>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</si>
  <si>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</si>
  <si>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</si>
  <si>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</si>
  <si>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</si>
  <si>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</si>
  <si>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</si>
  <si>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</si>
  <si>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</si>
  <si>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</si>
  <si>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</si>
  <si>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</si>
  <si>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</si>
  <si>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</si>
  <si>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</si>
  <si>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</si>
  <si>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</si>
  <si>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</si>
  <si>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</si>
  <si>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</si>
  <si>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</si>
  <si>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</si>
  <si>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</si>
  <si>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</si>
  <si>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</si>
  <si>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</si>
  <si>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</si>
  <si>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</si>
  <si>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</si>
  <si>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</si>
  <si>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</si>
  <si>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</si>
  <si>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</si>
  <si>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</si>
  <si>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</si>
  <si>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</si>
  <si>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</si>
  <si>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</si>
  <si>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</si>
  <si>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</si>
  <si>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</si>
  <si>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</si>
  <si>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</si>
  <si>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</si>
  <si>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</si>
  <si>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</si>
  <si>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</si>
  <si>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</si>
  <si>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</si>
  <si>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</si>
  <si>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</si>
  <si>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</si>
  <si>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</si>
  <si>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</si>
  <si>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</si>
  <si>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</si>
  <si>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</si>
  <si>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</si>
  <si>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</si>
  <si>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</si>
  <si>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</si>
  <si>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</si>
  <si>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</si>
  <si>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</si>
  <si>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</si>
  <si>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</si>
  <si>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</si>
  <si>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</si>
  <si>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</si>
  <si>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</si>
  <si>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</si>
  <si>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</si>
  <si>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</si>
  <si>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</si>
  <si>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</si>
  <si>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</si>
  <si>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</si>
  <si>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</si>
  <si>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</si>
  <si>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</si>
  <si>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</si>
  <si>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</si>
  <si>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</si>
  <si>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</si>
  <si>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</si>
  <si>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</si>
  <si>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</si>
  <si>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</si>
  <si>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</si>
  <si>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</si>
  <si>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</si>
  <si>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</si>
  <si>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</si>
  <si>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</si>
  <si>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</si>
  <si>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</si>
  <si>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</si>
  <si>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</si>
  <si>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</si>
  <si>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</si>
  <si>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</si>
  <si>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</si>
  <si>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</si>
  <si>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</si>
  <si>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</si>
  <si>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</si>
  <si>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</si>
  <si>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</si>
  <si>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</si>
  <si>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</si>
  <si>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</si>
  <si>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</si>
  <si>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</si>
  <si>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</si>
  <si>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</si>
  <si>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</si>
  <si>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</si>
  <si>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</si>
  <si>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</si>
  <si>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</si>
  <si>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</si>
  <si>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</si>
  <si>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</si>
  <si>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</si>
  <si>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</si>
  <si>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</si>
  <si>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</si>
  <si>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</si>
  <si>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</si>
  <si>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</si>
  <si>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</si>
  <si>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</si>
  <si>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</si>
  <si>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</si>
  <si>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</si>
  <si>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</si>
  <si>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</si>
  <si>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</si>
  <si>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</si>
  <si>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</si>
  <si>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</si>
  <si>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</si>
  <si>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</si>
  <si>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</si>
  <si>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</si>
  <si>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</si>
  <si>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</si>
  <si>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</si>
  <si>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</si>
  <si>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</si>
  <si>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</si>
  <si>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</si>
  <si>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</si>
  <si>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</si>
  <si>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</si>
  <si>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</si>
  <si>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</si>
  <si>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</si>
  <si>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</si>
  <si>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</si>
  <si>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</si>
  <si>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</si>
  <si>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</si>
  <si>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</si>
  <si>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</si>
  <si>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</si>
  <si>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</si>
  <si>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</si>
  <si>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</si>
  <si>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</si>
  <si>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</si>
  <si>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</si>
  <si>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</si>
  <si>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</si>
  <si>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</si>
  <si>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</si>
  <si>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</si>
  <si>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</si>
  <si>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</si>
  <si>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</si>
  <si>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</si>
  <si>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</si>
  <si>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</si>
  <si>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</si>
  <si>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</si>
  <si>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</si>
  <si>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</si>
  <si>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</si>
  <si>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</si>
  <si>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</si>
  <si>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</si>
  <si>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</si>
  <si>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</si>
  <si>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</si>
  <si>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</si>
  <si>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</si>
  <si>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</si>
  <si>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</si>
  <si>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</si>
  <si>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</si>
  <si>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</si>
  <si>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</si>
  <si>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</si>
  <si>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</si>
  <si>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</si>
  <si>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</si>
  <si>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</si>
  <si>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</si>
  <si>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</si>
  <si>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</si>
  <si>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</si>
  <si>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</si>
  <si>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</si>
  <si>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</si>
  <si>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</si>
  <si>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</si>
  <si>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</si>
  <si>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</si>
  <si>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</si>
  <si>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</si>
  <si>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</si>
  <si>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</si>
  <si>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</si>
  <si>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</si>
  <si>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</si>
  <si>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</si>
  <si>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</si>
  <si>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</si>
  <si>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</si>
  <si>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</si>
  <si>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</si>
  <si>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</si>
  <si>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</si>
  <si>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</si>
  <si>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</si>
  <si>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</si>
  <si>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</si>
  <si>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</si>
  <si>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</si>
  <si>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</si>
  <si>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</si>
  <si>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</si>
  <si>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</si>
  <si>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</si>
  <si>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</si>
  <si>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</si>
  <si>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</si>
  <si>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</si>
  <si>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</si>
  <si>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</si>
  <si>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</si>
  <si>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</si>
  <si>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</si>
  <si>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</si>
  <si>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</si>
  <si>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</si>
  <si>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</si>
  <si>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</si>
  <si>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</si>
  <si>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</si>
  <si>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</si>
  <si>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</si>
  <si>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</si>
  <si>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</si>
  <si>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</si>
  <si>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</si>
  <si>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</si>
  <si>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</si>
  <si>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</si>
  <si>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</si>
  <si>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</si>
  <si>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</si>
  <si>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</si>
  <si>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</si>
  <si>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</si>
  <si>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</si>
  <si>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</si>
  <si>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</si>
  <si>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</si>
  <si>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</si>
  <si>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</si>
  <si>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</si>
  <si>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</si>
  <si>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</si>
  <si>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</si>
  <si>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</si>
  <si>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</si>
  <si>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</si>
  <si>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</si>
  <si>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</si>
  <si>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</si>
  <si>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</si>
  <si>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</si>
  <si>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</si>
  <si>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</si>
  <si>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</si>
  <si>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</si>
  <si>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</si>
  <si>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</si>
  <si>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</si>
  <si>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</si>
  <si>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</si>
  <si>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</si>
  <si>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</si>
  <si>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</si>
  <si>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</si>
  <si>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</si>
  <si>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</si>
  <si>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</si>
  <si>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</si>
  <si>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</si>
  <si>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</si>
  <si>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</si>
  <si>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</si>
  <si>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</si>
  <si>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</si>
  <si>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</si>
  <si>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</si>
  <si>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</si>
  <si>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</si>
  <si>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</si>
  <si>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</si>
  <si>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</si>
  <si>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</si>
  <si>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</si>
  <si>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</si>
  <si>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</si>
  <si>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</si>
  <si>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</si>
  <si>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</si>
  <si>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</si>
  <si>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</si>
  <si>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</si>
  <si>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</si>
  <si>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</si>
  <si>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</si>
  <si>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</si>
  <si>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</si>
  <si>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</si>
  <si>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</si>
  <si>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</si>
  <si>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</si>
  <si>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</si>
  <si>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</si>
  <si>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</si>
  <si>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</si>
  <si>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</si>
  <si>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</si>
  <si>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</si>
  <si>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</si>
  <si>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</si>
  <si>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</si>
  <si>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</si>
  <si>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</si>
  <si>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</si>
  <si>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</si>
  <si>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</si>
  <si>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</si>
  <si>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</si>
  <si>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</si>
  <si>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</si>
  <si>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</si>
  <si>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</si>
  <si>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</si>
  <si>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</si>
  <si>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</si>
  <si>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</si>
  <si>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</si>
  <si>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</si>
  <si>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</si>
  <si>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</si>
  <si>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</si>
  <si>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</si>
  <si>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</si>
  <si>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</si>
  <si>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</si>
  <si>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</si>
  <si>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</si>
  <si>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</si>
  <si>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</si>
  <si>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</si>
  <si>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</si>
  <si>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</si>
  <si>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</si>
  <si>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</si>
  <si>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</si>
  <si>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</si>
  <si>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</si>
  <si>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</si>
  <si>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</si>
  <si>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</si>
  <si>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</si>
  <si>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</si>
  <si>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</si>
  <si>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</si>
  <si>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</si>
  <si>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</si>
  <si>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</si>
  <si>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</si>
  <si>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</si>
  <si>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</si>
  <si>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</si>
  <si>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</si>
  <si>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</si>
  <si>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</si>
  <si>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</si>
  <si>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</si>
  <si>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</si>
  <si>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</si>
  <si>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</si>
  <si>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</si>
  <si>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</si>
  <si>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</si>
  <si>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</si>
  <si>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</si>
  <si>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</si>
  <si>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</si>
  <si>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</si>
  <si>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</si>
  <si>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</si>
  <si>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</si>
  <si>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</si>
  <si>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</si>
  <si>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</si>
  <si>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</si>
  <si>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</si>
  <si>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</si>
  <si>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</si>
  <si>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</si>
  <si>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</si>
  <si>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</si>
  <si>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</si>
  <si>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</si>
  <si>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</si>
  <si>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</si>
  <si>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</si>
  <si>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</si>
  <si>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</si>
  <si>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</si>
  <si>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</si>
  <si>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</si>
  <si>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</si>
  <si>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</si>
  <si>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</si>
  <si>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</si>
  <si>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</si>
  <si>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</si>
  <si>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</si>
  <si>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</si>
  <si>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</si>
  <si>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</si>
  <si>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</si>
  <si>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</si>
  <si>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</si>
  <si>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</si>
  <si>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</si>
  <si>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</si>
  <si>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</si>
  <si>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</si>
  <si>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</si>
  <si>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</si>
  <si>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</si>
  <si>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</si>
  <si>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</si>
  <si>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</si>
  <si>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</si>
  <si>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</si>
  <si>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</si>
  <si>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</si>
  <si>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</si>
  <si>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</si>
  <si>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</si>
  <si>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</si>
  <si>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</si>
  <si>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</si>
  <si>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</si>
  <si>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</si>
  <si>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</si>
  <si>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</si>
  <si>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</si>
  <si>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</si>
  <si>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</si>
  <si>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</si>
  <si>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</si>
  <si>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</si>
  <si>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</si>
  <si>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</si>
  <si>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</si>
  <si>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</si>
  <si>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</si>
  <si>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</si>
  <si>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</si>
  <si>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</si>
  <si>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</si>
  <si>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</si>
  <si>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</si>
  <si>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</si>
  <si>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</si>
  <si>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</si>
  <si>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</si>
  <si>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</si>
  <si>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</si>
  <si>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</si>
  <si>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</si>
  <si>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</si>
  <si>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</si>
  <si>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</si>
  <si>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</si>
  <si>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</si>
  <si>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</si>
  <si>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</si>
  <si>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</si>
  <si>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</si>
  <si>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</si>
  <si>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</si>
  <si>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</si>
  <si>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</si>
  <si>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</si>
  <si>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</si>
  <si>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</si>
  <si>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</si>
  <si>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</si>
  <si>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</si>
  <si>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</si>
  <si>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</si>
  <si>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</si>
  <si>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</si>
  <si>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</si>
  <si>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</si>
  <si>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</si>
  <si>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</si>
  <si>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</si>
  <si>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</si>
  <si>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</si>
  <si>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</si>
  <si>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</si>
  <si>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</si>
  <si>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</si>
  <si>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</si>
  <si>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</si>
  <si>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</si>
  <si>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</si>
  <si>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</si>
  <si>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</si>
  <si>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</si>
  <si>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</si>
  <si>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</si>
  <si>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</si>
  <si>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</si>
  <si>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</si>
  <si>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</si>
  <si>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</si>
  <si>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</si>
  <si>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</si>
  <si>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</si>
  <si>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</si>
  <si>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</si>
  <si>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</si>
  <si>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</si>
  <si>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</si>
  <si>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</si>
  <si>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</si>
  <si>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</si>
  <si>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</si>
  <si>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</si>
  <si>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</si>
  <si>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</si>
  <si>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</si>
  <si>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</si>
  <si>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</si>
  <si>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</si>
  <si>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</si>
  <si>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</si>
  <si>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</si>
  <si>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</si>
  <si>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</si>
  <si>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</si>
  <si>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</si>
  <si>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</si>
  <si>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</si>
  <si>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</si>
  <si>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</si>
  <si>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</si>
  <si>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</si>
  <si>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</si>
  <si>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</si>
  <si>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</si>
  <si>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</si>
  <si>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</si>
  <si>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</si>
  <si>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</si>
  <si>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</si>
  <si>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</si>
  <si>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</si>
  <si>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</si>
  <si>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</si>
  <si>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</si>
  <si>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</si>
  <si>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</si>
  <si>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</si>
  <si>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</si>
  <si>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</si>
  <si>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</si>
  <si>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</si>
  <si>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</si>
  <si>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</si>
  <si>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</si>
  <si>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</si>
  <si>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</si>
  <si>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</si>
  <si>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</si>
  <si>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</si>
  <si>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</si>
  <si>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</si>
  <si>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</si>
  <si>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</si>
  <si>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</si>
  <si>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</si>
  <si>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</si>
  <si>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</si>
  <si>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</si>
  <si>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</si>
  <si>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</si>
  <si>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</si>
  <si>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</si>
  <si>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</si>
  <si>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</si>
  <si>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</si>
  <si>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</si>
  <si>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</si>
  <si>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</si>
  <si>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</si>
  <si>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</si>
  <si>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</si>
  <si>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</si>
  <si>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</si>
  <si>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</si>
  <si>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</si>
  <si>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</si>
  <si>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</si>
  <si>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</si>
  <si>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</si>
  <si>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</si>
  <si>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</si>
  <si>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</si>
  <si>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</si>
  <si>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</si>
  <si>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</si>
  <si>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</si>
  <si>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</si>
  <si>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</si>
  <si>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</si>
  <si>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</si>
  <si>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</si>
  <si>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</si>
  <si>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</si>
  <si>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</si>
  <si>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</si>
  <si>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</si>
  <si>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</si>
  <si>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</si>
  <si>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</si>
  <si>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</si>
  <si>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</si>
  <si>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</si>
  <si>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</si>
  <si>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</si>
  <si>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</si>
  <si>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</si>
  <si>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</si>
  <si>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</si>
  <si>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</si>
  <si>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</si>
  <si>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</si>
  <si>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</si>
  <si>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</si>
  <si>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</si>
  <si>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</si>
  <si>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</si>
  <si>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</si>
  <si>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</si>
  <si>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</si>
  <si>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</si>
  <si>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</si>
  <si>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</si>
  <si>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</si>
  <si>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</si>
  <si>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</si>
  <si>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</si>
  <si>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</si>
  <si>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</si>
  <si>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</si>
  <si>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</si>
  <si>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</si>
  <si>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</si>
  <si>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</si>
  <si>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</si>
  <si>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</si>
  <si>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</si>
  <si>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</si>
  <si>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</si>
  <si>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</si>
  <si>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</si>
  <si>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</si>
  <si>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</si>
  <si>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</si>
  <si>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</si>
  <si>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</si>
  <si>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</si>
  <si>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</si>
  <si>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</si>
  <si>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</si>
  <si>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</si>
  <si>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</si>
  <si>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</si>
  <si>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</si>
  <si>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</si>
  <si>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</si>
  <si>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</si>
  <si>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</si>
  <si>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</si>
  <si>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</si>
  <si>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</si>
  <si>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</si>
  <si>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</si>
  <si>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</si>
  <si>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</si>
  <si>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</si>
  <si>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</si>
  <si>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</si>
  <si>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</si>
  <si>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</si>
  <si>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</si>
  <si>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</si>
  <si>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</si>
  <si>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</si>
  <si>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</si>
  <si>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</si>
  <si>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</si>
  <si>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</si>
  <si>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</si>
  <si>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</si>
  <si>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</si>
  <si>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</si>
  <si>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</si>
  <si>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</si>
  <si>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</si>
  <si>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</si>
  <si>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</si>
  <si>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</si>
  <si>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</si>
  <si>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</si>
  <si>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</si>
  <si>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</si>
  <si>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</si>
  <si>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</si>
  <si>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</si>
  <si>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</si>
  <si>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</si>
  <si>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</si>
  <si>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</si>
  <si>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</si>
  <si>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</si>
  <si>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</si>
  <si>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</si>
  <si>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</si>
  <si>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</si>
  <si>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</si>
  <si>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</si>
  <si>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</si>
  <si>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</si>
  <si>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</si>
  <si>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</si>
  <si>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</si>
  <si>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</si>
  <si>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</si>
  <si>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</si>
  <si>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</si>
  <si>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</si>
  <si>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</si>
  <si>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</si>
  <si>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</si>
  <si>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</si>
  <si>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</si>
  <si>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</si>
  <si>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</si>
  <si>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</si>
  <si>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</si>
  <si>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</si>
  <si>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</si>
  <si>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</si>
  <si>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</si>
  <si>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</si>
  <si>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</si>
  <si>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</si>
  <si>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</si>
  <si>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</si>
  <si>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</si>
  <si>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</si>
  <si>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</si>
  <si>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</si>
  <si>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</si>
  <si>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</si>
  <si>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</si>
  <si>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</si>
  <si>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</si>
  <si>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</si>
  <si>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</si>
  <si>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</si>
  <si>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</si>
  <si>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</si>
  <si>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</si>
  <si>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</si>
  <si>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</si>
  <si>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</si>
  <si>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</si>
  <si>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</si>
  <si>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</si>
  <si>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</si>
  <si>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</si>
  <si>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</si>
  <si>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</si>
  <si>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</si>
  <si>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</si>
  <si>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</si>
  <si>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</si>
  <si>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</si>
  <si>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</si>
  <si>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</si>
  <si>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</si>
  <si>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</si>
  <si>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</si>
  <si>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</si>
  <si>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</si>
  <si>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</si>
  <si>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</si>
  <si>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</si>
  <si>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</si>
  <si>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</si>
  <si>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</si>
  <si>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</si>
  <si>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</si>
  <si>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</si>
  <si>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</si>
  <si>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</si>
  <si>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</si>
  <si>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</si>
  <si>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</si>
  <si>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</si>
  <si>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</si>
  <si>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</si>
  <si>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</si>
  <si>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</si>
  <si>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</si>
  <si>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</si>
  <si>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</si>
  <si>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</si>
  <si>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</si>
  <si>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</si>
  <si>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</si>
  <si>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</si>
  <si>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</si>
  <si>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</si>
  <si>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</si>
  <si>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</si>
  <si>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</si>
  <si>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</si>
  <si>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</si>
  <si>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</si>
  <si>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</si>
  <si>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</si>
  <si>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</si>
  <si>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</si>
  <si>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</si>
  <si>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</si>
  <si>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</si>
  <si>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</si>
  <si>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</si>
  <si>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</si>
  <si>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</si>
  <si>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</si>
  <si>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</si>
  <si>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</si>
  <si>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</si>
  <si>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</si>
  <si>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</si>
  <si>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</si>
  <si>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</si>
  <si>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</si>
  <si>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</si>
  <si>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</si>
  <si>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</si>
  <si>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</si>
  <si>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</si>
  <si>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</si>
  <si>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</si>
  <si>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</si>
  <si>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</si>
  <si>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</si>
  <si>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</si>
  <si>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</si>
  <si>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</si>
  <si>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</si>
  <si>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</si>
  <si>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</si>
  <si>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</si>
  <si>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</si>
  <si>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</si>
  <si>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</si>
  <si>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</si>
  <si>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</si>
  <si>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</si>
  <si>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</si>
  <si>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</si>
  <si>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</si>
  <si>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</si>
  <si>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</si>
  <si>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</si>
  <si>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</si>
  <si>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</si>
  <si>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</si>
  <si>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</si>
  <si>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</si>
  <si>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</si>
  <si>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</si>
  <si>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</si>
  <si>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</si>
  <si>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</si>
  <si>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</si>
  <si>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</si>
  <si>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</si>
  <si>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</si>
  <si>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</si>
  <si>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</si>
  <si>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</si>
  <si>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</si>
  <si>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</si>
  <si>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</si>
  <si>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</si>
  <si>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</si>
  <si>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</si>
  <si>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</si>
  <si>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</si>
  <si>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</si>
  <si>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</si>
  <si>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</si>
  <si>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</si>
  <si>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</si>
  <si>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</si>
  <si>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</si>
  <si>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</si>
  <si>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</si>
  <si>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</si>
  <si>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</si>
  <si>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</si>
  <si>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</si>
  <si>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</si>
  <si>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</si>
  <si>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</si>
  <si>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</si>
  <si>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</si>
  <si>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</si>
  <si>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</si>
  <si>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</si>
  <si>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</si>
  <si>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</si>
  <si>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</si>
  <si>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</si>
  <si>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</si>
  <si>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</si>
  <si>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</si>
  <si>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</si>
  <si>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</si>
  <si>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</si>
  <si>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</si>
  <si>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</si>
  <si>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</si>
  <si>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</si>
  <si>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</si>
  <si>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</si>
  <si>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</si>
  <si>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</si>
  <si>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</si>
  <si>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</si>
  <si>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</si>
  <si>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</si>
  <si>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</si>
  <si>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</si>
  <si>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</si>
  <si>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</si>
  <si>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</si>
  <si>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</si>
  <si>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</si>
  <si>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</si>
  <si>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</si>
  <si>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</si>
  <si>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</si>
  <si>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</si>
  <si>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</si>
  <si>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</si>
  <si>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</si>
  <si>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</si>
  <si>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</si>
  <si>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</si>
  <si>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</si>
  <si>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</si>
  <si>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</si>
  <si>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</si>
  <si>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</si>
  <si>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</si>
  <si>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</si>
  <si>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</si>
  <si>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</si>
  <si>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</si>
  <si>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</si>
  <si>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</si>
  <si>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</si>
  <si>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</si>
  <si>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</si>
  <si>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</si>
  <si>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</si>
  <si>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</si>
  <si>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</si>
  <si>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</si>
  <si>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</si>
  <si>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</si>
  <si>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</si>
  <si>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</si>
  <si>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</si>
  <si>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</si>
  <si>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</si>
  <si>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</si>
  <si>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</si>
  <si>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</si>
  <si>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</si>
  <si>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</si>
  <si>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</si>
  <si>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</si>
  <si>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</si>
  <si>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</si>
  <si>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</si>
  <si>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</si>
  <si>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</si>
  <si>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</si>
  <si>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</si>
  <si>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</si>
  <si>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</si>
  <si>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</si>
  <si>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</si>
  <si>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</si>
  <si>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</si>
  <si>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</si>
  <si>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</si>
  <si>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</si>
  <si>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</si>
  <si>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</si>
  <si>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</si>
  <si>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</si>
  <si>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</si>
  <si>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</si>
  <si>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</si>
  <si>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</si>
  <si>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</si>
  <si>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</si>
  <si>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</si>
  <si>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</si>
  <si>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</si>
  <si>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</si>
  <si>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</si>
  <si>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</si>
  <si>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</si>
  <si>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</si>
  <si>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</si>
  <si>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</si>
  <si>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</si>
  <si>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</si>
  <si>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</si>
  <si>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</si>
  <si>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</si>
  <si>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</si>
  <si>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</si>
  <si>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</si>
  <si>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</si>
  <si>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</si>
  <si>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</si>
  <si>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</si>
  <si>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</si>
  <si>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</si>
  <si>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</si>
  <si>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</si>
  <si>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</si>
  <si>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</si>
  <si>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</si>
  <si>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</si>
  <si>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</si>
  <si>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</si>
  <si>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</si>
  <si>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</si>
  <si>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</si>
  <si>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</si>
  <si>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</si>
  <si>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</si>
  <si>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</si>
  <si>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</si>
  <si>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</si>
  <si>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</si>
  <si>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</si>
  <si>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</si>
  <si>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</si>
  <si>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</si>
  <si>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</si>
  <si>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</si>
  <si>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</si>
  <si>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</si>
  <si>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</si>
  <si>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</si>
  <si>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</si>
  <si>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</si>
  <si>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</si>
  <si>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</si>
  <si>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</si>
  <si>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</si>
  <si>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</si>
  <si>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</si>
  <si>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</si>
  <si>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</si>
  <si>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</si>
  <si>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</si>
  <si>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</si>
  <si>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</si>
  <si>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</si>
  <si>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</si>
  <si>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</si>
  <si>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</si>
  <si>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</si>
  <si>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</si>
  <si>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</si>
  <si>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</si>
  <si>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</si>
  <si>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</si>
  <si>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</si>
  <si>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</si>
  <si>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</si>
  <si>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</si>
  <si>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</si>
  <si>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</si>
  <si>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</si>
  <si>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</si>
  <si>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</si>
  <si>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</si>
  <si>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</si>
  <si>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</si>
  <si>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</si>
  <si>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</si>
  <si>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</si>
  <si>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</si>
  <si>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</si>
  <si>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</si>
  <si>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</si>
  <si>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</si>
  <si>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</si>
  <si>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</si>
  <si>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</si>
  <si>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</si>
  <si>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</si>
  <si>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</si>
  <si>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</si>
  <si>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</si>
  <si>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</si>
  <si>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</si>
  <si>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</si>
  <si>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</si>
  <si>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</si>
  <si>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</si>
  <si>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</si>
  <si>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</si>
  <si>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</si>
  <si>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</si>
  <si>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</si>
  <si>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</si>
  <si>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</si>
  <si>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</si>
  <si>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</si>
  <si>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</si>
  <si>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</si>
  <si>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</si>
  <si>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</si>
  <si>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</si>
  <si>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</si>
  <si>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</si>
  <si>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</si>
  <si>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</si>
  <si>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</si>
  <si>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</si>
  <si>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</si>
  <si>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</si>
  <si>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</si>
  <si>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</si>
  <si>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</si>
  <si>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</si>
  <si>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</si>
  <si>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</si>
  <si>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</si>
  <si>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</si>
  <si>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</si>
  <si>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</si>
  <si>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</si>
  <si>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</si>
  <si>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</si>
  <si>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</si>
  <si>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</si>
  <si>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</si>
  <si>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</si>
  <si>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</si>
  <si>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</si>
  <si>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</si>
  <si>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</si>
  <si>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</si>
  <si>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</si>
  <si>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</si>
  <si>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</si>
  <si>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</si>
  <si>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</si>
  <si>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</si>
  <si>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</si>
  <si>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</si>
  <si>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</si>
  <si>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</si>
  <si>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</si>
  <si>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</si>
  <si>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</si>
  <si>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</si>
  <si>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</si>
  <si>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</si>
  <si>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</si>
  <si>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</si>
  <si>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</si>
  <si>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</si>
  <si>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</si>
  <si>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</si>
  <si>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</si>
  <si>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</si>
  <si>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</si>
  <si>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</si>
  <si>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</si>
  <si>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</si>
  <si>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</si>
  <si>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</si>
  <si>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</si>
  <si>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</si>
  <si>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</si>
  <si>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</si>
  <si>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</si>
  <si>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</si>
  <si>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</si>
  <si>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</si>
  <si>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</si>
  <si>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</si>
  <si>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</si>
  <si>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</si>
  <si>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</si>
  <si>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</si>
  <si>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</si>
  <si>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</si>
  <si>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</si>
  <si>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</si>
  <si>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</si>
  <si>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</si>
  <si>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</si>
  <si>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</si>
  <si>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</si>
  <si>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</si>
  <si>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</si>
  <si>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</si>
  <si>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</si>
  <si>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</si>
  <si>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</si>
  <si>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</si>
  <si>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</si>
  <si>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</si>
  <si>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</si>
  <si>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</si>
  <si>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</si>
  <si>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</si>
  <si>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</si>
  <si>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</si>
  <si>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</si>
  <si>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</si>
  <si>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</si>
  <si>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</si>
  <si>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</si>
  <si>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</si>
  <si>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</si>
  <si>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</si>
  <si>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</si>
  <si>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</si>
  <si>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</si>
  <si>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</si>
  <si>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</si>
  <si>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</si>
  <si>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</si>
  <si>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</si>
  <si>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</si>
  <si>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</si>
  <si>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</si>
  <si>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</si>
  <si>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</si>
  <si>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</si>
  <si>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</si>
  <si>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</si>
  <si>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</si>
  <si>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</si>
  <si>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</si>
  <si>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</si>
  <si>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</si>
  <si>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</si>
  <si>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</si>
  <si>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</si>
  <si>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</si>
  <si>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</si>
  <si>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</si>
  <si>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</si>
  <si>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</si>
  <si>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</si>
  <si>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</si>
  <si>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</si>
  <si>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</si>
  <si>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</si>
  <si>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</si>
  <si>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</si>
  <si>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</si>
  <si>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</si>
  <si>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</si>
  <si>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</si>
  <si>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</si>
  <si>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</si>
  <si>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</si>
  <si>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</si>
  <si>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</si>
  <si>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</si>
  <si>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</si>
  <si>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</si>
  <si>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</si>
  <si>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</si>
  <si>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</si>
  <si>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</si>
  <si>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</si>
  <si>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</si>
  <si>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</si>
  <si>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</si>
  <si>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</si>
  <si>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</si>
  <si>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</si>
  <si>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</si>
  <si>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</si>
  <si>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</si>
  <si>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</si>
  <si>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</si>
  <si>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</si>
  <si>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</si>
  <si>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</si>
  <si>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</si>
  <si>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</si>
  <si>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</si>
  <si>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</si>
  <si>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</si>
  <si>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</si>
  <si>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</si>
  <si>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</si>
  <si>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</si>
  <si>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</si>
  <si>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</si>
  <si>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</si>
  <si>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</si>
  <si>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</si>
  <si>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</si>
  <si>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</si>
  <si>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</si>
  <si>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</si>
  <si>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</si>
  <si>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</si>
  <si>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</si>
  <si>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</si>
  <si>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</si>
  <si>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</si>
  <si>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</si>
  <si>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</si>
  <si>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</si>
  <si>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</si>
  <si>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</si>
  <si>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</si>
  <si>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</si>
  <si>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</si>
  <si>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</si>
  <si>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</si>
  <si>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</si>
  <si>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</si>
  <si>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</si>
  <si>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</si>
  <si>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</si>
  <si>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</si>
  <si>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</si>
  <si>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</si>
  <si>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</si>
  <si>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</si>
  <si>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</si>
  <si>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</si>
  <si>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</si>
  <si>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</si>
  <si>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</si>
  <si>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</si>
  <si>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</si>
  <si>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</si>
  <si>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</si>
  <si>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</si>
  <si>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</si>
  <si>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</si>
  <si>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</si>
  <si>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</si>
  <si>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</si>
  <si>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</si>
  <si>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</si>
  <si>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</si>
  <si>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</si>
  <si>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</si>
  <si>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</si>
  <si>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</si>
  <si>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</si>
  <si>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</si>
  <si>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</si>
  <si>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</si>
  <si>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</si>
  <si>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</si>
  <si>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</si>
  <si>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</si>
  <si>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</si>
  <si>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</si>
  <si>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</si>
  <si>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</si>
  <si>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</si>
  <si>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</si>
  <si>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</si>
  <si>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</si>
  <si>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</si>
  <si>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</si>
  <si>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</si>
  <si>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</si>
  <si>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</si>
  <si>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</si>
  <si>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</si>
  <si>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</si>
  <si>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</si>
  <si>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</si>
  <si>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</si>
  <si>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</si>
  <si>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</si>
  <si>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</si>
  <si>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</si>
  <si>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</si>
  <si>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</si>
  <si>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</si>
  <si>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</si>
  <si>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</si>
  <si>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</si>
  <si>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</si>
  <si>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</si>
  <si>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</si>
  <si>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</si>
  <si>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</si>
  <si>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</si>
  <si>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</si>
  <si>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</si>
  <si>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</si>
  <si>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</si>
  <si>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</si>
  <si>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</si>
  <si>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</si>
  <si>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</si>
  <si>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</si>
  <si>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</si>
  <si>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</si>
  <si>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</si>
  <si>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</si>
  <si>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</si>
  <si>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</si>
  <si>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</si>
  <si>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</si>
  <si>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</si>
  <si>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</si>
  <si>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</si>
  <si>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</si>
  <si>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</si>
  <si>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</si>
  <si>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</si>
  <si>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</si>
  <si>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</si>
  <si>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</si>
  <si>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</si>
  <si>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</si>
  <si>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</si>
  <si>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</si>
  <si>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</si>
  <si>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</si>
  <si>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</si>
  <si>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</si>
  <si>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</si>
  <si>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</si>
  <si>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</si>
  <si>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</si>
  <si>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</si>
  <si>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</si>
  <si>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</si>
  <si>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</si>
  <si>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</si>
  <si>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</si>
  <si>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</si>
  <si>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</si>
  <si>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</si>
  <si>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</si>
  <si>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</si>
  <si>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</si>
  <si>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</si>
  <si>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</si>
  <si>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</si>
  <si>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</si>
  <si>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</si>
  <si>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</si>
  <si>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</si>
  <si>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</si>
  <si>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</si>
  <si>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</si>
  <si>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</si>
  <si>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</si>
  <si>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</si>
  <si>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</si>
  <si>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</si>
  <si>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</si>
  <si>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</si>
  <si>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</si>
  <si>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</si>
  <si>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</si>
  <si>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</si>
  <si>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</si>
  <si>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</si>
  <si>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</si>
  <si>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</si>
  <si>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</si>
  <si>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</si>
  <si>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</si>
  <si>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</si>
  <si>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</si>
  <si>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</si>
  <si>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</si>
  <si>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</si>
  <si>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</si>
  <si>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</si>
  <si>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</si>
  <si>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</si>
  <si>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</si>
  <si>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</si>
  <si>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</si>
  <si>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</si>
  <si>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</si>
  <si>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</si>
  <si>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</si>
  <si>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</si>
  <si>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</si>
  <si>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</si>
  <si>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</si>
  <si>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</si>
  <si>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</si>
  <si>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</si>
  <si>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</si>
  <si>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</si>
  <si>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</si>
  <si>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</si>
  <si>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</si>
  <si>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</si>
  <si>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</si>
  <si>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</si>
  <si>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</si>
  <si>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</si>
  <si>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</si>
  <si>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</si>
  <si>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</si>
  <si>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</si>
  <si>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</si>
  <si>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</si>
  <si>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</si>
  <si>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</si>
  <si>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</si>
  <si>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</si>
  <si>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</si>
  <si>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</si>
  <si>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</si>
  <si>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</si>
  <si>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</si>
  <si>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</si>
  <si>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</si>
  <si>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</si>
  <si>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</si>
  <si>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</si>
  <si>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</si>
  <si>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</si>
  <si>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</si>
  <si>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</si>
  <si>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</si>
  <si>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</si>
  <si>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</si>
  <si>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</si>
  <si>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</si>
  <si>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</si>
  <si>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</si>
  <si>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</si>
  <si>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</si>
  <si>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</si>
  <si>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</si>
  <si>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</si>
  <si>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</si>
  <si>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</si>
  <si>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</si>
  <si>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</si>
  <si>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</si>
  <si>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</si>
  <si>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</si>
  <si>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</si>
  <si>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</si>
  <si>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</si>
  <si>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</si>
  <si>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</si>
  <si>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</si>
  <si>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</si>
  <si>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</si>
  <si>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</si>
  <si>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</si>
  <si>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</si>
  <si>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</si>
  <si>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</si>
  <si>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</si>
  <si>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</si>
  <si>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</si>
  <si>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</si>
  <si>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</si>
  <si>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</si>
  <si>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</si>
  <si>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</si>
  <si>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</si>
  <si>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</si>
  <si>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</si>
  <si>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</si>
  <si>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</si>
  <si>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</si>
  <si>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</si>
  <si>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</si>
  <si>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</si>
  <si>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</si>
  <si>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</si>
  <si>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</si>
  <si>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</si>
  <si>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</si>
  <si>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</si>
  <si>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</si>
  <si>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</si>
  <si>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</si>
  <si>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</si>
  <si>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</si>
  <si>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</si>
  <si>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</si>
  <si>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</si>
  <si>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</si>
  <si>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</si>
  <si>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</si>
  <si>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</si>
  <si>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</si>
  <si>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</si>
  <si>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</si>
  <si>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</si>
  <si>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</si>
  <si>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</si>
  <si>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</si>
  <si>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</si>
  <si>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</si>
  <si>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</si>
  <si>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</si>
  <si>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</si>
  <si>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</si>
  <si>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</si>
  <si>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</si>
  <si>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</si>
  <si>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</si>
  <si>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</si>
  <si>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</si>
  <si>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</si>
  <si>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</si>
  <si>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</si>
  <si>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</si>
  <si>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</si>
  <si>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</si>
  <si>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</si>
  <si>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</si>
  <si>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</si>
  <si>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</si>
  <si>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</si>
  <si>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</si>
  <si>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</si>
  <si>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</si>
  <si>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</si>
  <si>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</si>
  <si>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</si>
  <si>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</si>
  <si>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</si>
  <si>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</si>
  <si>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</si>
  <si>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</si>
  <si>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</si>
  <si>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</si>
  <si>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</si>
  <si>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</si>
  <si>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</si>
  <si>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</si>
  <si>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</si>
  <si>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</si>
  <si>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</si>
  <si>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</si>
  <si>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</si>
  <si>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</si>
  <si>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</si>
  <si>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</si>
  <si>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</si>
  <si>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</si>
  <si>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</si>
  <si>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</si>
  <si>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</si>
  <si>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</si>
  <si>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</si>
  <si>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</si>
  <si>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</si>
  <si>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</si>
  <si>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</si>
  <si>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</si>
  <si>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</si>
  <si>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</si>
  <si>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</si>
  <si>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</si>
  <si>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</si>
  <si>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</si>
  <si>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</si>
  <si>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</si>
  <si>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</si>
  <si>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</si>
  <si>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</si>
  <si>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</si>
  <si>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</si>
  <si>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</si>
  <si>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</si>
  <si>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</si>
  <si>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</si>
  <si>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</si>
  <si>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</si>
  <si>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</si>
  <si>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</si>
  <si>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</si>
  <si>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</si>
  <si>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</si>
  <si>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</si>
  <si>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</si>
  <si>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</si>
  <si>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</si>
  <si>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</si>
  <si>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</si>
  <si>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</si>
  <si>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</si>
  <si>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</si>
  <si>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</si>
  <si>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</si>
  <si>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</si>
  <si>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</si>
  <si>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</si>
  <si>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</si>
  <si>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</si>
  <si>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</si>
  <si>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</si>
  <si>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</si>
  <si>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</si>
  <si>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</si>
  <si>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</si>
  <si>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</si>
  <si>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</si>
  <si>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</si>
  <si>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</si>
  <si>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</si>
  <si>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</si>
  <si>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</si>
  <si>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</si>
  <si>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</si>
  <si>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</si>
  <si>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</si>
  <si>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</si>
  <si>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</si>
  <si>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</si>
  <si>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</si>
  <si>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</si>
  <si>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</si>
  <si>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</si>
  <si>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</si>
  <si>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</si>
  <si>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</si>
  <si>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</si>
  <si>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</si>
  <si>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</si>
  <si>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</si>
  <si>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</si>
  <si>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</si>
  <si>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</si>
  <si>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</si>
  <si>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</si>
  <si>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</si>
  <si>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</si>
  <si>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</si>
  <si>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</si>
  <si>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</si>
  <si>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</si>
  <si>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</si>
  <si>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</si>
  <si>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</si>
  <si>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</si>
  <si>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</si>
  <si>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</si>
  <si>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</si>
  <si>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</si>
  <si>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</si>
  <si>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</si>
  <si>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</si>
  <si>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</si>
  <si>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</si>
  <si>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</si>
  <si>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</si>
  <si>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</si>
  <si>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</si>
  <si>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</si>
  <si>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</si>
  <si>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</si>
  <si>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</si>
  <si>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</si>
  <si>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</si>
  <si>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</si>
  <si>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</si>
  <si>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</si>
  <si>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</si>
  <si>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</si>
  <si>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</si>
  <si>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</si>
  <si>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</si>
  <si>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</si>
  <si>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</si>
  <si>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</si>
  <si>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</si>
  <si>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</si>
  <si>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</si>
  <si>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</si>
  <si>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</si>
  <si>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</si>
  <si>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</si>
  <si>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</si>
  <si>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</si>
  <si>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</si>
  <si>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</si>
  <si>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</si>
  <si>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</si>
  <si>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</si>
  <si>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</si>
  <si>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</si>
  <si>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</si>
  <si>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</si>
  <si>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</si>
  <si>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</si>
  <si>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</si>
  <si>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</si>
  <si>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</si>
  <si>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</si>
  <si>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</si>
  <si>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</si>
  <si>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</si>
  <si>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</si>
  <si>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</si>
  <si>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</si>
  <si>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</si>
  <si>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</si>
  <si>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</si>
  <si>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</si>
  <si>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</si>
  <si>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</si>
  <si>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</si>
  <si>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</si>
  <si>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</si>
  <si>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</si>
  <si>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</si>
  <si>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</si>
  <si>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</si>
  <si>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</si>
  <si>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</si>
  <si>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</si>
  <si>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</si>
  <si>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</si>
  <si>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</si>
  <si>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</si>
  <si>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</si>
  <si>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</si>
  <si>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</si>
  <si>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</si>
  <si>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</si>
  <si>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</si>
  <si>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</si>
  <si>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</si>
  <si>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</si>
  <si>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</si>
  <si>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</si>
  <si>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</si>
  <si>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</si>
  <si>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</si>
  <si>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</si>
  <si>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</si>
  <si>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</si>
  <si>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</si>
  <si>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</si>
  <si>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</si>
  <si>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</si>
  <si>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</si>
  <si>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</si>
  <si>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</si>
  <si>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</si>
  <si>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</si>
  <si>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</si>
  <si>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</si>
  <si>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</si>
  <si>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</si>
  <si>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</si>
  <si>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</si>
  <si>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</si>
  <si>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</si>
  <si>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</si>
  <si>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</si>
  <si>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</si>
  <si>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</si>
  <si>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</si>
  <si>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</si>
  <si>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</si>
  <si>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</si>
  <si>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</si>
  <si>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</si>
  <si>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</si>
  <si>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</si>
  <si>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</si>
  <si>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</si>
  <si>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</si>
  <si>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</si>
  <si>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</si>
  <si>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</si>
  <si>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</si>
  <si>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</si>
  <si>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</si>
  <si>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</si>
  <si>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</si>
  <si>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</si>
  <si>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</si>
  <si>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</si>
  <si>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</si>
  <si>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</si>
  <si>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</si>
  <si>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</si>
  <si>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</si>
  <si>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</si>
  <si>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</si>
  <si>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</si>
  <si>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</si>
  <si>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</si>
  <si>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</si>
  <si>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</si>
  <si>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</si>
  <si>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</si>
  <si>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</si>
  <si>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</si>
  <si>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</si>
  <si>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</si>
  <si>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</si>
  <si>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</si>
  <si>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</si>
  <si>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</si>
  <si>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</si>
  <si>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</si>
  <si>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</si>
  <si>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</si>
  <si>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</si>
  <si>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</si>
  <si>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</si>
  <si>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</si>
  <si>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</si>
  <si>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</si>
  <si>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</si>
  <si>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</si>
  <si>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</si>
  <si>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</si>
  <si>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</si>
  <si>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</si>
  <si>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</si>
  <si>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</si>
  <si>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</si>
  <si>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</si>
  <si>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</si>
  <si>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</si>
  <si>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</si>
  <si>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</si>
  <si>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</si>
  <si>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</si>
  <si>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</si>
  <si>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</si>
  <si>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</si>
  <si>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</si>
  <si>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</si>
  <si>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</si>
  <si>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</si>
  <si>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</si>
  <si>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</si>
  <si>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</si>
  <si>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</si>
  <si>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</si>
  <si>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</si>
  <si>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</si>
  <si>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</si>
  <si>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</si>
  <si>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</si>
  <si>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</si>
  <si>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</si>
  <si>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</si>
  <si>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</si>
  <si>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</si>
  <si>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</si>
  <si>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</si>
  <si>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</si>
  <si>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</si>
  <si>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</si>
  <si>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</si>
  <si>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</si>
  <si>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</si>
  <si>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</si>
  <si>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</si>
  <si>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</si>
  <si>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</si>
  <si>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</si>
  <si>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</si>
  <si>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</si>
  <si>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</si>
  <si>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</si>
  <si>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</si>
  <si>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</si>
  <si>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</si>
  <si>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</si>
  <si>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</si>
  <si>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</si>
  <si>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</si>
  <si>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</si>
  <si>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</si>
  <si>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</si>
  <si>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</si>
  <si>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</si>
  <si>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</si>
  <si>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</si>
  <si>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</si>
  <si>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</si>
  <si>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</si>
  <si>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</si>
  <si>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</si>
  <si>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</si>
  <si>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</si>
  <si>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</si>
  <si>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</si>
  <si>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</si>
  <si>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</si>
  <si>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</si>
  <si>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</si>
  <si>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</si>
  <si>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</si>
  <si>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</si>
  <si>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</si>
  <si>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</si>
  <si>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</si>
  <si>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</si>
  <si>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</si>
  <si>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</si>
  <si>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</si>
  <si>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</si>
  <si>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</si>
  <si>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</si>
  <si>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</si>
  <si>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</si>
  <si>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</si>
  <si>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</si>
  <si>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</si>
  <si>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</si>
  <si>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</si>
  <si>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</si>
  <si>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</si>
  <si>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</si>
  <si>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</si>
  <si>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</si>
  <si>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</si>
  <si>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</si>
  <si>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</si>
  <si>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</si>
  <si>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</si>
  <si>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</si>
  <si>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</si>
  <si>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</si>
  <si>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</si>
  <si>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</si>
  <si>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</si>
  <si>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</si>
  <si>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</si>
  <si>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</si>
  <si>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</si>
  <si>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</si>
  <si>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</si>
  <si>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</si>
  <si>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</si>
  <si>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</si>
  <si>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</si>
  <si>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</si>
  <si>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</si>
  <si>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</si>
  <si>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</si>
  <si>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</si>
  <si>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</si>
  <si>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</si>
  <si>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</si>
  <si>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</si>
  <si>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</si>
  <si>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</si>
  <si>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</si>
  <si>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</si>
  <si>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</si>
  <si>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</si>
  <si>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</si>
  <si>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</si>
  <si>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</si>
  <si>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</si>
  <si>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</si>
  <si>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</si>
  <si>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</si>
  <si>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</si>
  <si>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</si>
  <si>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</si>
  <si>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</si>
  <si>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</si>
  <si>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</si>
  <si>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</si>
  <si>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</si>
  <si>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</si>
  <si>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</si>
  <si>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</si>
  <si>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</si>
  <si>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</si>
  <si>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</si>
  <si>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</si>
  <si>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</si>
  <si>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</si>
  <si>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</si>
  <si>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</si>
  <si>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</si>
  <si>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</si>
  <si>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</si>
  <si>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</si>
  <si>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</si>
  <si>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</si>
  <si>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</si>
  <si>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</si>
  <si>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</si>
  <si>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</si>
  <si>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</si>
  <si>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</si>
  <si>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</si>
  <si>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</si>
  <si>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</si>
  <si>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</si>
  <si>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</si>
  <si>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</si>
  <si>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</si>
  <si>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</si>
  <si>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</si>
  <si>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</si>
  <si>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</si>
  <si>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</si>
  <si>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</si>
  <si>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</si>
  <si>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</si>
  <si>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</si>
  <si>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</si>
  <si>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</si>
  <si>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</si>
  <si>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</si>
  <si>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</si>
  <si>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</si>
  <si>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</si>
  <si>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</si>
  <si>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</si>
  <si>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</si>
  <si>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</si>
  <si>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</si>
  <si>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</si>
  <si>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</si>
  <si>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</si>
  <si>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</si>
  <si>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</si>
  <si>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</si>
  <si>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</si>
  <si>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</si>
  <si>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</si>
  <si>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</si>
  <si>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</si>
  <si>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</si>
  <si>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</si>
  <si>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</si>
  <si>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</si>
  <si>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</si>
  <si>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</si>
  <si>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</si>
  <si>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</si>
  <si>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</si>
  <si>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</si>
  <si>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</si>
  <si>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</si>
  <si>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</si>
  <si>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</si>
  <si>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</si>
  <si>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</si>
  <si>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</si>
  <si>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</si>
  <si>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</si>
  <si>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</si>
  <si>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</si>
  <si>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</si>
  <si>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</si>
  <si>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</si>
  <si>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</si>
  <si>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</si>
  <si>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</si>
  <si>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</si>
  <si>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</si>
  <si>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</si>
  <si>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</si>
  <si>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</si>
  <si>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</si>
  <si>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</si>
  <si>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</si>
  <si>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</si>
  <si>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</si>
  <si>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</si>
  <si>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</si>
  <si>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</si>
  <si>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</si>
  <si>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</si>
  <si>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</si>
  <si>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</si>
  <si>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</si>
  <si>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</si>
  <si>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</si>
  <si>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</si>
  <si>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</si>
  <si>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</si>
  <si>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</si>
  <si>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</si>
  <si>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</si>
  <si>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</si>
  <si>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</si>
  <si>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</si>
  <si>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</si>
  <si>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</si>
  <si>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</si>
  <si>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</si>
  <si>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</si>
  <si>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</si>
  <si>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</si>
  <si>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</si>
  <si>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</si>
  <si>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</si>
  <si>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</si>
  <si>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</si>
  <si>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</si>
  <si>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</si>
  <si>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</si>
  <si>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</si>
  <si>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</si>
  <si>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</si>
  <si>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</si>
  <si>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</si>
  <si>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</si>
  <si>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</si>
  <si>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</si>
  <si>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</si>
  <si>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</si>
  <si>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</si>
  <si>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</si>
  <si>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</si>
  <si>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</si>
  <si>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</si>
  <si>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</si>
  <si>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</si>
  <si>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</si>
  <si>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</si>
  <si>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</si>
  <si>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</si>
  <si>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</si>
  <si>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</si>
  <si>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</si>
  <si>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</si>
  <si>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</si>
  <si>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</si>
  <si>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</si>
  <si>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</si>
  <si>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</si>
  <si>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</si>
  <si>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</si>
  <si>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</si>
  <si>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</si>
  <si>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</si>
  <si>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</si>
  <si>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</si>
  <si>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</si>
  <si>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</si>
  <si>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</si>
  <si>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</si>
  <si>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</si>
  <si>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</si>
  <si>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</si>
  <si>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</si>
  <si>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</si>
  <si>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</si>
  <si>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</si>
  <si>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</si>
  <si>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</si>
  <si>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</si>
  <si>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</si>
  <si>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</si>
  <si>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</si>
  <si>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</si>
  <si>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</si>
  <si>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</si>
  <si>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</si>
  <si>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</si>
  <si>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</si>
  <si>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</si>
  <si>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</si>
  <si>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</si>
  <si>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</si>
  <si>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</si>
  <si>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</si>
  <si>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</si>
  <si>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</si>
  <si>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</si>
  <si>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</si>
  <si>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</si>
  <si>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</si>
  <si>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</si>
  <si>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</si>
  <si>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</si>
  <si>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</si>
  <si>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</si>
  <si>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</si>
  <si>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</si>
  <si>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</si>
  <si>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</si>
  <si>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</si>
  <si>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</si>
  <si>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</si>
  <si>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</si>
  <si>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</si>
  <si>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</si>
  <si>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</si>
  <si>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</si>
  <si>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</si>
  <si>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</si>
  <si>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</si>
  <si>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</si>
  <si>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</si>
  <si>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</si>
  <si>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</si>
  <si>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</si>
  <si>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</si>
  <si>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</si>
  <si>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</si>
  <si>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</si>
  <si>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</si>
  <si>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</si>
  <si>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</si>
  <si>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</si>
  <si>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</si>
  <si>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</si>
  <si>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</si>
  <si>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</si>
  <si>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</si>
  <si>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</si>
  <si>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</si>
  <si>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</si>
  <si>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</si>
  <si>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</si>
  <si>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</si>
  <si>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</si>
  <si>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</si>
  <si>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</si>
  <si>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</si>
  <si>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</si>
  <si>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</si>
  <si>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</si>
  <si>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</si>
  <si>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</si>
  <si>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</si>
  <si>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</si>
  <si>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</si>
  <si>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</si>
  <si>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</si>
  <si>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</si>
  <si>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</si>
  <si>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</si>
  <si>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</si>
  <si>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</si>
  <si>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</si>
  <si>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</si>
  <si>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</si>
  <si>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</si>
  <si>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</si>
  <si>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</si>
  <si>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</si>
  <si>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</si>
  <si>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</si>
  <si>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</si>
  <si>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</si>
  <si>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</si>
  <si>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</si>
  <si>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</si>
  <si>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</si>
  <si>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</si>
  <si>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</si>
  <si>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</si>
  <si>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</si>
  <si>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</si>
  <si>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</si>
  <si>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</si>
  <si>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</si>
  <si>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</si>
  <si>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</si>
  <si>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</si>
  <si>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</si>
  <si>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</si>
  <si>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</si>
  <si>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</si>
  <si>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</si>
  <si>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</si>
  <si>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</si>
  <si>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</si>
  <si>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</si>
  <si>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</si>
  <si>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</si>
  <si>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</si>
  <si>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</si>
  <si>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</si>
  <si>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</si>
  <si>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</si>
  <si>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</si>
  <si>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</si>
  <si>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</si>
  <si>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</si>
  <si>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</si>
  <si>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</si>
  <si>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</si>
  <si>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</si>
  <si>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</si>
  <si>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</si>
  <si>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</si>
  <si>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</si>
  <si>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</si>
  <si>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</si>
  <si>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</si>
  <si>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</si>
  <si>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</si>
  <si>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</si>
  <si>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</si>
  <si>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</si>
  <si>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</si>
  <si>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</si>
  <si>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</si>
  <si>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</si>
  <si>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</si>
  <si>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</si>
  <si>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</si>
  <si>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</si>
  <si>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</si>
  <si>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</si>
  <si>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</si>
  <si>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</si>
  <si>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</si>
  <si>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</si>
  <si>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</si>
  <si>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</si>
  <si>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</si>
  <si>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</si>
  <si>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</si>
  <si>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</si>
  <si>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</si>
  <si>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</si>
  <si>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</si>
  <si>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</si>
  <si>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</si>
  <si>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</si>
  <si>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</si>
  <si>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</si>
  <si>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</si>
  <si>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</si>
  <si>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</si>
  <si>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</si>
  <si>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</si>
  <si>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</si>
  <si>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</si>
  <si>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</si>
  <si>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</si>
  <si>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</si>
  <si>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</si>
  <si>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</si>
  <si>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</si>
  <si>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</si>
  <si>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</si>
  <si>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</si>
  <si>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</si>
  <si>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</si>
  <si>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</si>
  <si>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</si>
  <si>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</si>
  <si>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</si>
  <si>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</si>
  <si>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</si>
  <si>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</si>
  <si>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</si>
  <si>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</si>
  <si>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</si>
  <si>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</si>
  <si>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</si>
  <si>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</si>
  <si>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</si>
  <si>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</si>
  <si>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</si>
  <si>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</si>
  <si>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</si>
  <si>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</si>
  <si>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</si>
  <si>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</si>
  <si>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</si>
  <si>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</si>
  <si>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</si>
  <si>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</si>
  <si>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</si>
  <si>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</si>
  <si>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</si>
  <si>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</si>
  <si>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</si>
  <si>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</si>
  <si>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</si>
  <si>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</si>
  <si>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</si>
  <si>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</si>
  <si>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</si>
  <si>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</si>
  <si>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</si>
  <si>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</si>
  <si>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</si>
  <si>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</si>
  <si>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</si>
  <si>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</si>
  <si>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</si>
  <si>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</si>
  <si>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</si>
  <si>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</si>
  <si>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</si>
  <si>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</si>
  <si>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</si>
  <si>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</si>
  <si>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</si>
  <si>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</si>
  <si>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</si>
  <si>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</si>
  <si>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</si>
  <si>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</si>
  <si>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</si>
  <si>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</si>
  <si>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</si>
  <si>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</si>
  <si>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</si>
  <si>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</si>
  <si>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</si>
  <si>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</si>
  <si>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</si>
  <si>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</si>
  <si>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</si>
  <si>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</si>
  <si>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</si>
  <si>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</si>
  <si>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</si>
  <si>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</si>
  <si>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</si>
  <si>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</si>
  <si>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</si>
  <si>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</si>
  <si>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</si>
  <si>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</si>
  <si>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</si>
  <si>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</si>
  <si>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</si>
  <si>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</si>
  <si>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</si>
  <si>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</si>
  <si>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</si>
  <si>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</si>
  <si>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</si>
  <si>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</si>
  <si>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</si>
  <si>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</si>
  <si>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</si>
  <si>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</si>
  <si>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</si>
  <si>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</si>
  <si>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</si>
  <si>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</si>
  <si>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</si>
  <si>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</si>
  <si>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</si>
  <si>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</si>
  <si>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</si>
  <si>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</si>
  <si>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</si>
  <si>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</si>
  <si>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</si>
  <si>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</si>
  <si>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</si>
  <si>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</si>
  <si>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</si>
  <si>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</si>
  <si>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</si>
  <si>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</si>
  <si>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</si>
  <si>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</si>
  <si>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</si>
  <si>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</si>
  <si>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</si>
  <si>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</si>
  <si>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</si>
  <si>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</si>
  <si>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</si>
  <si>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</si>
  <si>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</si>
  <si>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</si>
  <si>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</si>
  <si>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</si>
  <si>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</si>
  <si>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</si>
  <si>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</si>
  <si>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</si>
  <si>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</si>
  <si>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</si>
  <si>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</si>
  <si>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</si>
  <si>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</si>
  <si>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</si>
  <si>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</si>
  <si>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</si>
  <si>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</si>
  <si>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</si>
  <si>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</si>
  <si>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</si>
  <si>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</si>
  <si>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</si>
  <si>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</si>
  <si>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</si>
  <si>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</si>
  <si>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</si>
  <si>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</si>
  <si>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</si>
  <si>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</si>
  <si>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</si>
  <si>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</si>
  <si>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</si>
  <si>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</si>
  <si>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</si>
  <si>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</si>
  <si>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</si>
  <si>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</si>
  <si>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</si>
  <si>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</si>
  <si>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</si>
  <si>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</si>
  <si>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</si>
  <si>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</si>
  <si>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</si>
  <si>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</si>
  <si>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</si>
  <si>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</si>
  <si>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</si>
  <si>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</si>
  <si>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</si>
  <si>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</si>
  <si>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</si>
  <si>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</si>
  <si>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</si>
  <si>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</si>
  <si>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</si>
  <si>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</si>
  <si>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</si>
  <si>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</si>
  <si>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</si>
  <si>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</si>
  <si>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</si>
  <si>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</si>
  <si>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</si>
  <si>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</si>
  <si>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</si>
  <si>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</si>
  <si>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</si>
  <si>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</si>
  <si>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</si>
  <si>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</si>
  <si>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</si>
  <si>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</si>
  <si>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</si>
  <si>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</si>
  <si>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</si>
  <si>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</si>
  <si>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</si>
  <si>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</si>
  <si>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</si>
  <si>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</si>
  <si>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</si>
  <si>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</si>
  <si>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</si>
  <si>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</si>
  <si>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</si>
  <si>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</si>
  <si>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</si>
  <si>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</si>
  <si>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</si>
  <si>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</si>
  <si>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</si>
  <si>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</si>
  <si>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</si>
  <si>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</si>
  <si>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</si>
  <si>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</si>
  <si>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</si>
  <si>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</si>
  <si>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</si>
  <si>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</si>
  <si>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</si>
  <si>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</si>
  <si>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</si>
  <si>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</si>
  <si>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</si>
  <si>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</si>
  <si>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</si>
  <si>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</si>
  <si>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</si>
  <si>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</si>
  <si>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</si>
  <si>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</si>
  <si>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</si>
  <si>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</si>
  <si>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</si>
  <si>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</si>
  <si>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</si>
  <si>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</si>
  <si>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</si>
  <si>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</si>
  <si>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</si>
  <si>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</si>
  <si>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</si>
  <si>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</si>
  <si>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</si>
  <si>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</si>
  <si>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</si>
  <si>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</si>
  <si>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</si>
  <si>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</si>
  <si>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</si>
  <si>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</si>
  <si>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</si>
  <si>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</si>
  <si>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</si>
  <si>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</si>
  <si>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</si>
  <si>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</si>
  <si>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</si>
  <si>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</si>
  <si>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</si>
  <si>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</si>
  <si>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</si>
  <si>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</si>
  <si>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</si>
  <si>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</si>
  <si>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</si>
  <si>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</si>
  <si>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</si>
  <si>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</si>
  <si>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</si>
  <si>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</si>
  <si>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</si>
  <si>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</si>
  <si>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</si>
  <si>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</si>
  <si>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</si>
  <si>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</si>
  <si>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</si>
  <si>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</si>
  <si>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</si>
  <si>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</si>
  <si>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</si>
  <si>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</si>
  <si>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</si>
  <si>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</si>
  <si>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</si>
  <si>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</si>
  <si>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</si>
  <si>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</si>
  <si>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</si>
  <si>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</si>
  <si>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</si>
  <si>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</si>
  <si>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</si>
  <si>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</si>
  <si>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</si>
  <si>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</si>
  <si>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</si>
  <si>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</si>
  <si>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</si>
  <si>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</si>
  <si>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</si>
  <si>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</si>
  <si>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</si>
  <si>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</si>
  <si>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</si>
  <si>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</si>
  <si>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</si>
  <si>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</si>
  <si>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</si>
  <si>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</si>
  <si>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</si>
  <si>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</si>
  <si>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</si>
  <si>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</si>
  <si>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</si>
  <si>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</si>
  <si>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</si>
  <si>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</si>
  <si>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</si>
  <si>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</si>
  <si>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</si>
  <si>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</si>
  <si>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</si>
  <si>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</si>
  <si>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</si>
  <si>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</si>
  <si>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</si>
  <si>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</si>
  <si>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</si>
  <si>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</si>
  <si>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</si>
  <si>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</si>
  <si>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</si>
  <si>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</si>
  <si>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</si>
  <si>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</si>
  <si>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</si>
  <si>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</si>
  <si>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</si>
  <si>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</si>
  <si>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</si>
  <si>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</si>
  <si>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</si>
  <si>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</si>
  <si>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</si>
  <si>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</si>
  <si>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</si>
  <si>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</si>
  <si>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</si>
  <si>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</si>
  <si>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</si>
  <si>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</si>
  <si>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</si>
  <si>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</si>
  <si>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</si>
  <si>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</si>
  <si>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</si>
  <si>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</si>
  <si>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</si>
  <si>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</si>
  <si>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</si>
  <si>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</si>
  <si>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</si>
  <si>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</si>
  <si>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</si>
  <si>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</si>
  <si>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</si>
  <si>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</si>
  <si>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</si>
  <si>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</si>
  <si>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</si>
  <si>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</si>
  <si>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</si>
  <si>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</si>
  <si>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</si>
  <si>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</si>
  <si>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</si>
  <si>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</si>
  <si>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</si>
  <si>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</si>
  <si>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</si>
  <si>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</si>
  <si>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</si>
  <si>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</si>
  <si>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</si>
  <si>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</si>
  <si>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</si>
  <si>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</si>
  <si>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</si>
  <si>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</si>
  <si>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</si>
  <si>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</si>
  <si>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</si>
  <si>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</si>
  <si>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</si>
  <si>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</si>
  <si>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</si>
  <si>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</si>
  <si>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</si>
  <si>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</si>
  <si>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</si>
  <si>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</si>
  <si>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</si>
  <si>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</si>
  <si>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</si>
  <si>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</si>
  <si>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</si>
  <si>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</si>
  <si>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</si>
  <si>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</si>
  <si>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</si>
  <si>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</si>
  <si>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</si>
  <si>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</si>
  <si>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</si>
  <si>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</si>
  <si>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</si>
  <si>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</si>
  <si>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</si>
  <si>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</si>
  <si>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</si>
  <si>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</si>
  <si>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</si>
  <si>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</si>
  <si>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</si>
  <si>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</si>
  <si>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</si>
  <si>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</si>
  <si>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</si>
  <si>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</si>
  <si>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</si>
  <si>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</si>
  <si>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</si>
  <si>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</si>
  <si>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</si>
  <si>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</si>
  <si>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</si>
  <si>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</si>
  <si>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</si>
  <si>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</si>
  <si>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</si>
  <si>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</si>
  <si>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</si>
  <si>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</si>
  <si>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</si>
  <si>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</si>
  <si>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</si>
  <si>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</si>
  <si>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</si>
  <si>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</si>
  <si>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</si>
  <si>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</si>
  <si>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</si>
  <si>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</si>
  <si>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</si>
  <si>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</si>
  <si>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</si>
  <si>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</si>
  <si>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</si>
  <si>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</si>
  <si>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</si>
  <si>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</si>
  <si>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</si>
  <si>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</si>
  <si>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</si>
  <si>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</si>
  <si>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</si>
  <si>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</si>
  <si>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</si>
  <si>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</si>
  <si>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</si>
  <si>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</si>
  <si>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</si>
  <si>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</si>
  <si>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</si>
  <si>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</si>
  <si>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</si>
  <si>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</si>
  <si>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</si>
  <si>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</si>
  <si>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</si>
  <si>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</si>
  <si>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</si>
  <si>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</si>
  <si>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</si>
  <si>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</si>
  <si>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</si>
  <si>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</si>
  <si>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</si>
  <si>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</si>
  <si>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</si>
  <si>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</si>
  <si>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</si>
  <si>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</si>
  <si>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</si>
  <si>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</si>
  <si>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</si>
  <si>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</si>
  <si>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</si>
  <si>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</si>
  <si>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</si>
  <si>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</si>
  <si>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</si>
  <si>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</si>
  <si>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</si>
  <si>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</si>
  <si>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</si>
  <si>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</si>
  <si>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</si>
  <si>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</si>
  <si>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</si>
  <si>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</si>
  <si>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</si>
  <si>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</si>
  <si>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</si>
  <si>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</si>
  <si>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</si>
  <si>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</si>
  <si>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</si>
  <si>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</si>
  <si>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</si>
  <si>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</si>
  <si>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</si>
  <si>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</si>
  <si>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</si>
  <si>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</si>
  <si>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</si>
  <si>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</si>
  <si>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</si>
  <si>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</si>
  <si>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</si>
  <si>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</si>
  <si>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</si>
  <si>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</si>
  <si>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</si>
  <si>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</si>
  <si>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</si>
  <si>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</si>
  <si>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</si>
  <si>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</si>
  <si>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</si>
  <si>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</si>
  <si>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</si>
  <si>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</si>
  <si>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</si>
  <si>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</si>
  <si>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</si>
  <si>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</si>
  <si>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</si>
  <si>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</si>
  <si>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</si>
  <si>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</si>
  <si>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</si>
  <si>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</si>
  <si>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</si>
  <si>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</si>
  <si>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</si>
  <si>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</si>
  <si>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</si>
  <si>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</si>
  <si>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</si>
  <si>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</si>
  <si>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</si>
  <si>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</si>
  <si>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</si>
  <si>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</si>
  <si>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</si>
  <si>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</si>
  <si>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</si>
  <si>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</si>
  <si>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</si>
  <si>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</si>
  <si>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</si>
  <si>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</si>
  <si>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</si>
  <si>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</si>
  <si>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</si>
  <si>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</si>
  <si>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</si>
  <si>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</si>
  <si>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</si>
  <si>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</si>
  <si>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</si>
  <si>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</si>
  <si>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</si>
  <si>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</si>
  <si>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</si>
  <si>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</si>
  <si>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</si>
  <si>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</si>
  <si>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</si>
  <si>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</si>
  <si>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</si>
  <si>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</si>
  <si>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</si>
  <si>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</si>
  <si>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</si>
  <si>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</si>
  <si>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</si>
  <si>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</si>
  <si>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</si>
  <si>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</si>
  <si>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Jan</t>
  </si>
  <si>
    <t>Feb</t>
  </si>
  <si>
    <t>Mar</t>
  </si>
  <si>
    <t>Apr</t>
  </si>
  <si>
    <t>Jul</t>
  </si>
  <si>
    <t>Aug</t>
  </si>
  <si>
    <t>Sep</t>
  </si>
  <si>
    <t>Oct</t>
  </si>
  <si>
    <t>Nov</t>
  </si>
  <si>
    <t>Dec</t>
  </si>
  <si>
    <t>Years (Order Date)</t>
  </si>
  <si>
    <t>Months (Order Date)</t>
  </si>
  <si>
    <t>Arabica</t>
  </si>
  <si>
    <t>Excelsa</t>
  </si>
  <si>
    <t>Liberica</t>
  </si>
  <si>
    <t>Robusta</t>
  </si>
  <si>
    <t>Sum of Sales</t>
  </si>
  <si>
    <t xml:space="preserve"> </t>
  </si>
  <si>
    <t>2020</t>
  </si>
  <si>
    <t>Jun</t>
  </si>
  <si>
    <t>2021</t>
  </si>
  <si>
    <t>May</t>
  </si>
  <si>
    <t>2022</t>
  </si>
  <si>
    <t>Count of 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</si>
</sst>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 &quot;kg&quot;"/>
    <numFmt numFmtId="166" formatCode="_-[$$-409]* #,##0.00_ ;_-[$$-409]* \-#,##0.00\ ;_-[$$-409]* &quot;-&quot;??_ ;_-@_ "/>
    <numFmt numFmtId="167" formatCode="dd/mmm/yyyy"/>
    <numFmt numFmtId="168" formatCode="[$$-45C]#,##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0" fillId="0" borderId="0" xfId="0" applyNumberFormat="1"/>
    <xf numFmtId="167" fontId="1" fillId="0" borderId="0" xfId="0" applyNumberFormat="1" applyFont="1" applyAlignment="1">
      <alignment vertical="center"/>
    </xf>
    <xf numFmtId="0" fontId="0" fillId="0" borderId="0" xfId="0" pivotButton="1"/>
    <xf numFmtId="1" fontId="0" fillId="0" borderId="0" xfId="0" applyNumberFormat="1"/>
    <xf numFmtId="168" fontId="0" fillId="0" borderId="0" xfId="0" applyNumberFormat="1"/>
  </cellXfs>
  <cellStyles count="1">
    <cellStyle name="Normal" xfId="0" builtinId="0"/>
  </cellStyles>
  <dxfs count="16">
    <dxf>
      <numFmt numFmtId="0" formatCode="General"/>
    </dxf>
    <dxf>
      <numFmt numFmtId="166" formatCode="_-[$$-409]* #,##0.00_ ;_-[$$-409]* \-#,##0.00\ ;_-[$$-409]* &quot;-&quot;??_ ;_-@_ "/>
    </dxf>
    <dxf>
      <numFmt numFmtId="166" formatCode="_-[$$-409]* #,##0.00_ ;_-[$$-409]* \-#,##0.00\ ;_-[$$-409]* &quot;-&quot;??_ ;_-@_ "/>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auto="1"/>
        </left>
        <right style="thin">
          <color auto="1"/>
        </right>
        <top style="thin">
          <color auto="1"/>
        </top>
        <bottom style="thin">
          <color auto="1"/>
        </bottom>
      </border>
    </dxf>
    <dxf>
      <font>
        <b val="0"/>
        <i val="0"/>
        <sz val="11"/>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F4639FEE-FAE2-4182-9614-973623F13D62}">
      <tableStyleElement type="wholeTable" dxfId="15"/>
      <tableStyleElement type="headerRow" dxfId="14"/>
    </tableStyle>
    <tableStyle name="Purple Timeline" pivot="0" table="0" count="8" xr9:uid="{C4AFAE84-AEA2-4577-B293-76E5A8ADB5D5}">
      <tableStyleElement type="wholeTable" dxfId="13"/>
      <tableStyleElement type="headerRow" dxfId="12"/>
    </tableStyle>
  </tableStyles>
  <colors>
    <mruColors>
      <color rgb="FF47FF9A"/>
      <color rgb="FF3C1464"/>
      <color rgb="FF3C1401"/>
      <color rgb="FF4D1A80"/>
      <color rgb="FF2E0F4D"/>
      <color rgb="FF944CDC"/>
      <color rgb="FF6421A7"/>
      <color rgb="FF00DA63"/>
      <color rgb="FF003E1C"/>
      <color rgb="FF003A1A"/>
    </mruColors>
  </colors>
  <extLst>
    <ext xmlns:x14="http://schemas.microsoft.com/office/spreadsheetml/2009/9/main" uri="{46F421CA-312F-682f-3DD2-61675219B42D}">
      <x14:dxfs count="4">
        <dxf>
          <font>
            <b/>
            <i val="0"/>
            <color theme="0"/>
            <name val="Calibri"/>
            <family val="2"/>
            <scheme val="minor"/>
          </font>
          <border>
            <left style="thin">
              <color auto="1"/>
            </left>
            <right style="thin">
              <color auto="1"/>
            </right>
            <top style="thin">
              <color auto="1"/>
            </top>
            <bottom style="thin">
              <color auto="1"/>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44C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[coffeeOrdersData.xlsx]Totalsales!Totalsales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 Sales Over</a:t>
            </a:r>
            <a:r>
              <a:rPr lang="en-IN" baseline="0"/>
              <a:t> Time</a:t>
            </a:r>
          </a:p>
        </c:rich>
      </c:tx>
      <c:overlay val="0"/>
      <c:spPr>
        <a:solidFill>
          <a:srgbClr val="E2CFF5"/>
        </a:solid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684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684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684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684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rgbClr val="684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Totalsales!$D$3:$D$4</c:f>
              <c:strCache>
                <c:ptCount val="1"/>
                <c:pt idx="0">
                  <c:v>Arabica</c:v>
                </c:pt>
              </c:strCache>
            </c:strRef>
          </c:tx>
          <c:spPr>
            <a:ln w="28575" cap="rnd">
              <a:solidFill>
                <a:srgbClr val="00B0F0"/>
              </a:solidFill>
              <a:round/>
            </a:ln>
            <a:effectLst/>
          </c:spPr>
          <c:marker>
            <c:symbol val="none"/>
          </c:marker>
          <c:cat>
            <c:multiLvlStrRef>
              <c:f>Totalsales!$B$5:$C$49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657-46BF-8638-8F7A2366AC94}"/>
            </c:ext>
          </c:extLst>
        </c:ser>
        <c:ser>
          <c:idx val="1"/>
          <c:order val="1"/>
          <c:tx>
            <c:strRef>
              <c:f>Totalsales!$E$3:$E$4</c:f>
              <c:strCache>
                <c:ptCount val="1"/>
                <c:pt idx="0">
                  <c:v>Excelsa</c:v>
                </c:pt>
              </c:strCache>
            </c:strRef>
          </c:tx>
          <c:spPr>
            <a:ln w="28575" cap="rnd">
              <a:solidFill>
                <a:srgbClr val="684F00"/>
              </a:solidFill>
              <a:round/>
            </a:ln>
            <a:effectLst/>
          </c:spPr>
          <c:marker>
            <c:symbol val="none"/>
          </c:marker>
          <c:cat>
            <c:multiLvlStrRef>
              <c:f>Totalsales!$B$5:$C$49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2F-BA60-41E5-AB7B-26151B104204}"/>
            </c:ext>
          </c:extLst>
        </c:ser>
        <c:ser>
          <c:idx val="2"/>
          <c:order val="2"/>
          <c:tx>
            <c:strRef>
              <c:f>Totalsales!$F$3:$F$4</c:f>
              <c:strCache>
                <c:ptCount val="1"/>
                <c:pt idx="0">
                  <c:v>Liberica</c:v>
                </c:pt>
              </c:strCache>
            </c:strRef>
          </c:tx>
          <c:spPr>
            <a:ln w="28575" cap="rnd">
              <a:solidFill>
                <a:srgbClr val="FFFF00"/>
              </a:solidFill>
              <a:round/>
            </a:ln>
            <a:effectLst/>
          </c:spPr>
          <c:marker>
            <c:symbol val="none"/>
          </c:marker>
          <c:cat>
            <c:multiLvlStrRef>
              <c:f>Totalsales!$B$5:$C$49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30-BA60-41E5-AB7B-26151B104204}"/>
            </c:ext>
          </c:extLst>
        </c:ser>
        <c:ser>
          <c:idx val="3"/>
          <c:order val="3"/>
          <c:tx>
            <c:strRef>
              <c:f>Totalsales!$G$3:$G$4</c:f>
              <c:strCache>
                <c:ptCount val="1"/>
                <c:pt idx="0">
                  <c:v>Robusta</c:v>
                </c:pt>
              </c:strCache>
            </c:strRef>
          </c:tx>
          <c:spPr>
            <a:ln w="28575" cap="rnd">
              <a:solidFill>
                <a:srgbClr val="FF0000"/>
              </a:solidFill>
              <a:round/>
            </a:ln>
            <a:effectLst/>
          </c:spPr>
          <c:marker>
            <c:symbol val="none"/>
          </c:marker>
          <c:cat>
            <c:multiLvlStrRef>
              <c:f>Totalsales!$B$5:$C$49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Totalsales!$G$5:$G$49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31-BA60-41E5-AB7B-26151B104204}"/>
            </c:ext>
          </c:extLst>
        </c:ser>
        <c:dLbls>
          <c:showLegendKey val="0"/>
          <c:showVal val="0"/>
          <c:showCatName val="0"/>
          <c:showSerName val="0"/>
          <c:showPercent val="0"/>
          <c:showBubbleSize val="0"/>
        </c:dLbls>
        <c:smooth val="0"/>
        <c:axId val="1888596991"/>
        <c:axId val="1888613791"/>
      </c:lineChart>
      <c:catAx>
        <c:axId val="188859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88613791"/>
        <c:crosses val="autoZero"/>
        <c:auto val="1"/>
        <c:lblAlgn val="ctr"/>
        <c:lblOffset val="100"/>
        <c:noMultiLvlLbl val="0"/>
      </c:catAx>
      <c:valAx>
        <c:axId val="1888613791"/>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8859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[coffeeOrdersData.xlsx]CountryBarchart!Totalsales</c:name>
    <c:fmtId val="17"/>
  </c:pivotSource>
  <c:chart>
    <c:title>
      <c:tx>
        <c:rich>
          <a:bodyPr rot="0" spcFirstLastPara="1" vertOverflow="ellipsis" vert="horz" wrap="square" anchor="ctr" anchorCtr="1"/>
          <a:lstStyle/>
          <a:p>
            <a:pPr>
              <a:defRPr sz="1400" b="0" i="0" u="none" strike="noStrike" kern="1200" spc="0" baseline="0">
                <a:solidFill>
                  <a:srgbClr val="6421A7"/>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421A7"/>
              </a:solidFill>
              <a:latin typeface="+mn-lt"/>
              <a:ea typeface="+mn-ea"/>
              <a:cs typeface="+mn-cs"/>
            </a:defRPr>
          </a:pPr>
          <a:endParaRPr lang="en-US"/>
        </a:p>
      </c:txPr>
    </c:title>
    <c:autoTitleDeleted val="0"/>
    <c:pivotFmts>
      <c:pivotFmt>
        <c:idx val="0"/>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E1C"/>
          </a:solidFill>
          <a:ln w="28575">
            <a:solidFill>
              <a:schemeClr val="bg1">
                <a:lumMod val="95000"/>
              </a:schemeClr>
            </a:solidFill>
          </a:ln>
          <a:effectLst/>
        </c:spPr>
      </c:pivotFmt>
      <c:pivotFmt>
        <c:idx val="2"/>
        <c:spPr>
          <a:solidFill>
            <a:srgbClr val="00DA63"/>
          </a:solidFill>
          <a:ln w="28575">
            <a:solidFill>
              <a:schemeClr val="bg1">
                <a:lumMod val="95000"/>
              </a:schemeClr>
            </a:solidFill>
          </a:ln>
          <a:effectLst/>
        </c:spPr>
      </c:pivotFmt>
      <c:pivotFmt>
        <c:idx val="3"/>
        <c:spPr>
          <a:solidFill>
            <a:srgbClr val="47FF9A"/>
          </a:solidFill>
          <a:ln w="28575">
            <a:solidFill>
              <a:schemeClr val="bg1">
                <a:lumMod val="95000"/>
              </a:schemeClr>
            </a:solidFill>
          </a:ln>
          <a:effectLst/>
        </c:spPr>
      </c:pivotFmt>
      <c:pivotFmt>
        <c:idx val="4"/>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7FF9A"/>
          </a:solidFill>
          <a:ln w="28575">
            <a:solidFill>
              <a:schemeClr val="bg1">
                <a:lumMod val="95000"/>
              </a:schemeClr>
            </a:solidFill>
          </a:ln>
          <a:effectLst/>
        </c:spPr>
      </c:pivotFmt>
      <c:pivotFmt>
        <c:idx val="6"/>
        <c:spPr>
          <a:solidFill>
            <a:srgbClr val="00DA63"/>
          </a:solidFill>
          <a:ln w="28575">
            <a:solidFill>
              <a:schemeClr val="bg1">
                <a:lumMod val="95000"/>
              </a:schemeClr>
            </a:solidFill>
          </a:ln>
          <a:effectLst/>
        </c:spPr>
      </c:pivotFmt>
      <c:pivotFmt>
        <c:idx val="7"/>
        <c:spPr>
          <a:solidFill>
            <a:srgbClr val="003E1C"/>
          </a:solidFill>
          <a:ln w="28575">
            <a:solidFill>
              <a:schemeClr val="bg1">
                <a:lumMod val="95000"/>
              </a:schemeClr>
            </a:solidFill>
          </a:ln>
          <a:effectLst/>
        </c:spPr>
      </c:pivotFmt>
      <c:pivotFmt>
        <c:idx val="8"/>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47FF9A"/>
          </a:solidFill>
          <a:ln w="28575">
            <a:solidFill>
              <a:schemeClr val="bg1">
                <a:lumMod val="95000"/>
              </a:schemeClr>
            </a:solidFill>
          </a:ln>
          <a:effectLst/>
        </c:spPr>
      </c:pivotFmt>
      <c:pivotFmt>
        <c:idx val="10"/>
        <c:spPr>
          <a:solidFill>
            <a:srgbClr val="00DA63"/>
          </a:solidFill>
          <a:ln w="28575">
            <a:solidFill>
              <a:schemeClr val="bg1">
                <a:lumMod val="95000"/>
              </a:schemeClr>
            </a:solidFill>
          </a:ln>
          <a:effectLst/>
        </c:spPr>
      </c:pivotFmt>
      <c:pivotFmt>
        <c:idx val="11"/>
        <c:spPr>
          <a:solidFill>
            <a:srgbClr val="003E1C"/>
          </a:solidFill>
          <a:ln w="28575">
            <a:solidFill>
              <a:schemeClr val="bg1">
                <a:lumMod val="95000"/>
              </a:schemeClr>
            </a:solidFill>
          </a:ln>
          <a:effectLst/>
        </c:spPr>
      </c:pivotFmt>
      <c:pivotFmt>
        <c:idx val="12"/>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47FF9A"/>
          </a:solidFill>
          <a:ln w="28575">
            <a:solidFill>
              <a:schemeClr val="bg1">
                <a:lumMod val="95000"/>
              </a:schemeClr>
            </a:solidFill>
          </a:ln>
          <a:effectLst/>
        </c:spPr>
      </c:pivotFmt>
      <c:pivotFmt>
        <c:idx val="14"/>
        <c:spPr>
          <a:solidFill>
            <a:srgbClr val="00DA63"/>
          </a:solidFill>
          <a:ln w="28575">
            <a:solidFill>
              <a:schemeClr val="bg1">
                <a:lumMod val="95000"/>
              </a:schemeClr>
            </a:solidFill>
          </a:ln>
          <a:effectLst/>
        </c:spPr>
      </c:pivotFmt>
      <c:pivotFmt>
        <c:idx val="15"/>
        <c:spPr>
          <a:solidFill>
            <a:srgbClr val="003E1C"/>
          </a:solidFill>
          <a:ln w="28575">
            <a:solidFill>
              <a:schemeClr val="bg1">
                <a:lumMod val="95000"/>
              </a:schemeClr>
            </a:solidFill>
          </a:ln>
          <a:effectLst/>
        </c:spPr>
      </c:pivotFmt>
      <c:pivotFmt>
        <c:idx val="16"/>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47FF9A"/>
          </a:solidFill>
          <a:ln w="28575">
            <a:solidFill>
              <a:schemeClr val="bg1">
                <a:lumMod val="95000"/>
              </a:schemeClr>
            </a:solidFill>
          </a:ln>
          <a:effectLst/>
        </c:spPr>
      </c:pivotFmt>
      <c:pivotFmt>
        <c:idx val="18"/>
        <c:spPr>
          <a:solidFill>
            <a:srgbClr val="00DA63"/>
          </a:solidFill>
          <a:ln w="28575">
            <a:solidFill>
              <a:schemeClr val="bg1">
                <a:lumMod val="95000"/>
              </a:schemeClr>
            </a:solidFill>
          </a:ln>
          <a:effectLst/>
        </c:spPr>
      </c:pivotFmt>
      <c:pivotFmt>
        <c:idx val="19"/>
        <c:spPr>
          <a:solidFill>
            <a:srgbClr val="003E1C"/>
          </a:solidFill>
          <a:ln w="28575">
            <a:solidFill>
              <a:schemeClr val="bg1">
                <a:lumMod val="95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8575">
              <a:solidFill>
                <a:schemeClr val="bg1">
                  <a:lumMod val="95000"/>
                </a:schemeClr>
              </a:solidFill>
            </a:ln>
            <a:effectLst/>
          </c:spPr>
          <c:invertIfNegative val="0"/>
          <c:dPt>
            <c:idx val="0"/>
            <c:invertIfNegative val="0"/>
            <c:bubble3D val="0"/>
            <c:spPr>
              <a:solidFill>
                <a:srgbClr val="47FF9A"/>
              </a:solidFill>
              <a:ln w="28575">
                <a:solidFill>
                  <a:schemeClr val="bg1">
                    <a:lumMod val="95000"/>
                  </a:schemeClr>
                </a:solidFill>
              </a:ln>
              <a:effectLst/>
            </c:spPr>
            <c:extLst>
              <c:ext xmlns:c16="http://schemas.microsoft.com/office/drawing/2014/chart" uri="{C3380CC4-5D6E-409C-BE32-E72D297353CC}">
                <c16:uniqueId val="{00000001-DF73-4664-9EDD-DF2F4283B647}"/>
              </c:ext>
            </c:extLst>
          </c:dPt>
          <c:dPt>
            <c:idx val="1"/>
            <c:invertIfNegative val="0"/>
            <c:bubble3D val="0"/>
            <c:spPr>
              <a:solidFill>
                <a:srgbClr val="00DA63"/>
              </a:solidFill>
              <a:ln w="28575">
                <a:solidFill>
                  <a:schemeClr val="bg1">
                    <a:lumMod val="95000"/>
                  </a:schemeClr>
                </a:solidFill>
              </a:ln>
              <a:effectLst/>
            </c:spPr>
            <c:extLst>
              <c:ext xmlns:c16="http://schemas.microsoft.com/office/drawing/2014/chart" uri="{C3380CC4-5D6E-409C-BE32-E72D297353CC}">
                <c16:uniqueId val="{00000003-DF73-4664-9EDD-DF2F4283B647}"/>
              </c:ext>
            </c:extLst>
          </c:dPt>
          <c:dPt>
            <c:idx val="2"/>
            <c:invertIfNegative val="0"/>
            <c:bubble3D val="0"/>
            <c:spPr>
              <a:solidFill>
                <a:srgbClr val="003E1C"/>
              </a:solidFill>
              <a:ln w="28575">
                <a:solidFill>
                  <a:schemeClr val="bg1">
                    <a:lumMod val="95000"/>
                  </a:schemeClr>
                </a:solidFill>
              </a:ln>
              <a:effectLst/>
            </c:spPr>
            <c:extLst>
              <c:ext xmlns:c16="http://schemas.microsoft.com/office/drawing/2014/chart" uri="{C3380CC4-5D6E-409C-BE32-E72D297353CC}">
                <c16:uniqueId val="{00000005-DF73-4664-9EDD-DF2F4283B647}"/>
              </c:ext>
            </c:extLst>
          </c:dPt>
          <c:dLbls>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[$$-45C]#,##0</c:formatCode>
                <c:ptCount val="3"/>
                <c:pt idx="0">
                  <c:v>2798.5050000000001</c:v>
                </c:pt>
                <c:pt idx="1">
                  <c:v>6696.8649999999989</c:v>
                </c:pt>
                <c:pt idx="2">
                  <c:v>35638.88499999998</c:v>
                </c:pt>
              </c:numCache>
            </c:numRef>
          </c:val>
          <c:extLst>
            <c:ext xmlns:c16="http://schemas.microsoft.com/office/drawing/2014/chart" uri="{C3380CC4-5D6E-409C-BE32-E72D297353CC}">
              <c16:uniqueId val="{0000000B-FA13-4F1E-A1D3-FB8F4CAFA16B}"/>
            </c:ext>
          </c:extLst>
        </c:ser>
        <c:dLbls>
          <c:dLblPos val="outEnd"/>
          <c:showLegendKey val="0"/>
          <c:showVal val="1"/>
          <c:showCatName val="0"/>
          <c:showSerName val="0"/>
          <c:showPercent val="0"/>
          <c:showBubbleSize val="0"/>
        </c:dLbls>
        <c:gapWidth val="182"/>
        <c:axId val="489398751"/>
        <c:axId val="489402591"/>
      </c:barChart>
      <c:catAx>
        <c:axId val="489398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crossAx val="489402591"/>
        <c:crosses val="autoZero"/>
        <c:auto val="1"/>
        <c:lblAlgn val="ctr"/>
        <c:lblOffset val="100"/>
        <c:noMultiLvlLbl val="0"/>
      </c:catAx>
      <c:valAx>
        <c:axId val="489402591"/>
        <c:scaling>
          <c:orientation val="minMax"/>
        </c:scaling>
        <c:delete val="0"/>
        <c:axPos val="b"/>
        <c:majorGridlines>
          <c:spPr>
            <a:ln w="9525" cap="flat" cmpd="sng" algn="ctr">
              <a:solidFill>
                <a:schemeClr val="bg1">
                  <a:lumMod val="95000"/>
                </a:schemeClr>
              </a:solidFill>
              <a:round/>
            </a:ln>
            <a:effectLst/>
          </c:spPr>
        </c:majorGridlines>
        <c:numFmt formatCode="[$$-45C]#,##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crossAx val="489398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noFill/>
      <a:round/>
    </a:ln>
    <a:effectLst/>
  </c:spPr>
  <c:txPr>
    <a:bodyPr/>
    <a:lstStyle/>
    <a:p>
      <a:pPr>
        <a:defRPr>
          <a:solidFill>
            <a:srgbClr val="6421A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[coffeeOrdersData.xlsx]Top5customers!Totalsales</c:name>
    <c:fmtId val="20"/>
  </c:pivotSource>
  <c:chart>
    <c:title>
      <c:tx>
        <c:rich>
          <a:bodyPr rot="0" spcFirstLastPara="1" vertOverflow="ellipsis" vert="horz" wrap="square" anchor="ctr" anchorCtr="1"/>
          <a:lstStyle/>
          <a:p>
            <a:pPr>
              <a:defRPr sz="1400" b="0" i="0" u="none" strike="noStrike" kern="1200" spc="0" baseline="0">
                <a:solidFill>
                  <a:srgbClr val="6421A7"/>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421A7"/>
              </a:solidFill>
              <a:latin typeface="+mn-lt"/>
              <a:ea typeface="+mn-ea"/>
              <a:cs typeface="+mn-cs"/>
            </a:defRPr>
          </a:pPr>
          <a:endParaRPr lang="en-US"/>
        </a:p>
      </c:txPr>
    </c:title>
    <c:autoTitleDeleted val="0"/>
    <c:pivotFmts>
      <c:pivotFmt>
        <c:idx val="0"/>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E1C"/>
          </a:solidFill>
          <a:ln w="28575">
            <a:solidFill>
              <a:schemeClr val="bg1">
                <a:lumMod val="95000"/>
              </a:schemeClr>
            </a:solidFill>
          </a:ln>
          <a:effectLst/>
        </c:spPr>
      </c:pivotFmt>
      <c:pivotFmt>
        <c:idx val="2"/>
        <c:spPr>
          <a:solidFill>
            <a:srgbClr val="00DA63"/>
          </a:solidFill>
          <a:ln w="28575">
            <a:solidFill>
              <a:schemeClr val="bg1">
                <a:lumMod val="95000"/>
              </a:schemeClr>
            </a:solidFill>
          </a:ln>
          <a:effectLst/>
        </c:spPr>
      </c:pivotFmt>
      <c:pivotFmt>
        <c:idx val="3"/>
        <c:spPr>
          <a:solidFill>
            <a:srgbClr val="47FF9A"/>
          </a:solidFill>
          <a:ln w="28575">
            <a:solidFill>
              <a:schemeClr val="bg1">
                <a:lumMod val="95000"/>
              </a:schemeClr>
            </a:solidFill>
          </a:ln>
          <a:effectLst/>
        </c:spPr>
      </c:pivotFmt>
      <c:pivotFmt>
        <c:idx val="4"/>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7FF9A"/>
          </a:solidFill>
          <a:ln w="28575">
            <a:solidFill>
              <a:schemeClr val="bg1">
                <a:lumMod val="95000"/>
              </a:schemeClr>
            </a:solidFill>
          </a:ln>
          <a:effectLst/>
        </c:spPr>
      </c:pivotFmt>
      <c:pivotFmt>
        <c:idx val="6"/>
        <c:spPr>
          <a:solidFill>
            <a:srgbClr val="00DA63"/>
          </a:solidFill>
          <a:ln w="28575">
            <a:solidFill>
              <a:schemeClr val="bg1">
                <a:lumMod val="95000"/>
              </a:schemeClr>
            </a:solidFill>
          </a:ln>
          <a:effectLst/>
        </c:spPr>
      </c:pivotFmt>
      <c:pivotFmt>
        <c:idx val="7"/>
        <c:spPr>
          <a:solidFill>
            <a:srgbClr val="003E1C"/>
          </a:solidFill>
          <a:ln w="28575">
            <a:solidFill>
              <a:schemeClr val="bg1">
                <a:lumMod val="95000"/>
              </a:schemeClr>
            </a:solidFill>
          </a:ln>
          <a:effectLst/>
        </c:spPr>
      </c:pivotFmt>
      <c:pivotFmt>
        <c:idx val="8"/>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8575">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[$$-45C]#,##0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5-CC2B-4668-A8DF-E17263CD4A37}"/>
            </c:ext>
          </c:extLst>
        </c:ser>
        <c:dLbls>
          <c:dLblPos val="outEnd"/>
          <c:showLegendKey val="0"/>
          <c:showVal val="1"/>
          <c:showCatName val="0"/>
          <c:showSerName val="0"/>
          <c:showPercent val="0"/>
          <c:showBubbleSize val="0"/>
        </c:dLbls>
        <c:gapWidth val="182"/>
        <c:axId val="489398751"/>
        <c:axId val="489402591"/>
      </c:barChart>
      <c:catAx>
        <c:axId val="489398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crossAx val="489402591"/>
        <c:crosses val="autoZero"/>
        <c:auto val="1"/>
        <c:lblAlgn val="ctr"/>
        <c:lblOffset val="100"/>
        <c:noMultiLvlLbl val="0"/>
      </c:catAx>
      <c:valAx>
        <c:axId val="489402591"/>
        <c:scaling>
          <c:orientation val="minMax"/>
        </c:scaling>
        <c:delete val="0"/>
        <c:axPos val="b"/>
        <c:majorGridlines>
          <c:spPr>
            <a:ln w="9525" cap="flat" cmpd="sng" algn="ctr">
              <a:solidFill>
                <a:schemeClr val="bg1">
                  <a:lumMod val="95000"/>
                </a:schemeClr>
              </a:solidFill>
              <a:round/>
            </a:ln>
            <a:effectLst/>
          </c:spPr>
        </c:majorGridlines>
        <c:numFmt formatCode="[$$-45C]#,##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421A7"/>
                </a:solidFill>
                <a:latin typeface="+mn-lt"/>
                <a:ea typeface="+mn-ea"/>
                <a:cs typeface="+mn-cs"/>
              </a:defRPr>
            </a:pPr>
            <a:endParaRPr lang="en-US"/>
          </a:p>
        </c:txPr>
        <c:crossAx val="489398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noFill/>
      <a:round/>
    </a:ln>
    <a:effectLst/>
  </c:spPr>
  <c:txPr>
    <a:bodyPr/>
    <a:lstStyle/>
    <a:p>
      <a:pPr>
        <a:defRPr>
          <a:solidFill>
            <a:srgbClr val="6421A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[coffeeOrdersData.xlsx]Coffeetypecustomers!Totalsales</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rgbClr val="3C1464"/>
                </a:solidFill>
              </a:rPr>
              <a:t>Total Customers in coffee</a:t>
            </a:r>
            <a:r>
              <a:rPr lang="en-US" sz="1800" baseline="0">
                <a:solidFill>
                  <a:srgbClr val="3C1464"/>
                </a:solidFill>
              </a:rPr>
              <a:t> type</a:t>
            </a:r>
            <a:endParaRPr lang="en-US" sz="1800">
              <a:solidFill>
                <a:srgbClr val="3C146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C1464"/>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C1464"/>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6">
              <a:lumMod val="75000"/>
            </a:schemeClr>
          </a:solidFill>
          <a:ln w="19050">
            <a:solidFill>
              <a:schemeClr val="lt1"/>
            </a:solidFill>
          </a:ln>
          <a:effectLst/>
        </c:spPr>
        <c:dLbl>
          <c:idx val="0"/>
          <c:layout>
            <c:manualLayout>
              <c:x val="-2.9611345264399781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C1464"/>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6">
              <a:lumMod val="75000"/>
            </a:schemeClr>
          </a:solidFill>
          <a:ln w="19050">
            <a:solidFill>
              <a:schemeClr val="lt1"/>
            </a:solidFill>
          </a:ln>
          <a:effectLst/>
        </c:spPr>
      </c:pivotFmt>
      <c:pivotFmt>
        <c:idx val="4"/>
        <c:spPr>
          <a:solidFill>
            <a:schemeClr val="accent6">
              <a:lumMod val="60000"/>
              <a:lumOff val="40000"/>
            </a:schemeClr>
          </a:solidFill>
          <a:ln w="19050">
            <a:solidFill>
              <a:schemeClr val="lt1"/>
            </a:solidFill>
          </a:ln>
          <a:effectLst/>
        </c:spPr>
      </c:pivotFmt>
      <c:pivotFmt>
        <c:idx val="5"/>
        <c:spPr>
          <a:solidFill>
            <a:schemeClr val="accent6">
              <a:lumMod val="60000"/>
              <a:lumOff val="40000"/>
            </a:schemeClr>
          </a:solidFill>
          <a:ln w="19050">
            <a:solidFill>
              <a:schemeClr val="lt1"/>
            </a:solidFill>
          </a:ln>
          <a:effectLst/>
        </c:spPr>
      </c:pivotFmt>
      <c:pivotFmt>
        <c:idx val="6"/>
        <c:spPr>
          <a:solidFill>
            <a:schemeClr val="accent6">
              <a:lumMod val="40000"/>
              <a:lumOff val="60000"/>
            </a:schemeClr>
          </a:solidFill>
          <a:ln w="19050">
            <a:solidFill>
              <a:schemeClr val="lt1"/>
            </a:solidFill>
          </a:ln>
          <a:effectLst/>
        </c:spPr>
      </c:pivotFmt>
      <c:pivotFmt>
        <c:idx val="7"/>
        <c:spPr>
          <a:solidFill>
            <a:schemeClr val="accent6">
              <a:lumMod val="40000"/>
              <a:lumOff val="60000"/>
            </a:schemeClr>
          </a:solidFill>
          <a:ln w="19050">
            <a:solidFill>
              <a:schemeClr val="lt1"/>
            </a:solidFill>
          </a:ln>
          <a:effectLst/>
        </c:spPr>
      </c:pivotFmt>
      <c:pivotFmt>
        <c:idx val="8"/>
        <c:spPr>
          <a:solidFill>
            <a:schemeClr val="accent6">
              <a:lumMod val="20000"/>
              <a:lumOff val="80000"/>
            </a:schemeClr>
          </a:solidFill>
          <a:ln w="19050">
            <a:solidFill>
              <a:schemeClr val="lt1"/>
            </a:solidFill>
          </a:ln>
          <a:effectLst/>
        </c:spPr>
      </c:pivotFmt>
      <c:pivotFmt>
        <c:idx val="9"/>
        <c:spPr>
          <a:solidFill>
            <a:schemeClr val="accent6">
              <a:lumMod val="20000"/>
              <a:lumOff val="8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C1464"/>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6">
              <a:lumMod val="75000"/>
            </a:schemeClr>
          </a:solidFill>
          <a:ln w="19050">
            <a:solidFill>
              <a:schemeClr val="lt1"/>
            </a:solidFill>
          </a:ln>
          <a:effectLst/>
        </c:spPr>
        <c:dLbl>
          <c:idx val="0"/>
          <c:layout>
            <c:manualLayout>
              <c:x val="-2.9611345264399781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C1464"/>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w="19050">
            <a:solidFill>
              <a:schemeClr val="lt1"/>
            </a:solidFill>
          </a:ln>
          <a:effectLst/>
        </c:spPr>
      </c:pivotFmt>
      <c:pivotFmt>
        <c:idx val="14"/>
        <c:spPr>
          <a:solidFill>
            <a:schemeClr val="accent6">
              <a:lumMod val="40000"/>
              <a:lumOff val="60000"/>
            </a:schemeClr>
          </a:solidFill>
          <a:ln w="19050">
            <a:solidFill>
              <a:schemeClr val="lt1"/>
            </a:solidFill>
          </a:ln>
          <a:effectLst/>
        </c:spPr>
      </c:pivotFmt>
      <c:pivotFmt>
        <c:idx val="15"/>
        <c:spPr>
          <a:solidFill>
            <a:schemeClr val="accent6">
              <a:lumMod val="20000"/>
              <a:lumOff val="80000"/>
            </a:schemeClr>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C1464"/>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7"/>
        <c:spPr>
          <a:solidFill>
            <a:schemeClr val="accent6">
              <a:lumMod val="75000"/>
            </a:schemeClr>
          </a:solidFill>
          <a:ln w="19050">
            <a:solidFill>
              <a:schemeClr val="lt1"/>
            </a:solidFill>
          </a:ln>
          <a:effectLst/>
        </c:spPr>
      </c:pivotFmt>
      <c:pivotFmt>
        <c:idx val="18"/>
        <c:spPr>
          <a:solidFill>
            <a:schemeClr val="accent6">
              <a:lumMod val="60000"/>
              <a:lumOff val="40000"/>
            </a:schemeClr>
          </a:solidFill>
          <a:ln w="19050">
            <a:solidFill>
              <a:schemeClr val="lt1"/>
            </a:solidFill>
          </a:ln>
          <a:effectLst/>
        </c:spPr>
      </c:pivotFmt>
      <c:pivotFmt>
        <c:idx val="19"/>
        <c:spPr>
          <a:solidFill>
            <a:schemeClr val="accent6">
              <a:lumMod val="40000"/>
              <a:lumOff val="60000"/>
            </a:schemeClr>
          </a:solidFill>
          <a:ln w="19050">
            <a:solidFill>
              <a:schemeClr val="lt1"/>
            </a:solidFill>
          </a:ln>
          <a:effectLst/>
        </c:spPr>
      </c:pivotFmt>
      <c:pivotFmt>
        <c:idx val="20"/>
        <c:spPr>
          <a:solidFill>
            <a:schemeClr val="accent6">
              <a:lumMod val="20000"/>
              <a:lumOff val="80000"/>
            </a:schemeClr>
          </a:solidFill>
          <a:ln w="19050">
            <a:solidFill>
              <a:schemeClr val="lt1"/>
            </a:solidFill>
          </a:ln>
          <a:effectLst/>
        </c:spPr>
      </c:pivotFmt>
      <c:pivotFmt>
        <c:idx val="21"/>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3C1464"/>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22"/>
        <c:spPr>
          <a:solidFill>
            <a:srgbClr val="00B0F0"/>
          </a:solidFill>
          <a:ln w="19050">
            <a:solidFill>
              <a:schemeClr val="lt1"/>
            </a:solidFill>
          </a:ln>
          <a:effectLst/>
        </c:spPr>
        <c:dLbl>
          <c:idx val="0"/>
          <c:layout>
            <c:manualLayout>
              <c:x val="-2.0487688952421212E-2"/>
              <c:y val="-2.557623732600103E-2"/>
            </c:manualLayout>
          </c:layout>
          <c:showLegendKey val="0"/>
          <c:showVal val="1"/>
          <c:showCatName val="0"/>
          <c:showSerName val="1"/>
          <c:showPercent val="0"/>
          <c:showBubbleSize val="0"/>
          <c:extLst>
            <c:ext xmlns:c15="http://schemas.microsoft.com/office/drawing/2012/chart" uri="{CE6537A1-D6FC-4f65-9D91-7224C49458BB}"/>
          </c:extLst>
        </c:dLbl>
      </c:pivotFmt>
      <c:pivotFmt>
        <c:idx val="23"/>
        <c:spPr>
          <a:solidFill>
            <a:schemeClr val="accent2">
              <a:lumMod val="50000"/>
            </a:schemeClr>
          </a:solidFill>
          <a:ln w="19050">
            <a:solidFill>
              <a:schemeClr val="lt1"/>
            </a:solidFill>
          </a:ln>
          <a:effectLst/>
        </c:spPr>
      </c:pivotFmt>
      <c:pivotFmt>
        <c:idx val="24"/>
        <c:spPr>
          <a:solidFill>
            <a:srgbClr val="FFFF00"/>
          </a:solidFill>
          <a:ln w="19050">
            <a:solidFill>
              <a:schemeClr val="lt1"/>
            </a:solidFill>
          </a:ln>
          <a:effectLst/>
        </c:spPr>
      </c:pivotFmt>
      <c:pivotFmt>
        <c:idx val="25"/>
        <c:spPr>
          <a:solidFill>
            <a:srgbClr val="FF0000"/>
          </a:solidFill>
          <a:ln w="19050">
            <a:solidFill>
              <a:schemeClr val="lt1"/>
            </a:solidFill>
          </a:ln>
          <a:effectLst/>
        </c:spPr>
      </c:pivotFmt>
      <c:pivotFmt>
        <c:idx val="26"/>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3C1464"/>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27"/>
        <c:spPr>
          <a:solidFill>
            <a:srgbClr val="00B0F0"/>
          </a:solidFill>
          <a:ln w="19050">
            <a:solidFill>
              <a:schemeClr val="lt1"/>
            </a:solidFill>
          </a:ln>
          <a:effectLst/>
        </c:spPr>
      </c:pivotFmt>
      <c:pivotFmt>
        <c:idx val="28"/>
        <c:spPr>
          <a:solidFill>
            <a:schemeClr val="accent2">
              <a:lumMod val="50000"/>
            </a:schemeClr>
          </a:solidFill>
          <a:ln w="19050">
            <a:solidFill>
              <a:schemeClr val="lt1"/>
            </a:solidFill>
          </a:ln>
          <a:effectLst/>
        </c:spPr>
      </c:pivotFmt>
      <c:pivotFmt>
        <c:idx val="29"/>
        <c:spPr>
          <a:solidFill>
            <a:srgbClr val="FFFF00"/>
          </a:solidFill>
          <a:ln w="19050">
            <a:solidFill>
              <a:schemeClr val="lt1"/>
            </a:solidFill>
          </a:ln>
          <a:effectLst/>
        </c:spPr>
      </c:pivotFmt>
      <c:pivotFmt>
        <c:idx val="30"/>
        <c:spPr>
          <a:solidFill>
            <a:srgbClr val="FF0000"/>
          </a:solidFill>
          <a:ln w="19050">
            <a:solidFill>
              <a:schemeClr val="lt1"/>
            </a:solidFill>
          </a:ln>
          <a:effectLst/>
        </c:spPr>
      </c:pivotFmt>
      <c:pivotFmt>
        <c:idx val="31"/>
      </c:pivotFmt>
      <c:pivotFmt>
        <c:idx val="32"/>
      </c:pivotFmt>
      <c:pivotFmt>
        <c:idx val="33"/>
        <c:spPr>
          <a:solidFill>
            <a:schemeClr val="accent1"/>
          </a:solidFill>
          <a:ln w="1905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00B0F0"/>
          </a:solidFill>
          <a:ln w="19050">
            <a:solidFill>
              <a:schemeClr val="tx1">
                <a:lumMod val="95000"/>
                <a:lumOff val="5000"/>
              </a:schemeClr>
            </a:solidFill>
          </a:ln>
          <a:effectLst/>
        </c:spPr>
      </c:pivotFmt>
      <c:pivotFmt>
        <c:idx val="35"/>
        <c:spPr>
          <a:solidFill>
            <a:schemeClr val="accent2">
              <a:lumMod val="50000"/>
            </a:schemeClr>
          </a:solidFill>
          <a:ln w="19050">
            <a:solidFill>
              <a:schemeClr val="tx1">
                <a:lumMod val="95000"/>
                <a:lumOff val="5000"/>
              </a:schemeClr>
            </a:solidFill>
          </a:ln>
          <a:effectLst/>
        </c:spPr>
      </c:pivotFmt>
      <c:pivotFmt>
        <c:idx val="36"/>
        <c:spPr>
          <a:solidFill>
            <a:srgbClr val="FFFF00"/>
          </a:solidFill>
          <a:ln w="19050">
            <a:solidFill>
              <a:schemeClr val="tx1">
                <a:lumMod val="95000"/>
                <a:lumOff val="5000"/>
              </a:schemeClr>
            </a:solidFill>
          </a:ln>
          <a:effectLst/>
        </c:spPr>
      </c:pivotFmt>
      <c:pivotFmt>
        <c:idx val="37"/>
        <c:spPr>
          <a:solidFill>
            <a:srgbClr val="FF0000"/>
          </a:solidFill>
          <a:ln w="19050">
            <a:solidFill>
              <a:schemeClr val="tx1">
                <a:lumMod val="95000"/>
                <a:lumOff val="5000"/>
              </a:schemeClr>
            </a:solidFill>
          </a:ln>
          <a:effectLst/>
        </c:spPr>
      </c:pivotFmt>
    </c:pivotFmts>
    <c:plotArea>
      <c:layout/>
      <c:doughnutChart>
        <c:varyColors val="1"/>
        <c:ser>
          <c:idx val="0"/>
          <c:order val="0"/>
          <c:tx>
            <c:strRef>
              <c:f>Coffeetypecustomers!$B$3</c:f>
              <c:strCache>
                <c:ptCount val="1"/>
                <c:pt idx="0">
                  <c:v>Total</c:v>
                </c:pt>
              </c:strCache>
            </c:strRef>
          </c:tx>
          <c:spPr>
            <a:ln>
              <a:solidFill>
                <a:schemeClr val="tx1">
                  <a:lumMod val="95000"/>
                  <a:lumOff val="5000"/>
                </a:schemeClr>
              </a:solidFill>
            </a:ln>
          </c:spPr>
          <c:dPt>
            <c:idx val="0"/>
            <c:bubble3D val="0"/>
            <c:spPr>
              <a:solidFill>
                <a:srgbClr val="00B0F0"/>
              </a:solidFill>
              <a:ln w="19050">
                <a:solidFill>
                  <a:schemeClr val="tx1">
                    <a:lumMod val="95000"/>
                    <a:lumOff val="5000"/>
                  </a:schemeClr>
                </a:solidFill>
              </a:ln>
              <a:effectLst/>
            </c:spPr>
            <c:extLst>
              <c:ext xmlns:c16="http://schemas.microsoft.com/office/drawing/2014/chart" uri="{C3380CC4-5D6E-409C-BE32-E72D297353CC}">
                <c16:uniqueId val="{00000001-0EB5-4BDC-88BD-EE21CFEF0A21}"/>
              </c:ext>
            </c:extLst>
          </c:dPt>
          <c:dPt>
            <c:idx val="1"/>
            <c:bubble3D val="0"/>
            <c:spPr>
              <a:solidFill>
                <a:schemeClr val="accent2">
                  <a:lumMod val="50000"/>
                </a:schemeClr>
              </a:solidFill>
              <a:ln w="19050">
                <a:solidFill>
                  <a:schemeClr val="tx1">
                    <a:lumMod val="95000"/>
                    <a:lumOff val="5000"/>
                  </a:schemeClr>
                </a:solidFill>
              </a:ln>
              <a:effectLst/>
            </c:spPr>
            <c:extLst>
              <c:ext xmlns:c16="http://schemas.microsoft.com/office/drawing/2014/chart" uri="{C3380CC4-5D6E-409C-BE32-E72D297353CC}">
                <c16:uniqueId val="{00000003-0EB5-4BDC-88BD-EE21CFEF0A21}"/>
              </c:ext>
            </c:extLst>
          </c:dPt>
          <c:dPt>
            <c:idx val="2"/>
            <c:bubble3D val="0"/>
            <c:spPr>
              <a:solidFill>
                <a:srgbClr val="FFFF00"/>
              </a:solidFill>
              <a:ln w="19050">
                <a:solidFill>
                  <a:schemeClr val="tx1">
                    <a:lumMod val="95000"/>
                    <a:lumOff val="5000"/>
                  </a:schemeClr>
                </a:solidFill>
              </a:ln>
              <a:effectLst/>
            </c:spPr>
            <c:extLst>
              <c:ext xmlns:c16="http://schemas.microsoft.com/office/drawing/2014/chart" uri="{C3380CC4-5D6E-409C-BE32-E72D297353CC}">
                <c16:uniqueId val="{00000005-0EB5-4BDC-88BD-EE21CFEF0A21}"/>
              </c:ext>
            </c:extLst>
          </c:dPt>
          <c:dPt>
            <c:idx val="3"/>
            <c:bubble3D val="0"/>
            <c:spPr>
              <a:solidFill>
                <a:srgbClr val="FF0000"/>
              </a:solidFill>
              <a:ln w="19050">
                <a:solidFill>
                  <a:schemeClr val="tx1">
                    <a:lumMod val="95000"/>
                    <a:lumOff val="5000"/>
                  </a:schemeClr>
                </a:solidFill>
              </a:ln>
              <a:effectLst/>
            </c:spPr>
            <c:extLst>
              <c:ext xmlns:c16="http://schemas.microsoft.com/office/drawing/2014/chart" uri="{C3380CC4-5D6E-409C-BE32-E72D297353CC}">
                <c16:uniqueId val="{00000007-0EB5-4BDC-88BD-EE21CFEF0A21}"/>
              </c:ext>
            </c:extLst>
          </c:dPt>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Coffeetypecustomers!$A$4:$A$7</c:f>
              <c:strCache>
                <c:ptCount val="4"/>
                <c:pt idx="0">
                  <c:v>Arabica</c:v>
                </c:pt>
                <c:pt idx="1">
                  <c:v>Excelsa</c:v>
                </c:pt>
                <c:pt idx="2">
                  <c:v>Liberica</c:v>
                </c:pt>
                <c:pt idx="3">
                  <c:v>Robusta</c:v>
                </c:pt>
              </c:strCache>
            </c:strRef>
          </c:cat>
          <c:val>
            <c:numRef>
              <c:f>Coffeetypecustomers!$B$4:$B$7</c:f>
              <c:numCache>
                <c:formatCode>General</c:formatCode>
                <c:ptCount val="4"/>
                <c:pt idx="0">
                  <c:v>264</c:v>
                </c:pt>
                <c:pt idx="1">
                  <c:v>247</c:v>
                </c:pt>
                <c:pt idx="2">
                  <c:v>248</c:v>
                </c:pt>
                <c:pt idx="3">
                  <c:v>241</c:v>
                </c:pt>
              </c:numCache>
            </c:numRef>
          </c:val>
          <c:extLst>
            <c:ext xmlns:c16="http://schemas.microsoft.com/office/drawing/2014/chart" uri="{C3380CC4-5D6E-409C-BE32-E72D297353CC}">
              <c16:uniqueId val="{0000000D-BA71-4C1C-8C23-B7FDB39D6C32}"/>
            </c:ext>
          </c:extLst>
        </c:ser>
        <c:dLbls>
          <c:showLegendKey val="0"/>
          <c:showVal val="1"/>
          <c:showCatName val="0"/>
          <c:showSerName val="0"/>
          <c:showPercent val="0"/>
          <c:showBubbleSize val="0"/>
          <c:showLeaderLines val="1"/>
        </c:dLbls>
        <c:firstSliceAng val="0"/>
        <c:holeSize val="39"/>
      </c:doughnutChart>
      <c:spPr>
        <a:noFill/>
        <a:ln>
          <a:noFill/>
        </a:ln>
        <a:effectLst/>
      </c:spPr>
    </c:plotArea>
    <c:legend>
      <c:legendPos val="r"/>
      <c:layout>
        <c:manualLayout>
          <c:xMode val="edge"/>
          <c:yMode val="edge"/>
          <c:x val="0.76653045864641367"/>
          <c:y val="0.21207310283840294"/>
          <c:w val="0.19852328782067616"/>
          <c:h val="0.36399982351523708"/>
        </c:manualLayout>
      </c:layout>
      <c:overlay val="0"/>
      <c:spPr>
        <a:noFill/>
        <a:ln>
          <a:noFill/>
        </a:ln>
        <a:effectLst/>
      </c:spPr>
      <c:txPr>
        <a:bodyPr rot="0" spcFirstLastPara="1" vertOverflow="ellipsis" vert="horz" wrap="square" anchor="ctr" anchorCtr="1"/>
        <a:lstStyle/>
        <a:p>
          <a:pPr>
            <a:defRPr sz="16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[coffeeOrdersData.xlsx]Totalsalesperyear!Totalsales</c:name>
    <c:fmtId val="32"/>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solidFill>
                  <a:srgbClr val="3C1464"/>
                </a:solidFill>
              </a:rPr>
              <a:t>Total Sales per year</a:t>
            </a:r>
          </a:p>
        </c:rich>
      </c:tx>
      <c:layout>
        <c:manualLayout>
          <c:xMode val="edge"/>
          <c:yMode val="edge"/>
          <c:x val="0.60383691225630665"/>
          <c:y val="3.9657880472365646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tx1">
                <a:lumMod val="95000"/>
                <a:lumOff val="5000"/>
              </a:schemeClr>
            </a:solid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tx1">
                <a:lumMod val="95000"/>
                <a:lumOff val="5000"/>
              </a:schemeClr>
            </a:solidFill>
          </a:ln>
          <a:effectLst/>
        </c:spPr>
      </c:pivotFmt>
      <c:pivotFmt>
        <c:idx val="8"/>
        <c:spPr>
          <a:solidFill>
            <a:srgbClr val="92D050"/>
          </a:solidFill>
          <a:ln w="19050">
            <a:solidFill>
              <a:schemeClr val="tx1">
                <a:lumMod val="95000"/>
                <a:lumOff val="5000"/>
              </a:schemeClr>
            </a:solidFill>
          </a:ln>
          <a:effectLst/>
        </c:spPr>
      </c:pivotFmt>
      <c:pivotFmt>
        <c:idx val="9"/>
        <c:spPr>
          <a:solidFill>
            <a:schemeClr val="accent6">
              <a:lumMod val="60000"/>
              <a:lumOff val="40000"/>
            </a:schemeClr>
          </a:solidFill>
          <a:ln w="19050">
            <a:solidFill>
              <a:schemeClr val="tx1">
                <a:lumMod val="95000"/>
                <a:lumOff val="5000"/>
              </a:schemeClr>
            </a:solidFill>
          </a:ln>
          <a:effectLst/>
        </c:spPr>
      </c:pivotFmt>
      <c:pivotFmt>
        <c:idx val="10"/>
        <c:spPr>
          <a:solidFill>
            <a:schemeClr val="accent6">
              <a:lumMod val="20000"/>
              <a:lumOff val="80000"/>
            </a:schemeClr>
          </a:solidFill>
          <a:ln w="19050">
            <a:solidFill>
              <a:schemeClr val="tx1">
                <a:lumMod val="95000"/>
                <a:lumOff val="5000"/>
              </a:schemeClr>
            </a:solidFill>
          </a:ln>
          <a:effectLst/>
        </c:spPr>
      </c:pivotFmt>
      <c:pivotFmt>
        <c:idx val="11"/>
        <c:spPr>
          <a:solidFill>
            <a:schemeClr val="accent1"/>
          </a:solidFill>
          <a:ln w="19050">
            <a:solidFill>
              <a:schemeClr val="lt1"/>
            </a:solid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39586508074964"/>
          <c:y val="0.20215839244982289"/>
          <c:w val="0.32283295277708834"/>
          <c:h val="0.69019495107005813"/>
        </c:manualLayout>
      </c:layout>
      <c:pieChart>
        <c:varyColors val="1"/>
        <c:ser>
          <c:idx val="0"/>
          <c:order val="0"/>
          <c:tx>
            <c:strRef>
              <c:f>Totalsalesperyear!$C$3</c:f>
              <c:strCache>
                <c:ptCount val="1"/>
                <c:pt idx="0">
                  <c:v>Total</c:v>
                </c:pt>
              </c:strCache>
            </c:strRef>
          </c:tx>
          <c:spPr>
            <a:ln>
              <a:solidFill>
                <a:schemeClr val="tx1">
                  <a:lumMod val="95000"/>
                  <a:lumOff val="5000"/>
                </a:schemeClr>
              </a:solidFill>
            </a:ln>
          </c:spPr>
          <c:dPt>
            <c:idx val="0"/>
            <c:bubble3D val="0"/>
            <c:spPr>
              <a:solidFill>
                <a:schemeClr val="accent6">
                  <a:lumMod val="75000"/>
                </a:schemeClr>
              </a:solidFill>
              <a:ln w="19050">
                <a:solidFill>
                  <a:schemeClr val="tx1">
                    <a:lumMod val="95000"/>
                    <a:lumOff val="5000"/>
                  </a:schemeClr>
                </a:solidFill>
              </a:ln>
              <a:effectLst/>
            </c:spPr>
            <c:extLst>
              <c:ext xmlns:c16="http://schemas.microsoft.com/office/drawing/2014/chart" uri="{C3380CC4-5D6E-409C-BE32-E72D297353CC}">
                <c16:uniqueId val="{00000001-14F7-4D0C-B576-17D46A3F3478}"/>
              </c:ext>
            </c:extLst>
          </c:dPt>
          <c:dPt>
            <c:idx val="1"/>
            <c:bubble3D val="0"/>
            <c:spPr>
              <a:solidFill>
                <a:srgbClr val="92D050"/>
              </a:solidFill>
              <a:ln w="19050">
                <a:solidFill>
                  <a:schemeClr val="tx1">
                    <a:lumMod val="95000"/>
                    <a:lumOff val="5000"/>
                  </a:schemeClr>
                </a:solidFill>
              </a:ln>
              <a:effectLst/>
            </c:spPr>
            <c:extLst>
              <c:ext xmlns:c16="http://schemas.microsoft.com/office/drawing/2014/chart" uri="{C3380CC4-5D6E-409C-BE32-E72D297353CC}">
                <c16:uniqueId val="{00000003-14F7-4D0C-B576-17D46A3F3478}"/>
              </c:ext>
            </c:extLst>
          </c:dPt>
          <c:dPt>
            <c:idx val="2"/>
            <c:bubble3D val="0"/>
            <c:spPr>
              <a:solidFill>
                <a:schemeClr val="accent6">
                  <a:lumMod val="60000"/>
                  <a:lumOff val="40000"/>
                </a:schemeClr>
              </a:solidFill>
              <a:ln w="19050">
                <a:solidFill>
                  <a:schemeClr val="tx1">
                    <a:lumMod val="95000"/>
                    <a:lumOff val="5000"/>
                  </a:schemeClr>
                </a:solidFill>
              </a:ln>
              <a:effectLst/>
            </c:spPr>
            <c:extLst>
              <c:ext xmlns:c16="http://schemas.microsoft.com/office/drawing/2014/chart" uri="{C3380CC4-5D6E-409C-BE32-E72D297353CC}">
                <c16:uniqueId val="{00000005-14F7-4D0C-B576-17D46A3F3478}"/>
              </c:ext>
            </c:extLst>
          </c:dPt>
          <c:dPt>
            <c:idx val="3"/>
            <c:bubble3D val="0"/>
            <c:spPr>
              <a:solidFill>
                <a:schemeClr val="accent6">
                  <a:lumMod val="20000"/>
                  <a:lumOff val="80000"/>
                </a:schemeClr>
              </a:solidFill>
              <a:ln w="19050">
                <a:solidFill>
                  <a:schemeClr val="tx1">
                    <a:lumMod val="95000"/>
                    <a:lumOff val="5000"/>
                  </a:schemeClr>
                </a:solidFill>
              </a:ln>
              <a:effectLst/>
            </c:spPr>
            <c:extLst>
              <c:ext xmlns:c16="http://schemas.microsoft.com/office/drawing/2014/chart" uri="{C3380CC4-5D6E-409C-BE32-E72D297353CC}">
                <c16:uniqueId val="{00000007-14F7-4D0C-B576-17D46A3F3478}"/>
              </c:ext>
            </c:extLst>
          </c:dPt>
          <c:dLbls>
            <c:numFmt formatCode="[$$-409]#,##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Totalsalesperyear!$B$4:$B$8</c:f>
              <c:strCache>
                <c:ptCount val="4"/>
                <c:pt idx="0">
                  <c:v>2019</c:v>
                </c:pt>
                <c:pt idx="1">
                  <c:v>2020</c:v>
                </c:pt>
                <c:pt idx="2">
                  <c:v>2021</c:v>
                </c:pt>
                <c:pt idx="3">
                  <c:v>2022</c:v>
                </c:pt>
              </c:strCache>
            </c:strRef>
          </c:cat>
          <c:val>
            <c:numRef>
              <c:f>Totalsalesperyear!$C$4:$C$8</c:f>
              <c:numCache>
                <c:formatCode>0</c:formatCode>
                <c:ptCount val="4"/>
                <c:pt idx="0">
                  <c:v>12187.165000000001</c:v>
                </c:pt>
                <c:pt idx="1">
                  <c:v>12117.545</c:v>
                </c:pt>
                <c:pt idx="2">
                  <c:v>13766.109999999999</c:v>
                </c:pt>
                <c:pt idx="3">
                  <c:v>7063.435000000004</c:v>
                </c:pt>
              </c:numCache>
            </c:numRef>
          </c:val>
          <c:extLst>
            <c:ext xmlns:c16="http://schemas.microsoft.com/office/drawing/2014/chart" uri="{C3380CC4-5D6E-409C-BE32-E72D297353CC}">
              <c16:uniqueId val="{00000008-14F7-4D0C-B576-17D46A3F347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475090952236059"/>
          <c:y val="0.26777769025534798"/>
          <c:w val="0.13335135475963106"/>
          <c:h val="0.5392467177558842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hart" Target="../charts/chart5.xml"/><Relationship Id="rId3" Type="http://schemas.openxmlformats.org/officeDocument/2006/relationships/image" Target="../media/image2.png"/><Relationship Id="rId7" Type="http://schemas.openxmlformats.org/officeDocument/2006/relationships/hyperlink" Target="mailto:aryandwivedi838@gmail.com" TargetMode="External"/><Relationship Id="rId12" Type="http://schemas.openxmlformats.org/officeDocument/2006/relationships/chart" Target="../charts/chart4.xml"/><Relationship Id="rId2" Type="http://schemas.openxmlformats.org/officeDocument/2006/relationships/hyperlink" Target="#customers!A1"/><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chart" Target="../charts/chart3.xml"/><Relationship Id="rId5" Type="http://schemas.openxmlformats.org/officeDocument/2006/relationships/hyperlink" Target="#orders!A1"/><Relationship Id="rId10" Type="http://schemas.openxmlformats.org/officeDocument/2006/relationships/chart" Target="../charts/chart2.xml"/><Relationship Id="rId4" Type="http://schemas.openxmlformats.org/officeDocument/2006/relationships/hyperlink" Target="#Dashboard!A1"/><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image" Target="../media/image2.png"/><Relationship Id="rId1" Type="http://schemas.openxmlformats.org/officeDocument/2006/relationships/hyperlink" Target="#orders!A1"/><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hyperlink" Target="#Dashboard!A1"/><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hyperlink" Target="#orders!A1"/><Relationship Id="rId6" Type="http://schemas.openxmlformats.org/officeDocument/2006/relationships/image" Target="../media/image3.png"/><Relationship Id="rId5" Type="http://schemas.openxmlformats.org/officeDocument/2006/relationships/hyperlink" Target="#Totalsales!A1"/><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hyperlink" Target="#Dashboard!A1"/><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hyperlink" Target="#orders!A1"/><Relationship Id="rId6" Type="http://schemas.openxmlformats.org/officeDocument/2006/relationships/image" Target="../media/image3.png"/><Relationship Id="rId5" Type="http://schemas.openxmlformats.org/officeDocument/2006/relationships/hyperlink" Target="#Totalsales!A1"/><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29</xdr:col>
      <xdr:colOff>0</xdr:colOff>
      <xdr:row>23</xdr:row>
      <xdr:rowOff>0</xdr:rowOff>
    </xdr:from>
    <xdr:to>
      <xdr:col>29</xdr:col>
      <xdr:colOff>552527</xdr:colOff>
      <xdr:row>26</xdr:row>
      <xdr:rowOff>3629</xdr:rowOff>
    </xdr:to>
    <xdr:pic>
      <xdr:nvPicPr>
        <xdr:cNvPr id="74" name="Picture 73">
          <a:extLst>
            <a:ext uri="{FF2B5EF4-FFF2-40B4-BE49-F238E27FC236}">
              <a16:creationId xmlns:a16="http://schemas.microsoft.com/office/drawing/2014/main" id="{E3DB2D26-AEB2-6410-885F-243DEC8FA8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10424" y="3734661"/>
          <a:ext cx="552527" cy="552527"/>
        </a:xfrm>
        <a:prstGeom prst="rect">
          <a:avLst/>
        </a:prstGeom>
      </xdr:spPr>
    </xdr:pic>
    <xdr:clientData/>
  </xdr:twoCellAnchor>
  <xdr:twoCellAnchor>
    <xdr:from>
      <xdr:col>0</xdr:col>
      <xdr:colOff>0</xdr:colOff>
      <xdr:row>0</xdr:row>
      <xdr:rowOff>0</xdr:rowOff>
    </xdr:from>
    <xdr:to>
      <xdr:col>37</xdr:col>
      <xdr:colOff>0</xdr:colOff>
      <xdr:row>41</xdr:row>
      <xdr:rowOff>116632</xdr:rowOff>
    </xdr:to>
    <xdr:grpSp>
      <xdr:nvGrpSpPr>
        <xdr:cNvPr id="14" name="Group 13">
          <a:extLst>
            <a:ext uri="{FF2B5EF4-FFF2-40B4-BE49-F238E27FC236}">
              <a16:creationId xmlns:a16="http://schemas.microsoft.com/office/drawing/2014/main" id="{05EECBCC-E245-7A56-5697-8B053AF069C0}"/>
            </a:ext>
          </a:extLst>
        </xdr:cNvPr>
        <xdr:cNvGrpSpPr/>
      </xdr:nvGrpSpPr>
      <xdr:grpSpPr>
        <a:xfrm>
          <a:off x="0" y="0"/>
          <a:ext cx="19661038" cy="6766160"/>
          <a:chOff x="116633" y="64796"/>
          <a:chExt cx="19582811" cy="6855408"/>
        </a:xfrm>
      </xdr:grpSpPr>
      <xdr:sp macro="" textlink="">
        <xdr:nvSpPr>
          <xdr:cNvPr id="60" name="Rectangle 59">
            <a:extLst>
              <a:ext uri="{FF2B5EF4-FFF2-40B4-BE49-F238E27FC236}">
                <a16:creationId xmlns:a16="http://schemas.microsoft.com/office/drawing/2014/main" id="{1046CD67-E899-4E7C-9CBB-4FE3E336F2D0}"/>
              </a:ext>
            </a:extLst>
          </xdr:cNvPr>
          <xdr:cNvSpPr/>
        </xdr:nvSpPr>
        <xdr:spPr>
          <a:xfrm>
            <a:off x="116633" y="64796"/>
            <a:ext cx="19582811" cy="730027"/>
          </a:xfrm>
          <a:prstGeom prst="rect">
            <a:avLst/>
          </a:prstGeom>
          <a:solidFill>
            <a:srgbClr val="3C1464"/>
          </a:solidFill>
          <a:ln w="12700" cap="flat" cmpd="sng" algn="ctr">
            <a:solidFill>
              <a:srgbClr val="6421A7"/>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4000" b="0" i="0" u="none" strike="noStrike" kern="0" cap="none" spc="0" normalizeH="0" baseline="0" noProof="0">
                <a:ln>
                  <a:noFill/>
                </a:ln>
                <a:solidFill>
                  <a:sysClr val="window" lastClr="FFFFFF"/>
                </a:solidFill>
                <a:effectLst/>
                <a:uLnTx/>
                <a:uFillTx/>
                <a:latin typeface="Calibri" panose="020F0502020204030204"/>
                <a:ea typeface="+mn-ea"/>
                <a:cs typeface="+mn-cs"/>
              </a:rPr>
              <a:t>COFFEE SALES DASHBOARD</a:t>
            </a:r>
          </a:p>
        </xdr:txBody>
      </xdr:sp>
      <xdr:grpSp>
        <xdr:nvGrpSpPr>
          <xdr:cNvPr id="13" name="Group 12">
            <a:extLst>
              <a:ext uri="{FF2B5EF4-FFF2-40B4-BE49-F238E27FC236}">
                <a16:creationId xmlns:a16="http://schemas.microsoft.com/office/drawing/2014/main" id="{8BEB8E8F-C60F-EAF9-4743-76C1F37D1E87}"/>
              </a:ext>
            </a:extLst>
          </xdr:cNvPr>
          <xdr:cNvGrpSpPr/>
        </xdr:nvGrpSpPr>
        <xdr:grpSpPr>
          <a:xfrm>
            <a:off x="116633" y="851856"/>
            <a:ext cx="1218007" cy="6068348"/>
            <a:chOff x="116633" y="851856"/>
            <a:chExt cx="1218007" cy="6068348"/>
          </a:xfrm>
        </xdr:grpSpPr>
        <xdr:sp macro="" textlink="">
          <xdr:nvSpPr>
            <xdr:cNvPr id="68" name="Rectangle 67">
              <a:extLst>
                <a:ext uri="{FF2B5EF4-FFF2-40B4-BE49-F238E27FC236}">
                  <a16:creationId xmlns:a16="http://schemas.microsoft.com/office/drawing/2014/main" id="{7C7B7D32-3EDF-2A58-94AD-8FE726AA1A2A}"/>
                </a:ext>
              </a:extLst>
            </xdr:cNvPr>
            <xdr:cNvSpPr/>
          </xdr:nvSpPr>
          <xdr:spPr>
            <a:xfrm>
              <a:off x="116633" y="851856"/>
              <a:ext cx="1218007" cy="6068348"/>
            </a:xfrm>
            <a:prstGeom prst="rect">
              <a:avLst/>
            </a:prstGeom>
            <a:solidFill>
              <a:srgbClr val="3C14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70" name="Picture 69">
              <a:hlinkClick xmlns:r="http://schemas.openxmlformats.org/officeDocument/2006/relationships" r:id="rId2"/>
              <a:extLst>
                <a:ext uri="{FF2B5EF4-FFF2-40B4-BE49-F238E27FC236}">
                  <a16:creationId xmlns:a16="http://schemas.microsoft.com/office/drawing/2014/main" id="{A34C952F-B91F-C8BC-A55A-084D74995F2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7874" y="1148552"/>
              <a:ext cx="965581" cy="847981"/>
            </a:xfrm>
            <a:prstGeom prst="rect">
              <a:avLst/>
            </a:prstGeom>
          </xdr:spPr>
        </xdr:pic>
        <xdr:pic>
          <xdr:nvPicPr>
            <xdr:cNvPr id="72" name="Picture 71">
              <a:hlinkClick xmlns:r="http://schemas.openxmlformats.org/officeDocument/2006/relationships" r:id="rId4"/>
              <a:extLst>
                <a:ext uri="{FF2B5EF4-FFF2-40B4-BE49-F238E27FC236}">
                  <a16:creationId xmlns:a16="http://schemas.microsoft.com/office/drawing/2014/main" id="{73BA99AB-1EAD-398B-ADBD-F3A6BA5144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4662" y="2562190"/>
              <a:ext cx="1041202" cy="912875"/>
            </a:xfrm>
            <a:prstGeom prst="rect">
              <a:avLst/>
            </a:prstGeom>
          </xdr:spPr>
        </xdr:pic>
        <xdr:pic>
          <xdr:nvPicPr>
            <xdr:cNvPr id="77" name="Picture 76">
              <a:hlinkClick xmlns:r="http://schemas.openxmlformats.org/officeDocument/2006/relationships" r:id="rId5"/>
              <a:extLst>
                <a:ext uri="{FF2B5EF4-FFF2-40B4-BE49-F238E27FC236}">
                  <a16:creationId xmlns:a16="http://schemas.microsoft.com/office/drawing/2014/main" id="{AA4EEA83-945B-ABE5-5343-F290436489B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7072" y="3950593"/>
              <a:ext cx="976383" cy="858315"/>
            </a:xfrm>
            <a:prstGeom prst="rect">
              <a:avLst/>
            </a:prstGeom>
          </xdr:spPr>
        </xdr:pic>
        <xdr:pic>
          <xdr:nvPicPr>
            <xdr:cNvPr id="79" name="Picture 78">
              <a:hlinkClick xmlns:r="http://schemas.openxmlformats.org/officeDocument/2006/relationships" r:id="rId7"/>
              <a:extLst>
                <a:ext uri="{FF2B5EF4-FFF2-40B4-BE49-F238E27FC236}">
                  <a16:creationId xmlns:a16="http://schemas.microsoft.com/office/drawing/2014/main" id="{8AAF1727-E421-D1A3-4D5A-3C2D3FFD168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1450" y="5248651"/>
              <a:ext cx="1062807" cy="925698"/>
            </a:xfrm>
            <a:prstGeom prst="rect">
              <a:avLst/>
            </a:prstGeom>
          </xdr:spPr>
        </xdr:pic>
      </xdr:grpSp>
    </xdr:grpSp>
    <xdr:clientData/>
  </xdr:twoCellAnchor>
  <xdr:twoCellAnchor>
    <xdr:from>
      <xdr:col>3</xdr:col>
      <xdr:colOff>0</xdr:colOff>
      <xdr:row>6</xdr:row>
      <xdr:rowOff>1</xdr:rowOff>
    </xdr:from>
    <xdr:to>
      <xdr:col>37</xdr:col>
      <xdr:colOff>0</xdr:colOff>
      <xdr:row>42</xdr:row>
      <xdr:rowOff>13228</xdr:rowOff>
    </xdr:to>
    <xdr:grpSp>
      <xdr:nvGrpSpPr>
        <xdr:cNvPr id="11" name="Group 10">
          <a:extLst>
            <a:ext uri="{FF2B5EF4-FFF2-40B4-BE49-F238E27FC236}">
              <a16:creationId xmlns:a16="http://schemas.microsoft.com/office/drawing/2014/main" id="{F46C680D-E831-6BF3-9C62-1DA36D690F67}"/>
            </a:ext>
          </a:extLst>
        </xdr:cNvPr>
        <xdr:cNvGrpSpPr/>
      </xdr:nvGrpSpPr>
      <xdr:grpSpPr>
        <a:xfrm>
          <a:off x="1341887" y="838680"/>
          <a:ext cx="18319151" cy="6003793"/>
          <a:chOff x="1340556" y="870186"/>
          <a:chExt cx="18320925" cy="6269153"/>
        </a:xfrm>
      </xdr:grpSpPr>
      <xdr:graphicFrame macro="">
        <xdr:nvGraphicFramePr>
          <xdr:cNvPr id="61" name="Chart 60">
            <a:extLst>
              <a:ext uri="{FF2B5EF4-FFF2-40B4-BE49-F238E27FC236}">
                <a16:creationId xmlns:a16="http://schemas.microsoft.com/office/drawing/2014/main" id="{14E2641E-8B3C-4F09-9FA7-CFE1C0EF4B23}"/>
              </a:ext>
            </a:extLst>
          </xdr:cNvPr>
          <xdr:cNvGraphicFramePr>
            <a:graphicFrameLocks/>
          </xdr:cNvGraphicFramePr>
        </xdr:nvGraphicFramePr>
        <xdr:xfrm>
          <a:off x="1340556" y="2689148"/>
          <a:ext cx="8071424" cy="4436963"/>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66" name="Chart 65">
            <a:extLst>
              <a:ext uri="{FF2B5EF4-FFF2-40B4-BE49-F238E27FC236}">
                <a16:creationId xmlns:a16="http://schemas.microsoft.com/office/drawing/2014/main" id="{63CC8211-6230-4BCA-A5BC-EA043DDF4050}"/>
              </a:ext>
            </a:extLst>
          </xdr:cNvPr>
          <xdr:cNvGraphicFramePr>
            <a:graphicFrameLocks/>
          </xdr:cNvGraphicFramePr>
        </xdr:nvGraphicFramePr>
        <xdr:xfrm>
          <a:off x="9461929" y="2683312"/>
          <a:ext cx="5200208" cy="212040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7" name="Chart 66">
            <a:extLst>
              <a:ext uri="{FF2B5EF4-FFF2-40B4-BE49-F238E27FC236}">
                <a16:creationId xmlns:a16="http://schemas.microsoft.com/office/drawing/2014/main" id="{2BA7FC64-5B9D-4590-9B76-92875A33386F}"/>
              </a:ext>
            </a:extLst>
          </xdr:cNvPr>
          <xdr:cNvGraphicFramePr>
            <a:graphicFrameLocks/>
          </xdr:cNvGraphicFramePr>
        </xdr:nvGraphicFramePr>
        <xdr:xfrm>
          <a:off x="9457119" y="4868333"/>
          <a:ext cx="5205018" cy="2257778"/>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83" name="Chart 82" descr="This is a Donut chart which shows how many customers are present for each coffee type for different time periods and criteria's">
            <a:extLst>
              <a:ext uri="{FF2B5EF4-FFF2-40B4-BE49-F238E27FC236}">
                <a16:creationId xmlns:a16="http://schemas.microsoft.com/office/drawing/2014/main" id="{FDFA252E-FC59-482E-B3C9-06E07D7D0FE1}"/>
              </a:ext>
              <a:ext uri="{C183D7F6-B498-43B3-948B-1728B52AA6E4}">
                <adec:decorative xmlns:adec="http://schemas.microsoft.com/office/drawing/2017/decorative" val="0"/>
              </a:ext>
            </a:extLst>
          </xdr:cNvPr>
          <xdr:cNvGraphicFramePr>
            <a:graphicFrameLocks/>
          </xdr:cNvGraphicFramePr>
        </xdr:nvGraphicFramePr>
        <xdr:xfrm>
          <a:off x="14728237" y="3492500"/>
          <a:ext cx="4933244" cy="3646839"/>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84" name="Chart 83">
            <a:extLst>
              <a:ext uri="{FF2B5EF4-FFF2-40B4-BE49-F238E27FC236}">
                <a16:creationId xmlns:a16="http://schemas.microsoft.com/office/drawing/2014/main" id="{C9D94ADC-B170-4A3D-81BF-DA1BA6888FAF}"/>
              </a:ext>
            </a:extLst>
          </xdr:cNvPr>
          <xdr:cNvGraphicFramePr>
            <a:graphicFrameLocks/>
          </xdr:cNvGraphicFramePr>
        </xdr:nvGraphicFramePr>
        <xdr:xfrm>
          <a:off x="14730432" y="870186"/>
          <a:ext cx="4931049" cy="2563518"/>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xdr:from>
      <xdr:col>3</xdr:col>
      <xdr:colOff>10100</xdr:colOff>
      <xdr:row>6</xdr:row>
      <xdr:rowOff>0</xdr:rowOff>
    </xdr:from>
    <xdr:to>
      <xdr:col>28</xdr:col>
      <xdr:colOff>13587</xdr:colOff>
      <xdr:row>16</xdr:row>
      <xdr:rowOff>9922</xdr:rowOff>
    </xdr:to>
    <xdr:grpSp>
      <xdr:nvGrpSpPr>
        <xdr:cNvPr id="10" name="Group 9">
          <a:extLst>
            <a:ext uri="{FF2B5EF4-FFF2-40B4-BE49-F238E27FC236}">
              <a16:creationId xmlns:a16="http://schemas.microsoft.com/office/drawing/2014/main" id="{93266EA5-222A-3954-1A5D-FB12D48BFA04}"/>
            </a:ext>
          </a:extLst>
        </xdr:cNvPr>
        <xdr:cNvGrpSpPr/>
      </xdr:nvGrpSpPr>
      <xdr:grpSpPr>
        <a:xfrm>
          <a:off x="1351987" y="838679"/>
          <a:ext cx="13314525" cy="1687281"/>
          <a:chOff x="1350656" y="870185"/>
          <a:chExt cx="13314968" cy="1762052"/>
        </a:xfrm>
      </xdr:grpSpPr>
      <mc:AlternateContent xmlns:mc="http://schemas.openxmlformats.org/markup-compatibility/2006" xmlns:tsle="http://schemas.microsoft.com/office/drawing/2012/timeslicer">
        <mc:Choice Requires="tsle">
          <xdr:graphicFrame macro="">
            <xdr:nvGraphicFramePr>
              <xdr:cNvPr id="62" name="Order Date">
                <a:extLst>
                  <a:ext uri="{FF2B5EF4-FFF2-40B4-BE49-F238E27FC236}">
                    <a16:creationId xmlns:a16="http://schemas.microsoft.com/office/drawing/2014/main" id="{4517DF5E-BDD5-44E9-AFEE-2DF76EC7FBC7}"/>
                  </a:ext>
                </a:extLst>
              </xdr:cNvPr>
              <xdr:cNvGraphicFramePr/>
            </xdr:nvGraphicFramePr>
            <xdr:xfrm>
              <a:off x="1350656" y="875965"/>
              <a:ext cx="5493234" cy="1743276"/>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44896" y="860907"/>
                <a:ext cx="5470858" cy="168937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xmlns:a14="http://schemas.microsoft.com/office/drawing/2010/main">
        <mc:Choice Requires="a14">
          <xdr:graphicFrame macro="">
            <xdr:nvGraphicFramePr>
              <xdr:cNvPr id="63" name="Size">
                <a:extLst>
                  <a:ext uri="{FF2B5EF4-FFF2-40B4-BE49-F238E27FC236}">
                    <a16:creationId xmlns:a16="http://schemas.microsoft.com/office/drawing/2014/main" id="{1AA95A55-7956-4270-9D00-159C917FC334}"/>
                  </a:ext>
                </a:extLst>
              </xdr:cNvPr>
              <xdr:cNvGraphicFramePr/>
            </xdr:nvGraphicFramePr>
            <xdr:xfrm>
              <a:off x="12827067" y="1668959"/>
              <a:ext cx="1838557" cy="953702"/>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774560" y="1629384"/>
                <a:ext cx="1831068" cy="924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4" name="Roast Type Name">
                <a:extLst>
                  <a:ext uri="{FF2B5EF4-FFF2-40B4-BE49-F238E27FC236}">
                    <a16:creationId xmlns:a16="http://schemas.microsoft.com/office/drawing/2014/main" id="{1531CB3F-766B-48B7-9BB5-62E118190B4E}"/>
                  </a:ext>
                </a:extLst>
              </xdr:cNvPr>
              <xdr:cNvGraphicFramePr/>
            </xdr:nvGraphicFramePr>
            <xdr:xfrm>
              <a:off x="10869844" y="875965"/>
              <a:ext cx="3793307" cy="74325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825309" y="860907"/>
                <a:ext cx="3777856" cy="7202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5" name="Loyalty Card">
                <a:extLst>
                  <a:ext uri="{FF2B5EF4-FFF2-40B4-BE49-F238E27FC236}">
                    <a16:creationId xmlns:a16="http://schemas.microsoft.com/office/drawing/2014/main" id="{A0E01233-2FA6-47D1-9345-C7713D6B3757}"/>
                  </a:ext>
                </a:extLst>
              </xdr:cNvPr>
              <xdr:cNvGraphicFramePr/>
            </xdr:nvGraphicFramePr>
            <xdr:xfrm>
              <a:off x="10875963" y="1663225"/>
              <a:ext cx="1872785" cy="969012"/>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0831403" y="1623828"/>
                <a:ext cx="1865157" cy="939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2" name="Coffee Type name">
                <a:extLst>
                  <a:ext uri="{FF2B5EF4-FFF2-40B4-BE49-F238E27FC236}">
                    <a16:creationId xmlns:a16="http://schemas.microsoft.com/office/drawing/2014/main" id="{7CA175CE-B6EE-402E-963A-DC4006180347}"/>
                  </a:ext>
                </a:extLst>
              </xdr:cNvPr>
              <xdr:cNvGraphicFramePr/>
            </xdr:nvGraphicFramePr>
            <xdr:xfrm>
              <a:off x="8861901" y="875964"/>
              <a:ext cx="1955425" cy="1749996"/>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8825545" y="860906"/>
                <a:ext cx="1947460" cy="16958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9C900F6C-A675-4789-9480-1CA275D57B76}"/>
                  </a:ext>
                </a:extLst>
              </xdr:cNvPr>
              <xdr:cNvGraphicFramePr/>
            </xdr:nvGraphicFramePr>
            <xdr:xfrm>
              <a:off x="6961480" y="870185"/>
              <a:ext cx="1836420" cy="175213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932865" y="855306"/>
                <a:ext cx="1828940" cy="1697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158750</xdr:rowOff>
    </xdr:from>
    <xdr:to>
      <xdr:col>1</xdr:col>
      <xdr:colOff>0</xdr:colOff>
      <xdr:row>33</xdr:row>
      <xdr:rowOff>100974</xdr:rowOff>
    </xdr:to>
    <xdr:grpSp>
      <xdr:nvGrpSpPr>
        <xdr:cNvPr id="2" name="Group 1">
          <a:extLst>
            <a:ext uri="{FF2B5EF4-FFF2-40B4-BE49-F238E27FC236}">
              <a16:creationId xmlns:a16="http://schemas.microsoft.com/office/drawing/2014/main" id="{925BE6D6-90DD-4E6E-892E-4FCC57BE6F2E}"/>
            </a:ext>
          </a:extLst>
        </xdr:cNvPr>
        <xdr:cNvGrpSpPr/>
      </xdr:nvGrpSpPr>
      <xdr:grpSpPr>
        <a:xfrm>
          <a:off x="0" y="347266"/>
          <a:ext cx="1190625" cy="5974724"/>
          <a:chOff x="118390" y="473064"/>
          <a:chExt cx="1226949" cy="7028051"/>
        </a:xfrm>
      </xdr:grpSpPr>
      <xdr:sp macro="" textlink="">
        <xdr:nvSpPr>
          <xdr:cNvPr id="3" name="Rectangle 2">
            <a:extLst>
              <a:ext uri="{FF2B5EF4-FFF2-40B4-BE49-F238E27FC236}">
                <a16:creationId xmlns:a16="http://schemas.microsoft.com/office/drawing/2014/main" id="{36DB1DE6-FD27-40E8-F833-0195F5A98DBD}"/>
              </a:ext>
            </a:extLst>
          </xdr:cNvPr>
          <xdr:cNvSpPr/>
        </xdr:nvSpPr>
        <xdr:spPr>
          <a:xfrm>
            <a:off x="118390" y="473064"/>
            <a:ext cx="1226949" cy="7028051"/>
          </a:xfrm>
          <a:prstGeom prst="rect">
            <a:avLst/>
          </a:prstGeom>
          <a:solidFill>
            <a:srgbClr val="3C1464"/>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4" name="Picture 3">
            <a:hlinkClick xmlns:r="http://schemas.openxmlformats.org/officeDocument/2006/relationships" r:id="rId1"/>
            <a:extLst>
              <a:ext uri="{FF2B5EF4-FFF2-40B4-BE49-F238E27FC236}">
                <a16:creationId xmlns:a16="http://schemas.microsoft.com/office/drawing/2014/main" id="{F9C8F81A-B100-29FF-7D69-5DEFE57F35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8305" y="871780"/>
            <a:ext cx="968644" cy="968644"/>
          </a:xfrm>
          <a:prstGeom prst="rect">
            <a:avLst/>
          </a:prstGeom>
        </xdr:spPr>
      </xdr:pic>
      <xdr:pic>
        <xdr:nvPicPr>
          <xdr:cNvPr id="5" name="Picture 4">
            <a:hlinkClick xmlns:r="http://schemas.openxmlformats.org/officeDocument/2006/relationships" r:id="rId3"/>
            <a:extLst>
              <a:ext uri="{FF2B5EF4-FFF2-40B4-BE49-F238E27FC236}">
                <a16:creationId xmlns:a16="http://schemas.microsoft.com/office/drawing/2014/main" id="{7AA5DF91-3FA4-E421-376F-FA7247E396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4490" y="2432372"/>
            <a:ext cx="1043984" cy="1043984"/>
          </a:xfrm>
          <a:prstGeom prst="rect">
            <a:avLst/>
          </a:prstGeom>
        </xdr:spPr>
      </xdr:pic>
      <xdr:pic>
        <xdr:nvPicPr>
          <xdr:cNvPr id="6" name="Picture 5">
            <a:hlinkClick xmlns:r="http://schemas.openxmlformats.org/officeDocument/2006/relationships" r:id="rId1"/>
            <a:extLst>
              <a:ext uri="{FF2B5EF4-FFF2-40B4-BE49-F238E27FC236}">
                <a16:creationId xmlns:a16="http://schemas.microsoft.com/office/drawing/2014/main" id="{5DF3D6C4-09FA-D24F-10CF-92FF82B22BE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47543" y="3906866"/>
            <a:ext cx="979406" cy="979406"/>
          </a:xfrm>
          <a:prstGeom prst="rect">
            <a:avLst/>
          </a:prstGeom>
        </xdr:spPr>
      </xdr:pic>
      <xdr:pic>
        <xdr:nvPicPr>
          <xdr:cNvPr id="7" name="Picture 6">
            <a:extLst>
              <a:ext uri="{FF2B5EF4-FFF2-40B4-BE49-F238E27FC236}">
                <a16:creationId xmlns:a16="http://schemas.microsoft.com/office/drawing/2014/main" id="{83BFA312-2491-9145-4852-FA382E2EE67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3729" y="5338306"/>
            <a:ext cx="1065508" cy="1065508"/>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158750</xdr:rowOff>
    </xdr:from>
    <xdr:to>
      <xdr:col>1</xdr:col>
      <xdr:colOff>0</xdr:colOff>
      <xdr:row>33</xdr:row>
      <xdr:rowOff>100974</xdr:rowOff>
    </xdr:to>
    <xdr:grpSp>
      <xdr:nvGrpSpPr>
        <xdr:cNvPr id="2" name="Group 1">
          <a:extLst>
            <a:ext uri="{FF2B5EF4-FFF2-40B4-BE49-F238E27FC236}">
              <a16:creationId xmlns:a16="http://schemas.microsoft.com/office/drawing/2014/main" id="{A6CC0A76-911A-4F65-8887-7FDB12635330}"/>
            </a:ext>
          </a:extLst>
        </xdr:cNvPr>
        <xdr:cNvGrpSpPr/>
      </xdr:nvGrpSpPr>
      <xdr:grpSpPr>
        <a:xfrm>
          <a:off x="0" y="347266"/>
          <a:ext cx="1190625" cy="5974724"/>
          <a:chOff x="118390" y="473064"/>
          <a:chExt cx="1226949" cy="7028051"/>
        </a:xfrm>
      </xdr:grpSpPr>
      <xdr:sp macro="" textlink="">
        <xdr:nvSpPr>
          <xdr:cNvPr id="3" name="Rectangle 2">
            <a:extLst>
              <a:ext uri="{FF2B5EF4-FFF2-40B4-BE49-F238E27FC236}">
                <a16:creationId xmlns:a16="http://schemas.microsoft.com/office/drawing/2014/main" id="{CA57CE50-E332-5851-732F-7B28510A68A4}"/>
              </a:ext>
            </a:extLst>
          </xdr:cNvPr>
          <xdr:cNvSpPr/>
        </xdr:nvSpPr>
        <xdr:spPr>
          <a:xfrm>
            <a:off x="118390" y="473064"/>
            <a:ext cx="1226949" cy="7028051"/>
          </a:xfrm>
          <a:prstGeom prst="rect">
            <a:avLst/>
          </a:prstGeom>
          <a:solidFill>
            <a:srgbClr val="3C1464"/>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4" name="Picture 3">
            <a:hlinkClick xmlns:r="http://schemas.openxmlformats.org/officeDocument/2006/relationships" r:id="rId1"/>
            <a:extLst>
              <a:ext uri="{FF2B5EF4-FFF2-40B4-BE49-F238E27FC236}">
                <a16:creationId xmlns:a16="http://schemas.microsoft.com/office/drawing/2014/main" id="{658F18FC-0DE9-6DF3-461D-A222967231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8305" y="871780"/>
            <a:ext cx="968644" cy="968644"/>
          </a:xfrm>
          <a:prstGeom prst="rect">
            <a:avLst/>
          </a:prstGeom>
        </xdr:spPr>
      </xdr:pic>
      <xdr:pic>
        <xdr:nvPicPr>
          <xdr:cNvPr id="5" name="Picture 4">
            <a:hlinkClick xmlns:r="http://schemas.openxmlformats.org/officeDocument/2006/relationships" r:id="rId3"/>
            <a:extLst>
              <a:ext uri="{FF2B5EF4-FFF2-40B4-BE49-F238E27FC236}">
                <a16:creationId xmlns:a16="http://schemas.microsoft.com/office/drawing/2014/main" id="{853224D6-7218-255B-2768-3C839230D3E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4490" y="2432372"/>
            <a:ext cx="1043984" cy="1043984"/>
          </a:xfrm>
          <a:prstGeom prst="rect">
            <a:avLst/>
          </a:prstGeom>
        </xdr:spPr>
      </xdr:pic>
      <xdr:pic>
        <xdr:nvPicPr>
          <xdr:cNvPr id="6" name="Picture 5">
            <a:hlinkClick xmlns:r="http://schemas.openxmlformats.org/officeDocument/2006/relationships" r:id="rId5"/>
            <a:extLst>
              <a:ext uri="{FF2B5EF4-FFF2-40B4-BE49-F238E27FC236}">
                <a16:creationId xmlns:a16="http://schemas.microsoft.com/office/drawing/2014/main" id="{3AC02B4E-269D-94E7-0315-E04480CD477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47543" y="3906866"/>
            <a:ext cx="979406" cy="979406"/>
          </a:xfrm>
          <a:prstGeom prst="rect">
            <a:avLst/>
          </a:prstGeom>
        </xdr:spPr>
      </xdr:pic>
      <xdr:pic>
        <xdr:nvPicPr>
          <xdr:cNvPr id="7" name="Picture 6">
            <a:extLst>
              <a:ext uri="{FF2B5EF4-FFF2-40B4-BE49-F238E27FC236}">
                <a16:creationId xmlns:a16="http://schemas.microsoft.com/office/drawing/2014/main" id="{B57D8D0E-DA8C-0815-7260-CC5BBAEED63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3729" y="5338306"/>
            <a:ext cx="1065508" cy="1065508"/>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31</xdr:row>
      <xdr:rowOff>0</xdr:rowOff>
    </xdr:to>
    <xdr:grpSp>
      <xdr:nvGrpSpPr>
        <xdr:cNvPr id="2" name="Group 1">
          <a:extLst>
            <a:ext uri="{FF2B5EF4-FFF2-40B4-BE49-F238E27FC236}">
              <a16:creationId xmlns:a16="http://schemas.microsoft.com/office/drawing/2014/main" id="{A1883730-5D57-4884-8C22-F355328E1944}"/>
            </a:ext>
          </a:extLst>
        </xdr:cNvPr>
        <xdr:cNvGrpSpPr/>
      </xdr:nvGrpSpPr>
      <xdr:grpSpPr>
        <a:xfrm>
          <a:off x="0" y="0"/>
          <a:ext cx="1019577" cy="5822324"/>
          <a:chOff x="118390" y="64576"/>
          <a:chExt cx="1226949" cy="7028051"/>
        </a:xfrm>
      </xdr:grpSpPr>
      <xdr:sp macro="" textlink="">
        <xdr:nvSpPr>
          <xdr:cNvPr id="3" name="Rectangle 2">
            <a:extLst>
              <a:ext uri="{FF2B5EF4-FFF2-40B4-BE49-F238E27FC236}">
                <a16:creationId xmlns:a16="http://schemas.microsoft.com/office/drawing/2014/main" id="{F685E41F-28C9-8A4D-C791-8BB422905450}"/>
              </a:ext>
            </a:extLst>
          </xdr:cNvPr>
          <xdr:cNvSpPr/>
        </xdr:nvSpPr>
        <xdr:spPr>
          <a:xfrm>
            <a:off x="118390" y="64576"/>
            <a:ext cx="1226949" cy="7028051"/>
          </a:xfrm>
          <a:prstGeom prst="rect">
            <a:avLst/>
          </a:prstGeom>
          <a:solidFill>
            <a:srgbClr val="3C1464"/>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4" name="Picture 3">
            <a:hlinkClick xmlns:r="http://schemas.openxmlformats.org/officeDocument/2006/relationships" r:id="rId1"/>
            <a:extLst>
              <a:ext uri="{FF2B5EF4-FFF2-40B4-BE49-F238E27FC236}">
                <a16:creationId xmlns:a16="http://schemas.microsoft.com/office/drawing/2014/main" id="{B0ECC7D4-D2BB-C58A-5A62-6ED807DC09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8305" y="871780"/>
            <a:ext cx="968644" cy="968644"/>
          </a:xfrm>
          <a:prstGeom prst="rect">
            <a:avLst/>
          </a:prstGeom>
        </xdr:spPr>
      </xdr:pic>
      <xdr:pic>
        <xdr:nvPicPr>
          <xdr:cNvPr id="5" name="Picture 4">
            <a:hlinkClick xmlns:r="http://schemas.openxmlformats.org/officeDocument/2006/relationships" r:id="rId3"/>
            <a:extLst>
              <a:ext uri="{FF2B5EF4-FFF2-40B4-BE49-F238E27FC236}">
                <a16:creationId xmlns:a16="http://schemas.microsoft.com/office/drawing/2014/main" id="{63D602DA-05B0-8E0C-0028-F345F55631C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4490" y="2432372"/>
            <a:ext cx="1043984" cy="1043984"/>
          </a:xfrm>
          <a:prstGeom prst="rect">
            <a:avLst/>
          </a:prstGeom>
        </xdr:spPr>
      </xdr:pic>
      <xdr:pic>
        <xdr:nvPicPr>
          <xdr:cNvPr id="6" name="Picture 5">
            <a:hlinkClick xmlns:r="http://schemas.openxmlformats.org/officeDocument/2006/relationships" r:id="rId5"/>
            <a:extLst>
              <a:ext uri="{FF2B5EF4-FFF2-40B4-BE49-F238E27FC236}">
                <a16:creationId xmlns:a16="http://schemas.microsoft.com/office/drawing/2014/main" id="{79B1B865-7DCC-2530-8750-085A7FBE5A4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47543" y="3906866"/>
            <a:ext cx="979406" cy="979406"/>
          </a:xfrm>
          <a:prstGeom prst="rect">
            <a:avLst/>
          </a:prstGeom>
        </xdr:spPr>
      </xdr:pic>
      <xdr:pic>
        <xdr:nvPicPr>
          <xdr:cNvPr id="7" name="Picture 6">
            <a:extLst>
              <a:ext uri="{FF2B5EF4-FFF2-40B4-BE49-F238E27FC236}">
                <a16:creationId xmlns:a16="http://schemas.microsoft.com/office/drawing/2014/main" id="{E27F65DC-FA62-FB6F-A22C-2B6F6813EC3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3729" y="5338306"/>
            <a:ext cx="1065508" cy="1065508"/>
          </a:xfrm>
          <a:prstGeom prst="rect">
            <a:avLst/>
          </a:prstGeom>
        </xdr:spPr>
      </xdr:pic>
    </xdr:grp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527.658451967596" createdVersion="8" refreshedVersion="8" minRefreshableVersion="3" recordCount="1000" xr:uid="{B5ED6EF3-F54F-4B9B-A431-D946AE266006}">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876052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x v="0"/>
    <x v="0"/>
    <x v="0"/>
  </r>
  <r>
    <s v="QEV-37451-860"/>
    <x v="0"/>
    <s v="17670-51384-MA"/>
    <s v="E-M-0.5"/>
    <n v="5"/>
    <x v="0"/>
    <s v="aallner0@lulu.com"/>
    <x v="0"/>
    <x v="1"/>
    <s v="M"/>
    <x v="1"/>
    <n v="8.25"/>
    <n v="41.25"/>
    <x v="1"/>
    <x v="0"/>
    <x v="0"/>
  </r>
  <r>
    <s v="FAA-43335-268"/>
    <x v="1"/>
    <s v="21125-22134-PX"/>
    <s v="A-L-1"/>
    <n v="1"/>
    <x v="1"/>
    <s v="jredholes2@tmall.com"/>
    <x v="0"/>
    <x v="2"/>
    <s v="L"/>
    <x v="0"/>
    <n v="12.95"/>
    <n v="12.95"/>
    <x v="2"/>
    <x v="1"/>
    <x v="0"/>
  </r>
  <r>
    <s v="KAC-83089-793"/>
    <x v="2"/>
    <s v="23806-46781-OU"/>
    <s v="E-M-1"/>
    <n v="2"/>
    <x v="2"/>
    <s v=" "/>
    <x v="1"/>
    <x v="1"/>
    <s v="M"/>
    <x v="0"/>
    <n v="13.75"/>
    <n v="27.5"/>
    <x v="1"/>
    <x v="0"/>
    <x v="1"/>
  </r>
  <r>
    <s v="KAC-83089-793"/>
    <x v="2"/>
    <s v="23806-46781-OU"/>
    <s v="R-L-2.5"/>
    <n v="2"/>
    <x v="2"/>
    <s v=" "/>
    <x v="1"/>
    <x v="0"/>
    <s v="L"/>
    <x v="2"/>
    <n v="27.484999999999996"/>
    <n v="54.969999999999992"/>
    <x v="0"/>
    <x v="1"/>
    <x v="1"/>
  </r>
  <r>
    <s v="CVP-18956-553"/>
    <x v="3"/>
    <s v="86561-91660-RB"/>
    <s v="L-D-1"/>
    <n v="3"/>
    <x v="3"/>
    <s v=" "/>
    <x v="0"/>
    <x v="3"/>
    <s v="D"/>
    <x v="0"/>
    <n v="12.95"/>
    <n v="38.849999999999994"/>
    <x v="3"/>
    <x v="2"/>
    <x v="1"/>
  </r>
  <r>
    <s v="IPP-31994-879"/>
    <x v="4"/>
    <s v="65223-29612-CB"/>
    <s v="E-D-0.5"/>
    <n v="3"/>
    <x v="4"/>
    <s v="slobe6@nifty.com"/>
    <x v="0"/>
    <x v="1"/>
    <s v="D"/>
    <x v="1"/>
    <n v="7.29"/>
    <n v="21.87"/>
    <x v="1"/>
    <x v="2"/>
    <x v="0"/>
  </r>
  <r>
    <s v="SNZ-65340-705"/>
    <x v="5"/>
    <s v="21134-81676-FR"/>
    <s v="L-L-0.2"/>
    <n v="1"/>
    <x v="5"/>
    <s v=" "/>
    <x v="1"/>
    <x v="3"/>
    <s v="L"/>
    <x v="3"/>
    <n v="4.7549999999999999"/>
    <n v="4.7549999999999999"/>
    <x v="3"/>
    <x v="1"/>
    <x v="0"/>
  </r>
  <r>
    <s v="EZT-46571-659"/>
    <x v="6"/>
    <s v="03396-68805-ZC"/>
    <s v="R-M-0.5"/>
    <n v="3"/>
    <x v="6"/>
    <s v="gpetracci8@livejournal.com"/>
    <x v="0"/>
    <x v="0"/>
    <s v="M"/>
    <x v="1"/>
    <n v="5.97"/>
    <n v="17.91"/>
    <x v="0"/>
    <x v="0"/>
    <x v="1"/>
  </r>
  <r>
    <s v="NWQ-70061-912"/>
    <x v="0"/>
    <s v="61021-27840-ZN"/>
    <s v="R-M-0.5"/>
    <n v="1"/>
    <x v="7"/>
    <s v="rraven9@ed.gov"/>
    <x v="0"/>
    <x v="0"/>
    <s v="M"/>
    <x v="1"/>
    <n v="5.97"/>
    <n v="5.97"/>
    <x v="0"/>
    <x v="0"/>
    <x v="1"/>
  </r>
  <r>
    <s v="BKK-47233-845"/>
    <x v="7"/>
    <s v="76239-90137-UQ"/>
    <s v="A-D-1"/>
    <n v="4"/>
    <x v="8"/>
    <s v="fferbera@businesswire.com"/>
    <x v="0"/>
    <x v="2"/>
    <s v="D"/>
    <x v="0"/>
    <n v="9.9499999999999993"/>
    <n v="39.799999999999997"/>
    <x v="2"/>
    <x v="2"/>
    <x v="1"/>
  </r>
  <r>
    <s v="VQR-01002-970"/>
    <x v="8"/>
    <s v="49315-21985-BB"/>
    <s v="E-L-2.5"/>
    <n v="5"/>
    <x v="9"/>
    <s v="dphizackerlyb@utexas.edu"/>
    <x v="0"/>
    <x v="1"/>
    <s v="L"/>
    <x v="2"/>
    <n v="34.154999999999994"/>
    <n v="170.77499999999998"/>
    <x v="1"/>
    <x v="1"/>
    <x v="0"/>
  </r>
  <r>
    <s v="SZW-48378-399"/>
    <x v="9"/>
    <s v="34136-36674-OM"/>
    <s v="R-M-1"/>
    <n v="5"/>
    <x v="10"/>
    <s v="rscholarc@nyu.edu"/>
    <x v="0"/>
    <x v="0"/>
    <s v="M"/>
    <x v="0"/>
    <n v="9.9499999999999993"/>
    <n v="49.75"/>
    <x v="0"/>
    <x v="0"/>
    <x v="1"/>
  </r>
  <r>
    <s v="ITA-87418-783"/>
    <x v="10"/>
    <s v="39396-12890-PE"/>
    <s v="R-D-2.5"/>
    <n v="2"/>
    <x v="11"/>
    <s v="tvanyutind@wix.com"/>
    <x v="0"/>
    <x v="0"/>
    <s v="D"/>
    <x v="2"/>
    <n v="20.584999999999997"/>
    <n v="41.169999999999995"/>
    <x v="0"/>
    <x v="2"/>
    <x v="1"/>
  </r>
  <r>
    <s v="GNZ-46006-527"/>
    <x v="11"/>
    <s v="95875-73336-RG"/>
    <s v="L-D-0.2"/>
    <n v="3"/>
    <x v="12"/>
    <s v="ptrobee@wunderground.com"/>
    <x v="0"/>
    <x v="3"/>
    <s v="D"/>
    <x v="3"/>
    <n v="3.8849999999999998"/>
    <n v="11.654999999999999"/>
    <x v="3"/>
    <x v="2"/>
    <x v="0"/>
  </r>
  <r>
    <s v="FYQ-78248-319"/>
    <x v="12"/>
    <s v="25473-43727-BY"/>
    <s v="R-M-2.5"/>
    <n v="5"/>
    <x v="13"/>
    <s v="loscroftf@ebay.co.uk"/>
    <x v="0"/>
    <x v="0"/>
    <s v="M"/>
    <x v="2"/>
    <n v="22.884999999999998"/>
    <n v="114.42499999999998"/>
    <x v="0"/>
    <x v="0"/>
    <x v="1"/>
  </r>
  <r>
    <s v="VAU-44387-624"/>
    <x v="13"/>
    <s v="99643-51048-IQ"/>
    <s v="A-M-0.2"/>
    <n v="6"/>
    <x v="14"/>
    <s v="malabasterg@hexun.com"/>
    <x v="0"/>
    <x v="2"/>
    <s v="M"/>
    <x v="3"/>
    <n v="3.375"/>
    <n v="20.25"/>
    <x v="2"/>
    <x v="0"/>
    <x v="1"/>
  </r>
  <r>
    <s v="RDW-33155-159"/>
    <x v="14"/>
    <s v="62173-15287-CU"/>
    <s v="A-L-1"/>
    <n v="6"/>
    <x v="15"/>
    <s v="rbroxuph@jimdo.com"/>
    <x v="0"/>
    <x v="2"/>
    <s v="L"/>
    <x v="0"/>
    <n v="12.95"/>
    <n v="77.699999999999989"/>
    <x v="2"/>
    <x v="1"/>
    <x v="1"/>
  </r>
  <r>
    <s v="TDZ-59011-211"/>
    <x v="15"/>
    <s v="57611-05522-ST"/>
    <s v="R-D-2.5"/>
    <n v="4"/>
    <x v="16"/>
    <s v="predfordi@ow.ly"/>
    <x v="1"/>
    <x v="0"/>
    <s v="D"/>
    <x v="2"/>
    <n v="20.584999999999997"/>
    <n v="82.339999999999989"/>
    <x v="0"/>
    <x v="2"/>
    <x v="0"/>
  </r>
  <r>
    <s v="IDU-25793-399"/>
    <x v="16"/>
    <s v="76664-37050-DT"/>
    <s v="A-M-0.2"/>
    <n v="5"/>
    <x v="17"/>
    <s v="acorradinoj@harvard.edu"/>
    <x v="0"/>
    <x v="2"/>
    <s v="M"/>
    <x v="3"/>
    <n v="3.375"/>
    <n v="16.875"/>
    <x v="2"/>
    <x v="0"/>
    <x v="0"/>
  </r>
  <r>
    <s v="IDU-25793-399"/>
    <x v="16"/>
    <s v="76664-37050-DT"/>
    <s v="E-D-0.2"/>
    <n v="4"/>
    <x v="17"/>
    <s v="acorradinoj@harvard.edu"/>
    <x v="0"/>
    <x v="1"/>
    <s v="D"/>
    <x v="3"/>
    <n v="3.645"/>
    <n v="14.58"/>
    <x v="1"/>
    <x v="2"/>
    <x v="0"/>
  </r>
  <r>
    <s v="NUO-20013-488"/>
    <x v="16"/>
    <s v="03090-88267-BQ"/>
    <s v="A-D-0.2"/>
    <n v="6"/>
    <x v="18"/>
    <s v="adavidowskyl@netvibes.com"/>
    <x v="0"/>
    <x v="2"/>
    <s v="D"/>
    <x v="3"/>
    <n v="2.9849999999999999"/>
    <n v="17.91"/>
    <x v="2"/>
    <x v="2"/>
    <x v="1"/>
  </r>
  <r>
    <s v="UQU-65630-479"/>
    <x v="17"/>
    <s v="37651-47492-NC"/>
    <s v="R-M-2.5"/>
    <n v="4"/>
    <x v="19"/>
    <s v="aantukm@kickstarter.com"/>
    <x v="0"/>
    <x v="0"/>
    <s v="M"/>
    <x v="2"/>
    <n v="22.884999999999998"/>
    <n v="91.539999999999992"/>
    <x v="0"/>
    <x v="0"/>
    <x v="0"/>
  </r>
  <r>
    <s v="FEO-11834-332"/>
    <x v="18"/>
    <s v="95399-57205-HI"/>
    <s v="A-D-0.2"/>
    <n v="4"/>
    <x v="20"/>
    <s v="ikleinertn@timesonline.co.uk"/>
    <x v="0"/>
    <x v="2"/>
    <s v="D"/>
    <x v="3"/>
    <n v="2.9849999999999999"/>
    <n v="11.94"/>
    <x v="2"/>
    <x v="2"/>
    <x v="0"/>
  </r>
  <r>
    <s v="TKY-71558-096"/>
    <x v="19"/>
    <s v="24010-66714-HW"/>
    <s v="A-M-1"/>
    <n v="1"/>
    <x v="21"/>
    <s v="cblofeldo@amazon.co.uk"/>
    <x v="0"/>
    <x v="2"/>
    <s v="M"/>
    <x v="0"/>
    <n v="11.25"/>
    <n v="11.25"/>
    <x v="2"/>
    <x v="0"/>
    <x v="1"/>
  </r>
  <r>
    <s v="OXY-65322-253"/>
    <x v="20"/>
    <s v="07591-92789-UA"/>
    <s v="E-M-0.2"/>
    <n v="3"/>
    <x v="22"/>
    <s v=" "/>
    <x v="0"/>
    <x v="1"/>
    <s v="M"/>
    <x v="3"/>
    <n v="4.125"/>
    <n v="12.375"/>
    <x v="1"/>
    <x v="0"/>
    <x v="0"/>
  </r>
  <r>
    <s v="EVP-43500-491"/>
    <x v="21"/>
    <s v="49231-44455-IC"/>
    <s v="A-M-0.5"/>
    <n v="4"/>
    <x v="23"/>
    <s v="sshalesq@umich.edu"/>
    <x v="0"/>
    <x v="2"/>
    <s v="M"/>
    <x v="1"/>
    <n v="6.75"/>
    <n v="27"/>
    <x v="2"/>
    <x v="0"/>
    <x v="0"/>
  </r>
  <r>
    <s v="WAG-26945-689"/>
    <x v="22"/>
    <s v="50124-88608-EO"/>
    <s v="A-M-0.2"/>
    <n v="5"/>
    <x v="24"/>
    <s v="vdanneilr@mtv.com"/>
    <x v="1"/>
    <x v="2"/>
    <s v="M"/>
    <x v="3"/>
    <n v="3.375"/>
    <n v="16.875"/>
    <x v="2"/>
    <x v="0"/>
    <x v="1"/>
  </r>
  <r>
    <s v="CHE-78995-767"/>
    <x v="23"/>
    <s v="00888-74814-UZ"/>
    <s v="A-D-0.5"/>
    <n v="3"/>
    <x v="25"/>
    <s v="tnewburys@usda.gov"/>
    <x v="1"/>
    <x v="2"/>
    <s v="D"/>
    <x v="1"/>
    <n v="5.97"/>
    <n v="17.91"/>
    <x v="2"/>
    <x v="2"/>
    <x v="1"/>
  </r>
  <r>
    <s v="RYZ-14633-602"/>
    <x v="21"/>
    <s v="14158-30713-OB"/>
    <s v="A-D-1"/>
    <n v="4"/>
    <x v="26"/>
    <s v="mcalcuttt@baidu.com"/>
    <x v="1"/>
    <x v="2"/>
    <s v="D"/>
    <x v="0"/>
    <n v="9.9499999999999993"/>
    <n v="39.799999999999997"/>
    <x v="2"/>
    <x v="2"/>
    <x v="0"/>
  </r>
  <r>
    <s v="WOQ-36015-429"/>
    <x v="24"/>
    <s v="51427-89175-QJ"/>
    <s v="L-M-0.2"/>
    <n v="5"/>
    <x v="27"/>
    <s v=" "/>
    <x v="0"/>
    <x v="3"/>
    <s v="M"/>
    <x v="3"/>
    <n v="4.3650000000000002"/>
    <n v="21.825000000000003"/>
    <x v="3"/>
    <x v="0"/>
    <x v="1"/>
  </r>
  <r>
    <s v="WOQ-36015-429"/>
    <x v="24"/>
    <s v="51427-89175-QJ"/>
    <s v="A-D-0.5"/>
    <n v="6"/>
    <x v="27"/>
    <s v=" "/>
    <x v="0"/>
    <x v="2"/>
    <s v="D"/>
    <x v="1"/>
    <n v="5.97"/>
    <n v="35.82"/>
    <x v="2"/>
    <x v="2"/>
    <x v="1"/>
  </r>
  <r>
    <s v="WOQ-36015-429"/>
    <x v="24"/>
    <s v="51427-89175-QJ"/>
    <s v="L-M-0.5"/>
    <n v="6"/>
    <x v="27"/>
    <s v=" "/>
    <x v="0"/>
    <x v="3"/>
    <s v="M"/>
    <x v="1"/>
    <n v="8.73"/>
    <n v="52.38"/>
    <x v="3"/>
    <x v="0"/>
    <x v="1"/>
  </r>
  <r>
    <s v="SCT-60553-454"/>
    <x v="25"/>
    <s v="39123-12846-YJ"/>
    <s v="L-L-0.2"/>
    <n v="5"/>
    <x v="28"/>
    <s v="ggatheralx@123-reg.co.uk"/>
    <x v="0"/>
    <x v="3"/>
    <s v="L"/>
    <x v="3"/>
    <n v="4.7549999999999999"/>
    <n v="23.774999999999999"/>
    <x v="3"/>
    <x v="1"/>
    <x v="1"/>
  </r>
  <r>
    <s v="GFK-52063-244"/>
    <x v="26"/>
    <s v="44981-99666-XB"/>
    <s v="L-L-0.5"/>
    <n v="6"/>
    <x v="29"/>
    <s v="uwelberryy@ebay.co.uk"/>
    <x v="2"/>
    <x v="3"/>
    <s v="L"/>
    <x v="1"/>
    <n v="9.51"/>
    <n v="57.06"/>
    <x v="3"/>
    <x v="1"/>
    <x v="0"/>
  </r>
  <r>
    <s v="AMM-79521-378"/>
    <x v="27"/>
    <s v="24825-51803-CQ"/>
    <s v="A-D-0.5"/>
    <n v="6"/>
    <x v="30"/>
    <s v="feilhartz@who.int"/>
    <x v="0"/>
    <x v="2"/>
    <s v="D"/>
    <x v="1"/>
    <n v="5.97"/>
    <n v="35.82"/>
    <x v="2"/>
    <x v="2"/>
    <x v="1"/>
  </r>
  <r>
    <s v="QUQ-90580-772"/>
    <x v="28"/>
    <s v="77634-13918-GJ"/>
    <s v="L-M-0.2"/>
    <n v="2"/>
    <x v="31"/>
    <s v="zponting10@altervista.org"/>
    <x v="0"/>
    <x v="3"/>
    <s v="M"/>
    <x v="3"/>
    <n v="4.3650000000000002"/>
    <n v="8.73"/>
    <x v="3"/>
    <x v="0"/>
    <x v="1"/>
  </r>
  <r>
    <s v="LGD-24408-274"/>
    <x v="29"/>
    <s v="13694-25001-LX"/>
    <s v="L-L-0.5"/>
    <n v="3"/>
    <x v="32"/>
    <s v="sstrase11@booking.com"/>
    <x v="0"/>
    <x v="3"/>
    <s v="L"/>
    <x v="1"/>
    <n v="9.51"/>
    <n v="28.53"/>
    <x v="3"/>
    <x v="1"/>
    <x v="1"/>
  </r>
  <r>
    <s v="HCT-95608-959"/>
    <x v="30"/>
    <s v="08523-01791-TI"/>
    <s v="R-M-2.5"/>
    <n v="5"/>
    <x v="33"/>
    <s v="dde12@unesco.org"/>
    <x v="0"/>
    <x v="0"/>
    <s v="M"/>
    <x v="2"/>
    <n v="22.884999999999998"/>
    <n v="114.42499999999998"/>
    <x v="0"/>
    <x v="0"/>
    <x v="1"/>
  </r>
  <r>
    <s v="OFX-99147-470"/>
    <x v="31"/>
    <s v="49860-68865-AB"/>
    <s v="R-M-1"/>
    <n v="6"/>
    <x v="34"/>
    <s v=" "/>
    <x v="0"/>
    <x v="0"/>
    <s v="M"/>
    <x v="0"/>
    <n v="9.9499999999999993"/>
    <n v="59.699999999999996"/>
    <x v="0"/>
    <x v="0"/>
    <x v="0"/>
  </r>
  <r>
    <s v="LUO-37559-016"/>
    <x v="32"/>
    <s v="21240-83132-SP"/>
    <s v="L-M-1"/>
    <n v="3"/>
    <x v="35"/>
    <s v=" "/>
    <x v="0"/>
    <x v="3"/>
    <s v="M"/>
    <x v="0"/>
    <n v="14.55"/>
    <n v="43.650000000000006"/>
    <x v="3"/>
    <x v="0"/>
    <x v="1"/>
  </r>
  <r>
    <s v="XWC-20610-167"/>
    <x v="33"/>
    <s v="08350-81623-TF"/>
    <s v="E-D-0.2"/>
    <n v="2"/>
    <x v="36"/>
    <s v="lyeoland15@pbs.org"/>
    <x v="0"/>
    <x v="1"/>
    <s v="D"/>
    <x v="3"/>
    <n v="3.645"/>
    <n v="7.29"/>
    <x v="1"/>
    <x v="2"/>
    <x v="0"/>
  </r>
  <r>
    <s v="GPU-79113-136"/>
    <x v="34"/>
    <s v="73284-01385-SJ"/>
    <s v="R-D-0.2"/>
    <n v="3"/>
    <x v="37"/>
    <s v="atolworthy16@toplist.cz"/>
    <x v="0"/>
    <x v="0"/>
    <s v="D"/>
    <x v="3"/>
    <n v="2.6849999999999996"/>
    <n v="8.0549999999999997"/>
    <x v="0"/>
    <x v="2"/>
    <x v="0"/>
  </r>
  <r>
    <s v="ULR-52653-960"/>
    <x v="35"/>
    <s v="04152-34436-IE"/>
    <s v="L-L-2.5"/>
    <n v="2"/>
    <x v="38"/>
    <s v=" "/>
    <x v="0"/>
    <x v="3"/>
    <s v="L"/>
    <x v="2"/>
    <n v="36.454999999999998"/>
    <n v="72.91"/>
    <x v="3"/>
    <x v="1"/>
    <x v="1"/>
  </r>
  <r>
    <s v="HPI-42308-142"/>
    <x v="36"/>
    <s v="06631-86965-XP"/>
    <s v="E-M-0.5"/>
    <n v="2"/>
    <x v="39"/>
    <s v="obaudassi18@seesaa.net"/>
    <x v="0"/>
    <x v="1"/>
    <s v="M"/>
    <x v="1"/>
    <n v="8.25"/>
    <n v="16.5"/>
    <x v="1"/>
    <x v="0"/>
    <x v="0"/>
  </r>
  <r>
    <s v="XHI-30227-581"/>
    <x v="37"/>
    <s v="54619-08558-ZU"/>
    <s v="L-D-2.5"/>
    <n v="6"/>
    <x v="40"/>
    <s v="pkingsbury19@comcast.net"/>
    <x v="0"/>
    <x v="3"/>
    <s v="D"/>
    <x v="2"/>
    <n v="29.784999999999997"/>
    <n v="178.70999999999998"/>
    <x v="3"/>
    <x v="2"/>
    <x v="1"/>
  </r>
  <r>
    <s v="DJH-05202-380"/>
    <x v="38"/>
    <s v="85589-17020-CX"/>
    <s v="E-M-2.5"/>
    <n v="2"/>
    <x v="41"/>
    <s v=" "/>
    <x v="0"/>
    <x v="1"/>
    <s v="M"/>
    <x v="2"/>
    <n v="31.624999999999996"/>
    <n v="63.249999999999993"/>
    <x v="1"/>
    <x v="0"/>
    <x v="0"/>
  </r>
  <r>
    <s v="VMW-26889-781"/>
    <x v="39"/>
    <s v="36078-91009-WU"/>
    <s v="A-L-0.2"/>
    <n v="2"/>
    <x v="42"/>
    <s v="acurley1b@hao123.com"/>
    <x v="0"/>
    <x v="2"/>
    <s v="L"/>
    <x v="3"/>
    <n v="3.8849999999999998"/>
    <n v="7.77"/>
    <x v="2"/>
    <x v="1"/>
    <x v="0"/>
  </r>
  <r>
    <s v="DBU-81099-586"/>
    <x v="40"/>
    <s v="15770-27099-GX"/>
    <s v="A-D-2.5"/>
    <n v="4"/>
    <x v="43"/>
    <s v="rmcgilvary1c@tamu.edu"/>
    <x v="0"/>
    <x v="2"/>
    <s v="D"/>
    <x v="2"/>
    <n v="22.884999999999998"/>
    <n v="91.539999999999992"/>
    <x v="2"/>
    <x v="2"/>
    <x v="1"/>
  </r>
  <r>
    <s v="PQA-54820-810"/>
    <x v="41"/>
    <s v="91460-04823-BX"/>
    <s v="A-L-1"/>
    <n v="3"/>
    <x v="44"/>
    <s v="ipikett1d@xinhuanet.com"/>
    <x v="0"/>
    <x v="2"/>
    <s v="L"/>
    <x v="0"/>
    <n v="12.95"/>
    <n v="38.849999999999994"/>
    <x v="2"/>
    <x v="1"/>
    <x v="1"/>
  </r>
  <r>
    <s v="XKB-41924-202"/>
    <x v="42"/>
    <s v="45089-52817-WN"/>
    <s v="L-D-0.5"/>
    <n v="2"/>
    <x v="45"/>
    <s v="ibouldon1e@gizmodo.com"/>
    <x v="0"/>
    <x v="3"/>
    <s v="D"/>
    <x v="1"/>
    <n v="7.77"/>
    <n v="15.54"/>
    <x v="3"/>
    <x v="2"/>
    <x v="1"/>
  </r>
  <r>
    <s v="DWZ-69106-473"/>
    <x v="43"/>
    <s v="76447-50326-IC"/>
    <s v="L-L-2.5"/>
    <n v="4"/>
    <x v="46"/>
    <s v="kflanders1f@over-blog.com"/>
    <x v="1"/>
    <x v="3"/>
    <s v="L"/>
    <x v="2"/>
    <n v="36.454999999999998"/>
    <n v="145.82"/>
    <x v="3"/>
    <x v="1"/>
    <x v="0"/>
  </r>
  <r>
    <s v="YHV-68700-050"/>
    <x v="44"/>
    <s v="26333-67911-OL"/>
    <s v="R-M-0.5"/>
    <n v="5"/>
    <x v="47"/>
    <s v="hmattioli1g@webmd.com"/>
    <x v="2"/>
    <x v="0"/>
    <s v="M"/>
    <x v="1"/>
    <n v="5.97"/>
    <n v="29.849999999999998"/>
    <x v="0"/>
    <x v="0"/>
    <x v="1"/>
  </r>
  <r>
    <s v="YHV-68700-050"/>
    <x v="44"/>
    <s v="26333-67911-OL"/>
    <s v="L-L-2.5"/>
    <n v="2"/>
    <x v="47"/>
    <s v="hmattioli1g@webmd.com"/>
    <x v="2"/>
    <x v="3"/>
    <s v="L"/>
    <x v="2"/>
    <n v="36.454999999999998"/>
    <n v="72.91"/>
    <x v="3"/>
    <x v="1"/>
    <x v="1"/>
  </r>
  <r>
    <s v="KRB-88066-642"/>
    <x v="45"/>
    <s v="22107-86640-SB"/>
    <s v="L-M-1"/>
    <n v="5"/>
    <x v="48"/>
    <s v="agillard1i@issuu.com"/>
    <x v="0"/>
    <x v="3"/>
    <s v="M"/>
    <x v="0"/>
    <n v="14.55"/>
    <n v="72.75"/>
    <x v="3"/>
    <x v="0"/>
    <x v="1"/>
  </r>
  <r>
    <s v="LQU-08404-173"/>
    <x v="46"/>
    <s v="09960-34242-LZ"/>
    <s v="L-L-1"/>
    <n v="3"/>
    <x v="49"/>
    <s v=" "/>
    <x v="0"/>
    <x v="3"/>
    <s v="L"/>
    <x v="0"/>
    <n v="15.85"/>
    <n v="47.55"/>
    <x v="3"/>
    <x v="1"/>
    <x v="1"/>
  </r>
  <r>
    <s v="CWK-60159-881"/>
    <x v="47"/>
    <s v="04671-85591-RT"/>
    <s v="E-D-0.2"/>
    <n v="3"/>
    <x v="50"/>
    <s v="tgrizard1k@odnoklassniki.ru"/>
    <x v="0"/>
    <x v="1"/>
    <s v="D"/>
    <x v="3"/>
    <n v="3.645"/>
    <n v="10.935"/>
    <x v="1"/>
    <x v="2"/>
    <x v="0"/>
  </r>
  <r>
    <s v="EEG-74197-843"/>
    <x v="48"/>
    <s v="25729-68859-UA"/>
    <s v="E-L-1"/>
    <n v="4"/>
    <x v="51"/>
    <s v="rrelton1l@stanford.edu"/>
    <x v="0"/>
    <x v="1"/>
    <s v="L"/>
    <x v="0"/>
    <n v="14.85"/>
    <n v="59.4"/>
    <x v="1"/>
    <x v="1"/>
    <x v="1"/>
  </r>
  <r>
    <s v="UCZ-59708-525"/>
    <x v="49"/>
    <s v="05501-86351-NX"/>
    <s v="L-D-2.5"/>
    <n v="3"/>
    <x v="52"/>
    <s v=" "/>
    <x v="0"/>
    <x v="3"/>
    <s v="D"/>
    <x v="2"/>
    <n v="29.784999999999997"/>
    <n v="89.35499999999999"/>
    <x v="3"/>
    <x v="2"/>
    <x v="0"/>
  </r>
  <r>
    <s v="HUB-47311-849"/>
    <x v="50"/>
    <s v="04521-04300-OK"/>
    <s v="L-M-0.5"/>
    <n v="3"/>
    <x v="53"/>
    <s v="sgilroy1n@eepurl.com"/>
    <x v="0"/>
    <x v="3"/>
    <s v="M"/>
    <x v="1"/>
    <n v="8.73"/>
    <n v="26.19"/>
    <x v="3"/>
    <x v="0"/>
    <x v="0"/>
  </r>
  <r>
    <s v="WYM-17686-694"/>
    <x v="51"/>
    <s v="58689-55264-VK"/>
    <s v="A-D-2.5"/>
    <n v="5"/>
    <x v="54"/>
    <s v="ccottingham1o@wikipedia.org"/>
    <x v="0"/>
    <x v="2"/>
    <s v="D"/>
    <x v="2"/>
    <n v="22.884999999999998"/>
    <n v="114.42499999999998"/>
    <x v="2"/>
    <x v="2"/>
    <x v="1"/>
  </r>
  <r>
    <s v="ZYQ-15797-695"/>
    <x v="52"/>
    <s v="79436-73011-MM"/>
    <s v="R-D-0.5"/>
    <n v="5"/>
    <x v="55"/>
    <s v=" "/>
    <x v="2"/>
    <x v="0"/>
    <s v="D"/>
    <x v="1"/>
    <n v="5.3699999999999992"/>
    <n v="26.849999999999994"/>
    <x v="0"/>
    <x v="2"/>
    <x v="0"/>
  </r>
  <r>
    <s v="EEJ-16185-108"/>
    <x v="53"/>
    <s v="65552-60476-KY"/>
    <s v="L-L-0.2"/>
    <n v="5"/>
    <x v="56"/>
    <s v=" "/>
    <x v="0"/>
    <x v="3"/>
    <s v="L"/>
    <x v="3"/>
    <n v="4.7549999999999999"/>
    <n v="23.774999999999999"/>
    <x v="3"/>
    <x v="1"/>
    <x v="0"/>
  </r>
  <r>
    <s v="RWR-77888-800"/>
    <x v="54"/>
    <s v="69904-02729-YS"/>
    <s v="A-M-0.5"/>
    <n v="1"/>
    <x v="57"/>
    <s v="adykes1r@eventbrite.com"/>
    <x v="0"/>
    <x v="2"/>
    <s v="M"/>
    <x v="1"/>
    <n v="6.75"/>
    <n v="6.75"/>
    <x v="2"/>
    <x v="0"/>
    <x v="1"/>
  </r>
  <r>
    <s v="LHN-75209-742"/>
    <x v="55"/>
    <s v="01433-04270-AX"/>
    <s v="R-M-0.5"/>
    <n v="6"/>
    <x v="58"/>
    <s v=" "/>
    <x v="0"/>
    <x v="0"/>
    <s v="M"/>
    <x v="1"/>
    <n v="5.97"/>
    <n v="35.82"/>
    <x v="0"/>
    <x v="0"/>
    <x v="0"/>
  </r>
  <r>
    <s v="TIR-71396-998"/>
    <x v="56"/>
    <s v="14204-14186-LA"/>
    <s v="R-D-2.5"/>
    <n v="4"/>
    <x v="59"/>
    <s v="acockrem1t@engadget.com"/>
    <x v="0"/>
    <x v="0"/>
    <s v="D"/>
    <x v="2"/>
    <n v="20.584999999999997"/>
    <n v="82.339999999999989"/>
    <x v="0"/>
    <x v="2"/>
    <x v="0"/>
  </r>
  <r>
    <s v="RXF-37618-213"/>
    <x v="57"/>
    <s v="32948-34398-HC"/>
    <s v="R-L-0.5"/>
    <n v="1"/>
    <x v="60"/>
    <s v="bumpleby1u@soundcloud.com"/>
    <x v="0"/>
    <x v="0"/>
    <s v="L"/>
    <x v="1"/>
    <n v="7.169999999999999"/>
    <n v="7.169999999999999"/>
    <x v="0"/>
    <x v="1"/>
    <x v="0"/>
  </r>
  <r>
    <s v="ANM-16388-634"/>
    <x v="58"/>
    <s v="77343-52608-FF"/>
    <s v="L-L-0.2"/>
    <n v="2"/>
    <x v="61"/>
    <s v="nsaleway1v@dedecms.com"/>
    <x v="0"/>
    <x v="3"/>
    <s v="L"/>
    <x v="3"/>
    <n v="4.7549999999999999"/>
    <n v="9.51"/>
    <x v="3"/>
    <x v="1"/>
    <x v="1"/>
  </r>
  <r>
    <s v="WYL-29300-070"/>
    <x v="59"/>
    <s v="42770-36274-QA"/>
    <s v="R-M-0.2"/>
    <n v="1"/>
    <x v="62"/>
    <s v="hgoulter1w@abc.net.au"/>
    <x v="0"/>
    <x v="0"/>
    <s v="M"/>
    <x v="3"/>
    <n v="2.9849999999999999"/>
    <n v="2.9849999999999999"/>
    <x v="0"/>
    <x v="0"/>
    <x v="1"/>
  </r>
  <r>
    <s v="JHW-74554-805"/>
    <x v="60"/>
    <s v="14103-58987-ZU"/>
    <s v="R-M-1"/>
    <n v="6"/>
    <x v="63"/>
    <s v="grizzello1x@symantec.com"/>
    <x v="2"/>
    <x v="0"/>
    <s v="M"/>
    <x v="0"/>
    <n v="9.9499999999999993"/>
    <n v="59.699999999999996"/>
    <x v="0"/>
    <x v="0"/>
    <x v="0"/>
  </r>
  <r>
    <s v="KYS-27063-603"/>
    <x v="61"/>
    <s v="69958-32065-SW"/>
    <s v="E-L-2.5"/>
    <n v="4"/>
    <x v="64"/>
    <s v="slist1y@mapquest.com"/>
    <x v="0"/>
    <x v="1"/>
    <s v="L"/>
    <x v="2"/>
    <n v="34.154999999999994"/>
    <n v="136.61999999999998"/>
    <x v="1"/>
    <x v="1"/>
    <x v="1"/>
  </r>
  <r>
    <s v="GAZ-58626-277"/>
    <x v="62"/>
    <s v="69533-84907-FA"/>
    <s v="L-L-0.2"/>
    <n v="2"/>
    <x v="65"/>
    <s v="sedmondson1z@theguardian.com"/>
    <x v="1"/>
    <x v="3"/>
    <s v="L"/>
    <x v="3"/>
    <n v="4.7549999999999999"/>
    <n v="9.51"/>
    <x v="3"/>
    <x v="1"/>
    <x v="1"/>
  </r>
  <r>
    <s v="RPJ-37787-335"/>
    <x v="63"/>
    <s v="76005-95461-CI"/>
    <s v="A-M-2.5"/>
    <n v="3"/>
    <x v="66"/>
    <s v=" "/>
    <x v="0"/>
    <x v="2"/>
    <s v="M"/>
    <x v="2"/>
    <n v="25.874999999999996"/>
    <n v="77.624999999999986"/>
    <x v="2"/>
    <x v="0"/>
    <x v="1"/>
  </r>
  <r>
    <s v="LEF-83057-763"/>
    <x v="64"/>
    <s v="15395-90855-VB"/>
    <s v="L-M-0.2"/>
    <n v="5"/>
    <x v="67"/>
    <s v=" "/>
    <x v="0"/>
    <x v="3"/>
    <s v="M"/>
    <x v="3"/>
    <n v="4.3650000000000002"/>
    <n v="21.825000000000003"/>
    <x v="3"/>
    <x v="0"/>
    <x v="0"/>
  </r>
  <r>
    <s v="RPW-36123-215"/>
    <x v="65"/>
    <s v="80640-45811-LB"/>
    <s v="E-L-0.5"/>
    <n v="2"/>
    <x v="68"/>
    <s v="jrangall22@newsvine.com"/>
    <x v="0"/>
    <x v="1"/>
    <s v="L"/>
    <x v="1"/>
    <n v="8.91"/>
    <n v="17.82"/>
    <x v="1"/>
    <x v="1"/>
    <x v="0"/>
  </r>
  <r>
    <s v="WLL-59044-117"/>
    <x v="66"/>
    <s v="28476-04082-GR"/>
    <s v="R-D-1"/>
    <n v="6"/>
    <x v="69"/>
    <s v="kboorn23@ezinearticles.com"/>
    <x v="1"/>
    <x v="0"/>
    <s v="D"/>
    <x v="0"/>
    <n v="8.9499999999999993"/>
    <n v="53.699999999999996"/>
    <x v="0"/>
    <x v="2"/>
    <x v="0"/>
  </r>
  <r>
    <s v="AWT-22827-563"/>
    <x v="67"/>
    <s v="12018-75670-EU"/>
    <s v="R-L-0.2"/>
    <n v="1"/>
    <x v="70"/>
    <s v=" "/>
    <x v="1"/>
    <x v="0"/>
    <s v="L"/>
    <x v="3"/>
    <n v="3.5849999999999995"/>
    <n v="3.5849999999999995"/>
    <x v="0"/>
    <x v="1"/>
    <x v="0"/>
  </r>
  <r>
    <s v="QLM-07145-668"/>
    <x v="68"/>
    <s v="86437-17399-FK"/>
    <s v="E-D-0.2"/>
    <n v="2"/>
    <x v="71"/>
    <s v="celgey25@webs.com"/>
    <x v="0"/>
    <x v="1"/>
    <s v="D"/>
    <x v="3"/>
    <n v="3.645"/>
    <n v="7.29"/>
    <x v="1"/>
    <x v="2"/>
    <x v="1"/>
  </r>
  <r>
    <s v="HVQ-64398-930"/>
    <x v="69"/>
    <s v="62979-53167-ML"/>
    <s v="A-M-0.5"/>
    <n v="6"/>
    <x v="72"/>
    <s v="lmizzi26@rakuten.co.jp"/>
    <x v="0"/>
    <x v="2"/>
    <s v="M"/>
    <x v="1"/>
    <n v="6.75"/>
    <n v="40.5"/>
    <x v="2"/>
    <x v="0"/>
    <x v="0"/>
  </r>
  <r>
    <s v="WRT-40778-247"/>
    <x v="70"/>
    <s v="54810-81899-HL"/>
    <s v="R-L-1"/>
    <n v="4"/>
    <x v="73"/>
    <s v="cgiacomazzo27@jigsy.com"/>
    <x v="0"/>
    <x v="0"/>
    <s v="L"/>
    <x v="0"/>
    <n v="11.95"/>
    <n v="47.8"/>
    <x v="0"/>
    <x v="1"/>
    <x v="1"/>
  </r>
  <r>
    <s v="SUB-13006-125"/>
    <x v="71"/>
    <s v="26103-41504-IB"/>
    <s v="A-L-0.5"/>
    <n v="5"/>
    <x v="74"/>
    <s v="aarnow28@arizona.edu"/>
    <x v="0"/>
    <x v="2"/>
    <s v="L"/>
    <x v="1"/>
    <n v="7.77"/>
    <n v="38.849999999999994"/>
    <x v="2"/>
    <x v="1"/>
    <x v="0"/>
  </r>
  <r>
    <s v="CQM-49696-263"/>
    <x v="72"/>
    <s v="76534-45229-SG"/>
    <s v="L-L-2.5"/>
    <n v="3"/>
    <x v="75"/>
    <s v="syann29@senate.gov"/>
    <x v="0"/>
    <x v="3"/>
    <s v="L"/>
    <x v="2"/>
    <n v="36.454999999999998"/>
    <n v="109.36499999999999"/>
    <x v="3"/>
    <x v="1"/>
    <x v="0"/>
  </r>
  <r>
    <s v="KXN-85094-246"/>
    <x v="73"/>
    <s v="81744-27332-RR"/>
    <s v="L-M-2.5"/>
    <n v="3"/>
    <x v="76"/>
    <s v="bnaulls2a@tiny.cc"/>
    <x v="1"/>
    <x v="3"/>
    <s v="M"/>
    <x v="2"/>
    <n v="33.464999999999996"/>
    <n v="100.39499999999998"/>
    <x v="3"/>
    <x v="0"/>
    <x v="0"/>
  </r>
  <r>
    <s v="XOQ-12405-419"/>
    <x v="74"/>
    <s v="91513-75657-PH"/>
    <s v="R-D-2.5"/>
    <n v="4"/>
    <x v="77"/>
    <s v=" "/>
    <x v="0"/>
    <x v="0"/>
    <s v="D"/>
    <x v="2"/>
    <n v="20.584999999999997"/>
    <n v="82.339999999999989"/>
    <x v="0"/>
    <x v="2"/>
    <x v="0"/>
  </r>
  <r>
    <s v="HYF-10254-369"/>
    <x v="75"/>
    <s v="30373-66619-CB"/>
    <s v="L-L-0.5"/>
    <n v="1"/>
    <x v="78"/>
    <s v="zsherewood2c@apache.org"/>
    <x v="0"/>
    <x v="3"/>
    <s v="L"/>
    <x v="1"/>
    <n v="9.51"/>
    <n v="9.51"/>
    <x v="3"/>
    <x v="1"/>
    <x v="1"/>
  </r>
  <r>
    <s v="XXJ-47000-307"/>
    <x v="76"/>
    <s v="31582-23562-FM"/>
    <s v="A-L-2.5"/>
    <n v="3"/>
    <x v="79"/>
    <s v="jdufaire2d@fc2.com"/>
    <x v="0"/>
    <x v="2"/>
    <s v="L"/>
    <x v="2"/>
    <n v="29.784999999999997"/>
    <n v="89.35499999999999"/>
    <x v="2"/>
    <x v="1"/>
    <x v="1"/>
  </r>
  <r>
    <s v="XXJ-47000-307"/>
    <x v="76"/>
    <s v="31582-23562-FM"/>
    <s v="A-D-0.2"/>
    <n v="4"/>
    <x v="79"/>
    <s v="jdufaire2d@fc2.com"/>
    <x v="0"/>
    <x v="2"/>
    <s v="D"/>
    <x v="3"/>
    <n v="2.9849999999999999"/>
    <n v="11.94"/>
    <x v="2"/>
    <x v="2"/>
    <x v="1"/>
  </r>
  <r>
    <s v="ZDK-82166-357"/>
    <x v="77"/>
    <s v="81431-12577-VD"/>
    <s v="A-M-1"/>
    <n v="3"/>
    <x v="80"/>
    <s v="bkeaveney2f@netlog.com"/>
    <x v="0"/>
    <x v="2"/>
    <s v="M"/>
    <x v="0"/>
    <n v="11.25"/>
    <n v="33.75"/>
    <x v="2"/>
    <x v="0"/>
    <x v="1"/>
  </r>
  <r>
    <s v="IHN-19982-362"/>
    <x v="78"/>
    <s v="68894-91205-MP"/>
    <s v="R-L-1"/>
    <n v="3"/>
    <x v="81"/>
    <s v="egrise2g@cargocollective.com"/>
    <x v="0"/>
    <x v="0"/>
    <s v="L"/>
    <x v="0"/>
    <n v="11.95"/>
    <n v="35.849999999999994"/>
    <x v="0"/>
    <x v="1"/>
    <x v="1"/>
  </r>
  <r>
    <s v="VMT-10030-889"/>
    <x v="79"/>
    <s v="87602-55754-VN"/>
    <s v="A-L-1"/>
    <n v="6"/>
    <x v="82"/>
    <s v="tgottelier2h@vistaprint.com"/>
    <x v="0"/>
    <x v="2"/>
    <s v="L"/>
    <x v="0"/>
    <n v="12.95"/>
    <n v="77.699999999999989"/>
    <x v="2"/>
    <x v="1"/>
    <x v="1"/>
  </r>
  <r>
    <s v="NHL-11063-100"/>
    <x v="80"/>
    <s v="39181-35745-WH"/>
    <s v="A-L-1"/>
    <n v="4"/>
    <x v="83"/>
    <s v=" "/>
    <x v="1"/>
    <x v="2"/>
    <s v="L"/>
    <x v="0"/>
    <n v="12.95"/>
    <n v="51.8"/>
    <x v="2"/>
    <x v="1"/>
    <x v="0"/>
  </r>
  <r>
    <s v="ROV-87448-086"/>
    <x v="81"/>
    <s v="30381-64762-NG"/>
    <s v="A-M-2.5"/>
    <n v="4"/>
    <x v="84"/>
    <s v="agreenhead2j@dailymail.co.uk"/>
    <x v="0"/>
    <x v="2"/>
    <s v="M"/>
    <x v="2"/>
    <n v="25.874999999999996"/>
    <n v="103.49999999999999"/>
    <x v="2"/>
    <x v="0"/>
    <x v="1"/>
  </r>
  <r>
    <s v="DGY-35773-612"/>
    <x v="82"/>
    <s v="17503-27693-ZH"/>
    <s v="E-L-1"/>
    <n v="3"/>
    <x v="85"/>
    <s v=" "/>
    <x v="0"/>
    <x v="1"/>
    <s v="L"/>
    <x v="0"/>
    <n v="14.85"/>
    <n v="44.55"/>
    <x v="1"/>
    <x v="1"/>
    <x v="0"/>
  </r>
  <r>
    <s v="YWH-50638-556"/>
    <x v="83"/>
    <s v="89442-35633-HJ"/>
    <s v="E-L-0.5"/>
    <n v="4"/>
    <x v="86"/>
    <s v="elangcaster2l@spotify.com"/>
    <x v="2"/>
    <x v="1"/>
    <s v="L"/>
    <x v="1"/>
    <n v="8.91"/>
    <n v="35.64"/>
    <x v="1"/>
    <x v="1"/>
    <x v="0"/>
  </r>
  <r>
    <s v="ISL-11200-600"/>
    <x v="84"/>
    <s v="13654-85265-IL"/>
    <s v="A-D-0.2"/>
    <n v="6"/>
    <x v="87"/>
    <s v=" "/>
    <x v="1"/>
    <x v="2"/>
    <s v="D"/>
    <x v="3"/>
    <n v="2.9849999999999999"/>
    <n v="17.91"/>
    <x v="2"/>
    <x v="2"/>
    <x v="0"/>
  </r>
  <r>
    <s v="LBZ-75997-047"/>
    <x v="85"/>
    <s v="40946-22090-FP"/>
    <s v="A-M-2.5"/>
    <n v="6"/>
    <x v="88"/>
    <s v="nmagauran2n@51.la"/>
    <x v="0"/>
    <x v="2"/>
    <s v="M"/>
    <x v="2"/>
    <n v="25.874999999999996"/>
    <n v="155.24999999999997"/>
    <x v="2"/>
    <x v="0"/>
    <x v="1"/>
  </r>
  <r>
    <s v="EUH-08089-954"/>
    <x v="86"/>
    <s v="29050-93691-TS"/>
    <s v="A-D-0.2"/>
    <n v="2"/>
    <x v="89"/>
    <s v="vkirdsch2o@google.fr"/>
    <x v="0"/>
    <x v="2"/>
    <s v="D"/>
    <x v="3"/>
    <n v="2.9849999999999999"/>
    <n v="5.97"/>
    <x v="2"/>
    <x v="2"/>
    <x v="1"/>
  </r>
  <r>
    <s v="BLD-12227-251"/>
    <x v="87"/>
    <s v="64395-74865-WF"/>
    <s v="A-M-0.5"/>
    <n v="2"/>
    <x v="90"/>
    <s v="iwhapple2p@com.com"/>
    <x v="0"/>
    <x v="2"/>
    <s v="M"/>
    <x v="1"/>
    <n v="6.75"/>
    <n v="13.5"/>
    <x v="2"/>
    <x v="0"/>
    <x v="1"/>
  </r>
  <r>
    <s v="OPY-30711-853"/>
    <x v="25"/>
    <s v="81861-66046-SU"/>
    <s v="A-D-0.2"/>
    <n v="1"/>
    <x v="91"/>
    <s v=" "/>
    <x v="1"/>
    <x v="2"/>
    <s v="D"/>
    <x v="3"/>
    <n v="2.9849999999999999"/>
    <n v="2.9849999999999999"/>
    <x v="2"/>
    <x v="2"/>
    <x v="1"/>
  </r>
  <r>
    <s v="DBC-44122-300"/>
    <x v="88"/>
    <s v="13366-78506-KP"/>
    <s v="L-M-0.2"/>
    <n v="3"/>
    <x v="92"/>
    <s v=" "/>
    <x v="0"/>
    <x v="3"/>
    <s v="M"/>
    <x v="3"/>
    <n v="4.3650000000000002"/>
    <n v="13.095000000000001"/>
    <x v="3"/>
    <x v="0"/>
    <x v="0"/>
  </r>
  <r>
    <s v="FJQ-60035-234"/>
    <x v="89"/>
    <s v="08847-29858-HN"/>
    <s v="A-L-0.2"/>
    <n v="2"/>
    <x v="93"/>
    <s v=" "/>
    <x v="0"/>
    <x v="2"/>
    <s v="L"/>
    <x v="3"/>
    <n v="3.8849999999999998"/>
    <n v="7.77"/>
    <x v="2"/>
    <x v="1"/>
    <x v="0"/>
  </r>
  <r>
    <s v="HSF-66926-425"/>
    <x v="90"/>
    <s v="00539-42510-RY"/>
    <s v="L-D-2.5"/>
    <n v="5"/>
    <x v="94"/>
    <s v="nyoules2t@reference.com"/>
    <x v="1"/>
    <x v="3"/>
    <s v="D"/>
    <x v="2"/>
    <n v="29.784999999999997"/>
    <n v="148.92499999999998"/>
    <x v="3"/>
    <x v="2"/>
    <x v="0"/>
  </r>
  <r>
    <s v="LQG-41416-375"/>
    <x v="91"/>
    <s v="45190-08727-NV"/>
    <s v="L-D-1"/>
    <n v="3"/>
    <x v="95"/>
    <s v="daizikovitz2u@answers.com"/>
    <x v="1"/>
    <x v="3"/>
    <s v="D"/>
    <x v="0"/>
    <n v="12.95"/>
    <n v="38.849999999999994"/>
    <x v="3"/>
    <x v="2"/>
    <x v="0"/>
  </r>
  <r>
    <s v="VZO-97265-841"/>
    <x v="92"/>
    <s v="87049-37901-FU"/>
    <s v="R-M-0.2"/>
    <n v="4"/>
    <x v="96"/>
    <s v="brevel2v@fastcompany.com"/>
    <x v="0"/>
    <x v="0"/>
    <s v="M"/>
    <x v="3"/>
    <n v="2.9849999999999999"/>
    <n v="11.94"/>
    <x v="0"/>
    <x v="0"/>
    <x v="1"/>
  </r>
  <r>
    <s v="MOR-12987-399"/>
    <x v="93"/>
    <s v="34015-31593-JC"/>
    <s v="L-M-1"/>
    <n v="6"/>
    <x v="97"/>
    <s v="epriddis2w@nationalgeographic.com"/>
    <x v="0"/>
    <x v="3"/>
    <s v="M"/>
    <x v="0"/>
    <n v="14.55"/>
    <n v="87.300000000000011"/>
    <x v="3"/>
    <x v="0"/>
    <x v="1"/>
  </r>
  <r>
    <s v="UOA-23786-489"/>
    <x v="94"/>
    <s v="90305-50099-SV"/>
    <s v="A-M-0.5"/>
    <n v="6"/>
    <x v="98"/>
    <s v="qveel2x@jugem.jp"/>
    <x v="0"/>
    <x v="2"/>
    <s v="M"/>
    <x v="1"/>
    <n v="6.75"/>
    <n v="40.5"/>
    <x v="2"/>
    <x v="0"/>
    <x v="0"/>
  </r>
  <r>
    <s v="AJL-52941-018"/>
    <x v="95"/>
    <s v="55871-61935-MF"/>
    <s v="E-D-1"/>
    <n v="2"/>
    <x v="99"/>
    <s v="lconyers2y@twitter.com"/>
    <x v="0"/>
    <x v="1"/>
    <s v="D"/>
    <x v="0"/>
    <n v="12.15"/>
    <n v="24.3"/>
    <x v="1"/>
    <x v="2"/>
    <x v="1"/>
  </r>
  <r>
    <s v="XSZ-84273-421"/>
    <x v="96"/>
    <s v="15405-60469-TM"/>
    <s v="R-M-0.5"/>
    <n v="3"/>
    <x v="100"/>
    <s v="pwye2z@dagondesign.com"/>
    <x v="0"/>
    <x v="0"/>
    <s v="M"/>
    <x v="1"/>
    <n v="5.97"/>
    <n v="17.91"/>
    <x v="0"/>
    <x v="0"/>
    <x v="0"/>
  </r>
  <r>
    <s v="NUN-48214-216"/>
    <x v="97"/>
    <s v="06953-94794-FB"/>
    <s v="A-M-0.5"/>
    <n v="4"/>
    <x v="101"/>
    <s v=" "/>
    <x v="0"/>
    <x v="2"/>
    <s v="M"/>
    <x v="1"/>
    <n v="6.75"/>
    <n v="27"/>
    <x v="2"/>
    <x v="0"/>
    <x v="1"/>
  </r>
  <r>
    <s v="AKV-93064-769"/>
    <x v="98"/>
    <s v="22305-40299-CY"/>
    <s v="L-D-0.5"/>
    <n v="1"/>
    <x v="102"/>
    <s v="tsheryn31@mtv.com"/>
    <x v="0"/>
    <x v="3"/>
    <s v="D"/>
    <x v="1"/>
    <n v="7.77"/>
    <n v="7.77"/>
    <x v="3"/>
    <x v="2"/>
    <x v="0"/>
  </r>
  <r>
    <s v="BRB-40903-533"/>
    <x v="99"/>
    <s v="09020-56774-GU"/>
    <s v="E-L-0.2"/>
    <n v="3"/>
    <x v="103"/>
    <s v="mredgrave32@cargocollective.com"/>
    <x v="0"/>
    <x v="1"/>
    <s v="L"/>
    <x v="3"/>
    <n v="4.4550000000000001"/>
    <n v="13.365"/>
    <x v="1"/>
    <x v="1"/>
    <x v="0"/>
  </r>
  <r>
    <s v="GPR-19973-483"/>
    <x v="100"/>
    <s v="92926-08470-YS"/>
    <s v="R-D-0.5"/>
    <n v="5"/>
    <x v="104"/>
    <s v="bfominov33@yale.edu"/>
    <x v="0"/>
    <x v="0"/>
    <s v="D"/>
    <x v="1"/>
    <n v="5.3699999999999992"/>
    <n v="26.849999999999994"/>
    <x v="0"/>
    <x v="2"/>
    <x v="1"/>
  </r>
  <r>
    <s v="XIY-43041-882"/>
    <x v="101"/>
    <s v="07250-63194-JO"/>
    <s v="A-M-1"/>
    <n v="1"/>
    <x v="105"/>
    <s v="scritchlow34@un.org"/>
    <x v="0"/>
    <x v="2"/>
    <s v="M"/>
    <x v="0"/>
    <n v="11.25"/>
    <n v="11.25"/>
    <x v="2"/>
    <x v="0"/>
    <x v="1"/>
  </r>
  <r>
    <s v="YGY-98425-969"/>
    <x v="102"/>
    <s v="63787-96257-TQ"/>
    <s v="L-M-1"/>
    <n v="1"/>
    <x v="106"/>
    <s v="msteptow35@earthlink.net"/>
    <x v="1"/>
    <x v="3"/>
    <s v="M"/>
    <x v="0"/>
    <n v="14.55"/>
    <n v="14.55"/>
    <x v="3"/>
    <x v="0"/>
    <x v="1"/>
  </r>
  <r>
    <s v="MSB-08397-648"/>
    <x v="103"/>
    <s v="49530-25460-RW"/>
    <s v="R-L-0.2"/>
    <n v="4"/>
    <x v="107"/>
    <s v=" "/>
    <x v="0"/>
    <x v="0"/>
    <s v="L"/>
    <x v="3"/>
    <n v="3.5849999999999995"/>
    <n v="14.339999999999998"/>
    <x v="0"/>
    <x v="1"/>
    <x v="1"/>
  </r>
  <r>
    <s v="WDR-06028-345"/>
    <x v="104"/>
    <s v="66508-21373-OQ"/>
    <s v="L-L-1"/>
    <n v="1"/>
    <x v="108"/>
    <s v="imulliner37@pinterest.com"/>
    <x v="2"/>
    <x v="3"/>
    <s v="L"/>
    <x v="0"/>
    <n v="15.85"/>
    <n v="15.85"/>
    <x v="3"/>
    <x v="1"/>
    <x v="1"/>
  </r>
  <r>
    <s v="MXM-42948-061"/>
    <x v="105"/>
    <s v="20203-03950-FY"/>
    <s v="L-L-0.2"/>
    <n v="4"/>
    <x v="109"/>
    <s v="gstandley38@dion.ne.jp"/>
    <x v="1"/>
    <x v="3"/>
    <s v="L"/>
    <x v="3"/>
    <n v="4.7549999999999999"/>
    <n v="19.02"/>
    <x v="3"/>
    <x v="1"/>
    <x v="0"/>
  </r>
  <r>
    <s v="MGQ-98961-173"/>
    <x v="11"/>
    <s v="83895-90735-XH"/>
    <s v="L-L-0.5"/>
    <n v="4"/>
    <x v="110"/>
    <s v="bdrage39@youku.com"/>
    <x v="0"/>
    <x v="3"/>
    <s v="L"/>
    <x v="1"/>
    <n v="9.51"/>
    <n v="38.04"/>
    <x v="3"/>
    <x v="1"/>
    <x v="1"/>
  </r>
  <r>
    <s v="RFH-64349-897"/>
    <x v="106"/>
    <s v="61954-61462-RJ"/>
    <s v="E-D-0.5"/>
    <n v="3"/>
    <x v="111"/>
    <s v="myallop3a@fema.gov"/>
    <x v="0"/>
    <x v="1"/>
    <s v="D"/>
    <x v="1"/>
    <n v="7.29"/>
    <n v="21.87"/>
    <x v="1"/>
    <x v="2"/>
    <x v="0"/>
  </r>
  <r>
    <s v="TKL-20738-660"/>
    <x v="107"/>
    <s v="47939-53158-LS"/>
    <s v="E-M-0.2"/>
    <n v="1"/>
    <x v="112"/>
    <s v="cswitsur3b@chronoengine.com"/>
    <x v="0"/>
    <x v="1"/>
    <s v="M"/>
    <x v="3"/>
    <n v="4.125"/>
    <n v="4.125"/>
    <x v="1"/>
    <x v="0"/>
    <x v="1"/>
  </r>
  <r>
    <s v="TKL-20738-660"/>
    <x v="107"/>
    <s v="47939-53158-LS"/>
    <s v="A-L-0.2"/>
    <n v="1"/>
    <x v="112"/>
    <s v="cswitsur3b@chronoengine.com"/>
    <x v="0"/>
    <x v="2"/>
    <s v="L"/>
    <x v="3"/>
    <n v="3.8849999999999998"/>
    <n v="3.8849999999999998"/>
    <x v="2"/>
    <x v="1"/>
    <x v="1"/>
  </r>
  <r>
    <s v="TKL-20738-660"/>
    <x v="107"/>
    <s v="47939-53158-LS"/>
    <s v="E-M-1"/>
    <n v="5"/>
    <x v="112"/>
    <s v="cswitsur3b@chronoengine.com"/>
    <x v="0"/>
    <x v="1"/>
    <s v="M"/>
    <x v="0"/>
    <n v="13.75"/>
    <n v="68.75"/>
    <x v="1"/>
    <x v="0"/>
    <x v="1"/>
  </r>
  <r>
    <s v="GOW-03198-575"/>
    <x v="108"/>
    <s v="61513-27752-FA"/>
    <s v="A-D-0.5"/>
    <n v="4"/>
    <x v="113"/>
    <s v="mludwell3e@blogger.com"/>
    <x v="0"/>
    <x v="2"/>
    <s v="D"/>
    <x v="1"/>
    <n v="5.97"/>
    <n v="23.88"/>
    <x v="2"/>
    <x v="2"/>
    <x v="0"/>
  </r>
  <r>
    <s v="QJB-90477-635"/>
    <x v="109"/>
    <s v="89714-19856-WX"/>
    <s v="L-L-2.5"/>
    <n v="4"/>
    <x v="114"/>
    <s v="dbeauchamp3f@usda.gov"/>
    <x v="0"/>
    <x v="3"/>
    <s v="L"/>
    <x v="2"/>
    <n v="36.454999999999998"/>
    <n v="145.82"/>
    <x v="3"/>
    <x v="1"/>
    <x v="1"/>
  </r>
  <r>
    <s v="MWP-46239-785"/>
    <x v="110"/>
    <s v="87979-56781-YV"/>
    <s v="L-M-0.2"/>
    <n v="5"/>
    <x v="115"/>
    <s v="srodliff3g@ted.com"/>
    <x v="0"/>
    <x v="3"/>
    <s v="M"/>
    <x v="3"/>
    <n v="4.3650000000000002"/>
    <n v="21.825000000000003"/>
    <x v="3"/>
    <x v="0"/>
    <x v="0"/>
  </r>
  <r>
    <s v="QDV-03406-248"/>
    <x v="111"/>
    <s v="74126-88836-KA"/>
    <s v="L-M-0.5"/>
    <n v="3"/>
    <x v="116"/>
    <s v="swoodham3h@businesswire.com"/>
    <x v="1"/>
    <x v="3"/>
    <s v="M"/>
    <x v="1"/>
    <n v="8.73"/>
    <n v="26.19"/>
    <x v="3"/>
    <x v="0"/>
    <x v="0"/>
  </r>
  <r>
    <s v="GPH-40635-105"/>
    <x v="112"/>
    <s v="37397-05992-VO"/>
    <s v="A-M-1"/>
    <n v="1"/>
    <x v="117"/>
    <s v="hsynnot3i@about.com"/>
    <x v="0"/>
    <x v="2"/>
    <s v="M"/>
    <x v="0"/>
    <n v="11.25"/>
    <n v="11.25"/>
    <x v="2"/>
    <x v="0"/>
    <x v="1"/>
  </r>
  <r>
    <s v="JOM-80930-071"/>
    <x v="113"/>
    <s v="54904-18397-UD"/>
    <s v="L-D-1"/>
    <n v="6"/>
    <x v="118"/>
    <s v="rlepere3j@shop-pro.jp"/>
    <x v="1"/>
    <x v="3"/>
    <s v="D"/>
    <x v="0"/>
    <n v="12.95"/>
    <n v="77.699999999999989"/>
    <x v="3"/>
    <x v="2"/>
    <x v="1"/>
  </r>
  <r>
    <s v="OIL-26493-755"/>
    <x v="114"/>
    <s v="19017-95853-EK"/>
    <s v="A-M-0.5"/>
    <n v="1"/>
    <x v="119"/>
    <s v="twoofinden3k@businesswire.com"/>
    <x v="0"/>
    <x v="2"/>
    <s v="M"/>
    <x v="1"/>
    <n v="6.75"/>
    <n v="6.75"/>
    <x v="2"/>
    <x v="0"/>
    <x v="1"/>
  </r>
  <r>
    <s v="CYV-13426-645"/>
    <x v="115"/>
    <s v="88593-59934-VU"/>
    <s v="E-D-1"/>
    <n v="1"/>
    <x v="120"/>
    <s v="edacca3l@google.pl"/>
    <x v="0"/>
    <x v="1"/>
    <s v="D"/>
    <x v="0"/>
    <n v="12.15"/>
    <n v="12.15"/>
    <x v="1"/>
    <x v="2"/>
    <x v="0"/>
  </r>
  <r>
    <s v="WRP-39846-614"/>
    <x v="49"/>
    <s v="47493-68564-YM"/>
    <s v="A-L-2.5"/>
    <n v="5"/>
    <x v="121"/>
    <s v=" "/>
    <x v="1"/>
    <x v="2"/>
    <s v="L"/>
    <x v="2"/>
    <n v="29.784999999999997"/>
    <n v="148.92499999999998"/>
    <x v="2"/>
    <x v="1"/>
    <x v="0"/>
  </r>
  <r>
    <s v="VDZ-76673-968"/>
    <x v="116"/>
    <s v="82246-82543-DW"/>
    <s v="E-D-0.5"/>
    <n v="2"/>
    <x v="122"/>
    <s v="bhindsberg3n@blogs.com"/>
    <x v="0"/>
    <x v="1"/>
    <s v="D"/>
    <x v="1"/>
    <n v="7.29"/>
    <n v="14.58"/>
    <x v="1"/>
    <x v="2"/>
    <x v="0"/>
  </r>
  <r>
    <s v="VTV-03546-175"/>
    <x v="117"/>
    <s v="03384-62101-IY"/>
    <s v="A-L-2.5"/>
    <n v="5"/>
    <x v="123"/>
    <s v="orobins3o@salon.com"/>
    <x v="0"/>
    <x v="2"/>
    <s v="L"/>
    <x v="2"/>
    <n v="29.784999999999997"/>
    <n v="148.92499999999998"/>
    <x v="2"/>
    <x v="1"/>
    <x v="0"/>
  </r>
  <r>
    <s v="GHR-72274-715"/>
    <x v="118"/>
    <s v="86881-41559-OR"/>
    <s v="L-D-1"/>
    <n v="1"/>
    <x v="124"/>
    <s v="osyseland3p@independent.co.uk"/>
    <x v="0"/>
    <x v="3"/>
    <s v="D"/>
    <x v="0"/>
    <n v="12.95"/>
    <n v="12.95"/>
    <x v="3"/>
    <x v="2"/>
    <x v="1"/>
  </r>
  <r>
    <s v="ZGK-97262-313"/>
    <x v="119"/>
    <s v="02536-18494-AQ"/>
    <s v="E-M-2.5"/>
    <n v="3"/>
    <x v="125"/>
    <s v=" "/>
    <x v="0"/>
    <x v="1"/>
    <s v="M"/>
    <x v="2"/>
    <n v="31.624999999999996"/>
    <n v="94.874999999999986"/>
    <x v="1"/>
    <x v="0"/>
    <x v="0"/>
  </r>
  <r>
    <s v="ZFS-30776-804"/>
    <x v="120"/>
    <s v="58638-01029-CB"/>
    <s v="A-L-0.5"/>
    <n v="5"/>
    <x v="126"/>
    <s v="bmcamish2e@tripadvisor.com"/>
    <x v="0"/>
    <x v="2"/>
    <s v="L"/>
    <x v="1"/>
    <n v="7.77"/>
    <n v="38.849999999999994"/>
    <x v="2"/>
    <x v="1"/>
    <x v="0"/>
  </r>
  <r>
    <s v="QUU-91729-492"/>
    <x v="121"/>
    <s v="90312-11148-LA"/>
    <s v="A-D-0.2"/>
    <n v="4"/>
    <x v="127"/>
    <s v="lkeenleyside3s@topsy.com"/>
    <x v="0"/>
    <x v="2"/>
    <s v="D"/>
    <x v="3"/>
    <n v="2.9849999999999999"/>
    <n v="11.94"/>
    <x v="2"/>
    <x v="2"/>
    <x v="1"/>
  </r>
  <r>
    <s v="PVI-72795-960"/>
    <x v="122"/>
    <s v="68239-74809-TF"/>
    <s v="E-L-2.5"/>
    <n v="3"/>
    <x v="128"/>
    <s v=" "/>
    <x v="1"/>
    <x v="1"/>
    <s v="L"/>
    <x v="2"/>
    <n v="34.154999999999994"/>
    <n v="102.46499999999997"/>
    <x v="1"/>
    <x v="1"/>
    <x v="1"/>
  </r>
  <r>
    <s v="PPP-78935-365"/>
    <x v="123"/>
    <s v="91074-60023-IP"/>
    <s v="E-D-1"/>
    <n v="4"/>
    <x v="129"/>
    <s v=" "/>
    <x v="0"/>
    <x v="1"/>
    <s v="D"/>
    <x v="0"/>
    <n v="12.15"/>
    <n v="48.6"/>
    <x v="1"/>
    <x v="2"/>
    <x v="1"/>
  </r>
  <r>
    <s v="JUO-34131-517"/>
    <x v="124"/>
    <s v="07972-83748-JI"/>
    <s v="L-D-1"/>
    <n v="6"/>
    <x v="130"/>
    <s v=" "/>
    <x v="0"/>
    <x v="3"/>
    <s v="D"/>
    <x v="0"/>
    <n v="12.95"/>
    <n v="77.699999999999989"/>
    <x v="3"/>
    <x v="2"/>
    <x v="0"/>
  </r>
  <r>
    <s v="ZJE-89333-489"/>
    <x v="125"/>
    <s v="08694-57330-XR"/>
    <s v="L-D-2.5"/>
    <n v="1"/>
    <x v="131"/>
    <s v="vkundt3w@bigcartel.com"/>
    <x v="1"/>
    <x v="3"/>
    <s v="D"/>
    <x v="2"/>
    <n v="29.784999999999997"/>
    <n v="29.784999999999997"/>
    <x v="3"/>
    <x v="2"/>
    <x v="0"/>
  </r>
  <r>
    <s v="LOO-35324-159"/>
    <x v="126"/>
    <s v="68412-11126-YJ"/>
    <s v="A-L-0.2"/>
    <n v="4"/>
    <x v="132"/>
    <s v="bbett3x@google.de"/>
    <x v="0"/>
    <x v="2"/>
    <s v="L"/>
    <x v="3"/>
    <n v="3.8849999999999998"/>
    <n v="15.54"/>
    <x v="2"/>
    <x v="1"/>
    <x v="0"/>
  </r>
  <r>
    <s v="JBQ-93412-846"/>
    <x v="127"/>
    <s v="69037-66822-DW"/>
    <s v="E-L-2.5"/>
    <n v="4"/>
    <x v="133"/>
    <s v=" "/>
    <x v="1"/>
    <x v="1"/>
    <s v="L"/>
    <x v="2"/>
    <n v="34.154999999999994"/>
    <n v="136.61999999999998"/>
    <x v="1"/>
    <x v="1"/>
    <x v="0"/>
  </r>
  <r>
    <s v="EHX-66333-637"/>
    <x v="128"/>
    <s v="01297-94364-XH"/>
    <s v="L-M-0.5"/>
    <n v="2"/>
    <x v="134"/>
    <s v="dstaite3z@scientificamerican.com"/>
    <x v="0"/>
    <x v="3"/>
    <s v="M"/>
    <x v="1"/>
    <n v="8.73"/>
    <n v="17.46"/>
    <x v="3"/>
    <x v="0"/>
    <x v="1"/>
  </r>
  <r>
    <s v="WXG-25759-236"/>
    <x v="103"/>
    <s v="39919-06540-ZI"/>
    <s v="E-L-2.5"/>
    <n v="2"/>
    <x v="135"/>
    <s v="wkeyse40@apple.com"/>
    <x v="0"/>
    <x v="1"/>
    <s v="L"/>
    <x v="2"/>
    <n v="34.154999999999994"/>
    <n v="68.309999999999988"/>
    <x v="1"/>
    <x v="1"/>
    <x v="0"/>
  </r>
  <r>
    <s v="QNA-31113-984"/>
    <x v="129"/>
    <s v="60512-78550-WS"/>
    <s v="L-M-0.2"/>
    <n v="4"/>
    <x v="136"/>
    <s v="oclausenthue41@marriott.com"/>
    <x v="0"/>
    <x v="3"/>
    <s v="M"/>
    <x v="3"/>
    <n v="4.3650000000000002"/>
    <n v="17.46"/>
    <x v="3"/>
    <x v="0"/>
    <x v="1"/>
  </r>
  <r>
    <s v="ZWI-52029-159"/>
    <x v="130"/>
    <s v="40172-12000-AU"/>
    <s v="L-M-1"/>
    <n v="3"/>
    <x v="137"/>
    <s v="lfrancisco42@fema.gov"/>
    <x v="0"/>
    <x v="3"/>
    <s v="M"/>
    <x v="0"/>
    <n v="14.55"/>
    <n v="43.650000000000006"/>
    <x v="3"/>
    <x v="0"/>
    <x v="1"/>
  </r>
  <r>
    <s v="ZWI-52029-159"/>
    <x v="130"/>
    <s v="40172-12000-AU"/>
    <s v="E-M-1"/>
    <n v="2"/>
    <x v="137"/>
    <s v="lfrancisco42@fema.gov"/>
    <x v="0"/>
    <x v="1"/>
    <s v="M"/>
    <x v="0"/>
    <n v="13.75"/>
    <n v="27.5"/>
    <x v="1"/>
    <x v="0"/>
    <x v="1"/>
  </r>
  <r>
    <s v="DFS-49954-707"/>
    <x v="131"/>
    <s v="39019-13649-CL"/>
    <s v="E-D-0.2"/>
    <n v="5"/>
    <x v="138"/>
    <s v="gskingle44@clickbank.net"/>
    <x v="0"/>
    <x v="1"/>
    <s v="D"/>
    <x v="3"/>
    <n v="3.645"/>
    <n v="18.225000000000001"/>
    <x v="1"/>
    <x v="2"/>
    <x v="0"/>
  </r>
  <r>
    <s v="VYP-89830-878"/>
    <x v="132"/>
    <s v="12715-05198-QU"/>
    <s v="A-M-2.5"/>
    <n v="2"/>
    <x v="139"/>
    <s v=" "/>
    <x v="0"/>
    <x v="2"/>
    <s v="M"/>
    <x v="2"/>
    <n v="25.874999999999996"/>
    <n v="51.749999999999993"/>
    <x v="2"/>
    <x v="0"/>
    <x v="0"/>
  </r>
  <r>
    <s v="AMT-40418-362"/>
    <x v="133"/>
    <s v="04513-76520-QO"/>
    <s v="L-D-1"/>
    <n v="1"/>
    <x v="140"/>
    <s v="jbalsillie46@princeton.edu"/>
    <x v="0"/>
    <x v="3"/>
    <s v="D"/>
    <x v="0"/>
    <n v="12.95"/>
    <n v="12.95"/>
    <x v="3"/>
    <x v="2"/>
    <x v="0"/>
  </r>
  <r>
    <s v="NFQ-23241-793"/>
    <x v="134"/>
    <s v="88446-59251-SQ"/>
    <s v="A-M-1"/>
    <n v="3"/>
    <x v="141"/>
    <s v=" "/>
    <x v="0"/>
    <x v="2"/>
    <s v="M"/>
    <x v="0"/>
    <n v="11.25"/>
    <n v="33.75"/>
    <x v="2"/>
    <x v="0"/>
    <x v="0"/>
  </r>
  <r>
    <s v="JQK-64922-985"/>
    <x v="113"/>
    <s v="23779-10274-KN"/>
    <s v="R-M-2.5"/>
    <n v="3"/>
    <x v="142"/>
    <s v="bleffek48@ning.com"/>
    <x v="0"/>
    <x v="0"/>
    <s v="M"/>
    <x v="2"/>
    <n v="22.884999999999998"/>
    <n v="68.655000000000001"/>
    <x v="0"/>
    <x v="0"/>
    <x v="0"/>
  </r>
  <r>
    <s v="YET-17732-678"/>
    <x v="135"/>
    <s v="57235-92842-DK"/>
    <s v="R-D-0.2"/>
    <n v="1"/>
    <x v="143"/>
    <s v=" "/>
    <x v="0"/>
    <x v="0"/>
    <s v="D"/>
    <x v="3"/>
    <n v="2.6849999999999996"/>
    <n v="2.6849999999999996"/>
    <x v="0"/>
    <x v="2"/>
    <x v="1"/>
  </r>
  <r>
    <s v="NKW-24945-846"/>
    <x v="35"/>
    <s v="75977-30364-AY"/>
    <s v="A-D-2.5"/>
    <n v="5"/>
    <x v="144"/>
    <s v="jpray4a@youtube.com"/>
    <x v="0"/>
    <x v="2"/>
    <s v="D"/>
    <x v="2"/>
    <n v="22.884999999999998"/>
    <n v="114.42499999999998"/>
    <x v="2"/>
    <x v="2"/>
    <x v="1"/>
  </r>
  <r>
    <s v="VKA-82720-513"/>
    <x v="136"/>
    <s v="12299-30914-NG"/>
    <s v="A-M-2.5"/>
    <n v="6"/>
    <x v="145"/>
    <s v="gholborn4b@ow.ly"/>
    <x v="0"/>
    <x v="2"/>
    <s v="M"/>
    <x v="2"/>
    <n v="25.874999999999996"/>
    <n v="155.24999999999997"/>
    <x v="2"/>
    <x v="0"/>
    <x v="0"/>
  </r>
  <r>
    <s v="THA-60599-417"/>
    <x v="137"/>
    <s v="59971-35626-YJ"/>
    <s v="A-M-2.5"/>
    <n v="3"/>
    <x v="146"/>
    <s v="fkeinrat4c@dailymail.co.uk"/>
    <x v="0"/>
    <x v="2"/>
    <s v="M"/>
    <x v="2"/>
    <n v="25.874999999999996"/>
    <n v="77.624999999999986"/>
    <x v="2"/>
    <x v="0"/>
    <x v="0"/>
  </r>
  <r>
    <s v="MEK-39769-035"/>
    <x v="138"/>
    <s v="15380-76513-PS"/>
    <s v="R-D-2.5"/>
    <n v="3"/>
    <x v="147"/>
    <s v="pyea4d@aol.com"/>
    <x v="1"/>
    <x v="0"/>
    <s v="D"/>
    <x v="2"/>
    <n v="20.584999999999997"/>
    <n v="61.754999999999995"/>
    <x v="0"/>
    <x v="2"/>
    <x v="1"/>
  </r>
  <r>
    <s v="JAF-18294-750"/>
    <x v="139"/>
    <s v="73564-98204-EY"/>
    <s v="R-D-2.5"/>
    <n v="6"/>
    <x v="148"/>
    <s v=" "/>
    <x v="0"/>
    <x v="0"/>
    <s v="D"/>
    <x v="2"/>
    <n v="20.584999999999997"/>
    <n v="123.50999999999999"/>
    <x v="0"/>
    <x v="2"/>
    <x v="0"/>
  </r>
  <r>
    <s v="TME-59627-221"/>
    <x v="140"/>
    <s v="72282-40594-RX"/>
    <s v="L-L-2.5"/>
    <n v="6"/>
    <x v="149"/>
    <s v=" "/>
    <x v="0"/>
    <x v="3"/>
    <s v="L"/>
    <x v="2"/>
    <n v="36.454999999999998"/>
    <n v="218.73"/>
    <x v="3"/>
    <x v="1"/>
    <x v="1"/>
  </r>
  <r>
    <s v="UDG-65353-824"/>
    <x v="141"/>
    <s v="17514-94165-RJ"/>
    <s v="E-M-0.5"/>
    <n v="4"/>
    <x v="150"/>
    <s v="kswede4g@addthis.com"/>
    <x v="0"/>
    <x v="1"/>
    <s v="M"/>
    <x v="1"/>
    <n v="8.25"/>
    <n v="33"/>
    <x v="1"/>
    <x v="0"/>
    <x v="1"/>
  </r>
  <r>
    <s v="ENQ-42923-176"/>
    <x v="142"/>
    <s v="56248-75861-JX"/>
    <s v="A-L-0.5"/>
    <n v="3"/>
    <x v="151"/>
    <s v="lrubrow4h@microsoft.com"/>
    <x v="0"/>
    <x v="2"/>
    <s v="L"/>
    <x v="1"/>
    <n v="7.77"/>
    <n v="23.31"/>
    <x v="2"/>
    <x v="1"/>
    <x v="1"/>
  </r>
  <r>
    <s v="CBT-55781-720"/>
    <x v="143"/>
    <s v="97855-54761-IS"/>
    <s v="E-D-0.5"/>
    <n v="3"/>
    <x v="152"/>
    <s v="dtift4i@netvibes.com"/>
    <x v="0"/>
    <x v="1"/>
    <s v="D"/>
    <x v="1"/>
    <n v="7.29"/>
    <n v="21.87"/>
    <x v="1"/>
    <x v="2"/>
    <x v="0"/>
  </r>
  <r>
    <s v="NEU-86533-016"/>
    <x v="144"/>
    <s v="96544-91644-IT"/>
    <s v="R-D-0.2"/>
    <n v="6"/>
    <x v="153"/>
    <s v="gschonfeld4j@oracle.com"/>
    <x v="0"/>
    <x v="0"/>
    <s v="D"/>
    <x v="3"/>
    <n v="2.6849999999999996"/>
    <n v="16.11"/>
    <x v="0"/>
    <x v="2"/>
    <x v="1"/>
  </r>
  <r>
    <s v="BYU-58154-603"/>
    <x v="145"/>
    <s v="51971-70393-QM"/>
    <s v="E-D-0.5"/>
    <n v="4"/>
    <x v="154"/>
    <s v="cfeye4k@google.co.jp"/>
    <x v="1"/>
    <x v="1"/>
    <s v="D"/>
    <x v="1"/>
    <n v="7.29"/>
    <n v="29.16"/>
    <x v="1"/>
    <x v="2"/>
    <x v="1"/>
  </r>
  <r>
    <s v="EHJ-05910-257"/>
    <x v="146"/>
    <s v="06812-11924-IK"/>
    <s v="R-D-1"/>
    <n v="6"/>
    <x v="155"/>
    <s v=" "/>
    <x v="0"/>
    <x v="0"/>
    <s v="D"/>
    <x v="0"/>
    <n v="8.9499999999999993"/>
    <n v="53.699999999999996"/>
    <x v="0"/>
    <x v="2"/>
    <x v="0"/>
  </r>
  <r>
    <s v="EIL-44855-309"/>
    <x v="147"/>
    <s v="59741-90220-OW"/>
    <s v="R-D-0.5"/>
    <n v="5"/>
    <x v="156"/>
    <s v=" "/>
    <x v="0"/>
    <x v="0"/>
    <s v="D"/>
    <x v="1"/>
    <n v="5.3699999999999992"/>
    <n v="26.849999999999994"/>
    <x v="0"/>
    <x v="2"/>
    <x v="0"/>
  </r>
  <r>
    <s v="HCA-87224-420"/>
    <x v="148"/>
    <s v="62682-27930-PD"/>
    <s v="E-M-0.5"/>
    <n v="5"/>
    <x v="157"/>
    <s v="tfero4n@comsenz.com"/>
    <x v="0"/>
    <x v="1"/>
    <s v="M"/>
    <x v="1"/>
    <n v="8.25"/>
    <n v="41.25"/>
    <x v="1"/>
    <x v="0"/>
    <x v="0"/>
  </r>
  <r>
    <s v="ABO-29054-365"/>
    <x v="149"/>
    <s v="00256-19905-YG"/>
    <s v="A-M-0.5"/>
    <n v="6"/>
    <x v="158"/>
    <s v=" "/>
    <x v="1"/>
    <x v="2"/>
    <s v="M"/>
    <x v="1"/>
    <n v="6.75"/>
    <n v="40.5"/>
    <x v="2"/>
    <x v="0"/>
    <x v="1"/>
  </r>
  <r>
    <s v="TKN-58485-031"/>
    <x v="150"/>
    <s v="38890-22576-UI"/>
    <s v="R-D-1"/>
    <n v="2"/>
    <x v="159"/>
    <s v="fdauney4p@sphinn.com"/>
    <x v="1"/>
    <x v="0"/>
    <s v="D"/>
    <x v="0"/>
    <n v="8.9499999999999993"/>
    <n v="17.899999999999999"/>
    <x v="0"/>
    <x v="2"/>
    <x v="1"/>
  </r>
  <r>
    <s v="RCK-04069-371"/>
    <x v="151"/>
    <s v="94573-61802-PH"/>
    <s v="E-L-2.5"/>
    <n v="2"/>
    <x v="160"/>
    <s v="searley4q@youku.com"/>
    <x v="2"/>
    <x v="1"/>
    <s v="L"/>
    <x v="2"/>
    <n v="34.154999999999994"/>
    <n v="68.309999999999988"/>
    <x v="1"/>
    <x v="1"/>
    <x v="1"/>
  </r>
  <r>
    <s v="IRJ-67095-738"/>
    <x v="13"/>
    <s v="86447-02699-UT"/>
    <s v="E-M-2.5"/>
    <n v="2"/>
    <x v="161"/>
    <s v="mchamberlayne4r@bigcartel.com"/>
    <x v="0"/>
    <x v="1"/>
    <s v="M"/>
    <x v="2"/>
    <n v="31.624999999999996"/>
    <n v="63.249999999999993"/>
    <x v="1"/>
    <x v="0"/>
    <x v="0"/>
  </r>
  <r>
    <s v="VEA-31961-977"/>
    <x v="79"/>
    <s v="51432-27169-KN"/>
    <s v="E-D-0.5"/>
    <n v="3"/>
    <x v="162"/>
    <s v="bflaherty4s@moonfruit.com"/>
    <x v="1"/>
    <x v="1"/>
    <s v="D"/>
    <x v="1"/>
    <n v="7.29"/>
    <n v="21.87"/>
    <x v="1"/>
    <x v="2"/>
    <x v="1"/>
  </r>
  <r>
    <s v="BAF-42286-205"/>
    <x v="152"/>
    <s v="43074-00987-PB"/>
    <s v="R-M-2.5"/>
    <n v="4"/>
    <x v="163"/>
    <s v="ocolbeck4t@sina.com.cn"/>
    <x v="0"/>
    <x v="0"/>
    <s v="M"/>
    <x v="2"/>
    <n v="22.884999999999998"/>
    <n v="91.539999999999992"/>
    <x v="0"/>
    <x v="0"/>
    <x v="1"/>
  </r>
  <r>
    <s v="WOR-52762-511"/>
    <x v="153"/>
    <s v="04739-85772-QT"/>
    <s v="E-L-2.5"/>
    <n v="6"/>
    <x v="164"/>
    <s v=" "/>
    <x v="0"/>
    <x v="1"/>
    <s v="L"/>
    <x v="2"/>
    <n v="34.154999999999994"/>
    <n v="204.92999999999995"/>
    <x v="1"/>
    <x v="1"/>
    <x v="0"/>
  </r>
  <r>
    <s v="ZWK-03995-815"/>
    <x v="154"/>
    <s v="28279-78469-YW"/>
    <s v="E-M-2.5"/>
    <n v="2"/>
    <x v="165"/>
    <s v="ehobbing4v@nsw.gov.au"/>
    <x v="0"/>
    <x v="1"/>
    <s v="M"/>
    <x v="2"/>
    <n v="31.624999999999996"/>
    <n v="63.249999999999993"/>
    <x v="1"/>
    <x v="0"/>
    <x v="0"/>
  </r>
  <r>
    <s v="CKF-43291-846"/>
    <x v="155"/>
    <s v="91829-99544-DS"/>
    <s v="E-L-2.5"/>
    <n v="1"/>
    <x v="166"/>
    <s v="othynne4w@auda.org.au"/>
    <x v="0"/>
    <x v="1"/>
    <s v="L"/>
    <x v="2"/>
    <n v="34.154999999999994"/>
    <n v="34.154999999999994"/>
    <x v="1"/>
    <x v="1"/>
    <x v="0"/>
  </r>
  <r>
    <s v="RMW-74160-339"/>
    <x v="156"/>
    <s v="38978-59582-JP"/>
    <s v="R-L-2.5"/>
    <n v="4"/>
    <x v="167"/>
    <s v="eheining4x@flickr.com"/>
    <x v="0"/>
    <x v="0"/>
    <s v="L"/>
    <x v="2"/>
    <n v="27.484999999999996"/>
    <n v="109.93999999999998"/>
    <x v="0"/>
    <x v="1"/>
    <x v="0"/>
  </r>
  <r>
    <s v="FMT-94584-786"/>
    <x v="22"/>
    <s v="86504-96610-BH"/>
    <s v="A-L-1"/>
    <n v="2"/>
    <x v="168"/>
    <s v="kmelloi4y@imdb.com"/>
    <x v="0"/>
    <x v="2"/>
    <s v="L"/>
    <x v="0"/>
    <n v="12.95"/>
    <n v="25.9"/>
    <x v="2"/>
    <x v="1"/>
    <x v="1"/>
  </r>
  <r>
    <s v="NWT-78222-575"/>
    <x v="157"/>
    <s v="75986-98864-EZ"/>
    <s v="A-D-0.2"/>
    <n v="1"/>
    <x v="169"/>
    <s v=" "/>
    <x v="1"/>
    <x v="2"/>
    <s v="D"/>
    <x v="3"/>
    <n v="2.9849999999999999"/>
    <n v="2.9849999999999999"/>
    <x v="2"/>
    <x v="2"/>
    <x v="1"/>
  </r>
  <r>
    <s v="EOI-02511-919"/>
    <x v="158"/>
    <s v="66776-88682-RG"/>
    <s v="E-L-0.2"/>
    <n v="5"/>
    <x v="170"/>
    <s v="amussen50@51.la"/>
    <x v="0"/>
    <x v="1"/>
    <s v="L"/>
    <x v="3"/>
    <n v="4.4550000000000001"/>
    <n v="22.274999999999999"/>
    <x v="1"/>
    <x v="1"/>
    <x v="1"/>
  </r>
  <r>
    <s v="EOI-02511-919"/>
    <x v="158"/>
    <s v="66776-88682-RG"/>
    <s v="A-D-0.5"/>
    <n v="5"/>
    <x v="170"/>
    <s v="amussen50@51.la"/>
    <x v="0"/>
    <x v="2"/>
    <s v="D"/>
    <x v="1"/>
    <n v="5.97"/>
    <n v="29.849999999999998"/>
    <x v="2"/>
    <x v="2"/>
    <x v="1"/>
  </r>
  <r>
    <s v="UCT-03935-589"/>
    <x v="78"/>
    <s v="85851-78384-DM"/>
    <s v="R-D-0.5"/>
    <n v="6"/>
    <x v="171"/>
    <s v="amundford52@nbcnews.com"/>
    <x v="0"/>
    <x v="0"/>
    <s v="D"/>
    <x v="1"/>
    <n v="5.3699999999999992"/>
    <n v="32.22"/>
    <x v="0"/>
    <x v="2"/>
    <x v="1"/>
  </r>
  <r>
    <s v="SBI-60013-494"/>
    <x v="159"/>
    <s v="55232-81621-BX"/>
    <s v="E-M-0.2"/>
    <n v="2"/>
    <x v="172"/>
    <s v="twalas53@google.ca"/>
    <x v="0"/>
    <x v="1"/>
    <s v="M"/>
    <x v="3"/>
    <n v="4.125"/>
    <n v="8.25"/>
    <x v="1"/>
    <x v="0"/>
    <x v="1"/>
  </r>
  <r>
    <s v="QRA-73277-814"/>
    <x v="160"/>
    <s v="80310-92912-JA"/>
    <s v="A-L-0.5"/>
    <n v="4"/>
    <x v="173"/>
    <s v="iblazewicz54@thetimes.co.uk"/>
    <x v="0"/>
    <x v="2"/>
    <s v="L"/>
    <x v="1"/>
    <n v="7.77"/>
    <n v="31.08"/>
    <x v="2"/>
    <x v="1"/>
    <x v="1"/>
  </r>
  <r>
    <s v="EQE-31648-909"/>
    <x v="161"/>
    <s v="19821-05175-WZ"/>
    <s v="E-D-0.5"/>
    <n v="5"/>
    <x v="174"/>
    <s v="arizzetti55@naver.com"/>
    <x v="0"/>
    <x v="1"/>
    <s v="D"/>
    <x v="1"/>
    <n v="7.29"/>
    <n v="36.450000000000003"/>
    <x v="1"/>
    <x v="2"/>
    <x v="0"/>
  </r>
  <r>
    <s v="QOO-24615-950"/>
    <x v="162"/>
    <s v="01338-83217-GV"/>
    <s v="R-M-2.5"/>
    <n v="3"/>
    <x v="175"/>
    <s v="mmeriet56@noaa.gov"/>
    <x v="0"/>
    <x v="0"/>
    <s v="M"/>
    <x v="2"/>
    <n v="22.884999999999998"/>
    <n v="68.655000000000001"/>
    <x v="0"/>
    <x v="0"/>
    <x v="1"/>
  </r>
  <r>
    <s v="WDV-73864-037"/>
    <x v="70"/>
    <s v="66044-25298-TA"/>
    <s v="L-M-0.5"/>
    <n v="5"/>
    <x v="176"/>
    <s v="lpratt57@netvibes.com"/>
    <x v="0"/>
    <x v="3"/>
    <s v="M"/>
    <x v="1"/>
    <n v="8.73"/>
    <n v="43.650000000000006"/>
    <x v="3"/>
    <x v="0"/>
    <x v="0"/>
  </r>
  <r>
    <s v="PKR-88575-066"/>
    <x v="163"/>
    <s v="28728-47861-TZ"/>
    <s v="E-L-0.2"/>
    <n v="1"/>
    <x v="177"/>
    <s v="akitchingham58@com.com"/>
    <x v="0"/>
    <x v="1"/>
    <s v="L"/>
    <x v="3"/>
    <n v="4.4550000000000001"/>
    <n v="4.4550000000000001"/>
    <x v="1"/>
    <x v="1"/>
    <x v="0"/>
  </r>
  <r>
    <s v="BWR-85735-955"/>
    <x v="153"/>
    <s v="32638-38620-AX"/>
    <s v="L-M-1"/>
    <n v="3"/>
    <x v="178"/>
    <s v="bbartholin59@xinhuanet.com"/>
    <x v="0"/>
    <x v="3"/>
    <s v="M"/>
    <x v="0"/>
    <n v="14.55"/>
    <n v="43.650000000000006"/>
    <x v="3"/>
    <x v="0"/>
    <x v="0"/>
  </r>
  <r>
    <s v="YFX-64795-136"/>
    <x v="164"/>
    <s v="83163-65741-IH"/>
    <s v="L-M-2.5"/>
    <n v="1"/>
    <x v="179"/>
    <s v="mprinn5a@usa.gov"/>
    <x v="0"/>
    <x v="3"/>
    <s v="M"/>
    <x v="2"/>
    <n v="33.464999999999996"/>
    <n v="33.464999999999996"/>
    <x v="3"/>
    <x v="0"/>
    <x v="0"/>
  </r>
  <r>
    <s v="DDO-71442-967"/>
    <x v="165"/>
    <s v="89422-58281-FD"/>
    <s v="L-D-0.2"/>
    <n v="5"/>
    <x v="180"/>
    <s v="abaudino5b@netvibes.com"/>
    <x v="0"/>
    <x v="3"/>
    <s v="D"/>
    <x v="3"/>
    <n v="3.8849999999999998"/>
    <n v="19.424999999999997"/>
    <x v="3"/>
    <x v="2"/>
    <x v="0"/>
  </r>
  <r>
    <s v="ILQ-11027-588"/>
    <x v="166"/>
    <s v="76293-30918-DQ"/>
    <s v="E-D-1"/>
    <n v="6"/>
    <x v="181"/>
    <s v="ppetrushanko5c@blinklist.com"/>
    <x v="1"/>
    <x v="1"/>
    <s v="D"/>
    <x v="0"/>
    <n v="12.15"/>
    <n v="72.900000000000006"/>
    <x v="1"/>
    <x v="2"/>
    <x v="0"/>
  </r>
  <r>
    <s v="KRZ-13868-122"/>
    <x v="167"/>
    <s v="86779-84838-EJ"/>
    <s v="E-L-1"/>
    <n v="3"/>
    <x v="182"/>
    <s v=" "/>
    <x v="0"/>
    <x v="1"/>
    <s v="L"/>
    <x v="0"/>
    <n v="14.85"/>
    <n v="44.55"/>
    <x v="1"/>
    <x v="1"/>
    <x v="1"/>
  </r>
  <r>
    <s v="VRM-93594-914"/>
    <x v="168"/>
    <s v="66806-41795-MX"/>
    <s v="E-D-0.5"/>
    <n v="5"/>
    <x v="183"/>
    <s v="elaird5e@bing.com"/>
    <x v="0"/>
    <x v="1"/>
    <s v="D"/>
    <x v="1"/>
    <n v="7.29"/>
    <n v="36.450000000000003"/>
    <x v="1"/>
    <x v="2"/>
    <x v="1"/>
  </r>
  <r>
    <s v="HXL-22497-359"/>
    <x v="169"/>
    <s v="64875-71224-UI"/>
    <s v="A-L-1"/>
    <n v="3"/>
    <x v="184"/>
    <s v="mhowsden5f@infoseek.co.jp"/>
    <x v="0"/>
    <x v="2"/>
    <s v="L"/>
    <x v="0"/>
    <n v="12.95"/>
    <n v="38.849999999999994"/>
    <x v="2"/>
    <x v="1"/>
    <x v="1"/>
  </r>
  <r>
    <s v="NOP-21394-646"/>
    <x v="170"/>
    <s v="16982-35708-BZ"/>
    <s v="E-L-0.5"/>
    <n v="6"/>
    <x v="185"/>
    <s v="ncuttler5g@parallels.com"/>
    <x v="0"/>
    <x v="1"/>
    <s v="L"/>
    <x v="1"/>
    <n v="8.91"/>
    <n v="53.46"/>
    <x v="1"/>
    <x v="1"/>
    <x v="1"/>
  </r>
  <r>
    <s v="NOP-21394-646"/>
    <x v="170"/>
    <s v="16982-35708-BZ"/>
    <s v="L-D-2.5"/>
    <n v="2"/>
    <x v="185"/>
    <s v="ncuttler5g@parallels.com"/>
    <x v="0"/>
    <x v="3"/>
    <s v="D"/>
    <x v="2"/>
    <n v="29.784999999999997"/>
    <n v="59.569999999999993"/>
    <x v="3"/>
    <x v="2"/>
    <x v="1"/>
  </r>
  <r>
    <s v="NOP-21394-646"/>
    <x v="170"/>
    <s v="16982-35708-BZ"/>
    <s v="L-D-2.5"/>
    <n v="3"/>
    <x v="185"/>
    <s v="ncuttler5g@parallels.com"/>
    <x v="0"/>
    <x v="3"/>
    <s v="D"/>
    <x v="2"/>
    <n v="29.784999999999997"/>
    <n v="89.35499999999999"/>
    <x v="3"/>
    <x v="2"/>
    <x v="1"/>
  </r>
  <r>
    <s v="NOP-21394-646"/>
    <x v="170"/>
    <s v="16982-35708-BZ"/>
    <s v="L-L-0.5"/>
    <n v="4"/>
    <x v="185"/>
    <s v="ncuttler5g@parallels.com"/>
    <x v="0"/>
    <x v="3"/>
    <s v="L"/>
    <x v="1"/>
    <n v="9.51"/>
    <n v="38.04"/>
    <x v="3"/>
    <x v="1"/>
    <x v="1"/>
  </r>
  <r>
    <s v="NOP-21394-646"/>
    <x v="170"/>
    <s v="16982-35708-BZ"/>
    <s v="E-M-1"/>
    <n v="3"/>
    <x v="185"/>
    <s v="ncuttler5g@parallels.com"/>
    <x v="0"/>
    <x v="1"/>
    <s v="M"/>
    <x v="0"/>
    <n v="13.75"/>
    <n v="41.25"/>
    <x v="1"/>
    <x v="0"/>
    <x v="1"/>
  </r>
  <r>
    <s v="FTV-77095-168"/>
    <x v="171"/>
    <s v="66708-26678-QK"/>
    <s v="L-L-0.5"/>
    <n v="6"/>
    <x v="186"/>
    <s v=" "/>
    <x v="0"/>
    <x v="3"/>
    <s v="L"/>
    <x v="1"/>
    <n v="9.51"/>
    <n v="57.06"/>
    <x v="3"/>
    <x v="1"/>
    <x v="1"/>
  </r>
  <r>
    <s v="BOR-02906-411"/>
    <x v="172"/>
    <s v="08743-09057-OO"/>
    <s v="L-D-2.5"/>
    <n v="6"/>
    <x v="187"/>
    <s v="tfelip5m@typepad.com"/>
    <x v="0"/>
    <x v="3"/>
    <s v="D"/>
    <x v="2"/>
    <n v="29.784999999999997"/>
    <n v="178.70999999999998"/>
    <x v="3"/>
    <x v="2"/>
    <x v="0"/>
  </r>
  <r>
    <s v="WMP-68847-770"/>
    <x v="173"/>
    <s v="37490-01572-JW"/>
    <s v="L-L-0.2"/>
    <n v="1"/>
    <x v="188"/>
    <s v="vle5n@disqus.com"/>
    <x v="0"/>
    <x v="3"/>
    <s v="L"/>
    <x v="3"/>
    <n v="4.7549999999999999"/>
    <n v="4.7549999999999999"/>
    <x v="3"/>
    <x v="1"/>
    <x v="1"/>
  </r>
  <r>
    <s v="TMO-22785-872"/>
    <x v="174"/>
    <s v="01811-60350-CU"/>
    <s v="E-M-1"/>
    <n v="6"/>
    <x v="189"/>
    <s v=" "/>
    <x v="0"/>
    <x v="1"/>
    <s v="M"/>
    <x v="0"/>
    <n v="13.75"/>
    <n v="82.5"/>
    <x v="1"/>
    <x v="0"/>
    <x v="1"/>
  </r>
  <r>
    <s v="TJG-73587-353"/>
    <x v="175"/>
    <s v="24766-58139-GT"/>
    <s v="R-D-0.2"/>
    <n v="3"/>
    <x v="190"/>
    <s v=" "/>
    <x v="0"/>
    <x v="0"/>
    <s v="D"/>
    <x v="3"/>
    <n v="2.6849999999999996"/>
    <n v="8.0549999999999997"/>
    <x v="0"/>
    <x v="2"/>
    <x v="0"/>
  </r>
  <r>
    <s v="OOU-61343-455"/>
    <x v="176"/>
    <s v="90123-70970-NY"/>
    <s v="A-M-1"/>
    <n v="2"/>
    <x v="191"/>
    <s v="npoolman5q@howstuffworks.com"/>
    <x v="0"/>
    <x v="2"/>
    <s v="M"/>
    <x v="0"/>
    <n v="11.25"/>
    <n v="22.5"/>
    <x v="2"/>
    <x v="0"/>
    <x v="1"/>
  </r>
  <r>
    <s v="RMA-08327-369"/>
    <x v="142"/>
    <s v="93809-05424-MG"/>
    <s v="A-M-0.5"/>
    <n v="6"/>
    <x v="192"/>
    <s v="oduny5r@constantcontact.com"/>
    <x v="0"/>
    <x v="2"/>
    <s v="M"/>
    <x v="1"/>
    <n v="6.75"/>
    <n v="40.5"/>
    <x v="2"/>
    <x v="0"/>
    <x v="0"/>
  </r>
  <r>
    <s v="SFB-97929-779"/>
    <x v="177"/>
    <s v="85425-33494-HQ"/>
    <s v="E-D-0.5"/>
    <n v="4"/>
    <x v="193"/>
    <s v="chalfhide5s@google.ru"/>
    <x v="1"/>
    <x v="1"/>
    <s v="D"/>
    <x v="1"/>
    <n v="7.29"/>
    <n v="29.16"/>
    <x v="1"/>
    <x v="2"/>
    <x v="0"/>
  </r>
  <r>
    <s v="AUP-10128-606"/>
    <x v="178"/>
    <s v="54387-64897-XC"/>
    <s v="A-M-0.5"/>
    <n v="1"/>
    <x v="194"/>
    <s v="fmalecky5t@list-manage.com"/>
    <x v="2"/>
    <x v="2"/>
    <s v="M"/>
    <x v="1"/>
    <n v="6.75"/>
    <n v="6.75"/>
    <x v="2"/>
    <x v="0"/>
    <x v="1"/>
  </r>
  <r>
    <s v="YTW-40242-005"/>
    <x v="179"/>
    <s v="01035-70465-UO"/>
    <s v="L-D-1"/>
    <n v="4"/>
    <x v="195"/>
    <s v="aattwater5u@wikia.com"/>
    <x v="0"/>
    <x v="3"/>
    <s v="D"/>
    <x v="0"/>
    <n v="12.95"/>
    <n v="51.8"/>
    <x v="3"/>
    <x v="2"/>
    <x v="0"/>
  </r>
  <r>
    <s v="PRP-53390-819"/>
    <x v="180"/>
    <s v="84260-39432-ML"/>
    <s v="E-L-0.5"/>
    <n v="6"/>
    <x v="196"/>
    <s v="mwhellans5v@mapquest.com"/>
    <x v="0"/>
    <x v="1"/>
    <s v="L"/>
    <x v="1"/>
    <n v="8.91"/>
    <n v="53.46"/>
    <x v="1"/>
    <x v="1"/>
    <x v="1"/>
  </r>
  <r>
    <s v="GSJ-01065-125"/>
    <x v="181"/>
    <s v="69779-40609-RS"/>
    <s v="E-D-0.2"/>
    <n v="4"/>
    <x v="197"/>
    <s v="dcamilletti5w@businesswire.com"/>
    <x v="0"/>
    <x v="1"/>
    <s v="D"/>
    <x v="3"/>
    <n v="3.645"/>
    <n v="14.58"/>
    <x v="1"/>
    <x v="2"/>
    <x v="0"/>
  </r>
  <r>
    <s v="YQU-65147-580"/>
    <x v="182"/>
    <s v="80247-70000-HT"/>
    <s v="R-D-2.5"/>
    <n v="1"/>
    <x v="198"/>
    <s v="egalgey5x@wufoo.com"/>
    <x v="0"/>
    <x v="0"/>
    <s v="D"/>
    <x v="2"/>
    <n v="20.584999999999997"/>
    <n v="20.584999999999997"/>
    <x v="0"/>
    <x v="2"/>
    <x v="1"/>
  </r>
  <r>
    <s v="QPM-95832-683"/>
    <x v="183"/>
    <s v="35058-04550-VC"/>
    <s v="L-L-1"/>
    <n v="2"/>
    <x v="199"/>
    <s v="mhame5y@newsvine.com"/>
    <x v="1"/>
    <x v="3"/>
    <s v="L"/>
    <x v="0"/>
    <n v="15.85"/>
    <n v="31.7"/>
    <x v="3"/>
    <x v="1"/>
    <x v="1"/>
  </r>
  <r>
    <s v="BNQ-88920-567"/>
    <x v="184"/>
    <s v="27226-53717-SY"/>
    <s v="L-D-0.2"/>
    <n v="6"/>
    <x v="200"/>
    <s v="igurnee5z@usnews.com"/>
    <x v="0"/>
    <x v="3"/>
    <s v="D"/>
    <x v="3"/>
    <n v="3.8849999999999998"/>
    <n v="23.31"/>
    <x v="3"/>
    <x v="2"/>
    <x v="1"/>
  </r>
  <r>
    <s v="PUX-47906-110"/>
    <x v="185"/>
    <s v="02002-98725-CH"/>
    <s v="L-M-1"/>
    <n v="4"/>
    <x v="201"/>
    <s v="asnowding60@comsenz.com"/>
    <x v="0"/>
    <x v="3"/>
    <s v="M"/>
    <x v="0"/>
    <n v="14.55"/>
    <n v="58.2"/>
    <x v="3"/>
    <x v="0"/>
    <x v="0"/>
  </r>
  <r>
    <s v="COL-72079-610"/>
    <x v="186"/>
    <s v="38487-01549-MV"/>
    <s v="E-L-0.5"/>
    <n v="4"/>
    <x v="202"/>
    <s v="gpoinsett61@berkeley.edu"/>
    <x v="0"/>
    <x v="1"/>
    <s v="L"/>
    <x v="1"/>
    <n v="8.91"/>
    <n v="35.64"/>
    <x v="1"/>
    <x v="1"/>
    <x v="1"/>
  </r>
  <r>
    <s v="LBC-45686-819"/>
    <x v="187"/>
    <s v="98573-41811-EQ"/>
    <s v="A-M-1"/>
    <n v="5"/>
    <x v="203"/>
    <s v="rfurman62@t.co"/>
    <x v="1"/>
    <x v="2"/>
    <s v="M"/>
    <x v="0"/>
    <n v="11.25"/>
    <n v="56.25"/>
    <x v="2"/>
    <x v="0"/>
    <x v="0"/>
  </r>
  <r>
    <s v="BLQ-03709-265"/>
    <x v="148"/>
    <s v="72463-75685-MV"/>
    <s v="R-L-0.2"/>
    <n v="3"/>
    <x v="204"/>
    <s v="ccrosier63@xrea.com"/>
    <x v="0"/>
    <x v="0"/>
    <s v="L"/>
    <x v="3"/>
    <n v="3.5849999999999995"/>
    <n v="10.754999999999999"/>
    <x v="0"/>
    <x v="1"/>
    <x v="1"/>
  </r>
  <r>
    <s v="BLQ-03709-265"/>
    <x v="148"/>
    <s v="72463-75685-MV"/>
    <s v="R-M-0.2"/>
    <n v="5"/>
    <x v="204"/>
    <s v="ccrosier63@xrea.com"/>
    <x v="0"/>
    <x v="0"/>
    <s v="M"/>
    <x v="3"/>
    <n v="2.9849999999999999"/>
    <n v="14.924999999999999"/>
    <x v="0"/>
    <x v="0"/>
    <x v="1"/>
  </r>
  <r>
    <s v="VFZ-91673-181"/>
    <x v="188"/>
    <s v="10225-91535-AI"/>
    <s v="A-L-1"/>
    <n v="6"/>
    <x v="205"/>
    <s v="lrushmer65@europa.eu"/>
    <x v="0"/>
    <x v="2"/>
    <s v="L"/>
    <x v="0"/>
    <n v="12.95"/>
    <n v="77.699999999999989"/>
    <x v="2"/>
    <x v="1"/>
    <x v="0"/>
  </r>
  <r>
    <s v="WKD-81956-870"/>
    <x v="189"/>
    <s v="48090-06534-HI"/>
    <s v="L-D-0.5"/>
    <n v="3"/>
    <x v="206"/>
    <s v="wedinborough66@github.io"/>
    <x v="0"/>
    <x v="3"/>
    <s v="D"/>
    <x v="1"/>
    <n v="7.77"/>
    <n v="23.31"/>
    <x v="3"/>
    <x v="2"/>
    <x v="1"/>
  </r>
  <r>
    <s v="TNI-91067-006"/>
    <x v="190"/>
    <s v="80444-58185-FX"/>
    <s v="E-L-1"/>
    <n v="4"/>
    <x v="207"/>
    <s v=" "/>
    <x v="0"/>
    <x v="1"/>
    <s v="L"/>
    <x v="0"/>
    <n v="14.85"/>
    <n v="59.4"/>
    <x v="1"/>
    <x v="1"/>
    <x v="0"/>
  </r>
  <r>
    <s v="IZA-61469-812"/>
    <x v="191"/>
    <s v="13561-92774-WP"/>
    <s v="L-D-2.5"/>
    <n v="4"/>
    <x v="208"/>
    <s v="kbromehead68@un.org"/>
    <x v="0"/>
    <x v="3"/>
    <s v="D"/>
    <x v="2"/>
    <n v="29.784999999999997"/>
    <n v="119.13999999999999"/>
    <x v="3"/>
    <x v="2"/>
    <x v="0"/>
  </r>
  <r>
    <s v="PSS-22466-862"/>
    <x v="192"/>
    <s v="11550-78378-GE"/>
    <s v="R-L-0.2"/>
    <n v="4"/>
    <x v="209"/>
    <s v="ewesterman69@si.edu"/>
    <x v="1"/>
    <x v="0"/>
    <s v="L"/>
    <x v="3"/>
    <n v="3.5849999999999995"/>
    <n v="14.339999999999998"/>
    <x v="0"/>
    <x v="1"/>
    <x v="1"/>
  </r>
  <r>
    <s v="REH-56504-397"/>
    <x v="193"/>
    <s v="90961-35603-RP"/>
    <s v="A-M-2.5"/>
    <n v="5"/>
    <x v="210"/>
    <s v="ahutchens6a@amazonaws.com"/>
    <x v="0"/>
    <x v="2"/>
    <s v="M"/>
    <x v="2"/>
    <n v="25.874999999999996"/>
    <n v="129.37499999999997"/>
    <x v="2"/>
    <x v="0"/>
    <x v="1"/>
  </r>
  <r>
    <s v="ALA-62598-016"/>
    <x v="194"/>
    <s v="57145-03803-ZL"/>
    <s v="R-D-0.2"/>
    <n v="6"/>
    <x v="211"/>
    <s v="nwyvill6b@naver.com"/>
    <x v="2"/>
    <x v="0"/>
    <s v="D"/>
    <x v="3"/>
    <n v="2.6849999999999996"/>
    <n v="16.11"/>
    <x v="0"/>
    <x v="2"/>
    <x v="0"/>
  </r>
  <r>
    <s v="EYE-70374-835"/>
    <x v="195"/>
    <s v="89115-11966-VF"/>
    <s v="R-L-0.2"/>
    <n v="5"/>
    <x v="212"/>
    <s v="bmathon6c@barnesandnoble.com"/>
    <x v="0"/>
    <x v="0"/>
    <s v="L"/>
    <x v="3"/>
    <n v="3.5849999999999995"/>
    <n v="17.924999999999997"/>
    <x v="0"/>
    <x v="1"/>
    <x v="1"/>
  </r>
  <r>
    <s v="CCZ-19589-212"/>
    <x v="196"/>
    <s v="05754-41702-FG"/>
    <s v="L-M-0.2"/>
    <n v="2"/>
    <x v="213"/>
    <s v="kstreight6d@about.com"/>
    <x v="0"/>
    <x v="3"/>
    <s v="M"/>
    <x v="3"/>
    <n v="4.3650000000000002"/>
    <n v="8.73"/>
    <x v="3"/>
    <x v="0"/>
    <x v="1"/>
  </r>
  <r>
    <s v="BPT-83989-157"/>
    <x v="197"/>
    <s v="84269-49816-ML"/>
    <s v="A-M-2.5"/>
    <n v="2"/>
    <x v="214"/>
    <s v="pcutchie6e@globo.com"/>
    <x v="0"/>
    <x v="2"/>
    <s v="M"/>
    <x v="2"/>
    <n v="25.874999999999996"/>
    <n v="51.749999999999993"/>
    <x v="2"/>
    <x v="0"/>
    <x v="1"/>
  </r>
  <r>
    <s v="YFH-87456-208"/>
    <x v="198"/>
    <s v="23600-98432-ME"/>
    <s v="L-M-0.2"/>
    <n v="2"/>
    <x v="215"/>
    <s v=" "/>
    <x v="0"/>
    <x v="3"/>
    <s v="M"/>
    <x v="3"/>
    <n v="4.3650000000000002"/>
    <n v="8.73"/>
    <x v="3"/>
    <x v="0"/>
    <x v="0"/>
  </r>
  <r>
    <s v="JLN-14700-924"/>
    <x v="199"/>
    <s v="79058-02767-CP"/>
    <s v="L-L-0.2"/>
    <n v="5"/>
    <x v="216"/>
    <s v="cgheraldi6g@opera.com"/>
    <x v="2"/>
    <x v="3"/>
    <s v="L"/>
    <x v="3"/>
    <n v="4.7549999999999999"/>
    <n v="23.774999999999999"/>
    <x v="3"/>
    <x v="1"/>
    <x v="1"/>
  </r>
  <r>
    <s v="JVW-22582-137"/>
    <x v="200"/>
    <s v="89208-74646-UK"/>
    <s v="E-M-0.2"/>
    <n v="5"/>
    <x v="217"/>
    <s v="bkenwell6h@over-blog.com"/>
    <x v="0"/>
    <x v="1"/>
    <s v="M"/>
    <x v="3"/>
    <n v="4.125"/>
    <n v="20.625"/>
    <x v="1"/>
    <x v="0"/>
    <x v="1"/>
  </r>
  <r>
    <s v="LAA-41879-001"/>
    <x v="201"/>
    <s v="11408-81032-UR"/>
    <s v="L-L-2.5"/>
    <n v="1"/>
    <x v="218"/>
    <s v="tsutty6i@google.es"/>
    <x v="0"/>
    <x v="3"/>
    <s v="L"/>
    <x v="2"/>
    <n v="36.454999999999998"/>
    <n v="36.454999999999998"/>
    <x v="3"/>
    <x v="1"/>
    <x v="1"/>
  </r>
  <r>
    <s v="BRV-64870-915"/>
    <x v="202"/>
    <s v="32070-55528-UG"/>
    <s v="L-L-2.5"/>
    <n v="5"/>
    <x v="219"/>
    <s v=" "/>
    <x v="1"/>
    <x v="3"/>
    <s v="L"/>
    <x v="2"/>
    <n v="36.454999999999998"/>
    <n v="182.27499999999998"/>
    <x v="3"/>
    <x v="1"/>
    <x v="1"/>
  </r>
  <r>
    <s v="RGJ-12544-083"/>
    <x v="203"/>
    <s v="48873-84433-PN"/>
    <s v="L-D-2.5"/>
    <n v="3"/>
    <x v="220"/>
    <s v="charce6k@cafepress.com"/>
    <x v="1"/>
    <x v="3"/>
    <s v="D"/>
    <x v="2"/>
    <n v="29.784999999999997"/>
    <n v="89.35499999999999"/>
    <x v="3"/>
    <x v="2"/>
    <x v="1"/>
  </r>
  <r>
    <s v="JJX-83339-346"/>
    <x v="204"/>
    <s v="32928-18158-OW"/>
    <s v="R-L-0.2"/>
    <n v="1"/>
    <x v="221"/>
    <s v=" "/>
    <x v="0"/>
    <x v="0"/>
    <s v="L"/>
    <x v="3"/>
    <n v="3.5849999999999995"/>
    <n v="3.5849999999999995"/>
    <x v="0"/>
    <x v="1"/>
    <x v="0"/>
  </r>
  <r>
    <s v="BIU-21970-705"/>
    <x v="205"/>
    <s v="89711-56688-GG"/>
    <s v="R-M-2.5"/>
    <n v="2"/>
    <x v="222"/>
    <s v="fdrysdale6m@symantec.com"/>
    <x v="0"/>
    <x v="0"/>
    <s v="M"/>
    <x v="2"/>
    <n v="22.884999999999998"/>
    <n v="45.769999999999996"/>
    <x v="0"/>
    <x v="0"/>
    <x v="0"/>
  </r>
  <r>
    <s v="ELJ-87741-745"/>
    <x v="206"/>
    <s v="48389-71976-JB"/>
    <s v="E-L-1"/>
    <n v="4"/>
    <x v="223"/>
    <s v="dmagowan6n@fc2.com"/>
    <x v="0"/>
    <x v="1"/>
    <s v="L"/>
    <x v="0"/>
    <n v="14.85"/>
    <n v="59.4"/>
    <x v="1"/>
    <x v="1"/>
    <x v="1"/>
  </r>
  <r>
    <s v="SGI-48226-857"/>
    <x v="207"/>
    <s v="84033-80762-EQ"/>
    <s v="A-M-2.5"/>
    <n v="6"/>
    <x v="224"/>
    <s v=" "/>
    <x v="0"/>
    <x v="2"/>
    <s v="M"/>
    <x v="2"/>
    <n v="25.874999999999996"/>
    <n v="155.24999999999997"/>
    <x v="2"/>
    <x v="0"/>
    <x v="0"/>
  </r>
  <r>
    <s v="AHV-66988-037"/>
    <x v="208"/>
    <s v="12743-00952-KO"/>
    <s v="R-M-2.5"/>
    <n v="2"/>
    <x v="225"/>
    <s v=" "/>
    <x v="0"/>
    <x v="0"/>
    <s v="M"/>
    <x v="2"/>
    <n v="22.884999999999998"/>
    <n v="45.769999999999996"/>
    <x v="0"/>
    <x v="0"/>
    <x v="1"/>
  </r>
  <r>
    <s v="ISK-42066-094"/>
    <x v="209"/>
    <s v="41505-42181-EF"/>
    <s v="E-D-1"/>
    <n v="3"/>
    <x v="226"/>
    <s v="srushbrooke6q@youku.com"/>
    <x v="0"/>
    <x v="1"/>
    <s v="D"/>
    <x v="0"/>
    <n v="12.15"/>
    <n v="36.450000000000003"/>
    <x v="1"/>
    <x v="2"/>
    <x v="0"/>
  </r>
  <r>
    <s v="FTC-35822-530"/>
    <x v="210"/>
    <s v="14307-87663-KB"/>
    <s v="E-D-0.5"/>
    <n v="4"/>
    <x v="227"/>
    <s v="tdrynan6r@deviantart.com"/>
    <x v="0"/>
    <x v="1"/>
    <s v="D"/>
    <x v="1"/>
    <n v="7.29"/>
    <n v="29.16"/>
    <x v="1"/>
    <x v="2"/>
    <x v="0"/>
  </r>
  <r>
    <s v="VSS-56247-688"/>
    <x v="211"/>
    <s v="08360-19442-GB"/>
    <s v="L-M-2.5"/>
    <n v="4"/>
    <x v="228"/>
    <s v="eyurkov6s@hud.gov"/>
    <x v="0"/>
    <x v="3"/>
    <s v="M"/>
    <x v="2"/>
    <n v="33.464999999999996"/>
    <n v="133.85999999999999"/>
    <x v="3"/>
    <x v="0"/>
    <x v="1"/>
  </r>
  <r>
    <s v="HVW-25584-144"/>
    <x v="212"/>
    <s v="93405-51204-UW"/>
    <s v="L-L-0.2"/>
    <n v="5"/>
    <x v="229"/>
    <s v="lmallan6t@state.gov"/>
    <x v="0"/>
    <x v="3"/>
    <s v="L"/>
    <x v="3"/>
    <n v="4.7549999999999999"/>
    <n v="23.774999999999999"/>
    <x v="3"/>
    <x v="1"/>
    <x v="0"/>
  </r>
  <r>
    <s v="MUY-15309-209"/>
    <x v="213"/>
    <s v="97152-03355-IW"/>
    <s v="L-D-1"/>
    <n v="3"/>
    <x v="230"/>
    <s v="gbentjens6u@netlog.com"/>
    <x v="2"/>
    <x v="3"/>
    <s v="D"/>
    <x v="0"/>
    <n v="12.95"/>
    <n v="38.849999999999994"/>
    <x v="3"/>
    <x v="2"/>
    <x v="1"/>
  </r>
  <r>
    <s v="VAJ-44572-469"/>
    <x v="63"/>
    <s v="79216-73157-TE"/>
    <s v="R-L-0.2"/>
    <n v="6"/>
    <x v="231"/>
    <s v=" "/>
    <x v="1"/>
    <x v="0"/>
    <s v="L"/>
    <x v="3"/>
    <n v="3.5849999999999995"/>
    <n v="21.509999999999998"/>
    <x v="0"/>
    <x v="1"/>
    <x v="0"/>
  </r>
  <r>
    <s v="YJU-84377-606"/>
    <x v="214"/>
    <s v="20259-47723-AC"/>
    <s v="A-D-1"/>
    <n v="1"/>
    <x v="232"/>
    <s v="lentwistle6w@omniture.com"/>
    <x v="0"/>
    <x v="2"/>
    <s v="D"/>
    <x v="0"/>
    <n v="9.9499999999999993"/>
    <n v="9.9499999999999993"/>
    <x v="2"/>
    <x v="2"/>
    <x v="0"/>
  </r>
  <r>
    <s v="VNC-93921-469"/>
    <x v="215"/>
    <s v="04666-71569-RI"/>
    <s v="L-L-1"/>
    <n v="1"/>
    <x v="233"/>
    <s v="zkiffe74@cyberchimps.com"/>
    <x v="0"/>
    <x v="3"/>
    <s v="L"/>
    <x v="0"/>
    <n v="15.85"/>
    <n v="15.85"/>
    <x v="3"/>
    <x v="1"/>
    <x v="0"/>
  </r>
  <r>
    <s v="OGB-91614-810"/>
    <x v="216"/>
    <s v="08909-77713-CG"/>
    <s v="R-M-0.2"/>
    <n v="1"/>
    <x v="234"/>
    <s v="macott6y@pagesperso-orange.fr"/>
    <x v="0"/>
    <x v="0"/>
    <s v="M"/>
    <x v="3"/>
    <n v="2.9849999999999999"/>
    <n v="2.9849999999999999"/>
    <x v="0"/>
    <x v="0"/>
    <x v="0"/>
  </r>
  <r>
    <s v="BQI-61647-496"/>
    <x v="217"/>
    <s v="84340-73931-VV"/>
    <s v="E-M-1"/>
    <n v="5"/>
    <x v="235"/>
    <s v="cheaviside6z@rediff.com"/>
    <x v="0"/>
    <x v="1"/>
    <s v="M"/>
    <x v="0"/>
    <n v="13.75"/>
    <n v="68.75"/>
    <x v="1"/>
    <x v="0"/>
    <x v="0"/>
  </r>
  <r>
    <s v="IOM-51636-823"/>
    <x v="218"/>
    <s v="04609-95151-XH"/>
    <s v="A-D-1"/>
    <n v="3"/>
    <x v="236"/>
    <s v=" "/>
    <x v="0"/>
    <x v="2"/>
    <s v="D"/>
    <x v="0"/>
    <n v="9.9499999999999993"/>
    <n v="29.849999999999998"/>
    <x v="2"/>
    <x v="2"/>
    <x v="1"/>
  </r>
  <r>
    <s v="GGD-38107-641"/>
    <x v="219"/>
    <s v="99562-88650-YF"/>
    <s v="L-M-1"/>
    <n v="4"/>
    <x v="237"/>
    <s v="lkernan71@wsj.com"/>
    <x v="0"/>
    <x v="3"/>
    <s v="M"/>
    <x v="0"/>
    <n v="14.55"/>
    <n v="58.2"/>
    <x v="3"/>
    <x v="0"/>
    <x v="1"/>
  </r>
  <r>
    <s v="LTO-95975-728"/>
    <x v="220"/>
    <s v="46560-73885-PJ"/>
    <s v="R-L-0.5"/>
    <n v="4"/>
    <x v="238"/>
    <s v="rmclae72@dailymotion.com"/>
    <x v="2"/>
    <x v="0"/>
    <s v="L"/>
    <x v="1"/>
    <n v="7.169999999999999"/>
    <n v="28.679999999999996"/>
    <x v="0"/>
    <x v="1"/>
    <x v="1"/>
  </r>
  <r>
    <s v="IGM-84664-265"/>
    <x v="114"/>
    <s v="80179-44620-WN"/>
    <s v="R-L-0.5"/>
    <n v="3"/>
    <x v="239"/>
    <s v="cblowfelde73@ustream.tv"/>
    <x v="0"/>
    <x v="0"/>
    <s v="L"/>
    <x v="1"/>
    <n v="7.169999999999999"/>
    <n v="21.509999999999998"/>
    <x v="0"/>
    <x v="1"/>
    <x v="1"/>
  </r>
  <r>
    <s v="SKO-45740-621"/>
    <x v="221"/>
    <s v="04666-71569-RI"/>
    <s v="L-M-0.5"/>
    <n v="2"/>
    <x v="233"/>
    <s v="zkiffe74@cyberchimps.com"/>
    <x v="0"/>
    <x v="3"/>
    <s v="M"/>
    <x v="1"/>
    <n v="8.73"/>
    <n v="17.46"/>
    <x v="3"/>
    <x v="0"/>
    <x v="0"/>
  </r>
  <r>
    <s v="FOJ-02234-063"/>
    <x v="222"/>
    <s v="59081-87231-VP"/>
    <s v="E-D-2.5"/>
    <n v="1"/>
    <x v="240"/>
    <s v="docalleran75@ucla.edu"/>
    <x v="0"/>
    <x v="1"/>
    <s v="D"/>
    <x v="2"/>
    <n v="27.945"/>
    <n v="27.945"/>
    <x v="1"/>
    <x v="2"/>
    <x v="0"/>
  </r>
  <r>
    <s v="MSJ-11909-468"/>
    <x v="188"/>
    <s v="07878-45872-CC"/>
    <s v="E-D-2.5"/>
    <n v="5"/>
    <x v="241"/>
    <s v="ccromwell76@desdev.cn"/>
    <x v="0"/>
    <x v="1"/>
    <s v="D"/>
    <x v="2"/>
    <n v="27.945"/>
    <n v="139.72499999999999"/>
    <x v="1"/>
    <x v="2"/>
    <x v="1"/>
  </r>
  <r>
    <s v="DKB-78053-329"/>
    <x v="223"/>
    <s v="12444-05174-OO"/>
    <s v="R-M-0.2"/>
    <n v="2"/>
    <x v="242"/>
    <s v="ihay77@lulu.com"/>
    <x v="2"/>
    <x v="0"/>
    <s v="M"/>
    <x v="3"/>
    <n v="2.9849999999999999"/>
    <n v="5.97"/>
    <x v="0"/>
    <x v="0"/>
    <x v="1"/>
  </r>
  <r>
    <s v="DFZ-45083-941"/>
    <x v="224"/>
    <s v="34665-62561-AU"/>
    <s v="R-L-2.5"/>
    <n v="1"/>
    <x v="243"/>
    <s v="ttaffarello78@sciencedaily.com"/>
    <x v="0"/>
    <x v="0"/>
    <s v="L"/>
    <x v="2"/>
    <n v="27.484999999999996"/>
    <n v="27.484999999999996"/>
    <x v="0"/>
    <x v="1"/>
    <x v="0"/>
  </r>
  <r>
    <s v="OTA-40969-710"/>
    <x v="83"/>
    <s v="77877-11993-QH"/>
    <s v="R-L-1"/>
    <n v="5"/>
    <x v="244"/>
    <s v="mcanty79@jigsy.com"/>
    <x v="0"/>
    <x v="0"/>
    <s v="L"/>
    <x v="0"/>
    <n v="11.95"/>
    <n v="59.75"/>
    <x v="0"/>
    <x v="1"/>
    <x v="0"/>
  </r>
  <r>
    <s v="GRH-45571-667"/>
    <x v="104"/>
    <s v="32291-18308-YZ"/>
    <s v="E-M-1"/>
    <n v="3"/>
    <x v="245"/>
    <s v="jkopke7a@auda.org.au"/>
    <x v="0"/>
    <x v="1"/>
    <s v="M"/>
    <x v="0"/>
    <n v="13.75"/>
    <n v="41.25"/>
    <x v="1"/>
    <x v="0"/>
    <x v="1"/>
  </r>
  <r>
    <s v="NXV-05302-067"/>
    <x v="225"/>
    <s v="25754-33191-ZI"/>
    <s v="L-M-2.5"/>
    <n v="4"/>
    <x v="246"/>
    <s v=" "/>
    <x v="0"/>
    <x v="3"/>
    <s v="M"/>
    <x v="2"/>
    <n v="33.464999999999996"/>
    <n v="133.85999999999999"/>
    <x v="3"/>
    <x v="0"/>
    <x v="1"/>
  </r>
  <r>
    <s v="VZH-86274-142"/>
    <x v="226"/>
    <s v="53120-45532-KL"/>
    <s v="R-L-1"/>
    <n v="5"/>
    <x v="247"/>
    <s v=" "/>
    <x v="1"/>
    <x v="0"/>
    <s v="L"/>
    <x v="0"/>
    <n v="11.95"/>
    <n v="59.75"/>
    <x v="0"/>
    <x v="1"/>
    <x v="0"/>
  </r>
  <r>
    <s v="KIX-93248-135"/>
    <x v="227"/>
    <s v="36605-83052-WB"/>
    <s v="A-D-0.5"/>
    <n v="1"/>
    <x v="248"/>
    <s v="vhellmore7d@bbc.co.uk"/>
    <x v="0"/>
    <x v="2"/>
    <s v="D"/>
    <x v="1"/>
    <n v="5.97"/>
    <n v="5.97"/>
    <x v="2"/>
    <x v="2"/>
    <x v="0"/>
  </r>
  <r>
    <s v="AXR-10962-010"/>
    <x v="180"/>
    <s v="53683-35977-KI"/>
    <s v="E-D-1"/>
    <n v="2"/>
    <x v="249"/>
    <s v="mseawright7e@nbcnews.com"/>
    <x v="2"/>
    <x v="1"/>
    <s v="D"/>
    <x v="0"/>
    <n v="12.15"/>
    <n v="24.3"/>
    <x v="1"/>
    <x v="2"/>
    <x v="1"/>
  </r>
  <r>
    <s v="IHS-71573-008"/>
    <x v="228"/>
    <s v="07972-83134-NM"/>
    <s v="E-D-0.2"/>
    <n v="6"/>
    <x v="250"/>
    <s v="snortheast7f@mashable.com"/>
    <x v="0"/>
    <x v="1"/>
    <s v="D"/>
    <x v="3"/>
    <n v="3.645"/>
    <n v="21.87"/>
    <x v="1"/>
    <x v="2"/>
    <x v="0"/>
  </r>
  <r>
    <s v="QTR-19001-114"/>
    <x v="229"/>
    <s v="01035-70465-UO"/>
    <s v="A-D-1"/>
    <n v="2"/>
    <x v="195"/>
    <s v="aattwater5u@wikia.com"/>
    <x v="0"/>
    <x v="2"/>
    <s v="D"/>
    <x v="0"/>
    <n v="9.9499999999999993"/>
    <n v="19.899999999999999"/>
    <x v="2"/>
    <x v="2"/>
    <x v="0"/>
  </r>
  <r>
    <s v="WBK-62297-910"/>
    <x v="230"/>
    <s v="25514-23938-IQ"/>
    <s v="A-D-0.2"/>
    <n v="2"/>
    <x v="251"/>
    <s v="mfearon7h@reverbnation.com"/>
    <x v="0"/>
    <x v="2"/>
    <s v="D"/>
    <x v="3"/>
    <n v="2.9849999999999999"/>
    <n v="5.97"/>
    <x v="2"/>
    <x v="2"/>
    <x v="1"/>
  </r>
  <r>
    <s v="OGY-19377-175"/>
    <x v="231"/>
    <s v="49084-44492-OJ"/>
    <s v="E-D-0.5"/>
    <n v="1"/>
    <x v="252"/>
    <s v=" "/>
    <x v="1"/>
    <x v="1"/>
    <s v="D"/>
    <x v="1"/>
    <n v="7.29"/>
    <n v="7.29"/>
    <x v="1"/>
    <x v="2"/>
    <x v="0"/>
  </r>
  <r>
    <s v="ESR-66651-814"/>
    <x v="80"/>
    <s v="76624-72205-CK"/>
    <s v="A-D-0.2"/>
    <n v="4"/>
    <x v="253"/>
    <s v="jsisneros7j@a8.net"/>
    <x v="0"/>
    <x v="2"/>
    <s v="D"/>
    <x v="3"/>
    <n v="2.9849999999999999"/>
    <n v="11.94"/>
    <x v="2"/>
    <x v="2"/>
    <x v="0"/>
  </r>
  <r>
    <s v="CPX-46916-770"/>
    <x v="232"/>
    <s v="12729-50170-JE"/>
    <s v="R-L-1"/>
    <n v="6"/>
    <x v="254"/>
    <s v="zcarlson7k@bigcartel.com"/>
    <x v="1"/>
    <x v="0"/>
    <s v="L"/>
    <x v="0"/>
    <n v="11.95"/>
    <n v="71.699999999999989"/>
    <x v="0"/>
    <x v="1"/>
    <x v="0"/>
  </r>
  <r>
    <s v="MDC-03318-645"/>
    <x v="233"/>
    <s v="43974-44760-QI"/>
    <s v="A-L-0.2"/>
    <n v="2"/>
    <x v="255"/>
    <s v="wmaddox7l@timesonline.co.uk"/>
    <x v="0"/>
    <x v="2"/>
    <s v="L"/>
    <x v="3"/>
    <n v="3.8849999999999998"/>
    <n v="7.77"/>
    <x v="2"/>
    <x v="1"/>
    <x v="1"/>
  </r>
  <r>
    <s v="SFF-86059-407"/>
    <x v="234"/>
    <s v="30585-48726-BK"/>
    <s v="A-M-2.5"/>
    <n v="1"/>
    <x v="256"/>
    <s v="dhedlestone7m@craigslist.org"/>
    <x v="0"/>
    <x v="2"/>
    <s v="M"/>
    <x v="2"/>
    <n v="25.874999999999996"/>
    <n v="25.874999999999996"/>
    <x v="2"/>
    <x v="0"/>
    <x v="1"/>
  </r>
  <r>
    <s v="SCL-94540-788"/>
    <x v="235"/>
    <s v="16123-07017-TY"/>
    <s v="E-L-2.5"/>
    <n v="6"/>
    <x v="257"/>
    <s v="tcrowthe7n@europa.eu"/>
    <x v="0"/>
    <x v="1"/>
    <s v="L"/>
    <x v="2"/>
    <n v="34.154999999999994"/>
    <n v="204.92999999999995"/>
    <x v="1"/>
    <x v="1"/>
    <x v="1"/>
  </r>
  <r>
    <s v="HVU-21634-076"/>
    <x v="236"/>
    <s v="27723-45097-MH"/>
    <s v="R-L-2.5"/>
    <n v="4"/>
    <x v="258"/>
    <s v="dbury7o@tinyurl.com"/>
    <x v="1"/>
    <x v="0"/>
    <s v="L"/>
    <x v="2"/>
    <n v="27.484999999999996"/>
    <n v="109.93999999999998"/>
    <x v="0"/>
    <x v="1"/>
    <x v="0"/>
  </r>
  <r>
    <s v="XUS-73326-418"/>
    <x v="237"/>
    <s v="37078-56703-AF"/>
    <s v="E-L-1"/>
    <n v="6"/>
    <x v="259"/>
    <s v="gbroadbear7p@omniture.com"/>
    <x v="0"/>
    <x v="1"/>
    <s v="L"/>
    <x v="0"/>
    <n v="14.85"/>
    <n v="89.1"/>
    <x v="1"/>
    <x v="1"/>
    <x v="1"/>
  </r>
  <r>
    <s v="XWD-18933-006"/>
    <x v="238"/>
    <s v="79420-11075-MY"/>
    <s v="A-L-0.2"/>
    <n v="2"/>
    <x v="260"/>
    <s v="epalfrey7q@devhub.com"/>
    <x v="0"/>
    <x v="2"/>
    <s v="L"/>
    <x v="3"/>
    <n v="3.8849999999999998"/>
    <n v="7.77"/>
    <x v="2"/>
    <x v="1"/>
    <x v="0"/>
  </r>
  <r>
    <s v="HPD-65272-772"/>
    <x v="52"/>
    <s v="57504-13456-UO"/>
    <s v="L-M-2.5"/>
    <n v="1"/>
    <x v="261"/>
    <s v="pmetrick7r@rakuten.co.jp"/>
    <x v="0"/>
    <x v="3"/>
    <s v="M"/>
    <x v="2"/>
    <n v="33.464999999999996"/>
    <n v="33.464999999999996"/>
    <x v="3"/>
    <x v="0"/>
    <x v="0"/>
  </r>
  <r>
    <s v="JEG-93140-224"/>
    <x v="146"/>
    <s v="53751-57560-CN"/>
    <s v="E-M-0.5"/>
    <n v="5"/>
    <x v="262"/>
    <s v=" "/>
    <x v="0"/>
    <x v="1"/>
    <s v="M"/>
    <x v="1"/>
    <n v="8.25"/>
    <n v="41.25"/>
    <x v="1"/>
    <x v="0"/>
    <x v="0"/>
  </r>
  <r>
    <s v="NNH-62058-950"/>
    <x v="239"/>
    <s v="96112-42558-EA"/>
    <s v="E-L-1"/>
    <n v="4"/>
    <x v="263"/>
    <s v="kkarby7t@sbwire.com"/>
    <x v="0"/>
    <x v="1"/>
    <s v="L"/>
    <x v="0"/>
    <n v="14.85"/>
    <n v="59.4"/>
    <x v="1"/>
    <x v="1"/>
    <x v="0"/>
  </r>
  <r>
    <s v="LTD-71429-845"/>
    <x v="240"/>
    <s v="03157-23165-UB"/>
    <s v="A-L-0.5"/>
    <n v="1"/>
    <x v="264"/>
    <s v="fcrumpe7u@ftc.gov"/>
    <x v="2"/>
    <x v="2"/>
    <s v="L"/>
    <x v="1"/>
    <n v="7.77"/>
    <n v="7.77"/>
    <x v="2"/>
    <x v="1"/>
    <x v="1"/>
  </r>
  <r>
    <s v="MPV-26985-215"/>
    <x v="241"/>
    <s v="51466-52850-AG"/>
    <s v="R-D-0.5"/>
    <n v="1"/>
    <x v="265"/>
    <s v="achatto7v@sakura.ne.jp"/>
    <x v="2"/>
    <x v="0"/>
    <s v="D"/>
    <x v="1"/>
    <n v="5.3699999999999992"/>
    <n v="5.3699999999999992"/>
    <x v="0"/>
    <x v="2"/>
    <x v="0"/>
  </r>
  <r>
    <s v="IYO-10245-081"/>
    <x v="242"/>
    <s v="57145-31023-FK"/>
    <s v="E-M-2.5"/>
    <n v="3"/>
    <x v="266"/>
    <s v=" "/>
    <x v="0"/>
    <x v="1"/>
    <s v="M"/>
    <x v="2"/>
    <n v="31.624999999999996"/>
    <n v="94.874999999999986"/>
    <x v="1"/>
    <x v="0"/>
    <x v="1"/>
  </r>
  <r>
    <s v="BYZ-39669-954"/>
    <x v="243"/>
    <s v="66408-53777-VE"/>
    <s v="L-L-2.5"/>
    <n v="1"/>
    <x v="267"/>
    <s v=" "/>
    <x v="0"/>
    <x v="3"/>
    <s v="L"/>
    <x v="2"/>
    <n v="36.454999999999998"/>
    <n v="36.454999999999998"/>
    <x v="3"/>
    <x v="1"/>
    <x v="1"/>
  </r>
  <r>
    <s v="EFB-72860-209"/>
    <x v="244"/>
    <s v="53035-99701-WG"/>
    <s v="A-M-0.2"/>
    <n v="4"/>
    <x v="268"/>
    <s v="bmergue7y@umn.edu"/>
    <x v="0"/>
    <x v="2"/>
    <s v="M"/>
    <x v="3"/>
    <n v="3.375"/>
    <n v="13.5"/>
    <x v="2"/>
    <x v="0"/>
    <x v="0"/>
  </r>
  <r>
    <s v="GMM-72397-378"/>
    <x v="245"/>
    <s v="45899-92796-EI"/>
    <s v="R-L-0.2"/>
    <n v="4"/>
    <x v="269"/>
    <s v="kpatise7z@jigsy.com"/>
    <x v="0"/>
    <x v="0"/>
    <s v="L"/>
    <x v="3"/>
    <n v="3.5849999999999995"/>
    <n v="14.339999999999998"/>
    <x v="0"/>
    <x v="1"/>
    <x v="1"/>
  </r>
  <r>
    <s v="LYP-52345-883"/>
    <x v="246"/>
    <s v="17649-28133-PY"/>
    <s v="E-M-0.5"/>
    <n v="1"/>
    <x v="270"/>
    <s v=" "/>
    <x v="1"/>
    <x v="1"/>
    <s v="M"/>
    <x v="1"/>
    <n v="8.25"/>
    <n v="8.25"/>
    <x v="1"/>
    <x v="0"/>
    <x v="0"/>
  </r>
  <r>
    <s v="DFK-35846-692"/>
    <x v="247"/>
    <s v="49612-33852-CN"/>
    <s v="R-D-0.2"/>
    <n v="5"/>
    <x v="271"/>
    <s v=" "/>
    <x v="0"/>
    <x v="0"/>
    <s v="D"/>
    <x v="3"/>
    <n v="2.6849999999999996"/>
    <n v="13.424999999999997"/>
    <x v="0"/>
    <x v="2"/>
    <x v="0"/>
  </r>
  <r>
    <s v="XAH-93337-609"/>
    <x v="248"/>
    <s v="66976-43829-YG"/>
    <s v="A-D-1"/>
    <n v="5"/>
    <x v="272"/>
    <s v="dduke82@vkontakte.ru"/>
    <x v="0"/>
    <x v="2"/>
    <s v="D"/>
    <x v="0"/>
    <n v="9.9499999999999993"/>
    <n v="49.75"/>
    <x v="2"/>
    <x v="2"/>
    <x v="1"/>
  </r>
  <r>
    <s v="QKA-72582-644"/>
    <x v="249"/>
    <s v="64852-04619-XZ"/>
    <s v="E-M-0.5"/>
    <n v="2"/>
    <x v="273"/>
    <s v=" "/>
    <x v="1"/>
    <x v="1"/>
    <s v="M"/>
    <x v="1"/>
    <n v="8.25"/>
    <n v="16.5"/>
    <x v="1"/>
    <x v="0"/>
    <x v="1"/>
  </r>
  <r>
    <s v="ZDK-84567-102"/>
    <x v="250"/>
    <s v="58690-31815-VY"/>
    <s v="A-D-0.5"/>
    <n v="3"/>
    <x v="274"/>
    <s v="ihussey84@mapy.cz"/>
    <x v="0"/>
    <x v="2"/>
    <s v="D"/>
    <x v="1"/>
    <n v="5.97"/>
    <n v="17.91"/>
    <x v="2"/>
    <x v="2"/>
    <x v="1"/>
  </r>
  <r>
    <s v="WAV-38301-984"/>
    <x v="251"/>
    <s v="62863-81239-DT"/>
    <s v="A-D-0.5"/>
    <n v="5"/>
    <x v="275"/>
    <s v="cpinkerton85@upenn.edu"/>
    <x v="0"/>
    <x v="2"/>
    <s v="D"/>
    <x v="1"/>
    <n v="5.97"/>
    <n v="29.849999999999998"/>
    <x v="2"/>
    <x v="2"/>
    <x v="1"/>
  </r>
  <r>
    <s v="KZR-33023-209"/>
    <x v="177"/>
    <s v="21177-40725-CF"/>
    <s v="E-L-1"/>
    <n v="3"/>
    <x v="276"/>
    <s v=" "/>
    <x v="0"/>
    <x v="1"/>
    <s v="L"/>
    <x v="0"/>
    <n v="14.85"/>
    <n v="44.55"/>
    <x v="1"/>
    <x v="1"/>
    <x v="1"/>
  </r>
  <r>
    <s v="ULM-49433-003"/>
    <x v="252"/>
    <s v="99421-80253-UI"/>
    <s v="E-M-1"/>
    <n v="2"/>
    <x v="277"/>
    <s v=" "/>
    <x v="0"/>
    <x v="1"/>
    <s v="M"/>
    <x v="0"/>
    <n v="13.75"/>
    <n v="27.5"/>
    <x v="1"/>
    <x v="0"/>
    <x v="1"/>
  </r>
  <r>
    <s v="SIB-83254-136"/>
    <x v="253"/>
    <s v="45315-50206-DK"/>
    <s v="R-M-0.5"/>
    <n v="6"/>
    <x v="278"/>
    <s v="dvizor88@furl.net"/>
    <x v="0"/>
    <x v="0"/>
    <s v="M"/>
    <x v="1"/>
    <n v="5.97"/>
    <n v="35.82"/>
    <x v="0"/>
    <x v="0"/>
    <x v="0"/>
  </r>
  <r>
    <s v="NOK-50349-551"/>
    <x v="254"/>
    <s v="09595-95726-OV"/>
    <s v="R-D-0.5"/>
    <n v="3"/>
    <x v="279"/>
    <s v="esedgebeer89@oaic.gov.au"/>
    <x v="0"/>
    <x v="0"/>
    <s v="D"/>
    <x v="1"/>
    <n v="5.3699999999999992"/>
    <n v="16.11"/>
    <x v="0"/>
    <x v="2"/>
    <x v="0"/>
  </r>
  <r>
    <s v="YIS-96268-844"/>
    <x v="227"/>
    <s v="60221-67036-TD"/>
    <s v="E-L-0.2"/>
    <n v="6"/>
    <x v="280"/>
    <s v="klestrange8a@lulu.com"/>
    <x v="0"/>
    <x v="1"/>
    <s v="L"/>
    <x v="3"/>
    <n v="4.4550000000000001"/>
    <n v="26.73"/>
    <x v="1"/>
    <x v="1"/>
    <x v="0"/>
  </r>
  <r>
    <s v="CXI-04933-855"/>
    <x v="110"/>
    <s v="62923-29397-KX"/>
    <s v="E-L-2.5"/>
    <n v="6"/>
    <x v="281"/>
    <s v="ltanti8b@techcrunch.com"/>
    <x v="0"/>
    <x v="1"/>
    <s v="L"/>
    <x v="2"/>
    <n v="34.154999999999994"/>
    <n v="204.92999999999995"/>
    <x v="1"/>
    <x v="1"/>
    <x v="0"/>
  </r>
  <r>
    <s v="IZU-90429-382"/>
    <x v="182"/>
    <s v="33011-52383-BA"/>
    <s v="A-L-1"/>
    <n v="3"/>
    <x v="282"/>
    <s v="ade8c@1und1.de"/>
    <x v="0"/>
    <x v="2"/>
    <s v="L"/>
    <x v="0"/>
    <n v="12.95"/>
    <n v="38.849999999999994"/>
    <x v="2"/>
    <x v="1"/>
    <x v="0"/>
  </r>
  <r>
    <s v="WIT-40912-783"/>
    <x v="255"/>
    <s v="86768-91598-FA"/>
    <s v="L-D-0.2"/>
    <n v="4"/>
    <x v="283"/>
    <s v="tjedrachowicz8d@acquirethisname.com"/>
    <x v="0"/>
    <x v="3"/>
    <s v="D"/>
    <x v="3"/>
    <n v="3.8849999999999998"/>
    <n v="15.54"/>
    <x v="3"/>
    <x v="2"/>
    <x v="0"/>
  </r>
  <r>
    <s v="PSD-57291-590"/>
    <x v="256"/>
    <s v="37191-12203-MX"/>
    <s v="A-M-0.5"/>
    <n v="1"/>
    <x v="284"/>
    <s v="pstonner8e@moonfruit.com"/>
    <x v="0"/>
    <x v="2"/>
    <s v="M"/>
    <x v="1"/>
    <n v="6.75"/>
    <n v="6.75"/>
    <x v="2"/>
    <x v="0"/>
    <x v="1"/>
  </r>
  <r>
    <s v="GOI-41472-677"/>
    <x v="3"/>
    <s v="16545-76328-JY"/>
    <s v="E-D-2.5"/>
    <n v="4"/>
    <x v="285"/>
    <s v="dtingly8f@goo.ne.jp"/>
    <x v="0"/>
    <x v="1"/>
    <s v="D"/>
    <x v="2"/>
    <n v="27.945"/>
    <n v="111.78"/>
    <x v="1"/>
    <x v="2"/>
    <x v="0"/>
  </r>
  <r>
    <s v="KTX-17944-494"/>
    <x v="257"/>
    <s v="74330-29286-RO"/>
    <s v="A-L-0.2"/>
    <n v="1"/>
    <x v="286"/>
    <s v="crushe8n@about.me"/>
    <x v="0"/>
    <x v="2"/>
    <s v="L"/>
    <x v="3"/>
    <n v="3.8849999999999998"/>
    <n v="3.8849999999999998"/>
    <x v="2"/>
    <x v="1"/>
    <x v="0"/>
  </r>
  <r>
    <s v="RDM-99811-230"/>
    <x v="258"/>
    <s v="22349-47389-GY"/>
    <s v="L-M-0.2"/>
    <n v="5"/>
    <x v="287"/>
    <s v="bchecci8h@usa.gov"/>
    <x v="2"/>
    <x v="3"/>
    <s v="M"/>
    <x v="3"/>
    <n v="4.3650000000000002"/>
    <n v="21.825000000000003"/>
    <x v="3"/>
    <x v="0"/>
    <x v="1"/>
  </r>
  <r>
    <s v="JTU-55897-581"/>
    <x v="259"/>
    <s v="70290-38099-GB"/>
    <s v="R-M-0.2"/>
    <n v="5"/>
    <x v="288"/>
    <s v="jbagot8i@mac.com"/>
    <x v="0"/>
    <x v="0"/>
    <s v="M"/>
    <x v="3"/>
    <n v="2.9849999999999999"/>
    <n v="14.924999999999999"/>
    <x v="0"/>
    <x v="0"/>
    <x v="1"/>
  </r>
  <r>
    <s v="CRK-07584-240"/>
    <x v="260"/>
    <s v="18741-72071-PP"/>
    <s v="A-M-1"/>
    <n v="3"/>
    <x v="289"/>
    <s v="ebeeble8j@soundcloud.com"/>
    <x v="0"/>
    <x v="2"/>
    <s v="M"/>
    <x v="0"/>
    <n v="11.25"/>
    <n v="33.75"/>
    <x v="2"/>
    <x v="0"/>
    <x v="0"/>
  </r>
  <r>
    <s v="MKE-75518-399"/>
    <x v="261"/>
    <s v="62588-82624-II"/>
    <s v="A-M-1"/>
    <n v="3"/>
    <x v="290"/>
    <s v="cfluin8k@flickr.com"/>
    <x v="2"/>
    <x v="2"/>
    <s v="M"/>
    <x v="0"/>
    <n v="11.25"/>
    <n v="33.75"/>
    <x v="2"/>
    <x v="0"/>
    <x v="1"/>
  </r>
  <r>
    <s v="AEL-51169-725"/>
    <x v="262"/>
    <s v="37430-29579-HD"/>
    <s v="L-M-0.2"/>
    <n v="6"/>
    <x v="291"/>
    <s v="ebletsor8l@vinaora.com"/>
    <x v="0"/>
    <x v="3"/>
    <s v="M"/>
    <x v="3"/>
    <n v="4.3650000000000002"/>
    <n v="26.19"/>
    <x v="3"/>
    <x v="0"/>
    <x v="0"/>
  </r>
  <r>
    <s v="ZGM-83108-823"/>
    <x v="263"/>
    <s v="84132-22322-QT"/>
    <s v="E-L-1"/>
    <n v="1"/>
    <x v="292"/>
    <s v="pbrydell8m@bloglovin.com"/>
    <x v="1"/>
    <x v="1"/>
    <s v="L"/>
    <x v="0"/>
    <n v="14.85"/>
    <n v="14.85"/>
    <x v="1"/>
    <x v="1"/>
    <x v="1"/>
  </r>
  <r>
    <s v="JBP-78754-392"/>
    <x v="212"/>
    <s v="74330-29286-RO"/>
    <s v="E-M-2.5"/>
    <n v="6"/>
    <x v="286"/>
    <s v="crushe8n@about.me"/>
    <x v="0"/>
    <x v="1"/>
    <s v="M"/>
    <x v="2"/>
    <n v="31.624999999999996"/>
    <n v="189.74999999999997"/>
    <x v="1"/>
    <x v="0"/>
    <x v="0"/>
  </r>
  <r>
    <s v="RNH-54912-747"/>
    <x v="187"/>
    <s v="37445-17791-NQ"/>
    <s v="R-M-0.5"/>
    <n v="1"/>
    <x v="293"/>
    <s v="nleethem8o@mac.com"/>
    <x v="0"/>
    <x v="0"/>
    <s v="M"/>
    <x v="1"/>
    <n v="5.97"/>
    <n v="5.97"/>
    <x v="0"/>
    <x v="0"/>
    <x v="0"/>
  </r>
  <r>
    <s v="JDS-33440-914"/>
    <x v="248"/>
    <s v="58511-10548-ZU"/>
    <s v="R-M-1"/>
    <n v="3"/>
    <x v="294"/>
    <s v="anesfield8p@people.com.cn"/>
    <x v="2"/>
    <x v="0"/>
    <s v="M"/>
    <x v="0"/>
    <n v="9.9499999999999993"/>
    <n v="29.849999999999998"/>
    <x v="0"/>
    <x v="0"/>
    <x v="0"/>
  </r>
  <r>
    <s v="SYX-48878-182"/>
    <x v="264"/>
    <s v="47725-34771-FJ"/>
    <s v="R-D-1"/>
    <n v="5"/>
    <x v="295"/>
    <s v=" "/>
    <x v="0"/>
    <x v="0"/>
    <s v="D"/>
    <x v="0"/>
    <n v="8.9499999999999993"/>
    <n v="44.75"/>
    <x v="0"/>
    <x v="2"/>
    <x v="1"/>
  </r>
  <r>
    <s v="ZGD-94763-868"/>
    <x v="265"/>
    <s v="53086-67334-KT"/>
    <s v="E-L-2.5"/>
    <n v="1"/>
    <x v="296"/>
    <s v="mbrockway8r@ibm.com"/>
    <x v="0"/>
    <x v="1"/>
    <s v="L"/>
    <x v="2"/>
    <n v="34.154999999999994"/>
    <n v="34.154999999999994"/>
    <x v="1"/>
    <x v="1"/>
    <x v="0"/>
  </r>
  <r>
    <s v="CZY-70361-485"/>
    <x v="266"/>
    <s v="83308-82257-UN"/>
    <s v="E-L-2.5"/>
    <n v="6"/>
    <x v="297"/>
    <s v="nlush8s@dedecms.com"/>
    <x v="1"/>
    <x v="1"/>
    <s v="L"/>
    <x v="2"/>
    <n v="34.154999999999994"/>
    <n v="204.92999999999995"/>
    <x v="1"/>
    <x v="1"/>
    <x v="1"/>
  </r>
  <r>
    <s v="RJR-12175-899"/>
    <x v="267"/>
    <s v="37274-08534-FM"/>
    <s v="E-D-0.5"/>
    <n v="3"/>
    <x v="298"/>
    <s v="smcmillian8t@csmonitor.com"/>
    <x v="0"/>
    <x v="1"/>
    <s v="D"/>
    <x v="1"/>
    <n v="7.29"/>
    <n v="21.87"/>
    <x v="1"/>
    <x v="2"/>
    <x v="1"/>
  </r>
  <r>
    <s v="ELB-07929-407"/>
    <x v="204"/>
    <s v="54004-04664-AA"/>
    <s v="A-M-2.5"/>
    <n v="2"/>
    <x v="299"/>
    <s v="tbennison8u@google.cn"/>
    <x v="0"/>
    <x v="2"/>
    <s v="M"/>
    <x v="2"/>
    <n v="25.874999999999996"/>
    <n v="51.749999999999993"/>
    <x v="2"/>
    <x v="0"/>
    <x v="0"/>
  </r>
  <r>
    <s v="UJQ-54441-340"/>
    <x v="268"/>
    <s v="26822-19510-SD"/>
    <s v="E-M-0.2"/>
    <n v="2"/>
    <x v="300"/>
    <s v="gtweed8v@yolasite.com"/>
    <x v="0"/>
    <x v="1"/>
    <s v="M"/>
    <x v="3"/>
    <n v="4.125"/>
    <n v="8.25"/>
    <x v="1"/>
    <x v="0"/>
    <x v="0"/>
  </r>
  <r>
    <s v="UJQ-54441-340"/>
    <x v="268"/>
    <s v="26822-19510-SD"/>
    <s v="A-L-0.2"/>
    <n v="5"/>
    <x v="300"/>
    <s v="gtweed8v@yolasite.com"/>
    <x v="0"/>
    <x v="2"/>
    <s v="L"/>
    <x v="3"/>
    <n v="3.8849999999999998"/>
    <n v="19.424999999999997"/>
    <x v="2"/>
    <x v="1"/>
    <x v="0"/>
  </r>
  <r>
    <s v="OWY-43108-475"/>
    <x v="269"/>
    <s v="06432-73165-ML"/>
    <s v="A-M-0.2"/>
    <n v="6"/>
    <x v="301"/>
    <s v="ggoggin8x@wix.com"/>
    <x v="1"/>
    <x v="2"/>
    <s v="M"/>
    <x v="3"/>
    <n v="3.375"/>
    <n v="20.25"/>
    <x v="2"/>
    <x v="0"/>
    <x v="0"/>
  </r>
  <r>
    <s v="GNO-91911-159"/>
    <x v="145"/>
    <s v="96503-31833-CW"/>
    <s v="L-D-0.5"/>
    <n v="3"/>
    <x v="302"/>
    <s v="sjeyness8y@biglobe.ne.jp"/>
    <x v="1"/>
    <x v="3"/>
    <s v="D"/>
    <x v="1"/>
    <n v="7.77"/>
    <n v="23.31"/>
    <x v="3"/>
    <x v="2"/>
    <x v="1"/>
  </r>
  <r>
    <s v="CNY-06284-066"/>
    <x v="270"/>
    <s v="63985-64148-MG"/>
    <s v="E-D-0.2"/>
    <n v="5"/>
    <x v="303"/>
    <s v="dbonhome8z@shinystat.com"/>
    <x v="0"/>
    <x v="1"/>
    <s v="D"/>
    <x v="3"/>
    <n v="3.645"/>
    <n v="18.225000000000001"/>
    <x v="1"/>
    <x v="2"/>
    <x v="0"/>
  </r>
  <r>
    <s v="OQS-46321-904"/>
    <x v="271"/>
    <s v="19597-91185-CM"/>
    <s v="E-M-1"/>
    <n v="1"/>
    <x v="304"/>
    <s v=" "/>
    <x v="0"/>
    <x v="1"/>
    <s v="M"/>
    <x v="0"/>
    <n v="13.75"/>
    <n v="13.75"/>
    <x v="1"/>
    <x v="0"/>
    <x v="1"/>
  </r>
  <r>
    <s v="IBW-87442-480"/>
    <x v="272"/>
    <s v="79814-23626-JR"/>
    <s v="A-L-2.5"/>
    <n v="1"/>
    <x v="305"/>
    <s v="tle91@epa.gov"/>
    <x v="0"/>
    <x v="2"/>
    <s v="L"/>
    <x v="2"/>
    <n v="29.784999999999997"/>
    <n v="29.784999999999997"/>
    <x v="2"/>
    <x v="1"/>
    <x v="0"/>
  </r>
  <r>
    <s v="DGZ-82537-477"/>
    <x v="252"/>
    <s v="43439-94003-DW"/>
    <s v="R-D-1"/>
    <n v="5"/>
    <x v="306"/>
    <s v=" "/>
    <x v="0"/>
    <x v="0"/>
    <s v="D"/>
    <x v="0"/>
    <n v="8.9499999999999993"/>
    <n v="44.75"/>
    <x v="0"/>
    <x v="2"/>
    <x v="1"/>
  </r>
  <r>
    <s v="LPS-39089-432"/>
    <x v="273"/>
    <s v="97655-45555-LI"/>
    <s v="R-D-1"/>
    <n v="5"/>
    <x v="307"/>
    <s v="balldridge93@yandex.ru"/>
    <x v="0"/>
    <x v="0"/>
    <s v="D"/>
    <x v="0"/>
    <n v="8.9499999999999993"/>
    <n v="44.75"/>
    <x v="0"/>
    <x v="2"/>
    <x v="0"/>
  </r>
  <r>
    <s v="MQU-86100-929"/>
    <x v="274"/>
    <s v="64418-01720-VW"/>
    <s v="L-L-0.5"/>
    <n v="4"/>
    <x v="308"/>
    <s v=" "/>
    <x v="0"/>
    <x v="3"/>
    <s v="L"/>
    <x v="1"/>
    <n v="9.51"/>
    <n v="38.04"/>
    <x v="3"/>
    <x v="1"/>
    <x v="0"/>
  </r>
  <r>
    <s v="XUR-14132-391"/>
    <x v="275"/>
    <s v="96836-09258-RI"/>
    <s v="R-D-0.5"/>
    <n v="4"/>
    <x v="309"/>
    <s v="lgoodger95@guardian.co.uk"/>
    <x v="0"/>
    <x v="0"/>
    <s v="D"/>
    <x v="1"/>
    <n v="5.3699999999999992"/>
    <n v="21.479999999999997"/>
    <x v="0"/>
    <x v="2"/>
    <x v="0"/>
  </r>
  <r>
    <s v="OVI-27064-381"/>
    <x v="276"/>
    <s v="37274-08534-FM"/>
    <s v="R-D-0.5"/>
    <n v="3"/>
    <x v="298"/>
    <s v="smcmillian8t@csmonitor.com"/>
    <x v="0"/>
    <x v="0"/>
    <s v="D"/>
    <x v="1"/>
    <n v="5.3699999999999992"/>
    <n v="16.11"/>
    <x v="0"/>
    <x v="2"/>
    <x v="1"/>
  </r>
  <r>
    <s v="SHP-17012-870"/>
    <x v="277"/>
    <s v="69529-07533-CV"/>
    <s v="R-M-2.5"/>
    <n v="1"/>
    <x v="310"/>
    <s v="cdrewett97@wikipedia.org"/>
    <x v="0"/>
    <x v="0"/>
    <s v="M"/>
    <x v="2"/>
    <n v="22.884999999999998"/>
    <n v="22.884999999999998"/>
    <x v="0"/>
    <x v="0"/>
    <x v="0"/>
  </r>
  <r>
    <s v="FDY-03414-903"/>
    <x v="278"/>
    <s v="94840-49457-UD"/>
    <s v="A-D-0.5"/>
    <n v="3"/>
    <x v="311"/>
    <s v="qparsons98@blogtalkradio.com"/>
    <x v="0"/>
    <x v="2"/>
    <s v="D"/>
    <x v="1"/>
    <n v="5.97"/>
    <n v="17.91"/>
    <x v="2"/>
    <x v="2"/>
    <x v="0"/>
  </r>
  <r>
    <s v="WXT-85291-143"/>
    <x v="279"/>
    <s v="81414-81273-DK"/>
    <s v="R-M-0.5"/>
    <n v="4"/>
    <x v="312"/>
    <s v="vceely99@auda.org.au"/>
    <x v="0"/>
    <x v="0"/>
    <s v="M"/>
    <x v="1"/>
    <n v="5.97"/>
    <n v="23.88"/>
    <x v="0"/>
    <x v="0"/>
    <x v="0"/>
  </r>
  <r>
    <s v="QNP-18893-547"/>
    <x v="280"/>
    <s v="76930-61689-CH"/>
    <s v="R-L-1"/>
    <n v="5"/>
    <x v="313"/>
    <s v=" "/>
    <x v="0"/>
    <x v="0"/>
    <s v="L"/>
    <x v="0"/>
    <n v="11.95"/>
    <n v="59.75"/>
    <x v="0"/>
    <x v="1"/>
    <x v="1"/>
  </r>
  <r>
    <s v="DOH-92927-530"/>
    <x v="281"/>
    <s v="12839-56537-TQ"/>
    <s v="L-L-0.2"/>
    <n v="6"/>
    <x v="314"/>
    <s v="cvasiliev9b@discuz.net"/>
    <x v="0"/>
    <x v="3"/>
    <s v="L"/>
    <x v="3"/>
    <n v="4.7549999999999999"/>
    <n v="28.53"/>
    <x v="3"/>
    <x v="1"/>
    <x v="0"/>
  </r>
  <r>
    <s v="HGJ-82768-173"/>
    <x v="282"/>
    <s v="62741-01322-HU"/>
    <s v="A-M-1"/>
    <n v="4"/>
    <x v="315"/>
    <s v="tomoylan9c@liveinternet.ru"/>
    <x v="2"/>
    <x v="2"/>
    <s v="M"/>
    <x v="0"/>
    <n v="11.25"/>
    <n v="45"/>
    <x v="2"/>
    <x v="0"/>
    <x v="1"/>
  </r>
  <r>
    <s v="YPT-95383-088"/>
    <x v="283"/>
    <s v="43439-94003-DW"/>
    <s v="E-D-2.5"/>
    <n v="2"/>
    <x v="306"/>
    <s v=" "/>
    <x v="0"/>
    <x v="1"/>
    <s v="D"/>
    <x v="2"/>
    <n v="27.945"/>
    <n v="55.89"/>
    <x v="1"/>
    <x v="2"/>
    <x v="1"/>
  </r>
  <r>
    <s v="OYH-16533-767"/>
    <x v="284"/>
    <s v="44932-34838-RM"/>
    <s v="E-L-1"/>
    <n v="4"/>
    <x v="316"/>
    <s v="wfetherston9e@constantcontact.com"/>
    <x v="0"/>
    <x v="1"/>
    <s v="L"/>
    <x v="0"/>
    <n v="14.85"/>
    <n v="59.4"/>
    <x v="1"/>
    <x v="1"/>
    <x v="1"/>
  </r>
  <r>
    <s v="DWW-28642-549"/>
    <x v="285"/>
    <s v="91181-19412-RQ"/>
    <s v="E-D-0.2"/>
    <n v="2"/>
    <x v="317"/>
    <s v="erasmus9f@techcrunch.com"/>
    <x v="0"/>
    <x v="1"/>
    <s v="D"/>
    <x v="3"/>
    <n v="3.645"/>
    <n v="7.29"/>
    <x v="1"/>
    <x v="2"/>
    <x v="0"/>
  </r>
  <r>
    <s v="CGO-79583-871"/>
    <x v="286"/>
    <s v="37182-54930-XC"/>
    <s v="E-D-0.5"/>
    <n v="1"/>
    <x v="318"/>
    <s v="wgiorgioni9g@wikipedia.org"/>
    <x v="0"/>
    <x v="1"/>
    <s v="D"/>
    <x v="1"/>
    <n v="7.29"/>
    <n v="7.29"/>
    <x v="1"/>
    <x v="2"/>
    <x v="0"/>
  </r>
  <r>
    <s v="TFY-52090-386"/>
    <x v="287"/>
    <s v="08613-17327-XT"/>
    <s v="E-L-0.5"/>
    <n v="2"/>
    <x v="319"/>
    <s v="lscargle9h@myspace.com"/>
    <x v="0"/>
    <x v="1"/>
    <s v="L"/>
    <x v="1"/>
    <n v="8.91"/>
    <n v="17.82"/>
    <x v="1"/>
    <x v="1"/>
    <x v="1"/>
  </r>
  <r>
    <s v="TFY-52090-386"/>
    <x v="287"/>
    <s v="08613-17327-XT"/>
    <s v="L-D-0.5"/>
    <n v="5"/>
    <x v="319"/>
    <s v="lscargle9h@myspace.com"/>
    <x v="0"/>
    <x v="3"/>
    <s v="D"/>
    <x v="1"/>
    <n v="7.77"/>
    <n v="38.849999999999994"/>
    <x v="3"/>
    <x v="2"/>
    <x v="1"/>
  </r>
  <r>
    <s v="NYY-73968-094"/>
    <x v="288"/>
    <s v="70451-38048-AH"/>
    <s v="R-D-0.5"/>
    <n v="6"/>
    <x v="320"/>
    <s v="nclimance9j@europa.eu"/>
    <x v="0"/>
    <x v="0"/>
    <s v="D"/>
    <x v="1"/>
    <n v="5.3699999999999992"/>
    <n v="32.22"/>
    <x v="0"/>
    <x v="2"/>
    <x v="1"/>
  </r>
  <r>
    <s v="QEY-71761-460"/>
    <x v="250"/>
    <s v="35442-75769-PL"/>
    <s v="R-M-1"/>
    <n v="2"/>
    <x v="321"/>
    <s v=" "/>
    <x v="1"/>
    <x v="0"/>
    <s v="M"/>
    <x v="0"/>
    <n v="9.9499999999999993"/>
    <n v="19.899999999999999"/>
    <x v="0"/>
    <x v="0"/>
    <x v="0"/>
  </r>
  <r>
    <s v="GKQ-82603-910"/>
    <x v="289"/>
    <s v="83737-56117-JE"/>
    <s v="R-L-1"/>
    <n v="5"/>
    <x v="322"/>
    <s v="asnazle9l@oracle.com"/>
    <x v="0"/>
    <x v="0"/>
    <s v="L"/>
    <x v="0"/>
    <n v="11.95"/>
    <n v="59.75"/>
    <x v="0"/>
    <x v="1"/>
    <x v="1"/>
  </r>
  <r>
    <s v="IOB-32673-745"/>
    <x v="290"/>
    <s v="07095-81281-NJ"/>
    <s v="A-L-0.5"/>
    <n v="3"/>
    <x v="323"/>
    <s v="rworg9m@arstechnica.com"/>
    <x v="0"/>
    <x v="2"/>
    <s v="L"/>
    <x v="1"/>
    <n v="7.77"/>
    <n v="23.31"/>
    <x v="2"/>
    <x v="1"/>
    <x v="0"/>
  </r>
  <r>
    <s v="YAU-98893-150"/>
    <x v="291"/>
    <s v="77043-48851-HG"/>
    <s v="L-M-1"/>
    <n v="3"/>
    <x v="324"/>
    <s v="ldanes9n@umn.edu"/>
    <x v="0"/>
    <x v="3"/>
    <s v="M"/>
    <x v="0"/>
    <n v="14.55"/>
    <n v="43.650000000000006"/>
    <x v="3"/>
    <x v="0"/>
    <x v="1"/>
  </r>
  <r>
    <s v="XNM-14163-951"/>
    <x v="292"/>
    <s v="78224-60622-KH"/>
    <s v="E-L-2.5"/>
    <n v="6"/>
    <x v="325"/>
    <s v="skeynd9o@narod.ru"/>
    <x v="0"/>
    <x v="1"/>
    <s v="L"/>
    <x v="2"/>
    <n v="34.154999999999994"/>
    <n v="204.92999999999995"/>
    <x v="1"/>
    <x v="1"/>
    <x v="1"/>
  </r>
  <r>
    <s v="JPB-45297-000"/>
    <x v="293"/>
    <s v="83105-86631-IU"/>
    <s v="R-L-0.2"/>
    <n v="4"/>
    <x v="326"/>
    <s v="ddaveridge9p@arstechnica.com"/>
    <x v="0"/>
    <x v="0"/>
    <s v="L"/>
    <x v="3"/>
    <n v="3.5849999999999995"/>
    <n v="14.339999999999998"/>
    <x v="0"/>
    <x v="1"/>
    <x v="1"/>
  </r>
  <r>
    <s v="MOU-74341-266"/>
    <x v="294"/>
    <s v="99358-65399-TC"/>
    <s v="A-D-0.5"/>
    <n v="4"/>
    <x v="327"/>
    <s v="jawdry9q@utexas.edu"/>
    <x v="0"/>
    <x v="2"/>
    <s v="D"/>
    <x v="1"/>
    <n v="5.97"/>
    <n v="23.88"/>
    <x v="2"/>
    <x v="2"/>
    <x v="1"/>
  </r>
  <r>
    <s v="DHJ-87461-571"/>
    <x v="295"/>
    <s v="94525-76037-JP"/>
    <s v="A-M-1"/>
    <n v="2"/>
    <x v="328"/>
    <s v="eryles9r@fastcompany.com"/>
    <x v="0"/>
    <x v="2"/>
    <s v="M"/>
    <x v="0"/>
    <n v="11.25"/>
    <n v="22.5"/>
    <x v="2"/>
    <x v="0"/>
    <x v="1"/>
  </r>
  <r>
    <s v="DKM-97676-850"/>
    <x v="296"/>
    <s v="43439-94003-DW"/>
    <s v="E-D-0.5"/>
    <n v="5"/>
    <x v="306"/>
    <s v=" "/>
    <x v="0"/>
    <x v="1"/>
    <s v="D"/>
    <x v="1"/>
    <n v="7.29"/>
    <n v="36.450000000000003"/>
    <x v="1"/>
    <x v="2"/>
    <x v="1"/>
  </r>
  <r>
    <s v="UEB-09112-118"/>
    <x v="297"/>
    <s v="82718-93677-XO"/>
    <s v="A-M-0.5"/>
    <n v="4"/>
    <x v="329"/>
    <s v=" "/>
    <x v="0"/>
    <x v="2"/>
    <s v="M"/>
    <x v="1"/>
    <n v="6.75"/>
    <n v="27"/>
    <x v="2"/>
    <x v="0"/>
    <x v="0"/>
  </r>
  <r>
    <s v="ORZ-67699-748"/>
    <x v="298"/>
    <s v="44708-78241-DF"/>
    <s v="A-M-2.5"/>
    <n v="6"/>
    <x v="330"/>
    <s v="jcaldicott9u@usda.gov"/>
    <x v="0"/>
    <x v="2"/>
    <s v="M"/>
    <x v="2"/>
    <n v="25.874999999999996"/>
    <n v="155.24999999999997"/>
    <x v="2"/>
    <x v="0"/>
    <x v="1"/>
  </r>
  <r>
    <s v="JXP-28398-485"/>
    <x v="299"/>
    <s v="23039-93032-FN"/>
    <s v="A-D-2.5"/>
    <n v="5"/>
    <x v="331"/>
    <s v="mvedmore9v@a8.net"/>
    <x v="0"/>
    <x v="2"/>
    <s v="D"/>
    <x v="2"/>
    <n v="22.884999999999998"/>
    <n v="114.42499999999998"/>
    <x v="2"/>
    <x v="2"/>
    <x v="0"/>
  </r>
  <r>
    <s v="WWH-92259-198"/>
    <x v="300"/>
    <s v="35256-12529-FT"/>
    <s v="L-D-1"/>
    <n v="4"/>
    <x v="332"/>
    <s v="wromao9w@chronoengine.com"/>
    <x v="0"/>
    <x v="3"/>
    <s v="D"/>
    <x v="0"/>
    <n v="12.95"/>
    <n v="51.8"/>
    <x v="3"/>
    <x v="2"/>
    <x v="0"/>
  </r>
  <r>
    <s v="FLR-82914-153"/>
    <x v="301"/>
    <s v="86100-33488-WP"/>
    <s v="A-M-2.5"/>
    <n v="6"/>
    <x v="333"/>
    <s v=" "/>
    <x v="0"/>
    <x v="2"/>
    <s v="M"/>
    <x v="2"/>
    <n v="25.874999999999996"/>
    <n v="155.24999999999997"/>
    <x v="2"/>
    <x v="0"/>
    <x v="1"/>
  </r>
  <r>
    <s v="AMB-93600-000"/>
    <x v="302"/>
    <s v="64435-53100-WM"/>
    <s v="A-L-2.5"/>
    <n v="1"/>
    <x v="334"/>
    <s v="tcotmore9y@amazonaws.com"/>
    <x v="0"/>
    <x v="2"/>
    <s v="L"/>
    <x v="2"/>
    <n v="29.784999999999997"/>
    <n v="29.784999999999997"/>
    <x v="2"/>
    <x v="1"/>
    <x v="1"/>
  </r>
  <r>
    <s v="FEP-36895-658"/>
    <x v="303"/>
    <s v="44699-43836-UH"/>
    <s v="R-L-0.2"/>
    <n v="6"/>
    <x v="335"/>
    <s v="yskipsey9z@spotify.com"/>
    <x v="2"/>
    <x v="0"/>
    <s v="L"/>
    <x v="3"/>
    <n v="3.5849999999999995"/>
    <n v="21.509999999999998"/>
    <x v="0"/>
    <x v="1"/>
    <x v="1"/>
  </r>
  <r>
    <s v="RXW-91413-276"/>
    <x v="304"/>
    <s v="29588-35679-RG"/>
    <s v="R-D-2.5"/>
    <n v="2"/>
    <x v="336"/>
    <s v="ncorpsa0@gmpg.org"/>
    <x v="0"/>
    <x v="0"/>
    <s v="D"/>
    <x v="2"/>
    <n v="20.584999999999997"/>
    <n v="41.169999999999995"/>
    <x v="0"/>
    <x v="2"/>
    <x v="1"/>
  </r>
  <r>
    <s v="RXW-91413-276"/>
    <x v="304"/>
    <s v="29588-35679-RG"/>
    <s v="R-M-0.5"/>
    <n v="1"/>
    <x v="336"/>
    <s v="ncorpsa0@gmpg.org"/>
    <x v="0"/>
    <x v="0"/>
    <s v="M"/>
    <x v="1"/>
    <n v="5.97"/>
    <n v="5.97"/>
    <x v="0"/>
    <x v="0"/>
    <x v="1"/>
  </r>
  <r>
    <s v="SDB-77492-188"/>
    <x v="305"/>
    <s v="64815-54078-HH"/>
    <s v="E-L-1"/>
    <n v="5"/>
    <x v="337"/>
    <s v="fbabbera2@stanford.edu"/>
    <x v="0"/>
    <x v="1"/>
    <s v="L"/>
    <x v="0"/>
    <n v="14.85"/>
    <n v="74.25"/>
    <x v="1"/>
    <x v="1"/>
    <x v="0"/>
  </r>
  <r>
    <s v="RZN-65182-395"/>
    <x v="196"/>
    <s v="59572-41990-XY"/>
    <s v="L-M-1"/>
    <n v="6"/>
    <x v="338"/>
    <s v="kloxtona3@opensource.org"/>
    <x v="0"/>
    <x v="3"/>
    <s v="M"/>
    <x v="0"/>
    <n v="14.55"/>
    <n v="87.300000000000011"/>
    <x v="3"/>
    <x v="0"/>
    <x v="1"/>
  </r>
  <r>
    <s v="HDQ-86094-507"/>
    <x v="110"/>
    <s v="32481-61533-ZJ"/>
    <s v="E-D-1"/>
    <n v="6"/>
    <x v="339"/>
    <s v="ptoffula4@posterous.com"/>
    <x v="0"/>
    <x v="1"/>
    <s v="D"/>
    <x v="0"/>
    <n v="12.15"/>
    <n v="72.900000000000006"/>
    <x v="1"/>
    <x v="2"/>
    <x v="0"/>
  </r>
  <r>
    <s v="YXO-79631-417"/>
    <x v="24"/>
    <s v="31587-92570-HL"/>
    <s v="L-D-0.5"/>
    <n v="1"/>
    <x v="340"/>
    <s v="cgwinnetta5@behance.net"/>
    <x v="0"/>
    <x v="3"/>
    <s v="D"/>
    <x v="1"/>
    <n v="7.77"/>
    <n v="7.77"/>
    <x v="3"/>
    <x v="2"/>
    <x v="1"/>
  </r>
  <r>
    <s v="SNF-57032-096"/>
    <x v="306"/>
    <s v="93832-04799-ID"/>
    <s v="E-D-0.5"/>
    <n v="6"/>
    <x v="341"/>
    <s v=" "/>
    <x v="0"/>
    <x v="1"/>
    <s v="D"/>
    <x v="1"/>
    <n v="7.29"/>
    <n v="43.74"/>
    <x v="1"/>
    <x v="2"/>
    <x v="1"/>
  </r>
  <r>
    <s v="DGL-29648-995"/>
    <x v="307"/>
    <s v="59367-30821-ZQ"/>
    <s v="L-M-0.2"/>
    <n v="2"/>
    <x v="342"/>
    <s v=" "/>
    <x v="0"/>
    <x v="3"/>
    <s v="M"/>
    <x v="3"/>
    <n v="4.3650000000000002"/>
    <n v="8.73"/>
    <x v="3"/>
    <x v="0"/>
    <x v="0"/>
  </r>
  <r>
    <s v="GPU-65651-504"/>
    <x v="308"/>
    <s v="83947-45528-ET"/>
    <s v="E-M-2.5"/>
    <n v="2"/>
    <x v="343"/>
    <s v="lflaoniera8@wordpress.org"/>
    <x v="0"/>
    <x v="1"/>
    <s v="M"/>
    <x v="2"/>
    <n v="31.624999999999996"/>
    <n v="63.249999999999993"/>
    <x v="1"/>
    <x v="0"/>
    <x v="1"/>
  </r>
  <r>
    <s v="OJU-34452-896"/>
    <x v="309"/>
    <s v="60799-92593-CX"/>
    <s v="E-L-0.5"/>
    <n v="1"/>
    <x v="344"/>
    <s v=" "/>
    <x v="0"/>
    <x v="1"/>
    <s v="L"/>
    <x v="1"/>
    <n v="8.91"/>
    <n v="8.91"/>
    <x v="1"/>
    <x v="1"/>
    <x v="0"/>
  </r>
  <r>
    <s v="GZS-50547-887"/>
    <x v="310"/>
    <s v="61600-55136-UM"/>
    <s v="E-D-1"/>
    <n v="2"/>
    <x v="345"/>
    <s v="ccatchesideaa@macromedia.com"/>
    <x v="0"/>
    <x v="1"/>
    <s v="D"/>
    <x v="0"/>
    <n v="12.15"/>
    <n v="24.3"/>
    <x v="1"/>
    <x v="2"/>
    <x v="0"/>
  </r>
  <r>
    <s v="ESR-54041-053"/>
    <x v="311"/>
    <s v="59771-90302-OF"/>
    <s v="A-L-0.5"/>
    <n v="6"/>
    <x v="346"/>
    <s v="cgibbonsonab@accuweather.com"/>
    <x v="0"/>
    <x v="2"/>
    <s v="L"/>
    <x v="1"/>
    <n v="7.77"/>
    <n v="46.62"/>
    <x v="2"/>
    <x v="1"/>
    <x v="0"/>
  </r>
  <r>
    <s v="OGD-10781-526"/>
    <x v="132"/>
    <s v="16880-78077-FB"/>
    <s v="R-L-0.5"/>
    <n v="6"/>
    <x v="347"/>
    <s v="tfarraac@behance.net"/>
    <x v="0"/>
    <x v="0"/>
    <s v="L"/>
    <x v="1"/>
    <n v="7.169999999999999"/>
    <n v="43.019999999999996"/>
    <x v="0"/>
    <x v="1"/>
    <x v="1"/>
  </r>
  <r>
    <s v="FVH-29271-315"/>
    <x v="312"/>
    <s v="74415-50873-FC"/>
    <s v="A-D-0.5"/>
    <n v="3"/>
    <x v="348"/>
    <s v=" "/>
    <x v="1"/>
    <x v="2"/>
    <s v="D"/>
    <x v="1"/>
    <n v="5.97"/>
    <n v="17.91"/>
    <x v="2"/>
    <x v="2"/>
    <x v="0"/>
  </r>
  <r>
    <s v="BNZ-20544-633"/>
    <x v="313"/>
    <s v="31798-95707-NR"/>
    <s v="L-L-0.5"/>
    <n v="4"/>
    <x v="349"/>
    <s v="gbamfieldae@yellowpages.com"/>
    <x v="0"/>
    <x v="3"/>
    <s v="L"/>
    <x v="1"/>
    <n v="9.51"/>
    <n v="38.04"/>
    <x v="3"/>
    <x v="1"/>
    <x v="0"/>
  </r>
  <r>
    <s v="FUX-85791-078"/>
    <x v="156"/>
    <s v="59122-08794-WT"/>
    <s v="A-M-0.2"/>
    <n v="2"/>
    <x v="350"/>
    <s v="whollingdaleaf@about.me"/>
    <x v="0"/>
    <x v="2"/>
    <s v="M"/>
    <x v="3"/>
    <n v="3.375"/>
    <n v="6.75"/>
    <x v="2"/>
    <x v="0"/>
    <x v="0"/>
  </r>
  <r>
    <s v="YXP-20078-116"/>
    <x v="314"/>
    <s v="37238-52421-JJ"/>
    <s v="R-M-0.5"/>
    <n v="1"/>
    <x v="351"/>
    <s v="jdeag@xrea.com"/>
    <x v="0"/>
    <x v="0"/>
    <s v="M"/>
    <x v="1"/>
    <n v="5.97"/>
    <n v="5.97"/>
    <x v="0"/>
    <x v="0"/>
    <x v="0"/>
  </r>
  <r>
    <s v="VQV-59984-866"/>
    <x v="315"/>
    <s v="48854-01899-FN"/>
    <s v="R-D-0.2"/>
    <n v="3"/>
    <x v="352"/>
    <s v="vskulletah@tinyurl.com"/>
    <x v="1"/>
    <x v="0"/>
    <s v="D"/>
    <x v="3"/>
    <n v="2.6849999999999996"/>
    <n v="8.0549999999999997"/>
    <x v="0"/>
    <x v="2"/>
    <x v="1"/>
  </r>
  <r>
    <s v="JEH-37276-048"/>
    <x v="316"/>
    <s v="80896-38819-DW"/>
    <s v="A-L-0.5"/>
    <n v="3"/>
    <x v="353"/>
    <s v="jrudeforthai@wunderground.com"/>
    <x v="1"/>
    <x v="2"/>
    <s v="L"/>
    <x v="1"/>
    <n v="7.77"/>
    <n v="23.31"/>
    <x v="2"/>
    <x v="1"/>
    <x v="0"/>
  </r>
  <r>
    <s v="VYD-28555-589"/>
    <x v="317"/>
    <s v="29814-01459-RC"/>
    <s v="R-L-0.5"/>
    <n v="6"/>
    <x v="354"/>
    <s v="atomaszewskiaj@answers.com"/>
    <x v="2"/>
    <x v="0"/>
    <s v="L"/>
    <x v="1"/>
    <n v="7.169999999999999"/>
    <n v="43.019999999999996"/>
    <x v="0"/>
    <x v="1"/>
    <x v="0"/>
  </r>
  <r>
    <s v="WUG-76466-650"/>
    <x v="318"/>
    <s v="43439-94003-DW"/>
    <s v="L-D-0.5"/>
    <n v="3"/>
    <x v="306"/>
    <s v=" "/>
    <x v="0"/>
    <x v="3"/>
    <s v="D"/>
    <x v="1"/>
    <n v="7.77"/>
    <n v="23.31"/>
    <x v="3"/>
    <x v="2"/>
    <x v="1"/>
  </r>
  <r>
    <s v="RJV-08261-583"/>
    <x v="182"/>
    <s v="48497-29281-FE"/>
    <s v="A-D-0.2"/>
    <n v="5"/>
    <x v="355"/>
    <s v="pbessal@qq.com"/>
    <x v="0"/>
    <x v="2"/>
    <s v="D"/>
    <x v="3"/>
    <n v="2.9849999999999999"/>
    <n v="14.924999999999999"/>
    <x v="2"/>
    <x v="2"/>
    <x v="0"/>
  </r>
  <r>
    <s v="PMR-56062-609"/>
    <x v="319"/>
    <s v="43605-12616-YH"/>
    <s v="E-D-0.5"/>
    <n v="3"/>
    <x v="356"/>
    <s v="ewindressam@marketwatch.com"/>
    <x v="0"/>
    <x v="1"/>
    <s v="D"/>
    <x v="1"/>
    <n v="7.29"/>
    <n v="21.87"/>
    <x v="1"/>
    <x v="2"/>
    <x v="1"/>
  </r>
  <r>
    <s v="XLD-12920-505"/>
    <x v="320"/>
    <s v="21907-75962-VB"/>
    <s v="E-L-0.5"/>
    <n v="6"/>
    <x v="357"/>
    <s v=" "/>
    <x v="0"/>
    <x v="1"/>
    <s v="L"/>
    <x v="1"/>
    <n v="8.91"/>
    <n v="53.46"/>
    <x v="1"/>
    <x v="1"/>
    <x v="0"/>
  </r>
  <r>
    <s v="UBW-50312-037"/>
    <x v="321"/>
    <s v="69503-12127-YD"/>
    <s v="A-L-2.5"/>
    <n v="4"/>
    <x v="358"/>
    <s v=" "/>
    <x v="0"/>
    <x v="2"/>
    <s v="L"/>
    <x v="2"/>
    <n v="29.784999999999997"/>
    <n v="119.13999999999999"/>
    <x v="2"/>
    <x v="1"/>
    <x v="1"/>
  </r>
  <r>
    <s v="QAW-05889-019"/>
    <x v="322"/>
    <s v="68810-07329-EU"/>
    <s v="L-M-0.5"/>
    <n v="5"/>
    <x v="359"/>
    <s v="vbaumadierap@google.cn"/>
    <x v="0"/>
    <x v="3"/>
    <s v="M"/>
    <x v="1"/>
    <n v="8.73"/>
    <n v="43.650000000000006"/>
    <x v="3"/>
    <x v="0"/>
    <x v="0"/>
  </r>
  <r>
    <s v="EPT-12715-397"/>
    <x v="128"/>
    <s v="08478-75251-OG"/>
    <s v="A-D-0.2"/>
    <n v="6"/>
    <x v="360"/>
    <s v=" "/>
    <x v="0"/>
    <x v="2"/>
    <s v="D"/>
    <x v="3"/>
    <n v="2.9849999999999999"/>
    <n v="17.91"/>
    <x v="2"/>
    <x v="2"/>
    <x v="0"/>
  </r>
  <r>
    <s v="DHT-93810-053"/>
    <x v="323"/>
    <s v="17005-82030-EA"/>
    <s v="E-L-1"/>
    <n v="5"/>
    <x v="361"/>
    <s v="sweldsar@wired.com"/>
    <x v="0"/>
    <x v="1"/>
    <s v="L"/>
    <x v="0"/>
    <n v="14.85"/>
    <n v="74.25"/>
    <x v="1"/>
    <x v="1"/>
    <x v="0"/>
  </r>
  <r>
    <s v="DMY-96037-963"/>
    <x v="324"/>
    <s v="42179-95059-DO"/>
    <s v="L-D-0.2"/>
    <n v="3"/>
    <x v="362"/>
    <s v="msarvaras@artisteer.com"/>
    <x v="0"/>
    <x v="3"/>
    <s v="D"/>
    <x v="3"/>
    <n v="3.8849999999999998"/>
    <n v="11.654999999999999"/>
    <x v="3"/>
    <x v="2"/>
    <x v="0"/>
  </r>
  <r>
    <s v="MBM-55936-917"/>
    <x v="325"/>
    <s v="55989-39849-WO"/>
    <s v="L-D-0.5"/>
    <n v="3"/>
    <x v="363"/>
    <s v="ahavickat@nsw.gov.au"/>
    <x v="0"/>
    <x v="3"/>
    <s v="D"/>
    <x v="1"/>
    <n v="7.77"/>
    <n v="23.31"/>
    <x v="3"/>
    <x v="2"/>
    <x v="0"/>
  </r>
  <r>
    <s v="TPA-93614-840"/>
    <x v="326"/>
    <s v="28932-49296-TM"/>
    <s v="E-D-0.5"/>
    <n v="2"/>
    <x v="364"/>
    <s v="sdivinyau@ask.com"/>
    <x v="0"/>
    <x v="1"/>
    <s v="D"/>
    <x v="1"/>
    <n v="7.29"/>
    <n v="14.58"/>
    <x v="1"/>
    <x v="2"/>
    <x v="0"/>
  </r>
  <r>
    <s v="WDM-77521-710"/>
    <x v="327"/>
    <s v="86144-10144-CB"/>
    <s v="A-M-0.5"/>
    <n v="2"/>
    <x v="365"/>
    <s v="inorquoyav@businessweek.com"/>
    <x v="0"/>
    <x v="2"/>
    <s v="M"/>
    <x v="1"/>
    <n v="6.75"/>
    <n v="13.5"/>
    <x v="2"/>
    <x v="0"/>
    <x v="1"/>
  </r>
  <r>
    <s v="EIP-19142-462"/>
    <x v="328"/>
    <s v="60973-72562-DQ"/>
    <s v="E-L-1"/>
    <n v="6"/>
    <x v="366"/>
    <s v="aiddisonaw@usa.gov"/>
    <x v="0"/>
    <x v="1"/>
    <s v="L"/>
    <x v="0"/>
    <n v="14.85"/>
    <n v="89.1"/>
    <x v="1"/>
    <x v="1"/>
    <x v="1"/>
  </r>
  <r>
    <s v="EIP-19142-462"/>
    <x v="328"/>
    <s v="60973-72562-DQ"/>
    <s v="A-L-0.2"/>
    <n v="1"/>
    <x v="366"/>
    <s v="aiddisonaw@usa.gov"/>
    <x v="0"/>
    <x v="2"/>
    <s v="L"/>
    <x v="3"/>
    <n v="3.8849999999999998"/>
    <n v="3.8849999999999998"/>
    <x v="2"/>
    <x v="1"/>
    <x v="1"/>
  </r>
  <r>
    <s v="ZZL-76364-387"/>
    <x v="128"/>
    <s v="11263-86515-VU"/>
    <s v="R-L-2.5"/>
    <n v="4"/>
    <x v="367"/>
    <s v="rlongfielday@bluehost.com"/>
    <x v="0"/>
    <x v="0"/>
    <s v="L"/>
    <x v="2"/>
    <n v="27.484999999999996"/>
    <n v="109.93999999999998"/>
    <x v="0"/>
    <x v="1"/>
    <x v="1"/>
  </r>
  <r>
    <s v="GMF-18638-786"/>
    <x v="329"/>
    <s v="60004-62976-NI"/>
    <s v="L-D-0.5"/>
    <n v="6"/>
    <x v="368"/>
    <s v="gkislingburyaz@samsung.com"/>
    <x v="0"/>
    <x v="3"/>
    <s v="D"/>
    <x v="1"/>
    <n v="7.77"/>
    <n v="46.62"/>
    <x v="3"/>
    <x v="2"/>
    <x v="0"/>
  </r>
  <r>
    <s v="TDJ-20844-787"/>
    <x v="330"/>
    <s v="77876-28498-HI"/>
    <s v="A-L-0.5"/>
    <n v="5"/>
    <x v="369"/>
    <s v="xgibbonsb0@artisteer.com"/>
    <x v="0"/>
    <x v="2"/>
    <s v="L"/>
    <x v="1"/>
    <n v="7.77"/>
    <n v="38.849999999999994"/>
    <x v="2"/>
    <x v="1"/>
    <x v="1"/>
  </r>
  <r>
    <s v="BWK-39400-446"/>
    <x v="331"/>
    <s v="61302-06948-EH"/>
    <s v="L-D-0.5"/>
    <n v="4"/>
    <x v="370"/>
    <s v="fparresb1@imageshack.us"/>
    <x v="0"/>
    <x v="3"/>
    <s v="D"/>
    <x v="1"/>
    <n v="7.77"/>
    <n v="31.08"/>
    <x v="3"/>
    <x v="2"/>
    <x v="0"/>
  </r>
  <r>
    <s v="LCB-02099-995"/>
    <x v="332"/>
    <s v="06757-96251-UH"/>
    <s v="A-D-0.2"/>
    <n v="6"/>
    <x v="371"/>
    <s v="gsibrayb2@wsj.com"/>
    <x v="0"/>
    <x v="2"/>
    <s v="D"/>
    <x v="3"/>
    <n v="2.9849999999999999"/>
    <n v="17.91"/>
    <x v="2"/>
    <x v="2"/>
    <x v="0"/>
  </r>
  <r>
    <s v="UBA-43678-174"/>
    <x v="333"/>
    <s v="44530-75983-OD"/>
    <s v="E-D-2.5"/>
    <n v="6"/>
    <x v="372"/>
    <s v="ihotchkinb3@mit.edu"/>
    <x v="2"/>
    <x v="1"/>
    <s v="D"/>
    <x v="2"/>
    <n v="27.945"/>
    <n v="167.67000000000002"/>
    <x v="1"/>
    <x v="2"/>
    <x v="1"/>
  </r>
  <r>
    <s v="UDH-24280-432"/>
    <x v="334"/>
    <s v="44865-58249-RY"/>
    <s v="L-L-1"/>
    <n v="4"/>
    <x v="373"/>
    <s v="nbroadberrieb4@gnu.org"/>
    <x v="0"/>
    <x v="3"/>
    <s v="L"/>
    <x v="0"/>
    <n v="15.85"/>
    <n v="63.4"/>
    <x v="3"/>
    <x v="1"/>
    <x v="1"/>
  </r>
  <r>
    <s v="IDQ-20193-502"/>
    <x v="335"/>
    <s v="36021-61205-DF"/>
    <s v="L-M-0.2"/>
    <n v="2"/>
    <x v="374"/>
    <s v="rpithcockb5@yellowbook.com"/>
    <x v="0"/>
    <x v="3"/>
    <s v="M"/>
    <x v="3"/>
    <n v="4.3650000000000002"/>
    <n v="8.73"/>
    <x v="3"/>
    <x v="0"/>
    <x v="0"/>
  </r>
  <r>
    <s v="DJG-14442-608"/>
    <x v="336"/>
    <s v="75716-12782-SS"/>
    <s v="R-D-1"/>
    <n v="3"/>
    <x v="375"/>
    <s v="gcroysdaleb6@nih.gov"/>
    <x v="0"/>
    <x v="0"/>
    <s v="D"/>
    <x v="0"/>
    <n v="8.9499999999999993"/>
    <n v="26.849999999999998"/>
    <x v="0"/>
    <x v="2"/>
    <x v="0"/>
  </r>
  <r>
    <s v="DWB-61381-370"/>
    <x v="337"/>
    <s v="11812-00461-KH"/>
    <s v="L-L-0.2"/>
    <n v="2"/>
    <x v="376"/>
    <s v="bgozzettb7@github.com"/>
    <x v="0"/>
    <x v="3"/>
    <s v="L"/>
    <x v="3"/>
    <n v="4.7549999999999999"/>
    <n v="9.51"/>
    <x v="3"/>
    <x v="1"/>
    <x v="1"/>
  </r>
  <r>
    <s v="FRD-17347-990"/>
    <x v="80"/>
    <s v="46681-78850-ZW"/>
    <s v="A-D-1"/>
    <n v="4"/>
    <x v="377"/>
    <s v="tcraggsb8@house.gov"/>
    <x v="1"/>
    <x v="2"/>
    <s v="D"/>
    <x v="0"/>
    <n v="9.9499999999999993"/>
    <n v="39.799999999999997"/>
    <x v="2"/>
    <x v="2"/>
    <x v="1"/>
  </r>
  <r>
    <s v="YPP-27450-525"/>
    <x v="338"/>
    <s v="01932-87052-KO"/>
    <s v="E-M-0.5"/>
    <n v="3"/>
    <x v="378"/>
    <s v="lcullrfordb9@xing.com"/>
    <x v="0"/>
    <x v="1"/>
    <s v="M"/>
    <x v="1"/>
    <n v="8.25"/>
    <n v="24.75"/>
    <x v="1"/>
    <x v="0"/>
    <x v="0"/>
  </r>
  <r>
    <s v="EFC-39577-424"/>
    <x v="339"/>
    <s v="16046-34805-ZF"/>
    <s v="E-M-1"/>
    <n v="5"/>
    <x v="379"/>
    <s v="arizonba@xing.com"/>
    <x v="0"/>
    <x v="1"/>
    <s v="M"/>
    <x v="0"/>
    <n v="13.75"/>
    <n v="68.75"/>
    <x v="1"/>
    <x v="0"/>
    <x v="0"/>
  </r>
  <r>
    <s v="LAW-80062-016"/>
    <x v="340"/>
    <s v="34546-70516-LR"/>
    <s v="E-M-0.5"/>
    <n v="6"/>
    <x v="380"/>
    <s v=" "/>
    <x v="1"/>
    <x v="1"/>
    <s v="M"/>
    <x v="1"/>
    <n v="8.25"/>
    <n v="49.5"/>
    <x v="1"/>
    <x v="0"/>
    <x v="1"/>
  </r>
  <r>
    <s v="WKL-27981-758"/>
    <x v="177"/>
    <s v="73699-93557-FZ"/>
    <s v="A-M-2.5"/>
    <n v="2"/>
    <x v="381"/>
    <s v="fmiellbc@spiegel.de"/>
    <x v="0"/>
    <x v="2"/>
    <s v="M"/>
    <x v="2"/>
    <n v="25.874999999999996"/>
    <n v="51.749999999999993"/>
    <x v="2"/>
    <x v="0"/>
    <x v="0"/>
  </r>
  <r>
    <s v="VRT-39834-265"/>
    <x v="341"/>
    <s v="86686-37462-CK"/>
    <s v="L-L-1"/>
    <n v="3"/>
    <x v="382"/>
    <s v=" "/>
    <x v="1"/>
    <x v="3"/>
    <s v="L"/>
    <x v="0"/>
    <n v="15.85"/>
    <n v="47.55"/>
    <x v="3"/>
    <x v="1"/>
    <x v="0"/>
  </r>
  <r>
    <s v="QTC-71005-730"/>
    <x v="342"/>
    <s v="14298-02150-KH"/>
    <s v="A-L-0.2"/>
    <n v="4"/>
    <x v="383"/>
    <s v=" "/>
    <x v="0"/>
    <x v="2"/>
    <s v="L"/>
    <x v="3"/>
    <n v="3.8849999999999998"/>
    <n v="15.54"/>
    <x v="2"/>
    <x v="1"/>
    <x v="1"/>
  </r>
  <r>
    <s v="TNX-09857-717"/>
    <x v="343"/>
    <s v="48675-07824-HJ"/>
    <s v="L-M-1"/>
    <n v="6"/>
    <x v="384"/>
    <s v=" "/>
    <x v="0"/>
    <x v="3"/>
    <s v="M"/>
    <x v="0"/>
    <n v="14.55"/>
    <n v="87.300000000000011"/>
    <x v="3"/>
    <x v="0"/>
    <x v="0"/>
  </r>
  <r>
    <s v="JZV-43874-185"/>
    <x v="344"/>
    <s v="18551-80943-YQ"/>
    <s v="A-M-1"/>
    <n v="5"/>
    <x v="385"/>
    <s v=" "/>
    <x v="0"/>
    <x v="2"/>
    <s v="M"/>
    <x v="0"/>
    <n v="11.25"/>
    <n v="56.25"/>
    <x v="2"/>
    <x v="0"/>
    <x v="0"/>
  </r>
  <r>
    <s v="ICF-17486-106"/>
    <x v="47"/>
    <s v="19196-09748-DB"/>
    <s v="L-L-2.5"/>
    <n v="1"/>
    <x v="386"/>
    <s v="wspringallbh@jugem.jp"/>
    <x v="0"/>
    <x v="3"/>
    <s v="L"/>
    <x v="2"/>
    <n v="36.454999999999998"/>
    <n v="36.454999999999998"/>
    <x v="3"/>
    <x v="1"/>
    <x v="0"/>
  </r>
  <r>
    <s v="BMK-49520-383"/>
    <x v="345"/>
    <s v="72233-08665-IP"/>
    <s v="R-L-0.2"/>
    <n v="3"/>
    <x v="387"/>
    <s v=" "/>
    <x v="0"/>
    <x v="0"/>
    <s v="L"/>
    <x v="3"/>
    <n v="3.5849999999999995"/>
    <n v="10.754999999999999"/>
    <x v="0"/>
    <x v="1"/>
    <x v="0"/>
  </r>
  <r>
    <s v="HTS-15020-632"/>
    <x v="169"/>
    <s v="53817-13148-RK"/>
    <s v="R-M-0.2"/>
    <n v="3"/>
    <x v="388"/>
    <s v="ghawkyensbj@census.gov"/>
    <x v="0"/>
    <x v="0"/>
    <s v="M"/>
    <x v="3"/>
    <n v="2.9849999999999999"/>
    <n v="8.9550000000000001"/>
    <x v="0"/>
    <x v="0"/>
    <x v="1"/>
  </r>
  <r>
    <s v="YLE-18247-749"/>
    <x v="346"/>
    <s v="92227-49331-QR"/>
    <s v="A-L-0.5"/>
    <n v="3"/>
    <x v="389"/>
    <s v=" "/>
    <x v="0"/>
    <x v="2"/>
    <s v="L"/>
    <x v="1"/>
    <n v="7.77"/>
    <n v="23.31"/>
    <x v="2"/>
    <x v="1"/>
    <x v="0"/>
  </r>
  <r>
    <s v="KJJ-12573-591"/>
    <x v="347"/>
    <s v="12997-41076-FQ"/>
    <s v="A-L-2.5"/>
    <n v="1"/>
    <x v="390"/>
    <s v=" "/>
    <x v="0"/>
    <x v="2"/>
    <s v="L"/>
    <x v="2"/>
    <n v="29.784999999999997"/>
    <n v="29.784999999999997"/>
    <x v="2"/>
    <x v="1"/>
    <x v="0"/>
  </r>
  <r>
    <s v="RGU-43561-950"/>
    <x v="348"/>
    <s v="44220-00348-MB"/>
    <s v="A-L-2.5"/>
    <n v="5"/>
    <x v="391"/>
    <s v="bmcgilvrabm@so-net.ne.jp"/>
    <x v="0"/>
    <x v="2"/>
    <s v="L"/>
    <x v="2"/>
    <n v="29.784999999999997"/>
    <n v="148.92499999999998"/>
    <x v="2"/>
    <x v="1"/>
    <x v="0"/>
  </r>
  <r>
    <s v="JSN-73975-443"/>
    <x v="349"/>
    <s v="93047-98331-DD"/>
    <s v="L-M-0.5"/>
    <n v="1"/>
    <x v="392"/>
    <s v="adanzeybn@github.com"/>
    <x v="0"/>
    <x v="3"/>
    <s v="M"/>
    <x v="1"/>
    <n v="8.73"/>
    <n v="8.73"/>
    <x v="3"/>
    <x v="0"/>
    <x v="0"/>
  </r>
  <r>
    <s v="WNR-71736-993"/>
    <x v="350"/>
    <s v="16880-78077-FB"/>
    <s v="L-D-0.5"/>
    <n v="4"/>
    <x v="347"/>
    <s v="tfarraac@behance.net"/>
    <x v="0"/>
    <x v="3"/>
    <s v="D"/>
    <x v="1"/>
    <n v="7.77"/>
    <n v="31.08"/>
    <x v="3"/>
    <x v="2"/>
    <x v="1"/>
  </r>
  <r>
    <s v="WNR-71736-993"/>
    <x v="350"/>
    <s v="16880-78077-FB"/>
    <s v="A-D-2.5"/>
    <n v="6"/>
    <x v="347"/>
    <s v="tfarraac@behance.net"/>
    <x v="0"/>
    <x v="2"/>
    <s v="D"/>
    <x v="2"/>
    <n v="22.884999999999998"/>
    <n v="137.31"/>
    <x v="2"/>
    <x v="2"/>
    <x v="1"/>
  </r>
  <r>
    <s v="HNI-91338-546"/>
    <x v="54"/>
    <s v="67285-75317-XI"/>
    <s v="A-D-0.5"/>
    <n v="5"/>
    <x v="393"/>
    <s v=" "/>
    <x v="0"/>
    <x v="2"/>
    <s v="D"/>
    <x v="1"/>
    <n v="5.97"/>
    <n v="29.849999999999998"/>
    <x v="2"/>
    <x v="2"/>
    <x v="1"/>
  </r>
  <r>
    <s v="CYH-53243-218"/>
    <x v="237"/>
    <s v="88167-57964-PH"/>
    <s v="R-M-0.5"/>
    <n v="3"/>
    <x v="394"/>
    <s v=" "/>
    <x v="0"/>
    <x v="0"/>
    <s v="M"/>
    <x v="1"/>
    <n v="5.97"/>
    <n v="17.91"/>
    <x v="0"/>
    <x v="0"/>
    <x v="1"/>
  </r>
  <r>
    <s v="SVD-75407-177"/>
    <x v="351"/>
    <s v="16106-36039-QS"/>
    <s v="E-L-0.5"/>
    <n v="3"/>
    <x v="395"/>
    <s v="ydombrellbs@dedecms.com"/>
    <x v="0"/>
    <x v="1"/>
    <s v="L"/>
    <x v="1"/>
    <n v="8.91"/>
    <n v="26.73"/>
    <x v="1"/>
    <x v="1"/>
    <x v="0"/>
  </r>
  <r>
    <s v="NVN-66443-451"/>
    <x v="352"/>
    <s v="98921-82417-GN"/>
    <s v="R-D-1"/>
    <n v="2"/>
    <x v="396"/>
    <s v="adarthbt@t.co"/>
    <x v="0"/>
    <x v="0"/>
    <s v="D"/>
    <x v="0"/>
    <n v="8.9499999999999993"/>
    <n v="17.899999999999999"/>
    <x v="0"/>
    <x v="2"/>
    <x v="1"/>
  </r>
  <r>
    <s v="JUA-13580-095"/>
    <x v="102"/>
    <s v="55265-75151-AK"/>
    <s v="R-L-0.2"/>
    <n v="4"/>
    <x v="397"/>
    <s v="mdarrigoebu@hud.gov"/>
    <x v="1"/>
    <x v="0"/>
    <s v="L"/>
    <x v="3"/>
    <n v="3.5849999999999995"/>
    <n v="14.339999999999998"/>
    <x v="0"/>
    <x v="1"/>
    <x v="0"/>
  </r>
  <r>
    <s v="ACY-56225-839"/>
    <x v="353"/>
    <s v="47386-50743-FG"/>
    <s v="A-M-2.5"/>
    <n v="3"/>
    <x v="398"/>
    <s v=" "/>
    <x v="0"/>
    <x v="2"/>
    <s v="M"/>
    <x v="2"/>
    <n v="25.874999999999996"/>
    <n v="77.624999999999986"/>
    <x v="2"/>
    <x v="0"/>
    <x v="0"/>
  </r>
  <r>
    <s v="QBB-07903-622"/>
    <x v="354"/>
    <s v="32622-54551-UC"/>
    <s v="R-L-1"/>
    <n v="5"/>
    <x v="399"/>
    <s v="mackrillbw@bandcamp.com"/>
    <x v="0"/>
    <x v="0"/>
    <s v="L"/>
    <x v="0"/>
    <n v="11.95"/>
    <n v="59.75"/>
    <x v="0"/>
    <x v="1"/>
    <x v="1"/>
  </r>
  <r>
    <s v="JLJ-81802-619"/>
    <x v="135"/>
    <s v="16880-78077-FB"/>
    <s v="A-L-1"/>
    <n v="6"/>
    <x v="347"/>
    <s v="tfarraac@behance.net"/>
    <x v="0"/>
    <x v="2"/>
    <s v="L"/>
    <x v="0"/>
    <n v="12.95"/>
    <n v="77.699999999999989"/>
    <x v="2"/>
    <x v="1"/>
    <x v="1"/>
  </r>
  <r>
    <s v="HFT-77191-168"/>
    <x v="343"/>
    <s v="48419-02347-XP"/>
    <s v="R-D-0.2"/>
    <n v="2"/>
    <x v="400"/>
    <s v="mkippenby@dion.ne.jp"/>
    <x v="0"/>
    <x v="0"/>
    <s v="D"/>
    <x v="3"/>
    <n v="2.6849999999999996"/>
    <n v="5.3699999999999992"/>
    <x v="0"/>
    <x v="2"/>
    <x v="0"/>
  </r>
  <r>
    <s v="SZR-35951-530"/>
    <x v="89"/>
    <s v="14121-20527-OJ"/>
    <s v="E-D-2.5"/>
    <n v="3"/>
    <x v="401"/>
    <s v="wransonbz@ted.com"/>
    <x v="1"/>
    <x v="1"/>
    <s v="D"/>
    <x v="2"/>
    <n v="27.945"/>
    <n v="83.835000000000008"/>
    <x v="1"/>
    <x v="2"/>
    <x v="0"/>
  </r>
  <r>
    <s v="IKL-95976-565"/>
    <x v="355"/>
    <s v="53486-73919-BQ"/>
    <s v="A-M-1"/>
    <n v="2"/>
    <x v="402"/>
    <s v=" "/>
    <x v="0"/>
    <x v="2"/>
    <s v="M"/>
    <x v="0"/>
    <n v="11.25"/>
    <n v="22.5"/>
    <x v="2"/>
    <x v="0"/>
    <x v="1"/>
  </r>
  <r>
    <s v="XEY-48929-474"/>
    <x v="204"/>
    <s v="21889-94615-WT"/>
    <s v="L-M-2.5"/>
    <n v="6"/>
    <x v="403"/>
    <s v="lrignoldc1@miibeian.gov.cn"/>
    <x v="0"/>
    <x v="3"/>
    <s v="M"/>
    <x v="2"/>
    <n v="33.464999999999996"/>
    <n v="200.78999999999996"/>
    <x v="3"/>
    <x v="0"/>
    <x v="0"/>
  </r>
  <r>
    <s v="SQT-07286-736"/>
    <x v="356"/>
    <s v="87726-16941-QW"/>
    <s v="A-M-1"/>
    <n v="6"/>
    <x v="404"/>
    <s v=" "/>
    <x v="0"/>
    <x v="2"/>
    <s v="M"/>
    <x v="0"/>
    <n v="11.25"/>
    <n v="67.5"/>
    <x v="2"/>
    <x v="0"/>
    <x v="1"/>
  </r>
  <r>
    <s v="QDU-45390-361"/>
    <x v="357"/>
    <s v="03677-09134-BC"/>
    <s v="E-M-0.5"/>
    <n v="1"/>
    <x v="405"/>
    <s v="crowthornc3@msn.com"/>
    <x v="0"/>
    <x v="1"/>
    <s v="M"/>
    <x v="1"/>
    <n v="8.25"/>
    <n v="8.25"/>
    <x v="1"/>
    <x v="0"/>
    <x v="1"/>
  </r>
  <r>
    <s v="RUJ-30649-712"/>
    <x v="300"/>
    <s v="93224-71517-WV"/>
    <s v="L-L-0.2"/>
    <n v="2"/>
    <x v="406"/>
    <s v="orylandc4@deviantart.com"/>
    <x v="0"/>
    <x v="3"/>
    <s v="L"/>
    <x v="3"/>
    <n v="4.7549999999999999"/>
    <n v="9.51"/>
    <x v="3"/>
    <x v="1"/>
    <x v="0"/>
  </r>
  <r>
    <s v="WSV-49732-075"/>
    <x v="358"/>
    <s v="76263-95145-GJ"/>
    <s v="L-D-2.5"/>
    <n v="1"/>
    <x v="407"/>
    <s v=" "/>
    <x v="0"/>
    <x v="3"/>
    <s v="D"/>
    <x v="2"/>
    <n v="29.784999999999997"/>
    <n v="29.784999999999997"/>
    <x v="3"/>
    <x v="2"/>
    <x v="1"/>
  </r>
  <r>
    <s v="VJF-46305-323"/>
    <x v="161"/>
    <s v="68555-89840-GZ"/>
    <s v="L-D-0.5"/>
    <n v="2"/>
    <x v="408"/>
    <s v="msesonck@census.gov"/>
    <x v="0"/>
    <x v="3"/>
    <s v="D"/>
    <x v="1"/>
    <n v="7.77"/>
    <n v="15.54"/>
    <x v="3"/>
    <x v="2"/>
    <x v="1"/>
  </r>
  <r>
    <s v="CXD-74176-600"/>
    <x v="129"/>
    <s v="70624-19112-AO"/>
    <s v="E-L-0.5"/>
    <n v="4"/>
    <x v="409"/>
    <s v="craglessc7@webmd.com"/>
    <x v="1"/>
    <x v="1"/>
    <s v="L"/>
    <x v="1"/>
    <n v="8.91"/>
    <n v="35.64"/>
    <x v="1"/>
    <x v="1"/>
    <x v="1"/>
  </r>
  <r>
    <s v="ADX-50674-975"/>
    <x v="359"/>
    <s v="58916-61837-QH"/>
    <s v="A-M-2.5"/>
    <n v="4"/>
    <x v="410"/>
    <s v="fhollowsc8@blogtalkradio.com"/>
    <x v="0"/>
    <x v="2"/>
    <s v="M"/>
    <x v="2"/>
    <n v="25.874999999999996"/>
    <n v="103.49999999999999"/>
    <x v="2"/>
    <x v="0"/>
    <x v="0"/>
  </r>
  <r>
    <s v="RRP-51647-420"/>
    <x v="360"/>
    <s v="89292-52335-YZ"/>
    <s v="E-D-1"/>
    <n v="3"/>
    <x v="411"/>
    <s v="llathleiffc9@nationalgeographic.com"/>
    <x v="1"/>
    <x v="1"/>
    <s v="D"/>
    <x v="0"/>
    <n v="12.15"/>
    <n v="36.450000000000003"/>
    <x v="1"/>
    <x v="2"/>
    <x v="0"/>
  </r>
  <r>
    <s v="PKJ-99134-523"/>
    <x v="361"/>
    <s v="77284-34297-YY"/>
    <s v="R-L-0.5"/>
    <n v="5"/>
    <x v="412"/>
    <s v="kheadsca@jalbum.net"/>
    <x v="0"/>
    <x v="0"/>
    <s v="L"/>
    <x v="1"/>
    <n v="7.169999999999999"/>
    <n v="35.849999999999994"/>
    <x v="0"/>
    <x v="1"/>
    <x v="1"/>
  </r>
  <r>
    <s v="FZQ-29439-457"/>
    <x v="362"/>
    <s v="50449-80974-BZ"/>
    <s v="E-L-0.2"/>
    <n v="5"/>
    <x v="413"/>
    <s v="tbownecb@unicef.org"/>
    <x v="1"/>
    <x v="1"/>
    <s v="L"/>
    <x v="3"/>
    <n v="4.4550000000000001"/>
    <n v="22.274999999999999"/>
    <x v="1"/>
    <x v="1"/>
    <x v="0"/>
  </r>
  <r>
    <s v="USN-68115-161"/>
    <x v="363"/>
    <s v="08120-16183-AW"/>
    <s v="E-M-0.2"/>
    <n v="6"/>
    <x v="414"/>
    <s v="rjacquemardcc@acquirethisname.com"/>
    <x v="1"/>
    <x v="1"/>
    <s v="M"/>
    <x v="3"/>
    <n v="4.125"/>
    <n v="24.75"/>
    <x v="1"/>
    <x v="0"/>
    <x v="1"/>
  </r>
  <r>
    <s v="IXU-20263-532"/>
    <x v="364"/>
    <s v="68044-89277-ML"/>
    <s v="L-M-2.5"/>
    <n v="2"/>
    <x v="415"/>
    <s v="kwarmancd@printfriendly.com"/>
    <x v="1"/>
    <x v="3"/>
    <s v="M"/>
    <x v="2"/>
    <n v="33.464999999999996"/>
    <n v="66.929999999999993"/>
    <x v="3"/>
    <x v="0"/>
    <x v="0"/>
  </r>
  <r>
    <s v="CBT-15092-420"/>
    <x v="85"/>
    <s v="71364-35210-HS"/>
    <s v="L-M-0.5"/>
    <n v="1"/>
    <x v="416"/>
    <s v="wcholomince@about.com"/>
    <x v="2"/>
    <x v="3"/>
    <s v="M"/>
    <x v="1"/>
    <n v="8.73"/>
    <n v="8.73"/>
    <x v="3"/>
    <x v="0"/>
    <x v="0"/>
  </r>
  <r>
    <s v="PKQ-46841-696"/>
    <x v="365"/>
    <s v="37177-68797-ON"/>
    <s v="R-M-0.5"/>
    <n v="3"/>
    <x v="417"/>
    <s v="abraidmancf@census.gov"/>
    <x v="0"/>
    <x v="0"/>
    <s v="M"/>
    <x v="1"/>
    <n v="5.97"/>
    <n v="17.91"/>
    <x v="0"/>
    <x v="0"/>
    <x v="1"/>
  </r>
  <r>
    <s v="XDU-05471-219"/>
    <x v="366"/>
    <s v="60308-06944-GS"/>
    <s v="R-L-0.5"/>
    <n v="1"/>
    <x v="418"/>
    <s v="pdurbancg@symantec.com"/>
    <x v="1"/>
    <x v="0"/>
    <s v="L"/>
    <x v="1"/>
    <n v="7.169999999999999"/>
    <n v="7.169999999999999"/>
    <x v="0"/>
    <x v="1"/>
    <x v="1"/>
  </r>
  <r>
    <s v="NID-20149-329"/>
    <x v="367"/>
    <s v="49888-39458-PF"/>
    <s v="R-D-0.2"/>
    <n v="2"/>
    <x v="419"/>
    <s v="aharroldch@miibeian.gov.cn"/>
    <x v="0"/>
    <x v="0"/>
    <s v="D"/>
    <x v="3"/>
    <n v="2.6849999999999996"/>
    <n v="5.3699999999999992"/>
    <x v="0"/>
    <x v="2"/>
    <x v="1"/>
  </r>
  <r>
    <s v="SVU-27222-213"/>
    <x v="142"/>
    <s v="60748-46813-DZ"/>
    <s v="L-L-0.2"/>
    <n v="5"/>
    <x v="420"/>
    <s v="spamphilonci@mlb.com"/>
    <x v="1"/>
    <x v="3"/>
    <s v="L"/>
    <x v="3"/>
    <n v="4.7549999999999999"/>
    <n v="23.774999999999999"/>
    <x v="3"/>
    <x v="1"/>
    <x v="1"/>
  </r>
  <r>
    <s v="RWI-84131-848"/>
    <x v="368"/>
    <s v="16385-11286-NX"/>
    <s v="R-D-2.5"/>
    <n v="2"/>
    <x v="421"/>
    <s v="mspurdencj@exblog.jp"/>
    <x v="0"/>
    <x v="0"/>
    <s v="D"/>
    <x v="2"/>
    <n v="20.584999999999997"/>
    <n v="41.169999999999995"/>
    <x v="0"/>
    <x v="2"/>
    <x v="0"/>
  </r>
  <r>
    <s v="GUU-40666-525"/>
    <x v="31"/>
    <s v="68555-89840-GZ"/>
    <s v="A-L-0.2"/>
    <n v="3"/>
    <x v="408"/>
    <s v="msesonck@census.gov"/>
    <x v="0"/>
    <x v="2"/>
    <s v="L"/>
    <x v="3"/>
    <n v="3.8849999999999998"/>
    <n v="11.654999999999999"/>
    <x v="2"/>
    <x v="1"/>
    <x v="1"/>
  </r>
  <r>
    <s v="SCN-51395-066"/>
    <x v="369"/>
    <s v="72164-90254-EJ"/>
    <s v="L-L-0.5"/>
    <n v="4"/>
    <x v="422"/>
    <s v="npirronecl@weibo.com"/>
    <x v="0"/>
    <x v="3"/>
    <s v="L"/>
    <x v="1"/>
    <n v="9.51"/>
    <n v="38.04"/>
    <x v="3"/>
    <x v="1"/>
    <x v="1"/>
  </r>
  <r>
    <s v="ULA-24644-321"/>
    <x v="370"/>
    <s v="67010-92988-CT"/>
    <s v="R-D-2.5"/>
    <n v="4"/>
    <x v="423"/>
    <s v="rcawleycm@yellowbook.com"/>
    <x v="1"/>
    <x v="0"/>
    <s v="D"/>
    <x v="2"/>
    <n v="20.584999999999997"/>
    <n v="82.339999999999989"/>
    <x v="0"/>
    <x v="2"/>
    <x v="0"/>
  </r>
  <r>
    <s v="EOL-92666-762"/>
    <x v="371"/>
    <s v="15776-91507-GT"/>
    <s v="L-L-0.2"/>
    <n v="2"/>
    <x v="424"/>
    <s v="sbarribalcn@microsoft.com"/>
    <x v="1"/>
    <x v="3"/>
    <s v="L"/>
    <x v="3"/>
    <n v="4.7549999999999999"/>
    <n v="9.51"/>
    <x v="3"/>
    <x v="1"/>
    <x v="0"/>
  </r>
  <r>
    <s v="AJV-18231-334"/>
    <x v="372"/>
    <s v="23473-41001-CD"/>
    <s v="R-D-2.5"/>
    <n v="2"/>
    <x v="425"/>
    <s v="aadamidesco@bizjournals.com"/>
    <x v="2"/>
    <x v="0"/>
    <s v="D"/>
    <x v="2"/>
    <n v="20.584999999999997"/>
    <n v="41.169999999999995"/>
    <x v="0"/>
    <x v="2"/>
    <x v="1"/>
  </r>
  <r>
    <s v="ZQI-47236-301"/>
    <x v="373"/>
    <s v="23446-47798-ID"/>
    <s v="L-L-0.5"/>
    <n v="5"/>
    <x v="426"/>
    <s v="cthowescp@craigslist.org"/>
    <x v="0"/>
    <x v="3"/>
    <s v="L"/>
    <x v="1"/>
    <n v="9.51"/>
    <n v="47.55"/>
    <x v="3"/>
    <x v="1"/>
    <x v="1"/>
  </r>
  <r>
    <s v="ZCR-15721-658"/>
    <x v="374"/>
    <s v="28327-84469-ND"/>
    <s v="A-M-1"/>
    <n v="4"/>
    <x v="427"/>
    <s v="rwillowaycq@admin.ch"/>
    <x v="0"/>
    <x v="2"/>
    <s v="M"/>
    <x v="0"/>
    <n v="11.25"/>
    <n v="45"/>
    <x v="2"/>
    <x v="0"/>
    <x v="1"/>
  </r>
  <r>
    <s v="QEW-47945-682"/>
    <x v="319"/>
    <s v="42466-87067-DT"/>
    <s v="L-L-0.2"/>
    <n v="5"/>
    <x v="428"/>
    <s v="aelwincr@privacy.gov.au"/>
    <x v="0"/>
    <x v="3"/>
    <s v="L"/>
    <x v="3"/>
    <n v="4.7549999999999999"/>
    <n v="23.774999999999999"/>
    <x v="3"/>
    <x v="1"/>
    <x v="1"/>
  </r>
  <r>
    <s v="PSY-45485-542"/>
    <x v="375"/>
    <s v="62246-99443-HF"/>
    <s v="R-D-0.5"/>
    <n v="3"/>
    <x v="429"/>
    <s v="abilbrookcs@booking.com"/>
    <x v="1"/>
    <x v="0"/>
    <s v="D"/>
    <x v="1"/>
    <n v="5.3699999999999992"/>
    <n v="16.11"/>
    <x v="0"/>
    <x v="2"/>
    <x v="0"/>
  </r>
  <r>
    <s v="BAQ-74241-156"/>
    <x v="376"/>
    <s v="99869-55718-UU"/>
    <s v="R-D-0.2"/>
    <n v="4"/>
    <x v="430"/>
    <s v="rmckallct@sakura.ne.jp"/>
    <x v="2"/>
    <x v="0"/>
    <s v="D"/>
    <x v="3"/>
    <n v="2.6849999999999996"/>
    <n v="10.739999999999998"/>
    <x v="0"/>
    <x v="2"/>
    <x v="0"/>
  </r>
  <r>
    <s v="BVU-77367-451"/>
    <x v="377"/>
    <s v="77421-46059-RY"/>
    <s v="A-D-1"/>
    <n v="5"/>
    <x v="431"/>
    <s v="bdailecu@vistaprint.com"/>
    <x v="0"/>
    <x v="2"/>
    <s v="D"/>
    <x v="0"/>
    <n v="9.9499999999999993"/>
    <n v="49.75"/>
    <x v="2"/>
    <x v="2"/>
    <x v="0"/>
  </r>
  <r>
    <s v="TJE-91516-344"/>
    <x v="378"/>
    <s v="49894-06550-OQ"/>
    <s v="E-M-1"/>
    <n v="2"/>
    <x v="432"/>
    <s v="atrehernecv@state.tx.us"/>
    <x v="1"/>
    <x v="1"/>
    <s v="M"/>
    <x v="0"/>
    <n v="13.75"/>
    <n v="27.5"/>
    <x v="1"/>
    <x v="0"/>
    <x v="1"/>
  </r>
  <r>
    <s v="LIS-96202-702"/>
    <x v="277"/>
    <s v="72028-63343-SU"/>
    <s v="L-D-2.5"/>
    <n v="4"/>
    <x v="433"/>
    <s v="abrentnallcw@biglobe.ne.jp"/>
    <x v="2"/>
    <x v="3"/>
    <s v="D"/>
    <x v="2"/>
    <n v="29.784999999999997"/>
    <n v="119.13999999999999"/>
    <x v="3"/>
    <x v="2"/>
    <x v="1"/>
  </r>
  <r>
    <s v="VIO-27668-766"/>
    <x v="379"/>
    <s v="10074-20104-NN"/>
    <s v="R-D-2.5"/>
    <n v="1"/>
    <x v="434"/>
    <s v="ddrinkallcx@psu.edu"/>
    <x v="0"/>
    <x v="0"/>
    <s v="D"/>
    <x v="2"/>
    <n v="20.584999999999997"/>
    <n v="20.584999999999997"/>
    <x v="0"/>
    <x v="2"/>
    <x v="0"/>
  </r>
  <r>
    <s v="ZVG-20473-043"/>
    <x v="86"/>
    <s v="71769-10219-IM"/>
    <s v="A-D-0.2"/>
    <n v="3"/>
    <x v="435"/>
    <s v="dkornelcy@cyberchimps.com"/>
    <x v="0"/>
    <x v="2"/>
    <s v="D"/>
    <x v="3"/>
    <n v="2.9849999999999999"/>
    <n v="8.9550000000000001"/>
    <x v="2"/>
    <x v="2"/>
    <x v="0"/>
  </r>
  <r>
    <s v="KGZ-56395-231"/>
    <x v="380"/>
    <s v="22221-71106-JD"/>
    <s v="A-D-0.5"/>
    <n v="1"/>
    <x v="436"/>
    <s v="rlequeuxcz@newyorker.com"/>
    <x v="0"/>
    <x v="2"/>
    <s v="D"/>
    <x v="1"/>
    <n v="5.97"/>
    <n v="5.97"/>
    <x v="2"/>
    <x v="2"/>
    <x v="1"/>
  </r>
  <r>
    <s v="CUU-92244-729"/>
    <x v="381"/>
    <s v="99735-44927-OL"/>
    <s v="E-M-1"/>
    <n v="3"/>
    <x v="437"/>
    <s v="jmccaulld0@parallels.com"/>
    <x v="0"/>
    <x v="1"/>
    <s v="M"/>
    <x v="0"/>
    <n v="13.75"/>
    <n v="41.25"/>
    <x v="1"/>
    <x v="0"/>
    <x v="0"/>
  </r>
  <r>
    <s v="EHE-94714-312"/>
    <x v="382"/>
    <s v="27132-68907-RC"/>
    <s v="E-L-0.2"/>
    <n v="5"/>
    <x v="438"/>
    <s v="abrashda@plala.or.jp"/>
    <x v="0"/>
    <x v="1"/>
    <s v="L"/>
    <x v="3"/>
    <n v="4.4550000000000001"/>
    <n v="22.274999999999999"/>
    <x v="1"/>
    <x v="1"/>
    <x v="0"/>
  </r>
  <r>
    <s v="RTL-16205-161"/>
    <x v="11"/>
    <s v="90440-62727-HI"/>
    <s v="A-M-0.5"/>
    <n v="1"/>
    <x v="439"/>
    <s v="ahutchinsond2@imgur.com"/>
    <x v="0"/>
    <x v="2"/>
    <s v="M"/>
    <x v="1"/>
    <n v="6.75"/>
    <n v="6.75"/>
    <x v="2"/>
    <x v="0"/>
    <x v="0"/>
  </r>
  <r>
    <s v="GTS-22482-014"/>
    <x v="167"/>
    <s v="36769-16558-SX"/>
    <s v="L-M-2.5"/>
    <n v="4"/>
    <x v="440"/>
    <s v=" "/>
    <x v="0"/>
    <x v="3"/>
    <s v="M"/>
    <x v="2"/>
    <n v="33.464999999999996"/>
    <n v="133.85999999999999"/>
    <x v="3"/>
    <x v="0"/>
    <x v="0"/>
  </r>
  <r>
    <s v="DYG-25473-881"/>
    <x v="383"/>
    <s v="10138-31681-SD"/>
    <s v="A-D-0.2"/>
    <n v="2"/>
    <x v="441"/>
    <s v="rdriversd4@hexun.com"/>
    <x v="0"/>
    <x v="2"/>
    <s v="D"/>
    <x v="3"/>
    <n v="2.9849999999999999"/>
    <n v="5.97"/>
    <x v="2"/>
    <x v="2"/>
    <x v="1"/>
  </r>
  <r>
    <s v="HTR-21838-286"/>
    <x v="18"/>
    <s v="24669-76297-SF"/>
    <s v="A-L-1"/>
    <n v="2"/>
    <x v="442"/>
    <s v="hzeald5@google.de"/>
    <x v="0"/>
    <x v="2"/>
    <s v="L"/>
    <x v="0"/>
    <n v="12.95"/>
    <n v="25.9"/>
    <x v="2"/>
    <x v="1"/>
    <x v="1"/>
  </r>
  <r>
    <s v="KYG-28296-920"/>
    <x v="84"/>
    <s v="78050-20355-DI"/>
    <s v="E-M-2.5"/>
    <n v="1"/>
    <x v="443"/>
    <s v="gsmallcombed6@ucla.edu"/>
    <x v="1"/>
    <x v="1"/>
    <s v="M"/>
    <x v="2"/>
    <n v="31.624999999999996"/>
    <n v="31.624999999999996"/>
    <x v="1"/>
    <x v="0"/>
    <x v="0"/>
  </r>
  <r>
    <s v="NNB-20459-430"/>
    <x v="384"/>
    <s v="79825-17822-UH"/>
    <s v="L-M-0.2"/>
    <n v="2"/>
    <x v="444"/>
    <s v="ddibleyd7@feedburner.com"/>
    <x v="0"/>
    <x v="3"/>
    <s v="M"/>
    <x v="3"/>
    <n v="4.3650000000000002"/>
    <n v="8.73"/>
    <x v="3"/>
    <x v="0"/>
    <x v="1"/>
  </r>
  <r>
    <s v="FEK-14025-351"/>
    <x v="385"/>
    <s v="03990-21586-MQ"/>
    <s v="E-L-0.2"/>
    <n v="6"/>
    <x v="445"/>
    <s v="gdimitrioud8@chronoengine.com"/>
    <x v="0"/>
    <x v="1"/>
    <s v="L"/>
    <x v="3"/>
    <n v="4.4550000000000001"/>
    <n v="26.73"/>
    <x v="1"/>
    <x v="1"/>
    <x v="0"/>
  </r>
  <r>
    <s v="AWH-16980-469"/>
    <x v="386"/>
    <s v="27493-46921-TZ"/>
    <s v="L-M-0.2"/>
    <n v="6"/>
    <x v="446"/>
    <s v="fflanagand9@woothemes.com"/>
    <x v="0"/>
    <x v="3"/>
    <s v="M"/>
    <x v="3"/>
    <n v="4.3650000000000002"/>
    <n v="26.19"/>
    <x v="3"/>
    <x v="0"/>
    <x v="1"/>
  </r>
  <r>
    <s v="ZPW-31329-741"/>
    <x v="387"/>
    <s v="27132-68907-RC"/>
    <s v="R-D-1"/>
    <n v="6"/>
    <x v="438"/>
    <s v="abrashda@plala.or.jp"/>
    <x v="0"/>
    <x v="0"/>
    <s v="D"/>
    <x v="0"/>
    <n v="8.9499999999999993"/>
    <n v="53.699999999999996"/>
    <x v="0"/>
    <x v="2"/>
    <x v="0"/>
  </r>
  <r>
    <s v="ZPW-31329-741"/>
    <x v="387"/>
    <s v="27132-68907-RC"/>
    <s v="E-M-2.5"/>
    <n v="4"/>
    <x v="438"/>
    <s v="abrashda@plala.or.jp"/>
    <x v="0"/>
    <x v="1"/>
    <s v="M"/>
    <x v="2"/>
    <n v="31.624999999999996"/>
    <n v="126.49999999999999"/>
    <x v="1"/>
    <x v="0"/>
    <x v="0"/>
  </r>
  <r>
    <s v="ZPW-31329-741"/>
    <x v="387"/>
    <s v="27132-68907-RC"/>
    <s v="E-M-0.2"/>
    <n v="1"/>
    <x v="438"/>
    <s v="abrashda@plala.or.jp"/>
    <x v="0"/>
    <x v="1"/>
    <s v="M"/>
    <x v="3"/>
    <n v="4.125"/>
    <n v="4.125"/>
    <x v="1"/>
    <x v="0"/>
    <x v="0"/>
  </r>
  <r>
    <s v="UBI-83843-396"/>
    <x v="388"/>
    <s v="58816-74064-TF"/>
    <s v="R-L-1"/>
    <n v="2"/>
    <x v="447"/>
    <s v="nizhakovdd@aol.com"/>
    <x v="2"/>
    <x v="0"/>
    <s v="L"/>
    <x v="0"/>
    <n v="11.95"/>
    <n v="23.9"/>
    <x v="0"/>
    <x v="1"/>
    <x v="1"/>
  </r>
  <r>
    <s v="VID-40587-569"/>
    <x v="389"/>
    <s v="09818-59895-EH"/>
    <s v="E-D-2.5"/>
    <n v="5"/>
    <x v="448"/>
    <s v="skeetsde@answers.com"/>
    <x v="0"/>
    <x v="1"/>
    <s v="D"/>
    <x v="2"/>
    <n v="27.945"/>
    <n v="139.72499999999999"/>
    <x v="1"/>
    <x v="2"/>
    <x v="0"/>
  </r>
  <r>
    <s v="KBB-52530-416"/>
    <x v="229"/>
    <s v="06488-46303-IZ"/>
    <s v="L-D-2.5"/>
    <n v="2"/>
    <x v="449"/>
    <s v=" "/>
    <x v="0"/>
    <x v="3"/>
    <s v="D"/>
    <x v="2"/>
    <n v="29.784999999999997"/>
    <n v="59.569999999999993"/>
    <x v="3"/>
    <x v="2"/>
    <x v="0"/>
  </r>
  <r>
    <s v="ISJ-48676-420"/>
    <x v="390"/>
    <s v="93046-67561-AY"/>
    <s v="L-L-0.5"/>
    <n v="6"/>
    <x v="450"/>
    <s v="kcakedg@huffingtonpost.com"/>
    <x v="0"/>
    <x v="3"/>
    <s v="L"/>
    <x v="1"/>
    <n v="9.51"/>
    <n v="57.06"/>
    <x v="3"/>
    <x v="1"/>
    <x v="1"/>
  </r>
  <r>
    <s v="MIF-17920-768"/>
    <x v="391"/>
    <s v="68946-40750-LK"/>
    <s v="R-L-0.2"/>
    <n v="6"/>
    <x v="451"/>
    <s v="mhanseddh@instagram.com"/>
    <x v="1"/>
    <x v="0"/>
    <s v="L"/>
    <x v="3"/>
    <n v="3.5849999999999995"/>
    <n v="21.509999999999998"/>
    <x v="0"/>
    <x v="1"/>
    <x v="0"/>
  </r>
  <r>
    <s v="CPX-19312-088"/>
    <x v="117"/>
    <s v="38387-64959-WW"/>
    <s v="L-M-0.5"/>
    <n v="6"/>
    <x v="452"/>
    <s v="fkienleindi@trellian.com"/>
    <x v="1"/>
    <x v="3"/>
    <s v="M"/>
    <x v="1"/>
    <n v="8.73"/>
    <n v="52.38"/>
    <x v="3"/>
    <x v="0"/>
    <x v="0"/>
  </r>
  <r>
    <s v="RXI-67978-260"/>
    <x v="392"/>
    <s v="48418-60841-CC"/>
    <s v="E-D-1"/>
    <n v="6"/>
    <x v="453"/>
    <s v="kegglestonedj@sphinn.com"/>
    <x v="1"/>
    <x v="1"/>
    <s v="D"/>
    <x v="0"/>
    <n v="12.15"/>
    <n v="72.900000000000006"/>
    <x v="1"/>
    <x v="2"/>
    <x v="1"/>
  </r>
  <r>
    <s v="LKE-14821-285"/>
    <x v="393"/>
    <s v="13736-92418-JS"/>
    <s v="R-M-0.2"/>
    <n v="5"/>
    <x v="454"/>
    <s v="bsemkinsdk@unc.edu"/>
    <x v="1"/>
    <x v="0"/>
    <s v="M"/>
    <x v="3"/>
    <n v="2.9849999999999999"/>
    <n v="14.924999999999999"/>
    <x v="0"/>
    <x v="0"/>
    <x v="0"/>
  </r>
  <r>
    <s v="LRK-97117-150"/>
    <x v="394"/>
    <s v="33000-22405-LO"/>
    <s v="L-L-1"/>
    <n v="6"/>
    <x v="455"/>
    <s v="slorenzettidl@is.gd"/>
    <x v="0"/>
    <x v="3"/>
    <s v="L"/>
    <x v="0"/>
    <n v="15.85"/>
    <n v="95.1"/>
    <x v="3"/>
    <x v="1"/>
    <x v="1"/>
  </r>
  <r>
    <s v="IGK-51227-573"/>
    <x v="137"/>
    <s v="46959-60474-LT"/>
    <s v="L-D-0.5"/>
    <n v="2"/>
    <x v="456"/>
    <s v="bgiannazzidm@apple.com"/>
    <x v="0"/>
    <x v="3"/>
    <s v="D"/>
    <x v="1"/>
    <n v="7.77"/>
    <n v="15.54"/>
    <x v="3"/>
    <x v="2"/>
    <x v="1"/>
  </r>
  <r>
    <s v="ZAY-43009-775"/>
    <x v="395"/>
    <s v="73431-39823-UP"/>
    <s v="L-D-0.2"/>
    <n v="6"/>
    <x v="457"/>
    <s v=" "/>
    <x v="0"/>
    <x v="3"/>
    <s v="D"/>
    <x v="3"/>
    <n v="3.8849999999999998"/>
    <n v="23.31"/>
    <x v="3"/>
    <x v="2"/>
    <x v="1"/>
  </r>
  <r>
    <s v="EMA-63190-618"/>
    <x v="396"/>
    <s v="90993-98984-JK"/>
    <s v="E-M-0.2"/>
    <n v="1"/>
    <x v="458"/>
    <s v="ulethbrigdo@hc360.com"/>
    <x v="0"/>
    <x v="1"/>
    <s v="M"/>
    <x v="3"/>
    <n v="4.125"/>
    <n v="4.125"/>
    <x v="1"/>
    <x v="0"/>
    <x v="0"/>
  </r>
  <r>
    <s v="FBI-35855-418"/>
    <x v="189"/>
    <s v="06552-04430-AG"/>
    <s v="R-M-0.5"/>
    <n v="6"/>
    <x v="459"/>
    <s v="sfarnishdp@dmoz.org"/>
    <x v="2"/>
    <x v="0"/>
    <s v="M"/>
    <x v="1"/>
    <n v="5.97"/>
    <n v="35.82"/>
    <x v="0"/>
    <x v="0"/>
    <x v="1"/>
  </r>
  <r>
    <s v="TXB-80533-417"/>
    <x v="8"/>
    <s v="54597-57004-QM"/>
    <s v="L-L-1"/>
    <n v="2"/>
    <x v="460"/>
    <s v="fjecockdq@unicef.org"/>
    <x v="0"/>
    <x v="3"/>
    <s v="L"/>
    <x v="0"/>
    <n v="15.85"/>
    <n v="31.7"/>
    <x v="3"/>
    <x v="1"/>
    <x v="1"/>
  </r>
  <r>
    <s v="MBM-00112-248"/>
    <x v="397"/>
    <s v="50238-24377-ZS"/>
    <s v="L-L-1"/>
    <n v="5"/>
    <x v="461"/>
    <s v=" "/>
    <x v="0"/>
    <x v="3"/>
    <s v="L"/>
    <x v="0"/>
    <n v="15.85"/>
    <n v="79.25"/>
    <x v="3"/>
    <x v="1"/>
    <x v="0"/>
  </r>
  <r>
    <s v="EUO-69145-988"/>
    <x v="398"/>
    <s v="60370-41934-IF"/>
    <s v="E-D-0.2"/>
    <n v="3"/>
    <x v="462"/>
    <s v="hpallisterds@ning.com"/>
    <x v="0"/>
    <x v="1"/>
    <s v="D"/>
    <x v="3"/>
    <n v="3.645"/>
    <n v="10.935"/>
    <x v="1"/>
    <x v="2"/>
    <x v="1"/>
  </r>
  <r>
    <s v="GYA-80327-368"/>
    <x v="399"/>
    <s v="06899-54551-EH"/>
    <s v="A-D-1"/>
    <n v="4"/>
    <x v="463"/>
    <s v="cmershdt@drupal.org"/>
    <x v="1"/>
    <x v="2"/>
    <s v="D"/>
    <x v="0"/>
    <n v="9.9499999999999993"/>
    <n v="39.799999999999997"/>
    <x v="2"/>
    <x v="2"/>
    <x v="1"/>
  </r>
  <r>
    <s v="TNW-41601-420"/>
    <x v="400"/>
    <s v="66458-91190-YC"/>
    <s v="R-M-1"/>
    <n v="5"/>
    <x v="464"/>
    <s v="murione5@alexa.com"/>
    <x v="1"/>
    <x v="0"/>
    <s v="M"/>
    <x v="0"/>
    <n v="9.9499999999999993"/>
    <n v="49.75"/>
    <x v="0"/>
    <x v="0"/>
    <x v="0"/>
  </r>
  <r>
    <s v="ALR-62963-723"/>
    <x v="401"/>
    <s v="80463-43913-WZ"/>
    <s v="R-D-0.2"/>
    <n v="3"/>
    <x v="465"/>
    <s v=" "/>
    <x v="1"/>
    <x v="0"/>
    <s v="D"/>
    <x v="3"/>
    <n v="2.6849999999999996"/>
    <n v="8.0549999999999997"/>
    <x v="0"/>
    <x v="2"/>
    <x v="0"/>
  </r>
  <r>
    <s v="JIG-27636-870"/>
    <x v="402"/>
    <s v="67204-04870-LG"/>
    <s v="R-L-1"/>
    <n v="4"/>
    <x v="466"/>
    <s v=" "/>
    <x v="0"/>
    <x v="0"/>
    <s v="L"/>
    <x v="0"/>
    <n v="11.95"/>
    <n v="47.8"/>
    <x v="0"/>
    <x v="1"/>
    <x v="1"/>
  </r>
  <r>
    <s v="CTE-31437-326"/>
    <x v="6"/>
    <s v="22721-63196-UJ"/>
    <s v="R-M-0.2"/>
    <n v="4"/>
    <x v="467"/>
    <s v="gduckerdx@patch.com"/>
    <x v="2"/>
    <x v="0"/>
    <s v="M"/>
    <x v="3"/>
    <n v="2.9849999999999999"/>
    <n v="11.94"/>
    <x v="0"/>
    <x v="0"/>
    <x v="1"/>
  </r>
  <r>
    <s v="CTE-31437-326"/>
    <x v="6"/>
    <s v="22721-63196-UJ"/>
    <s v="E-M-0.2"/>
    <n v="4"/>
    <x v="467"/>
    <s v="gduckerdx@patch.com"/>
    <x v="2"/>
    <x v="1"/>
    <s v="M"/>
    <x v="3"/>
    <n v="4.125"/>
    <n v="16.5"/>
    <x v="1"/>
    <x v="0"/>
    <x v="1"/>
  </r>
  <r>
    <s v="CTE-31437-326"/>
    <x v="6"/>
    <s v="22721-63196-UJ"/>
    <s v="L-D-1"/>
    <n v="4"/>
    <x v="467"/>
    <s v="gduckerdx@patch.com"/>
    <x v="2"/>
    <x v="3"/>
    <s v="D"/>
    <x v="0"/>
    <n v="12.95"/>
    <n v="51.8"/>
    <x v="3"/>
    <x v="2"/>
    <x v="1"/>
  </r>
  <r>
    <s v="CTE-31437-326"/>
    <x v="6"/>
    <s v="22721-63196-UJ"/>
    <s v="L-L-0.2"/>
    <n v="3"/>
    <x v="467"/>
    <s v="gduckerdx@patch.com"/>
    <x v="2"/>
    <x v="3"/>
    <s v="L"/>
    <x v="3"/>
    <n v="4.7549999999999999"/>
    <n v="14.265000000000001"/>
    <x v="3"/>
    <x v="1"/>
    <x v="1"/>
  </r>
  <r>
    <s v="SLD-63003-334"/>
    <x v="403"/>
    <s v="55515-37571-RS"/>
    <s v="L-M-0.2"/>
    <n v="6"/>
    <x v="468"/>
    <s v="wstearleye1@census.gov"/>
    <x v="0"/>
    <x v="3"/>
    <s v="M"/>
    <x v="3"/>
    <n v="4.3650000000000002"/>
    <n v="26.19"/>
    <x v="3"/>
    <x v="0"/>
    <x v="1"/>
  </r>
  <r>
    <s v="BXN-64230-789"/>
    <x v="404"/>
    <s v="25598-77476-CB"/>
    <s v="A-L-1"/>
    <n v="2"/>
    <x v="469"/>
    <s v="dwincere2@marriott.com"/>
    <x v="0"/>
    <x v="2"/>
    <s v="L"/>
    <x v="0"/>
    <n v="12.95"/>
    <n v="25.9"/>
    <x v="2"/>
    <x v="1"/>
    <x v="0"/>
  </r>
  <r>
    <s v="XEE-37895-169"/>
    <x v="21"/>
    <s v="14888-85625-TM"/>
    <s v="A-L-2.5"/>
    <n v="3"/>
    <x v="470"/>
    <s v="plyfielde3@baidu.com"/>
    <x v="0"/>
    <x v="2"/>
    <s v="L"/>
    <x v="2"/>
    <n v="29.784999999999997"/>
    <n v="89.35499999999999"/>
    <x v="2"/>
    <x v="1"/>
    <x v="0"/>
  </r>
  <r>
    <s v="ZTX-80764-911"/>
    <x v="239"/>
    <s v="92793-68332-NR"/>
    <s v="L-D-0.5"/>
    <n v="6"/>
    <x v="471"/>
    <s v="hperrise4@studiopress.com"/>
    <x v="1"/>
    <x v="3"/>
    <s v="D"/>
    <x v="1"/>
    <n v="7.77"/>
    <n v="46.62"/>
    <x v="3"/>
    <x v="2"/>
    <x v="1"/>
  </r>
  <r>
    <s v="WVT-88135-549"/>
    <x v="405"/>
    <s v="66458-91190-YC"/>
    <s v="A-D-1"/>
    <n v="3"/>
    <x v="464"/>
    <s v="murione5@alexa.com"/>
    <x v="1"/>
    <x v="2"/>
    <s v="D"/>
    <x v="0"/>
    <n v="9.9499999999999993"/>
    <n v="29.849999999999998"/>
    <x v="2"/>
    <x v="2"/>
    <x v="0"/>
  </r>
  <r>
    <s v="IPA-94170-889"/>
    <x v="292"/>
    <s v="64439-27325-LG"/>
    <s v="R-L-0.2"/>
    <n v="3"/>
    <x v="472"/>
    <s v="ckide6@narod.ru"/>
    <x v="1"/>
    <x v="0"/>
    <s v="L"/>
    <x v="3"/>
    <n v="3.5849999999999995"/>
    <n v="10.754999999999999"/>
    <x v="0"/>
    <x v="1"/>
    <x v="0"/>
  </r>
  <r>
    <s v="YQL-63755-365"/>
    <x v="117"/>
    <s v="78570-76770-LB"/>
    <s v="A-M-0.2"/>
    <n v="4"/>
    <x v="473"/>
    <s v="cbeinee7@xinhuanet.com"/>
    <x v="0"/>
    <x v="2"/>
    <s v="M"/>
    <x v="3"/>
    <n v="3.375"/>
    <n v="13.5"/>
    <x v="2"/>
    <x v="0"/>
    <x v="0"/>
  </r>
  <r>
    <s v="RKW-81145-984"/>
    <x v="406"/>
    <s v="98661-69719-VI"/>
    <s v="L-L-1"/>
    <n v="3"/>
    <x v="474"/>
    <s v="cbakeupe8@globo.com"/>
    <x v="0"/>
    <x v="3"/>
    <s v="L"/>
    <x v="0"/>
    <n v="15.85"/>
    <n v="47.55"/>
    <x v="3"/>
    <x v="1"/>
    <x v="1"/>
  </r>
  <r>
    <s v="MBT-23379-866"/>
    <x v="407"/>
    <s v="82990-92703-IX"/>
    <s v="L-L-1"/>
    <n v="5"/>
    <x v="475"/>
    <s v="nhelkine9@example.com"/>
    <x v="0"/>
    <x v="3"/>
    <s v="L"/>
    <x v="0"/>
    <n v="15.85"/>
    <n v="79.25"/>
    <x v="3"/>
    <x v="1"/>
    <x v="1"/>
  </r>
  <r>
    <s v="GEJ-39834-935"/>
    <x v="408"/>
    <s v="49412-86877-VY"/>
    <s v="L-M-0.2"/>
    <n v="6"/>
    <x v="476"/>
    <s v="pwitheringtonea@networkadvertising.org"/>
    <x v="0"/>
    <x v="3"/>
    <s v="M"/>
    <x v="3"/>
    <n v="4.3650000000000002"/>
    <n v="26.19"/>
    <x v="3"/>
    <x v="0"/>
    <x v="0"/>
  </r>
  <r>
    <s v="KRW-91640-596"/>
    <x v="409"/>
    <s v="70879-00984-FJ"/>
    <s v="R-L-0.5"/>
    <n v="3"/>
    <x v="477"/>
    <s v="ttilzeyeb@hostgator.com"/>
    <x v="0"/>
    <x v="0"/>
    <s v="L"/>
    <x v="1"/>
    <n v="7.169999999999999"/>
    <n v="21.509999999999998"/>
    <x v="0"/>
    <x v="1"/>
    <x v="1"/>
  </r>
  <r>
    <s v="AOT-70449-651"/>
    <x v="410"/>
    <s v="53414-73391-CR"/>
    <s v="R-D-2.5"/>
    <n v="5"/>
    <x v="478"/>
    <s v=" "/>
    <x v="0"/>
    <x v="0"/>
    <s v="D"/>
    <x v="2"/>
    <n v="20.584999999999997"/>
    <n v="102.92499999999998"/>
    <x v="0"/>
    <x v="2"/>
    <x v="0"/>
  </r>
  <r>
    <s v="DGC-21813-731"/>
    <x v="127"/>
    <s v="43606-83072-OA"/>
    <s v="L-D-0.2"/>
    <n v="2"/>
    <x v="479"/>
    <s v=" "/>
    <x v="0"/>
    <x v="3"/>
    <s v="D"/>
    <x v="3"/>
    <n v="3.8849999999999998"/>
    <n v="7.77"/>
    <x v="3"/>
    <x v="2"/>
    <x v="1"/>
  </r>
  <r>
    <s v="JBE-92943-643"/>
    <x v="411"/>
    <s v="84466-22864-CE"/>
    <s v="E-D-2.5"/>
    <n v="5"/>
    <x v="480"/>
    <s v="kimortsee@alexa.com"/>
    <x v="0"/>
    <x v="1"/>
    <s v="D"/>
    <x v="2"/>
    <n v="27.945"/>
    <n v="139.72499999999999"/>
    <x v="1"/>
    <x v="2"/>
    <x v="1"/>
  </r>
  <r>
    <s v="ZIL-34948-499"/>
    <x v="112"/>
    <s v="66458-91190-YC"/>
    <s v="A-D-0.5"/>
    <n v="2"/>
    <x v="464"/>
    <s v="murione5@alexa.com"/>
    <x v="1"/>
    <x v="2"/>
    <s v="D"/>
    <x v="1"/>
    <n v="5.97"/>
    <n v="11.94"/>
    <x v="2"/>
    <x v="2"/>
    <x v="0"/>
  </r>
  <r>
    <s v="JSU-23781-256"/>
    <x v="412"/>
    <s v="76499-89100-JQ"/>
    <s v="L-D-0.2"/>
    <n v="1"/>
    <x v="481"/>
    <s v="marmisteadeg@blogtalkradio.com"/>
    <x v="0"/>
    <x v="3"/>
    <s v="D"/>
    <x v="3"/>
    <n v="3.8849999999999998"/>
    <n v="3.8849999999999998"/>
    <x v="3"/>
    <x v="2"/>
    <x v="1"/>
  </r>
  <r>
    <s v="JSU-23781-256"/>
    <x v="412"/>
    <s v="76499-89100-JQ"/>
    <s v="R-M-1"/>
    <n v="4"/>
    <x v="481"/>
    <s v="marmisteadeg@blogtalkradio.com"/>
    <x v="0"/>
    <x v="0"/>
    <s v="M"/>
    <x v="0"/>
    <n v="9.9499999999999993"/>
    <n v="39.799999999999997"/>
    <x v="0"/>
    <x v="0"/>
    <x v="1"/>
  </r>
  <r>
    <s v="VPX-44956-367"/>
    <x v="413"/>
    <s v="39582-35773-ZJ"/>
    <s v="R-M-0.5"/>
    <n v="5"/>
    <x v="482"/>
    <s v="vupstoneei@google.pl"/>
    <x v="0"/>
    <x v="0"/>
    <s v="M"/>
    <x v="1"/>
    <n v="5.97"/>
    <n v="29.849999999999998"/>
    <x v="0"/>
    <x v="0"/>
    <x v="1"/>
  </r>
  <r>
    <s v="VTB-46451-959"/>
    <x v="414"/>
    <s v="66240-46962-IO"/>
    <s v="L-D-2.5"/>
    <n v="1"/>
    <x v="483"/>
    <s v="bbeelbyej@rediff.com"/>
    <x v="1"/>
    <x v="3"/>
    <s v="D"/>
    <x v="2"/>
    <n v="29.784999999999997"/>
    <n v="29.784999999999997"/>
    <x v="3"/>
    <x v="2"/>
    <x v="1"/>
  </r>
  <r>
    <s v="DNZ-11665-950"/>
    <x v="415"/>
    <s v="10637-45522-ID"/>
    <s v="L-L-2.5"/>
    <n v="2"/>
    <x v="484"/>
    <s v=" "/>
    <x v="0"/>
    <x v="3"/>
    <s v="L"/>
    <x v="2"/>
    <n v="36.454999999999998"/>
    <n v="72.91"/>
    <x v="3"/>
    <x v="1"/>
    <x v="1"/>
  </r>
  <r>
    <s v="ITR-54735-364"/>
    <x v="416"/>
    <s v="92599-58687-CS"/>
    <s v="R-D-0.2"/>
    <n v="5"/>
    <x v="485"/>
    <s v=" "/>
    <x v="0"/>
    <x v="0"/>
    <s v="D"/>
    <x v="3"/>
    <n v="2.6849999999999996"/>
    <n v="13.424999999999997"/>
    <x v="0"/>
    <x v="2"/>
    <x v="0"/>
  </r>
  <r>
    <s v="YDS-02797-307"/>
    <x v="417"/>
    <s v="06058-48844-PI"/>
    <s v="E-M-2.5"/>
    <n v="4"/>
    <x v="486"/>
    <s v="wspeechlyem@amazon.com"/>
    <x v="0"/>
    <x v="1"/>
    <s v="M"/>
    <x v="2"/>
    <n v="31.624999999999996"/>
    <n v="126.49999999999999"/>
    <x v="1"/>
    <x v="0"/>
    <x v="0"/>
  </r>
  <r>
    <s v="BPG-68988-842"/>
    <x v="418"/>
    <s v="53631-24432-SY"/>
    <s v="E-M-0.5"/>
    <n v="5"/>
    <x v="487"/>
    <s v="iphillpoten@buzzfeed.com"/>
    <x v="2"/>
    <x v="1"/>
    <s v="M"/>
    <x v="1"/>
    <n v="8.25"/>
    <n v="41.25"/>
    <x v="1"/>
    <x v="0"/>
    <x v="1"/>
  </r>
  <r>
    <s v="XZG-51938-658"/>
    <x v="419"/>
    <s v="18275-73980-KL"/>
    <s v="E-L-0.5"/>
    <n v="6"/>
    <x v="488"/>
    <s v="lpennaccieo@statcounter.com"/>
    <x v="0"/>
    <x v="1"/>
    <s v="L"/>
    <x v="1"/>
    <n v="8.91"/>
    <n v="53.46"/>
    <x v="1"/>
    <x v="1"/>
    <x v="1"/>
  </r>
  <r>
    <s v="KAR-24978-271"/>
    <x v="420"/>
    <s v="23187-65750-HZ"/>
    <s v="R-M-1"/>
    <n v="6"/>
    <x v="489"/>
    <s v="sarpinep@moonfruit.com"/>
    <x v="0"/>
    <x v="0"/>
    <s v="M"/>
    <x v="0"/>
    <n v="9.9499999999999993"/>
    <n v="59.699999999999996"/>
    <x v="0"/>
    <x v="0"/>
    <x v="1"/>
  </r>
  <r>
    <s v="FQK-28730-361"/>
    <x v="421"/>
    <s v="22725-79522-GP"/>
    <s v="R-M-1"/>
    <n v="6"/>
    <x v="490"/>
    <s v="dfrieseq@cargocollective.com"/>
    <x v="0"/>
    <x v="0"/>
    <s v="M"/>
    <x v="0"/>
    <n v="9.9499999999999993"/>
    <n v="59.699999999999996"/>
    <x v="0"/>
    <x v="0"/>
    <x v="1"/>
  </r>
  <r>
    <s v="BGB-67996-089"/>
    <x v="422"/>
    <s v="06279-72603-JE"/>
    <s v="R-D-1"/>
    <n v="5"/>
    <x v="491"/>
    <s v="rsharerer@flavors.me"/>
    <x v="0"/>
    <x v="0"/>
    <s v="D"/>
    <x v="0"/>
    <n v="8.9499999999999993"/>
    <n v="44.75"/>
    <x v="0"/>
    <x v="2"/>
    <x v="1"/>
  </r>
  <r>
    <s v="XMC-20620-809"/>
    <x v="423"/>
    <s v="83543-79246-ON"/>
    <s v="E-M-0.5"/>
    <n v="2"/>
    <x v="492"/>
    <s v="nnasebyes@umich.edu"/>
    <x v="0"/>
    <x v="1"/>
    <s v="M"/>
    <x v="1"/>
    <n v="8.25"/>
    <n v="16.5"/>
    <x v="1"/>
    <x v="0"/>
    <x v="0"/>
  </r>
  <r>
    <s v="ZSO-58292-191"/>
    <x v="109"/>
    <s v="66794-66795-VW"/>
    <s v="R-D-0.5"/>
    <n v="4"/>
    <x v="493"/>
    <s v=" "/>
    <x v="0"/>
    <x v="0"/>
    <s v="D"/>
    <x v="1"/>
    <n v="5.3699999999999992"/>
    <n v="21.479999999999997"/>
    <x v="0"/>
    <x v="2"/>
    <x v="1"/>
  </r>
  <r>
    <s v="LWJ-06793-303"/>
    <x v="204"/>
    <s v="95424-67020-AP"/>
    <s v="R-M-2.5"/>
    <n v="2"/>
    <x v="494"/>
    <s v="koculleneu@ca.gov"/>
    <x v="1"/>
    <x v="0"/>
    <s v="M"/>
    <x v="2"/>
    <n v="22.884999999999998"/>
    <n v="45.769999999999996"/>
    <x v="0"/>
    <x v="0"/>
    <x v="0"/>
  </r>
  <r>
    <s v="FLM-82229-989"/>
    <x v="424"/>
    <s v="73017-69644-MS"/>
    <s v="L-L-0.2"/>
    <n v="2"/>
    <x v="495"/>
    <s v=" "/>
    <x v="1"/>
    <x v="3"/>
    <s v="L"/>
    <x v="3"/>
    <n v="4.7549999999999999"/>
    <n v="9.51"/>
    <x v="3"/>
    <x v="1"/>
    <x v="1"/>
  </r>
  <r>
    <s v="CPV-90280-133"/>
    <x v="13"/>
    <s v="66458-91190-YC"/>
    <s v="R-D-0.2"/>
    <n v="3"/>
    <x v="464"/>
    <s v="murione5@alexa.com"/>
    <x v="1"/>
    <x v="0"/>
    <s v="D"/>
    <x v="3"/>
    <n v="2.6849999999999996"/>
    <n v="8.0549999999999997"/>
    <x v="0"/>
    <x v="2"/>
    <x v="0"/>
  </r>
  <r>
    <s v="OGW-60685-912"/>
    <x v="224"/>
    <s v="67423-10113-LM"/>
    <s v="E-D-2.5"/>
    <n v="4"/>
    <x v="496"/>
    <s v="hbranganex@woothemes.com"/>
    <x v="0"/>
    <x v="1"/>
    <s v="D"/>
    <x v="2"/>
    <n v="27.945"/>
    <n v="111.78"/>
    <x v="1"/>
    <x v="2"/>
    <x v="0"/>
  </r>
  <r>
    <s v="DEC-11160-362"/>
    <x v="220"/>
    <s v="48582-05061-RY"/>
    <s v="R-D-0.2"/>
    <n v="4"/>
    <x v="497"/>
    <s v="agallyoney@engadget.com"/>
    <x v="0"/>
    <x v="0"/>
    <s v="D"/>
    <x v="3"/>
    <n v="2.6849999999999996"/>
    <n v="10.739999999999998"/>
    <x v="0"/>
    <x v="2"/>
    <x v="0"/>
  </r>
  <r>
    <s v="WCT-07869-499"/>
    <x v="91"/>
    <s v="32031-49093-KE"/>
    <s v="R-D-0.5"/>
    <n v="5"/>
    <x v="498"/>
    <s v="bdomangeez@yahoo.co.jp"/>
    <x v="0"/>
    <x v="0"/>
    <s v="D"/>
    <x v="1"/>
    <n v="5.3699999999999992"/>
    <n v="26.849999999999994"/>
    <x v="0"/>
    <x v="2"/>
    <x v="1"/>
  </r>
  <r>
    <s v="FHD-89872-325"/>
    <x v="425"/>
    <s v="31715-98714-OO"/>
    <s v="L-L-1"/>
    <n v="4"/>
    <x v="499"/>
    <s v="koslerf0@gmpg.org"/>
    <x v="0"/>
    <x v="3"/>
    <s v="L"/>
    <x v="0"/>
    <n v="15.85"/>
    <n v="63.4"/>
    <x v="3"/>
    <x v="1"/>
    <x v="0"/>
  </r>
  <r>
    <s v="AZF-45991-584"/>
    <x v="426"/>
    <s v="73759-17258-KA"/>
    <s v="A-D-2.5"/>
    <n v="1"/>
    <x v="500"/>
    <s v=" "/>
    <x v="1"/>
    <x v="2"/>
    <s v="D"/>
    <x v="2"/>
    <n v="22.884999999999998"/>
    <n v="22.884999999999998"/>
    <x v="2"/>
    <x v="2"/>
    <x v="0"/>
  </r>
  <r>
    <s v="MDG-14481-513"/>
    <x v="427"/>
    <s v="64897-79178-MH"/>
    <s v="A-M-2.5"/>
    <n v="4"/>
    <x v="501"/>
    <s v="zpellettf2@dailymotion.com"/>
    <x v="0"/>
    <x v="2"/>
    <s v="M"/>
    <x v="2"/>
    <n v="25.874999999999996"/>
    <n v="103.49999999999999"/>
    <x v="2"/>
    <x v="0"/>
    <x v="1"/>
  </r>
  <r>
    <s v="OFN-49424-848"/>
    <x v="428"/>
    <s v="73346-85564-JB"/>
    <s v="R-L-2.5"/>
    <n v="2"/>
    <x v="502"/>
    <s v="isprakesf3@spiegel.de"/>
    <x v="0"/>
    <x v="0"/>
    <s v="L"/>
    <x v="2"/>
    <n v="27.484999999999996"/>
    <n v="54.969999999999992"/>
    <x v="0"/>
    <x v="1"/>
    <x v="1"/>
  </r>
  <r>
    <s v="NFA-03411-746"/>
    <x v="383"/>
    <s v="07476-13102-NJ"/>
    <s v="A-L-0.5"/>
    <n v="2"/>
    <x v="503"/>
    <s v="hfromantf4@ucsd.edu"/>
    <x v="0"/>
    <x v="2"/>
    <s v="L"/>
    <x v="1"/>
    <n v="7.77"/>
    <n v="15.54"/>
    <x v="2"/>
    <x v="1"/>
    <x v="1"/>
  </r>
  <r>
    <s v="CYM-74988-450"/>
    <x v="156"/>
    <s v="87223-37422-SK"/>
    <s v="L-D-0.2"/>
    <n v="4"/>
    <x v="504"/>
    <s v="rflearf5@artisteer.com"/>
    <x v="2"/>
    <x v="3"/>
    <s v="D"/>
    <x v="3"/>
    <n v="3.8849999999999998"/>
    <n v="15.54"/>
    <x v="3"/>
    <x v="2"/>
    <x v="1"/>
  </r>
  <r>
    <s v="WTV-24996-658"/>
    <x v="429"/>
    <s v="57837-15577-YK"/>
    <s v="E-D-2.5"/>
    <n v="3"/>
    <x v="505"/>
    <s v=" "/>
    <x v="1"/>
    <x v="1"/>
    <s v="D"/>
    <x v="2"/>
    <n v="27.945"/>
    <n v="83.835000000000008"/>
    <x v="1"/>
    <x v="2"/>
    <x v="1"/>
  </r>
  <r>
    <s v="DSL-69915-544"/>
    <x v="103"/>
    <s v="10142-55267-YO"/>
    <s v="R-L-0.2"/>
    <n v="3"/>
    <x v="506"/>
    <s v="wlightollersf9@baidu.com"/>
    <x v="0"/>
    <x v="0"/>
    <s v="L"/>
    <x v="3"/>
    <n v="3.5849999999999995"/>
    <n v="10.754999999999999"/>
    <x v="0"/>
    <x v="1"/>
    <x v="0"/>
  </r>
  <r>
    <s v="NBT-35757-542"/>
    <x v="361"/>
    <s v="73647-66148-VM"/>
    <s v="E-L-0.2"/>
    <n v="3"/>
    <x v="507"/>
    <s v="bmundenf8@elpais.com"/>
    <x v="0"/>
    <x v="1"/>
    <s v="L"/>
    <x v="3"/>
    <n v="4.4550000000000001"/>
    <n v="13.365"/>
    <x v="1"/>
    <x v="1"/>
    <x v="0"/>
  </r>
  <r>
    <s v="OYU-25085-528"/>
    <x v="120"/>
    <s v="10142-55267-YO"/>
    <s v="E-L-0.2"/>
    <n v="4"/>
    <x v="506"/>
    <s v="wlightollersf9@baidu.com"/>
    <x v="0"/>
    <x v="1"/>
    <s v="L"/>
    <x v="3"/>
    <n v="4.4550000000000001"/>
    <n v="17.82"/>
    <x v="1"/>
    <x v="1"/>
    <x v="0"/>
  </r>
  <r>
    <s v="XCG-07109-195"/>
    <x v="430"/>
    <s v="92976-19453-DT"/>
    <s v="L-D-0.2"/>
    <n v="6"/>
    <x v="508"/>
    <s v="nbrakespearfa@rediff.com"/>
    <x v="0"/>
    <x v="3"/>
    <s v="D"/>
    <x v="3"/>
    <n v="3.8849999999999998"/>
    <n v="23.31"/>
    <x v="3"/>
    <x v="2"/>
    <x v="0"/>
  </r>
  <r>
    <s v="YZA-25234-630"/>
    <x v="125"/>
    <s v="89757-51438-HX"/>
    <s v="E-D-0.2"/>
    <n v="2"/>
    <x v="509"/>
    <s v="mglawsopfb@reverbnation.com"/>
    <x v="0"/>
    <x v="1"/>
    <s v="D"/>
    <x v="3"/>
    <n v="3.645"/>
    <n v="7.29"/>
    <x v="1"/>
    <x v="2"/>
    <x v="1"/>
  </r>
  <r>
    <s v="OKU-29966-417"/>
    <x v="431"/>
    <s v="76192-13390-HZ"/>
    <s v="E-L-0.2"/>
    <n v="4"/>
    <x v="510"/>
    <s v="galbertsfc@etsy.com"/>
    <x v="2"/>
    <x v="1"/>
    <s v="L"/>
    <x v="3"/>
    <n v="4.4550000000000001"/>
    <n v="17.82"/>
    <x v="1"/>
    <x v="1"/>
    <x v="0"/>
  </r>
  <r>
    <s v="MEX-29350-659"/>
    <x v="40"/>
    <s v="02009-87294-SY"/>
    <s v="E-M-1"/>
    <n v="5"/>
    <x v="511"/>
    <s v="vpolglasefd@about.me"/>
    <x v="0"/>
    <x v="1"/>
    <s v="M"/>
    <x v="0"/>
    <n v="13.75"/>
    <n v="68.75"/>
    <x v="1"/>
    <x v="0"/>
    <x v="1"/>
  </r>
  <r>
    <s v="NOY-99738-977"/>
    <x v="432"/>
    <s v="82872-34456-LJ"/>
    <s v="R-L-2.5"/>
    <n v="2"/>
    <x v="512"/>
    <s v=" "/>
    <x v="2"/>
    <x v="0"/>
    <s v="L"/>
    <x v="2"/>
    <n v="27.484999999999996"/>
    <n v="54.969999999999992"/>
    <x v="0"/>
    <x v="1"/>
    <x v="0"/>
  </r>
  <r>
    <s v="TCR-01064-030"/>
    <x v="254"/>
    <s v="13181-04387-LI"/>
    <s v="E-M-1"/>
    <n v="6"/>
    <x v="513"/>
    <s v="sbuschff@so-net.ne.jp"/>
    <x v="1"/>
    <x v="1"/>
    <s v="M"/>
    <x v="0"/>
    <n v="13.75"/>
    <n v="82.5"/>
    <x v="1"/>
    <x v="0"/>
    <x v="1"/>
  </r>
  <r>
    <s v="YUL-42750-776"/>
    <x v="219"/>
    <s v="24845-36117-TI"/>
    <s v="L-M-0.2"/>
    <n v="2"/>
    <x v="514"/>
    <s v="craisbeckfg@webnode.com"/>
    <x v="0"/>
    <x v="3"/>
    <s v="M"/>
    <x v="3"/>
    <n v="4.3650000000000002"/>
    <n v="8.73"/>
    <x v="3"/>
    <x v="0"/>
    <x v="0"/>
  </r>
  <r>
    <s v="XQJ-86887-506"/>
    <x v="433"/>
    <s v="66458-91190-YC"/>
    <s v="E-L-1"/>
    <n v="4"/>
    <x v="464"/>
    <s v="murione5@alexa.com"/>
    <x v="1"/>
    <x v="1"/>
    <s v="L"/>
    <x v="0"/>
    <n v="14.85"/>
    <n v="59.4"/>
    <x v="1"/>
    <x v="1"/>
    <x v="0"/>
  </r>
  <r>
    <s v="CUN-90044-279"/>
    <x v="434"/>
    <s v="86646-65810-TD"/>
    <s v="L-D-0.2"/>
    <n v="4"/>
    <x v="515"/>
    <s v=" "/>
    <x v="0"/>
    <x v="3"/>
    <s v="D"/>
    <x v="3"/>
    <n v="3.8849999999999998"/>
    <n v="15.54"/>
    <x v="3"/>
    <x v="2"/>
    <x v="0"/>
  </r>
  <r>
    <s v="ICC-73030-502"/>
    <x v="435"/>
    <s v="59480-02795-IU"/>
    <s v="A-L-1"/>
    <n v="3"/>
    <x v="516"/>
    <s v="raynoldfj@ustream.tv"/>
    <x v="0"/>
    <x v="2"/>
    <s v="L"/>
    <x v="0"/>
    <n v="12.95"/>
    <n v="38.849999999999994"/>
    <x v="2"/>
    <x v="1"/>
    <x v="0"/>
  </r>
  <r>
    <s v="ADP-04506-084"/>
    <x v="436"/>
    <s v="61809-87758-LJ"/>
    <s v="E-M-2.5"/>
    <n v="6"/>
    <x v="517"/>
    <s v=" "/>
    <x v="0"/>
    <x v="1"/>
    <s v="M"/>
    <x v="2"/>
    <n v="31.624999999999996"/>
    <n v="189.74999999999997"/>
    <x v="1"/>
    <x v="0"/>
    <x v="0"/>
  </r>
  <r>
    <s v="PNU-22150-408"/>
    <x v="437"/>
    <s v="77408-43873-RS"/>
    <s v="A-D-0.2"/>
    <n v="6"/>
    <x v="518"/>
    <s v=" "/>
    <x v="1"/>
    <x v="2"/>
    <s v="D"/>
    <x v="3"/>
    <n v="2.9849999999999999"/>
    <n v="17.91"/>
    <x v="2"/>
    <x v="2"/>
    <x v="0"/>
  </r>
  <r>
    <s v="VSQ-07182-513"/>
    <x v="438"/>
    <s v="18366-65239-WF"/>
    <s v="L-L-0.2"/>
    <n v="6"/>
    <x v="519"/>
    <s v="bgrecefm@naver.com"/>
    <x v="2"/>
    <x v="3"/>
    <s v="L"/>
    <x v="3"/>
    <n v="4.7549999999999999"/>
    <n v="28.53"/>
    <x v="3"/>
    <x v="1"/>
    <x v="1"/>
  </r>
  <r>
    <s v="SPF-31673-217"/>
    <x v="439"/>
    <s v="19485-98072-PS"/>
    <s v="E-M-1"/>
    <n v="6"/>
    <x v="520"/>
    <s v="dflintiffg1@e-recht24.de"/>
    <x v="2"/>
    <x v="1"/>
    <s v="M"/>
    <x v="0"/>
    <n v="13.75"/>
    <n v="82.5"/>
    <x v="1"/>
    <x v="0"/>
    <x v="1"/>
  </r>
  <r>
    <s v="NEX-63825-598"/>
    <x v="175"/>
    <s v="72072-33025-SD"/>
    <s v="R-L-0.5"/>
    <n v="2"/>
    <x v="521"/>
    <s v="athysfo@cdc.gov"/>
    <x v="0"/>
    <x v="0"/>
    <s v="L"/>
    <x v="1"/>
    <n v="7.169999999999999"/>
    <n v="14.339999999999998"/>
    <x v="0"/>
    <x v="1"/>
    <x v="1"/>
  </r>
  <r>
    <s v="XPG-66112-335"/>
    <x v="440"/>
    <s v="58118-22461-GC"/>
    <s v="R-D-2.5"/>
    <n v="4"/>
    <x v="522"/>
    <s v="jchuggfp@about.me"/>
    <x v="0"/>
    <x v="0"/>
    <s v="D"/>
    <x v="2"/>
    <n v="20.584999999999997"/>
    <n v="82.339999999999989"/>
    <x v="0"/>
    <x v="2"/>
    <x v="1"/>
  </r>
  <r>
    <s v="NSQ-72210-345"/>
    <x v="441"/>
    <s v="90940-63327-DJ"/>
    <s v="A-M-0.2"/>
    <n v="6"/>
    <x v="523"/>
    <s v="akelstonfq@sakura.ne.jp"/>
    <x v="0"/>
    <x v="2"/>
    <s v="M"/>
    <x v="3"/>
    <n v="3.375"/>
    <n v="20.25"/>
    <x v="2"/>
    <x v="0"/>
    <x v="0"/>
  </r>
  <r>
    <s v="XRR-28376-277"/>
    <x v="442"/>
    <s v="64481-42546-II"/>
    <s v="R-L-2.5"/>
    <n v="6"/>
    <x v="524"/>
    <s v=" "/>
    <x v="1"/>
    <x v="0"/>
    <s v="L"/>
    <x v="2"/>
    <n v="27.484999999999996"/>
    <n v="164.90999999999997"/>
    <x v="0"/>
    <x v="1"/>
    <x v="1"/>
  </r>
  <r>
    <s v="WHQ-25197-475"/>
    <x v="443"/>
    <s v="27536-28463-NJ"/>
    <s v="L-L-0.2"/>
    <n v="4"/>
    <x v="525"/>
    <s v="cmottramfs@harvard.edu"/>
    <x v="0"/>
    <x v="3"/>
    <s v="L"/>
    <x v="3"/>
    <n v="4.7549999999999999"/>
    <n v="19.02"/>
    <x v="3"/>
    <x v="1"/>
    <x v="0"/>
  </r>
  <r>
    <s v="HMB-30634-745"/>
    <x v="216"/>
    <s v="19485-98072-PS"/>
    <s v="A-D-2.5"/>
    <n v="6"/>
    <x v="520"/>
    <s v="dflintiffg1@e-recht24.de"/>
    <x v="2"/>
    <x v="2"/>
    <s v="D"/>
    <x v="2"/>
    <n v="22.884999999999998"/>
    <n v="137.31"/>
    <x v="2"/>
    <x v="2"/>
    <x v="1"/>
  </r>
  <r>
    <s v="XTL-68000-371"/>
    <x v="444"/>
    <s v="70140-82812-KD"/>
    <s v="A-M-0.5"/>
    <n v="4"/>
    <x v="526"/>
    <s v="dsangwinfu@weebly.com"/>
    <x v="0"/>
    <x v="2"/>
    <s v="M"/>
    <x v="1"/>
    <n v="6.75"/>
    <n v="27"/>
    <x v="2"/>
    <x v="0"/>
    <x v="1"/>
  </r>
  <r>
    <s v="YES-51109-625"/>
    <x v="37"/>
    <s v="91895-55605-LS"/>
    <s v="E-L-0.5"/>
    <n v="4"/>
    <x v="527"/>
    <s v="eaizikowitzfv@virginia.edu"/>
    <x v="2"/>
    <x v="1"/>
    <s v="L"/>
    <x v="1"/>
    <n v="8.91"/>
    <n v="35.64"/>
    <x v="1"/>
    <x v="1"/>
    <x v="1"/>
  </r>
  <r>
    <s v="EAY-89850-211"/>
    <x v="445"/>
    <s v="43155-71724-XP"/>
    <s v="A-D-0.2"/>
    <n v="2"/>
    <x v="528"/>
    <s v=" "/>
    <x v="0"/>
    <x v="2"/>
    <s v="D"/>
    <x v="3"/>
    <n v="2.9849999999999999"/>
    <n v="5.97"/>
    <x v="2"/>
    <x v="2"/>
    <x v="0"/>
  </r>
  <r>
    <s v="IOQ-84840-827"/>
    <x v="446"/>
    <s v="32038-81174-JF"/>
    <s v="A-M-1"/>
    <n v="6"/>
    <x v="529"/>
    <s v="cvenourfx@ask.com"/>
    <x v="0"/>
    <x v="2"/>
    <s v="M"/>
    <x v="0"/>
    <n v="11.25"/>
    <n v="67.5"/>
    <x v="2"/>
    <x v="0"/>
    <x v="1"/>
  </r>
  <r>
    <s v="FBD-56220-430"/>
    <x v="245"/>
    <s v="59205-20324-NB"/>
    <s v="R-L-0.2"/>
    <n v="6"/>
    <x v="530"/>
    <s v="mharbyfy@163.com"/>
    <x v="0"/>
    <x v="0"/>
    <s v="L"/>
    <x v="3"/>
    <n v="3.5849999999999995"/>
    <n v="21.509999999999998"/>
    <x v="0"/>
    <x v="1"/>
    <x v="0"/>
  </r>
  <r>
    <s v="COV-52659-202"/>
    <x v="447"/>
    <s v="99899-54612-NX"/>
    <s v="L-M-2.5"/>
    <n v="2"/>
    <x v="531"/>
    <s v="rthickpennyfz@cafepress.com"/>
    <x v="0"/>
    <x v="3"/>
    <s v="M"/>
    <x v="2"/>
    <n v="33.464999999999996"/>
    <n v="66.929999999999993"/>
    <x v="3"/>
    <x v="0"/>
    <x v="1"/>
  </r>
  <r>
    <s v="YUO-76652-814"/>
    <x v="448"/>
    <s v="26248-84194-FI"/>
    <s v="A-D-0.2"/>
    <n v="6"/>
    <x v="532"/>
    <s v="pormerodg0@redcross.org"/>
    <x v="0"/>
    <x v="2"/>
    <s v="D"/>
    <x v="3"/>
    <n v="2.9849999999999999"/>
    <n v="17.91"/>
    <x v="2"/>
    <x v="2"/>
    <x v="1"/>
  </r>
  <r>
    <s v="PBT-36926-102"/>
    <x v="344"/>
    <s v="19485-98072-PS"/>
    <s v="L-M-1"/>
    <n v="4"/>
    <x v="520"/>
    <s v="dflintiffg1@e-recht24.de"/>
    <x v="2"/>
    <x v="3"/>
    <s v="M"/>
    <x v="0"/>
    <n v="14.55"/>
    <n v="58.2"/>
    <x v="3"/>
    <x v="0"/>
    <x v="1"/>
  </r>
  <r>
    <s v="BLV-60087-454"/>
    <x v="152"/>
    <s v="84493-71314-WX"/>
    <s v="E-L-0.2"/>
    <n v="3"/>
    <x v="533"/>
    <s v="tzanettig2@gravatar.com"/>
    <x v="1"/>
    <x v="1"/>
    <s v="L"/>
    <x v="3"/>
    <n v="4.4550000000000001"/>
    <n v="13.365"/>
    <x v="1"/>
    <x v="1"/>
    <x v="1"/>
  </r>
  <r>
    <s v="BLV-60087-454"/>
    <x v="152"/>
    <s v="84493-71314-WX"/>
    <s v="A-M-0.5"/>
    <n v="5"/>
    <x v="533"/>
    <s v="tzanettig2@gravatar.com"/>
    <x v="1"/>
    <x v="2"/>
    <s v="M"/>
    <x v="1"/>
    <n v="6.75"/>
    <n v="33.75"/>
    <x v="2"/>
    <x v="0"/>
    <x v="1"/>
  </r>
  <r>
    <s v="QYC-63914-195"/>
    <x v="449"/>
    <s v="39789-43945-IV"/>
    <s v="E-L-1"/>
    <n v="3"/>
    <x v="534"/>
    <s v="rkirtleyg4@hatena.ne.jp"/>
    <x v="0"/>
    <x v="1"/>
    <s v="L"/>
    <x v="0"/>
    <n v="14.85"/>
    <n v="44.55"/>
    <x v="1"/>
    <x v="1"/>
    <x v="0"/>
  </r>
  <r>
    <s v="OIB-77163-890"/>
    <x v="450"/>
    <s v="38972-89678-ZM"/>
    <s v="E-L-0.5"/>
    <n v="5"/>
    <x v="535"/>
    <s v="cclemencetg5@weather.com"/>
    <x v="2"/>
    <x v="1"/>
    <s v="L"/>
    <x v="1"/>
    <n v="8.91"/>
    <n v="44.55"/>
    <x v="1"/>
    <x v="1"/>
    <x v="0"/>
  </r>
  <r>
    <s v="SGS-87525-238"/>
    <x v="451"/>
    <s v="91465-84526-IJ"/>
    <s v="E-D-1"/>
    <n v="5"/>
    <x v="536"/>
    <s v="rdonetg6@oakley.com"/>
    <x v="0"/>
    <x v="1"/>
    <s v="D"/>
    <x v="0"/>
    <n v="12.15"/>
    <n v="60.75"/>
    <x v="1"/>
    <x v="2"/>
    <x v="1"/>
  </r>
  <r>
    <s v="GQR-12490-152"/>
    <x v="83"/>
    <s v="22832-98538-RB"/>
    <s v="R-L-0.2"/>
    <n v="1"/>
    <x v="537"/>
    <s v="sgaweng7@creativecommons.org"/>
    <x v="0"/>
    <x v="0"/>
    <s v="L"/>
    <x v="3"/>
    <n v="3.5849999999999995"/>
    <n v="3.5849999999999995"/>
    <x v="0"/>
    <x v="1"/>
    <x v="0"/>
  </r>
  <r>
    <s v="UOJ-28238-299"/>
    <x v="452"/>
    <s v="30844-91890-ZA"/>
    <s v="R-L-0.2"/>
    <n v="6"/>
    <x v="538"/>
    <s v="rreadieg8@guardian.co.uk"/>
    <x v="0"/>
    <x v="0"/>
    <s v="L"/>
    <x v="3"/>
    <n v="3.5849999999999995"/>
    <n v="21.509999999999998"/>
    <x v="0"/>
    <x v="1"/>
    <x v="1"/>
  </r>
  <r>
    <s v="ETD-58130-674"/>
    <x v="453"/>
    <s v="05325-97750-WP"/>
    <s v="E-M-0.5"/>
    <n v="2"/>
    <x v="539"/>
    <s v="cverissimogh@theglobeandmail.com"/>
    <x v="2"/>
    <x v="1"/>
    <s v="M"/>
    <x v="1"/>
    <n v="8.25"/>
    <n v="16.5"/>
    <x v="1"/>
    <x v="0"/>
    <x v="0"/>
  </r>
  <r>
    <s v="UPF-60123-025"/>
    <x v="454"/>
    <s v="88992-49081-AT"/>
    <s v="R-L-2.5"/>
    <n v="3"/>
    <x v="540"/>
    <s v=" "/>
    <x v="0"/>
    <x v="0"/>
    <s v="L"/>
    <x v="2"/>
    <n v="27.484999999999996"/>
    <n v="82.454999999999984"/>
    <x v="0"/>
    <x v="1"/>
    <x v="1"/>
  </r>
  <r>
    <s v="NQS-01613-687"/>
    <x v="455"/>
    <s v="10204-31464-SA"/>
    <s v="L-D-0.5"/>
    <n v="1"/>
    <x v="541"/>
    <s v="bogb@elpais.com"/>
    <x v="0"/>
    <x v="3"/>
    <s v="D"/>
    <x v="1"/>
    <n v="7.77"/>
    <n v="7.77"/>
    <x v="3"/>
    <x v="2"/>
    <x v="0"/>
  </r>
  <r>
    <s v="MGH-36050-573"/>
    <x v="456"/>
    <s v="75156-80911-YT"/>
    <s v="R-M-0.5"/>
    <n v="2"/>
    <x v="542"/>
    <s v="vstansburygc@unblog.fr"/>
    <x v="0"/>
    <x v="0"/>
    <s v="M"/>
    <x v="1"/>
    <n v="5.97"/>
    <n v="11.94"/>
    <x v="0"/>
    <x v="0"/>
    <x v="0"/>
  </r>
  <r>
    <s v="UVF-59322-459"/>
    <x v="373"/>
    <s v="53971-49906-PZ"/>
    <s v="E-L-2.5"/>
    <n v="6"/>
    <x v="543"/>
    <s v="dheinonengd@printfriendly.com"/>
    <x v="0"/>
    <x v="1"/>
    <s v="L"/>
    <x v="2"/>
    <n v="34.154999999999994"/>
    <n v="204.92999999999995"/>
    <x v="1"/>
    <x v="1"/>
    <x v="1"/>
  </r>
  <r>
    <s v="VET-41158-896"/>
    <x v="457"/>
    <s v="10728-17633-ST"/>
    <s v="E-M-2.5"/>
    <n v="2"/>
    <x v="544"/>
    <s v="jshentonge@google.com.hk"/>
    <x v="0"/>
    <x v="1"/>
    <s v="M"/>
    <x v="2"/>
    <n v="31.624999999999996"/>
    <n v="63.249999999999993"/>
    <x v="1"/>
    <x v="0"/>
    <x v="0"/>
  </r>
  <r>
    <s v="XYL-52196-459"/>
    <x v="458"/>
    <s v="13549-65017-VE"/>
    <s v="R-D-0.2"/>
    <n v="3"/>
    <x v="545"/>
    <s v="jwilkissongf@nba.com"/>
    <x v="0"/>
    <x v="0"/>
    <s v="D"/>
    <x v="3"/>
    <n v="2.6849999999999996"/>
    <n v="8.0549999999999997"/>
    <x v="0"/>
    <x v="2"/>
    <x v="0"/>
  </r>
  <r>
    <s v="BPZ-51283-916"/>
    <x v="264"/>
    <s v="87688-42420-TO"/>
    <s v="A-M-2.5"/>
    <n v="2"/>
    <x v="546"/>
    <s v=" "/>
    <x v="0"/>
    <x v="2"/>
    <s v="M"/>
    <x v="2"/>
    <n v="25.874999999999996"/>
    <n v="51.749999999999993"/>
    <x v="2"/>
    <x v="0"/>
    <x v="1"/>
  </r>
  <r>
    <s v="VQW-91903-926"/>
    <x v="459"/>
    <s v="05325-97750-WP"/>
    <s v="E-D-2.5"/>
    <n v="1"/>
    <x v="539"/>
    <s v="cverissimogh@theglobeandmail.com"/>
    <x v="2"/>
    <x v="1"/>
    <s v="D"/>
    <x v="2"/>
    <n v="27.945"/>
    <n v="27.945"/>
    <x v="1"/>
    <x v="2"/>
    <x v="0"/>
  </r>
  <r>
    <s v="OLF-77983-457"/>
    <x v="460"/>
    <s v="51901-35210-UI"/>
    <s v="A-L-2.5"/>
    <n v="2"/>
    <x v="547"/>
    <s v="gstarcksgi@abc.net.au"/>
    <x v="0"/>
    <x v="2"/>
    <s v="L"/>
    <x v="2"/>
    <n v="29.784999999999997"/>
    <n v="59.569999999999993"/>
    <x v="2"/>
    <x v="1"/>
    <x v="1"/>
  </r>
  <r>
    <s v="MVI-04946-827"/>
    <x v="461"/>
    <s v="62483-50867-OM"/>
    <s v="E-L-1"/>
    <n v="1"/>
    <x v="548"/>
    <s v=" "/>
    <x v="2"/>
    <x v="1"/>
    <s v="L"/>
    <x v="0"/>
    <n v="14.85"/>
    <n v="14.85"/>
    <x v="1"/>
    <x v="1"/>
    <x v="1"/>
  </r>
  <r>
    <s v="UOG-94188-104"/>
    <x v="219"/>
    <s v="92753-50029-SD"/>
    <s v="A-M-0.5"/>
    <n v="5"/>
    <x v="549"/>
    <s v="kscholardgk@sbwire.com"/>
    <x v="0"/>
    <x v="2"/>
    <s v="M"/>
    <x v="1"/>
    <n v="6.75"/>
    <n v="33.75"/>
    <x v="2"/>
    <x v="0"/>
    <x v="1"/>
  </r>
  <r>
    <s v="DSN-15872-519"/>
    <x v="462"/>
    <s v="53809-98498-SN"/>
    <s v="L-L-2.5"/>
    <n v="4"/>
    <x v="550"/>
    <s v="bkindleygl@wikimedia.org"/>
    <x v="0"/>
    <x v="3"/>
    <s v="L"/>
    <x v="2"/>
    <n v="36.454999999999998"/>
    <n v="145.82"/>
    <x v="3"/>
    <x v="1"/>
    <x v="0"/>
  </r>
  <r>
    <s v="OUQ-73954-002"/>
    <x v="463"/>
    <s v="66308-13503-KD"/>
    <s v="R-M-0.2"/>
    <n v="4"/>
    <x v="551"/>
    <s v="khammettgm@dmoz.org"/>
    <x v="0"/>
    <x v="0"/>
    <s v="M"/>
    <x v="3"/>
    <n v="2.9849999999999999"/>
    <n v="11.94"/>
    <x v="0"/>
    <x v="0"/>
    <x v="0"/>
  </r>
  <r>
    <s v="LGL-16843-667"/>
    <x v="464"/>
    <s v="82458-87830-JE"/>
    <s v="A-D-0.2"/>
    <n v="4"/>
    <x v="552"/>
    <s v="ahulburtgn@fda.gov"/>
    <x v="0"/>
    <x v="2"/>
    <s v="D"/>
    <x v="3"/>
    <n v="2.9849999999999999"/>
    <n v="11.94"/>
    <x v="2"/>
    <x v="2"/>
    <x v="0"/>
  </r>
  <r>
    <s v="TCC-89722-031"/>
    <x v="465"/>
    <s v="41611-34336-WT"/>
    <s v="L-D-0.5"/>
    <n v="1"/>
    <x v="553"/>
    <s v="plauritzengo@photobucket.com"/>
    <x v="0"/>
    <x v="3"/>
    <s v="D"/>
    <x v="1"/>
    <n v="7.77"/>
    <n v="7.77"/>
    <x v="3"/>
    <x v="2"/>
    <x v="1"/>
  </r>
  <r>
    <s v="TRA-79507-007"/>
    <x v="466"/>
    <s v="70089-27418-UJ"/>
    <s v="R-L-2.5"/>
    <n v="4"/>
    <x v="554"/>
    <s v="aburgwingp@redcross.org"/>
    <x v="0"/>
    <x v="0"/>
    <s v="L"/>
    <x v="2"/>
    <n v="27.484999999999996"/>
    <n v="109.93999999999998"/>
    <x v="0"/>
    <x v="1"/>
    <x v="0"/>
  </r>
  <r>
    <s v="MZJ-77284-941"/>
    <x v="467"/>
    <s v="99978-56910-BN"/>
    <s v="E-L-0.2"/>
    <n v="5"/>
    <x v="555"/>
    <s v="erolingq@google.fr"/>
    <x v="0"/>
    <x v="1"/>
    <s v="L"/>
    <x v="3"/>
    <n v="4.4550000000000001"/>
    <n v="22.274999999999999"/>
    <x v="1"/>
    <x v="1"/>
    <x v="0"/>
  </r>
  <r>
    <s v="AXN-57779-891"/>
    <x v="468"/>
    <s v="09668-23340-IC"/>
    <s v="R-M-0.2"/>
    <n v="3"/>
    <x v="556"/>
    <s v="dfowlegr@epa.gov"/>
    <x v="0"/>
    <x v="0"/>
    <s v="M"/>
    <x v="3"/>
    <n v="2.9849999999999999"/>
    <n v="8.9550000000000001"/>
    <x v="0"/>
    <x v="0"/>
    <x v="1"/>
  </r>
  <r>
    <s v="PJB-15659-994"/>
    <x v="469"/>
    <s v="39457-62611-YK"/>
    <s v="L-D-2.5"/>
    <n v="4"/>
    <x v="557"/>
    <s v=" "/>
    <x v="1"/>
    <x v="3"/>
    <s v="D"/>
    <x v="2"/>
    <n v="29.784999999999997"/>
    <n v="119.13999999999999"/>
    <x v="3"/>
    <x v="2"/>
    <x v="1"/>
  </r>
  <r>
    <s v="LTS-03470-353"/>
    <x v="470"/>
    <s v="90985-89807-RW"/>
    <s v="A-L-2.5"/>
    <n v="5"/>
    <x v="558"/>
    <s v="wpowleslandgt@soundcloud.com"/>
    <x v="0"/>
    <x v="2"/>
    <s v="L"/>
    <x v="2"/>
    <n v="29.784999999999997"/>
    <n v="148.92499999999998"/>
    <x v="2"/>
    <x v="1"/>
    <x v="0"/>
  </r>
  <r>
    <s v="UMM-28497-689"/>
    <x v="471"/>
    <s v="05325-97750-WP"/>
    <s v="L-L-2.5"/>
    <n v="3"/>
    <x v="539"/>
    <s v="cverissimogh@theglobeandmail.com"/>
    <x v="2"/>
    <x v="3"/>
    <s v="L"/>
    <x v="2"/>
    <n v="36.454999999999998"/>
    <n v="109.36499999999999"/>
    <x v="3"/>
    <x v="1"/>
    <x v="0"/>
  </r>
  <r>
    <s v="MJZ-93232-402"/>
    <x v="472"/>
    <s v="17816-67941-ZS"/>
    <s v="E-D-0.2"/>
    <n v="1"/>
    <x v="559"/>
    <s v="lellinghamgv@sciencedaily.com"/>
    <x v="0"/>
    <x v="1"/>
    <s v="D"/>
    <x v="3"/>
    <n v="3.645"/>
    <n v="3.645"/>
    <x v="1"/>
    <x v="2"/>
    <x v="0"/>
  </r>
  <r>
    <s v="UHW-74617-126"/>
    <x v="173"/>
    <s v="90816-65619-LM"/>
    <s v="E-D-2.5"/>
    <n v="2"/>
    <x v="560"/>
    <s v=" "/>
    <x v="0"/>
    <x v="1"/>
    <s v="D"/>
    <x v="2"/>
    <n v="27.945"/>
    <n v="55.89"/>
    <x v="1"/>
    <x v="2"/>
    <x v="1"/>
  </r>
  <r>
    <s v="RIK-61730-794"/>
    <x v="473"/>
    <s v="69761-61146-KD"/>
    <s v="L-M-0.2"/>
    <n v="6"/>
    <x v="561"/>
    <s v="afendtgx@forbes.com"/>
    <x v="0"/>
    <x v="3"/>
    <s v="M"/>
    <x v="3"/>
    <n v="4.3650000000000002"/>
    <n v="26.19"/>
    <x v="3"/>
    <x v="0"/>
    <x v="0"/>
  </r>
  <r>
    <s v="IDJ-55379-750"/>
    <x v="474"/>
    <s v="24040-20817-QB"/>
    <s v="R-M-1"/>
    <n v="4"/>
    <x v="562"/>
    <s v="acleyburngy@lycos.com"/>
    <x v="0"/>
    <x v="0"/>
    <s v="M"/>
    <x v="0"/>
    <n v="9.9499999999999993"/>
    <n v="39.799999999999997"/>
    <x v="0"/>
    <x v="0"/>
    <x v="1"/>
  </r>
  <r>
    <s v="OHX-11953-965"/>
    <x v="475"/>
    <s v="19524-21432-XP"/>
    <s v="E-L-2.5"/>
    <n v="2"/>
    <x v="563"/>
    <s v="tcastiglionegz@xing.com"/>
    <x v="0"/>
    <x v="1"/>
    <s v="L"/>
    <x v="2"/>
    <n v="34.154999999999994"/>
    <n v="68.309999999999988"/>
    <x v="1"/>
    <x v="1"/>
    <x v="1"/>
  </r>
  <r>
    <s v="TVV-42245-088"/>
    <x v="476"/>
    <s v="14398-43114-RV"/>
    <s v="A-M-0.2"/>
    <n v="4"/>
    <x v="564"/>
    <s v=" "/>
    <x v="1"/>
    <x v="2"/>
    <s v="M"/>
    <x v="3"/>
    <n v="3.375"/>
    <n v="13.5"/>
    <x v="2"/>
    <x v="0"/>
    <x v="1"/>
  </r>
  <r>
    <s v="DYP-74337-787"/>
    <x v="431"/>
    <s v="41486-52502-QQ"/>
    <s v="R-M-0.5"/>
    <n v="1"/>
    <x v="565"/>
    <s v=" "/>
    <x v="0"/>
    <x v="0"/>
    <s v="M"/>
    <x v="1"/>
    <n v="5.97"/>
    <n v="5.97"/>
    <x v="0"/>
    <x v="0"/>
    <x v="1"/>
  </r>
  <r>
    <s v="OKA-93124-100"/>
    <x v="477"/>
    <s v="05325-97750-WP"/>
    <s v="R-M-0.5"/>
    <n v="5"/>
    <x v="539"/>
    <s v="cverissimogh@theglobeandmail.com"/>
    <x v="2"/>
    <x v="0"/>
    <s v="M"/>
    <x v="1"/>
    <n v="5.97"/>
    <n v="29.849999999999998"/>
    <x v="0"/>
    <x v="0"/>
    <x v="0"/>
  </r>
  <r>
    <s v="IXW-20780-268"/>
    <x v="478"/>
    <s v="20236-64364-QL"/>
    <s v="L-L-2.5"/>
    <n v="2"/>
    <x v="566"/>
    <s v="scouronneh3@mozilla.org"/>
    <x v="0"/>
    <x v="3"/>
    <s v="L"/>
    <x v="2"/>
    <n v="36.454999999999998"/>
    <n v="72.91"/>
    <x v="3"/>
    <x v="1"/>
    <x v="0"/>
  </r>
  <r>
    <s v="NGG-24006-937"/>
    <x v="45"/>
    <s v="29102-40100-TZ"/>
    <s v="E-M-2.5"/>
    <n v="4"/>
    <x v="567"/>
    <s v="lflippellih4@github.io"/>
    <x v="2"/>
    <x v="1"/>
    <s v="M"/>
    <x v="2"/>
    <n v="31.624999999999996"/>
    <n v="126.49999999999999"/>
    <x v="1"/>
    <x v="0"/>
    <x v="1"/>
  </r>
  <r>
    <s v="JZC-31180-557"/>
    <x v="444"/>
    <s v="09171-42203-EB"/>
    <s v="L-M-2.5"/>
    <n v="1"/>
    <x v="568"/>
    <s v="relizabethh5@live.com"/>
    <x v="0"/>
    <x v="3"/>
    <s v="M"/>
    <x v="2"/>
    <n v="33.464999999999996"/>
    <n v="33.464999999999996"/>
    <x v="3"/>
    <x v="0"/>
    <x v="1"/>
  </r>
  <r>
    <s v="ZMU-63715-204"/>
    <x v="479"/>
    <s v="29060-75856-UI"/>
    <s v="E-D-1"/>
    <n v="6"/>
    <x v="569"/>
    <s v="irenhardh6@i2i.jp"/>
    <x v="0"/>
    <x v="1"/>
    <s v="D"/>
    <x v="0"/>
    <n v="12.15"/>
    <n v="72.900000000000006"/>
    <x v="1"/>
    <x v="2"/>
    <x v="0"/>
  </r>
  <r>
    <s v="GND-08192-056"/>
    <x v="480"/>
    <s v="17088-16989-PL"/>
    <s v="L-D-0.5"/>
    <n v="2"/>
    <x v="570"/>
    <s v="wrocheh7@xinhuanet.com"/>
    <x v="0"/>
    <x v="3"/>
    <s v="D"/>
    <x v="1"/>
    <n v="7.77"/>
    <n v="15.54"/>
    <x v="3"/>
    <x v="2"/>
    <x v="0"/>
  </r>
  <r>
    <s v="RYY-38961-093"/>
    <x v="481"/>
    <s v="14756-18321-CL"/>
    <s v="A-M-0.2"/>
    <n v="6"/>
    <x v="571"/>
    <s v="lalawayhh@weather.com"/>
    <x v="0"/>
    <x v="2"/>
    <s v="M"/>
    <x v="3"/>
    <n v="3.375"/>
    <n v="20.25"/>
    <x v="2"/>
    <x v="0"/>
    <x v="1"/>
  </r>
  <r>
    <s v="CVA-64996-969"/>
    <x v="478"/>
    <s v="13324-78688-MI"/>
    <s v="A-L-1"/>
    <n v="6"/>
    <x v="572"/>
    <s v="codgaardh9@nsw.gov.au"/>
    <x v="0"/>
    <x v="2"/>
    <s v="L"/>
    <x v="0"/>
    <n v="12.95"/>
    <n v="77.699999999999989"/>
    <x v="2"/>
    <x v="1"/>
    <x v="1"/>
  </r>
  <r>
    <s v="XTH-67276-442"/>
    <x v="482"/>
    <s v="73799-04749-BM"/>
    <s v="L-M-2.5"/>
    <n v="4"/>
    <x v="573"/>
    <s v="bbyrdha@4shared.com"/>
    <x v="0"/>
    <x v="3"/>
    <s v="M"/>
    <x v="2"/>
    <n v="33.464999999999996"/>
    <n v="133.85999999999999"/>
    <x v="3"/>
    <x v="0"/>
    <x v="1"/>
  </r>
  <r>
    <s v="PVU-02950-470"/>
    <x v="353"/>
    <s v="01927-46702-YT"/>
    <s v="E-D-1"/>
    <n v="1"/>
    <x v="574"/>
    <s v=" "/>
    <x v="2"/>
    <x v="1"/>
    <s v="D"/>
    <x v="0"/>
    <n v="12.15"/>
    <n v="12.15"/>
    <x v="1"/>
    <x v="2"/>
    <x v="1"/>
  </r>
  <r>
    <s v="XSN-26809-910"/>
    <x v="199"/>
    <s v="80467-17137-TO"/>
    <s v="E-M-2.5"/>
    <n v="2"/>
    <x v="575"/>
    <s v="dchardinhc@nhs.uk"/>
    <x v="1"/>
    <x v="1"/>
    <s v="M"/>
    <x v="2"/>
    <n v="31.624999999999996"/>
    <n v="63.249999999999993"/>
    <x v="1"/>
    <x v="0"/>
    <x v="0"/>
  </r>
  <r>
    <s v="UDN-88321-005"/>
    <x v="372"/>
    <s v="14640-87215-BK"/>
    <s v="R-L-0.5"/>
    <n v="5"/>
    <x v="576"/>
    <s v="hradbonehd@newsvine.com"/>
    <x v="0"/>
    <x v="0"/>
    <s v="L"/>
    <x v="1"/>
    <n v="7.169999999999999"/>
    <n v="35.849999999999994"/>
    <x v="0"/>
    <x v="1"/>
    <x v="1"/>
  </r>
  <r>
    <s v="EXP-21628-670"/>
    <x v="267"/>
    <s v="94447-35885-HK"/>
    <s v="A-M-2.5"/>
    <n v="3"/>
    <x v="577"/>
    <s v="wbernthhe@miitbeian.gov.cn"/>
    <x v="0"/>
    <x v="2"/>
    <s v="M"/>
    <x v="2"/>
    <n v="25.874999999999996"/>
    <n v="77.624999999999986"/>
    <x v="2"/>
    <x v="0"/>
    <x v="1"/>
  </r>
  <r>
    <s v="VGM-24161-361"/>
    <x v="480"/>
    <s v="71034-49694-CS"/>
    <s v="E-M-2.5"/>
    <n v="2"/>
    <x v="578"/>
    <s v="bacarsonhf@cnn.com"/>
    <x v="0"/>
    <x v="1"/>
    <s v="M"/>
    <x v="2"/>
    <n v="31.624999999999996"/>
    <n v="63.249999999999993"/>
    <x v="1"/>
    <x v="0"/>
    <x v="0"/>
  </r>
  <r>
    <s v="PKN-19556-918"/>
    <x v="483"/>
    <s v="00445-42781-KX"/>
    <s v="E-L-0.2"/>
    <n v="6"/>
    <x v="579"/>
    <s v="fbrighamhg@blog.com"/>
    <x v="1"/>
    <x v="1"/>
    <s v="L"/>
    <x v="3"/>
    <n v="4.4550000000000001"/>
    <n v="26.73"/>
    <x v="1"/>
    <x v="1"/>
    <x v="0"/>
  </r>
  <r>
    <s v="PKN-19556-918"/>
    <x v="483"/>
    <s v="00445-42781-KX"/>
    <s v="L-D-0.5"/>
    <n v="4"/>
    <x v="579"/>
    <s v="fbrighamhg@blog.com"/>
    <x v="1"/>
    <x v="3"/>
    <s v="D"/>
    <x v="1"/>
    <n v="7.77"/>
    <n v="31.08"/>
    <x v="3"/>
    <x v="2"/>
    <x v="0"/>
  </r>
  <r>
    <s v="PKN-19556-918"/>
    <x v="483"/>
    <s v="00445-42781-KX"/>
    <s v="A-D-0.2"/>
    <n v="1"/>
    <x v="579"/>
    <s v="fbrighamhg@blog.com"/>
    <x v="1"/>
    <x v="2"/>
    <s v="D"/>
    <x v="3"/>
    <n v="2.9849999999999999"/>
    <n v="2.9849999999999999"/>
    <x v="2"/>
    <x v="2"/>
    <x v="0"/>
  </r>
  <r>
    <s v="PKN-19556-918"/>
    <x v="483"/>
    <s v="00445-42781-KX"/>
    <s v="R-D-2.5"/>
    <n v="5"/>
    <x v="579"/>
    <s v="fbrighamhg@blog.com"/>
    <x v="1"/>
    <x v="0"/>
    <s v="D"/>
    <x v="2"/>
    <n v="20.584999999999997"/>
    <n v="102.92499999999998"/>
    <x v="0"/>
    <x v="2"/>
    <x v="0"/>
  </r>
  <r>
    <s v="DXQ-44537-297"/>
    <x v="484"/>
    <s v="96116-24737-LV"/>
    <s v="E-L-0.5"/>
    <n v="4"/>
    <x v="580"/>
    <s v="myoxenhk@google.com"/>
    <x v="0"/>
    <x v="1"/>
    <s v="L"/>
    <x v="1"/>
    <n v="8.91"/>
    <n v="35.64"/>
    <x v="1"/>
    <x v="1"/>
    <x v="1"/>
  </r>
  <r>
    <s v="BPC-54727-307"/>
    <x v="485"/>
    <s v="18684-73088-YL"/>
    <s v="R-L-1"/>
    <n v="4"/>
    <x v="581"/>
    <s v="gmcgavinhl@histats.com"/>
    <x v="0"/>
    <x v="0"/>
    <s v="L"/>
    <x v="0"/>
    <n v="11.95"/>
    <n v="47.8"/>
    <x v="0"/>
    <x v="1"/>
    <x v="1"/>
  </r>
  <r>
    <s v="KSH-47717-456"/>
    <x v="486"/>
    <s v="74671-55639-TU"/>
    <s v="L-M-1"/>
    <n v="3"/>
    <x v="582"/>
    <s v="luttermarehm@engadget.com"/>
    <x v="0"/>
    <x v="3"/>
    <s v="M"/>
    <x v="0"/>
    <n v="14.55"/>
    <n v="43.650000000000006"/>
    <x v="3"/>
    <x v="0"/>
    <x v="1"/>
  </r>
  <r>
    <s v="ANK-59436-446"/>
    <x v="487"/>
    <s v="17488-65879-XL"/>
    <s v="E-L-0.5"/>
    <n v="4"/>
    <x v="583"/>
    <s v="edambrogiohn@techcrunch.com"/>
    <x v="0"/>
    <x v="1"/>
    <s v="L"/>
    <x v="1"/>
    <n v="8.91"/>
    <n v="35.64"/>
    <x v="1"/>
    <x v="1"/>
    <x v="0"/>
  </r>
  <r>
    <s v="AYY-83051-752"/>
    <x v="488"/>
    <s v="46431-09298-OU"/>
    <s v="L-L-1"/>
    <n v="6"/>
    <x v="584"/>
    <s v="cwinchcombeho@jiathis.com"/>
    <x v="0"/>
    <x v="3"/>
    <s v="L"/>
    <x v="0"/>
    <n v="15.85"/>
    <n v="95.1"/>
    <x v="3"/>
    <x v="1"/>
    <x v="0"/>
  </r>
  <r>
    <s v="CSW-59644-267"/>
    <x v="489"/>
    <s v="60378-26473-FE"/>
    <s v="E-M-2.5"/>
    <n v="1"/>
    <x v="585"/>
    <s v="bpaumierhp@umn.edu"/>
    <x v="1"/>
    <x v="1"/>
    <s v="M"/>
    <x v="2"/>
    <n v="31.624999999999996"/>
    <n v="31.624999999999996"/>
    <x v="1"/>
    <x v="0"/>
    <x v="0"/>
  </r>
  <r>
    <s v="ITY-92466-909"/>
    <x v="162"/>
    <s v="34927-68586-ZV"/>
    <s v="A-M-2.5"/>
    <n v="3"/>
    <x v="586"/>
    <s v=" "/>
    <x v="1"/>
    <x v="2"/>
    <s v="M"/>
    <x v="2"/>
    <n v="25.874999999999996"/>
    <n v="77.624999999999986"/>
    <x v="2"/>
    <x v="0"/>
    <x v="0"/>
  </r>
  <r>
    <s v="IGW-04801-466"/>
    <x v="490"/>
    <s v="29051-27555-GD"/>
    <s v="L-D-0.2"/>
    <n v="1"/>
    <x v="587"/>
    <s v="jcapeyhr@bravesites.com"/>
    <x v="0"/>
    <x v="3"/>
    <s v="D"/>
    <x v="3"/>
    <n v="3.8849999999999998"/>
    <n v="3.8849999999999998"/>
    <x v="3"/>
    <x v="2"/>
    <x v="0"/>
  </r>
  <r>
    <s v="LJN-34281-921"/>
    <x v="491"/>
    <s v="52143-35672-JF"/>
    <s v="R-L-2.5"/>
    <n v="5"/>
    <x v="588"/>
    <s v="tmathonneti0@google.co.jp"/>
    <x v="0"/>
    <x v="0"/>
    <s v="L"/>
    <x v="2"/>
    <n v="27.484999999999996"/>
    <n v="137.42499999999998"/>
    <x v="0"/>
    <x v="1"/>
    <x v="1"/>
  </r>
  <r>
    <s v="BWZ-46364-547"/>
    <x v="301"/>
    <s v="64918-67725-MN"/>
    <s v="R-L-1"/>
    <n v="3"/>
    <x v="589"/>
    <s v="ybasillht@theguardian.com"/>
    <x v="0"/>
    <x v="0"/>
    <s v="L"/>
    <x v="0"/>
    <n v="11.95"/>
    <n v="35.849999999999994"/>
    <x v="0"/>
    <x v="1"/>
    <x v="0"/>
  </r>
  <r>
    <s v="SBC-95710-706"/>
    <x v="194"/>
    <s v="85634-61759-ND"/>
    <s v="E-M-0.2"/>
    <n v="2"/>
    <x v="590"/>
    <s v="mbaistowhu@i2i.jp"/>
    <x v="2"/>
    <x v="1"/>
    <s v="M"/>
    <x v="3"/>
    <n v="4.125"/>
    <n v="8.25"/>
    <x v="1"/>
    <x v="0"/>
    <x v="0"/>
  </r>
  <r>
    <s v="WRN-55114-031"/>
    <x v="26"/>
    <s v="40180-22940-QB"/>
    <s v="E-L-2.5"/>
    <n v="3"/>
    <x v="591"/>
    <s v="cpallanthv@typepad.com"/>
    <x v="0"/>
    <x v="1"/>
    <s v="L"/>
    <x v="2"/>
    <n v="34.154999999999994"/>
    <n v="102.46499999999997"/>
    <x v="1"/>
    <x v="1"/>
    <x v="0"/>
  </r>
  <r>
    <s v="TZU-64255-831"/>
    <x v="125"/>
    <s v="34666-76738-SQ"/>
    <s v="R-D-2.5"/>
    <n v="2"/>
    <x v="592"/>
    <s v=" "/>
    <x v="0"/>
    <x v="0"/>
    <s v="D"/>
    <x v="2"/>
    <n v="20.584999999999997"/>
    <n v="41.169999999999995"/>
    <x v="0"/>
    <x v="2"/>
    <x v="1"/>
  </r>
  <r>
    <s v="JVF-91003-729"/>
    <x v="492"/>
    <s v="98536-88616-FF"/>
    <s v="A-D-2.5"/>
    <n v="3"/>
    <x v="593"/>
    <s v="dohx@redcross.org"/>
    <x v="0"/>
    <x v="2"/>
    <s v="D"/>
    <x v="2"/>
    <n v="22.884999999999998"/>
    <n v="68.655000000000001"/>
    <x v="2"/>
    <x v="2"/>
    <x v="0"/>
  </r>
  <r>
    <s v="MVB-22135-665"/>
    <x v="462"/>
    <s v="55621-06130-SA"/>
    <s v="A-D-1"/>
    <n v="1"/>
    <x v="594"/>
    <s v="drallinhy@howstuffworks.com"/>
    <x v="0"/>
    <x v="2"/>
    <s v="D"/>
    <x v="0"/>
    <n v="9.9499999999999993"/>
    <n v="9.9499999999999993"/>
    <x v="2"/>
    <x v="2"/>
    <x v="0"/>
  </r>
  <r>
    <s v="CKS-47815-571"/>
    <x v="493"/>
    <s v="45666-86771-EH"/>
    <s v="L-L-0.5"/>
    <n v="3"/>
    <x v="595"/>
    <s v="achillhz@epa.gov"/>
    <x v="2"/>
    <x v="3"/>
    <s v="L"/>
    <x v="1"/>
    <n v="9.51"/>
    <n v="28.53"/>
    <x v="3"/>
    <x v="1"/>
    <x v="0"/>
  </r>
  <r>
    <s v="OAW-17338-101"/>
    <x v="494"/>
    <s v="52143-35672-JF"/>
    <s v="R-D-0.2"/>
    <n v="6"/>
    <x v="588"/>
    <s v="tmathonneti0@google.co.jp"/>
    <x v="0"/>
    <x v="0"/>
    <s v="D"/>
    <x v="3"/>
    <n v="2.6849999999999996"/>
    <n v="16.11"/>
    <x v="0"/>
    <x v="2"/>
    <x v="1"/>
  </r>
  <r>
    <s v="ALP-37623-536"/>
    <x v="495"/>
    <s v="24689-69376-XX"/>
    <s v="L-L-1"/>
    <n v="6"/>
    <x v="596"/>
    <s v="cdenysi1@is.gd"/>
    <x v="2"/>
    <x v="3"/>
    <s v="L"/>
    <x v="0"/>
    <n v="15.85"/>
    <n v="95.1"/>
    <x v="3"/>
    <x v="1"/>
    <x v="1"/>
  </r>
  <r>
    <s v="WMU-87639-108"/>
    <x v="496"/>
    <s v="71891-51101-VQ"/>
    <s v="R-D-0.5"/>
    <n v="1"/>
    <x v="597"/>
    <s v="cstebbingsi2@drupal.org"/>
    <x v="0"/>
    <x v="0"/>
    <s v="D"/>
    <x v="1"/>
    <n v="5.3699999999999992"/>
    <n v="5.3699999999999992"/>
    <x v="0"/>
    <x v="2"/>
    <x v="0"/>
  </r>
  <r>
    <s v="USN-44968-231"/>
    <x v="497"/>
    <s v="71749-05400-CN"/>
    <s v="R-L-1"/>
    <n v="4"/>
    <x v="598"/>
    <s v=" "/>
    <x v="0"/>
    <x v="0"/>
    <s v="L"/>
    <x v="0"/>
    <n v="11.95"/>
    <n v="47.8"/>
    <x v="0"/>
    <x v="1"/>
    <x v="1"/>
  </r>
  <r>
    <s v="YZG-20575-451"/>
    <x v="498"/>
    <s v="64845-00270-NO"/>
    <s v="L-L-1"/>
    <n v="4"/>
    <x v="599"/>
    <s v="rzywickii4@ifeng.com"/>
    <x v="1"/>
    <x v="3"/>
    <s v="L"/>
    <x v="0"/>
    <n v="15.85"/>
    <n v="63.4"/>
    <x v="3"/>
    <x v="1"/>
    <x v="1"/>
  </r>
  <r>
    <s v="HTH-52867-812"/>
    <x v="382"/>
    <s v="29851-36402-UX"/>
    <s v="A-M-2.5"/>
    <n v="4"/>
    <x v="600"/>
    <s v="aburgetti5@moonfruit.com"/>
    <x v="0"/>
    <x v="2"/>
    <s v="M"/>
    <x v="2"/>
    <n v="25.874999999999996"/>
    <n v="103.49999999999999"/>
    <x v="2"/>
    <x v="0"/>
    <x v="1"/>
  </r>
  <r>
    <s v="FWU-44971-444"/>
    <x v="499"/>
    <s v="12190-25421-WM"/>
    <s v="A-D-2.5"/>
    <n v="3"/>
    <x v="601"/>
    <s v="mmalloyi6@seattletimes.com"/>
    <x v="0"/>
    <x v="2"/>
    <s v="D"/>
    <x v="2"/>
    <n v="22.884999999999998"/>
    <n v="68.655000000000001"/>
    <x v="2"/>
    <x v="2"/>
    <x v="1"/>
  </r>
  <r>
    <s v="EQI-82205-066"/>
    <x v="500"/>
    <s v="52316-30571-GD"/>
    <s v="R-M-2.5"/>
    <n v="2"/>
    <x v="602"/>
    <s v="mmcparlandi7@w3.org"/>
    <x v="0"/>
    <x v="0"/>
    <s v="M"/>
    <x v="2"/>
    <n v="22.884999999999998"/>
    <n v="45.769999999999996"/>
    <x v="0"/>
    <x v="0"/>
    <x v="0"/>
  </r>
  <r>
    <s v="NAR-00747-074"/>
    <x v="501"/>
    <s v="23243-92649-RY"/>
    <s v="L-D-1"/>
    <n v="4"/>
    <x v="603"/>
    <s v="sjennaroyi8@purevolume.com"/>
    <x v="0"/>
    <x v="3"/>
    <s v="D"/>
    <x v="0"/>
    <n v="12.95"/>
    <n v="51.8"/>
    <x v="3"/>
    <x v="2"/>
    <x v="1"/>
  </r>
  <r>
    <s v="JYR-22052-185"/>
    <x v="502"/>
    <s v="39528-19971-OR"/>
    <s v="A-M-0.5"/>
    <n v="2"/>
    <x v="604"/>
    <s v="wplacei9@wsj.com"/>
    <x v="0"/>
    <x v="2"/>
    <s v="M"/>
    <x v="1"/>
    <n v="6.75"/>
    <n v="13.5"/>
    <x v="2"/>
    <x v="0"/>
    <x v="0"/>
  </r>
  <r>
    <s v="XKO-54097-932"/>
    <x v="503"/>
    <s v="32743-78448-KT"/>
    <s v="E-M-0.5"/>
    <n v="3"/>
    <x v="605"/>
    <s v="jmillettik@addtoany.com"/>
    <x v="0"/>
    <x v="1"/>
    <s v="M"/>
    <x v="1"/>
    <n v="8.25"/>
    <n v="24.75"/>
    <x v="1"/>
    <x v="0"/>
    <x v="0"/>
  </r>
  <r>
    <s v="HXA-72415-025"/>
    <x v="504"/>
    <s v="93417-12322-YB"/>
    <s v="A-D-2.5"/>
    <n v="2"/>
    <x v="606"/>
    <s v="dgadsdenib@google.com.hk"/>
    <x v="1"/>
    <x v="2"/>
    <s v="D"/>
    <x v="2"/>
    <n v="22.884999999999998"/>
    <n v="45.769999999999996"/>
    <x v="2"/>
    <x v="2"/>
    <x v="0"/>
  </r>
  <r>
    <s v="MJF-20065-335"/>
    <x v="497"/>
    <s v="56891-86662-UY"/>
    <s v="E-L-0.5"/>
    <n v="6"/>
    <x v="607"/>
    <s v="vwakelinic@unesco.org"/>
    <x v="0"/>
    <x v="1"/>
    <s v="L"/>
    <x v="1"/>
    <n v="8.91"/>
    <n v="53.46"/>
    <x v="1"/>
    <x v="1"/>
    <x v="1"/>
  </r>
  <r>
    <s v="GFI-83300-059"/>
    <x v="501"/>
    <s v="40414-26467-VE"/>
    <s v="A-M-0.2"/>
    <n v="6"/>
    <x v="608"/>
    <s v="acampsallid@zimbio.com"/>
    <x v="0"/>
    <x v="2"/>
    <s v="M"/>
    <x v="3"/>
    <n v="3.375"/>
    <n v="20.25"/>
    <x v="2"/>
    <x v="0"/>
    <x v="0"/>
  </r>
  <r>
    <s v="WJR-51493-682"/>
    <x v="1"/>
    <s v="87858-83734-RK"/>
    <s v="L-D-2.5"/>
    <n v="5"/>
    <x v="609"/>
    <s v="smosebyie@stanford.edu"/>
    <x v="0"/>
    <x v="3"/>
    <s v="D"/>
    <x v="2"/>
    <n v="29.784999999999997"/>
    <n v="148.92499999999998"/>
    <x v="3"/>
    <x v="2"/>
    <x v="1"/>
  </r>
  <r>
    <s v="SHP-55648-472"/>
    <x v="505"/>
    <s v="46818-20198-GB"/>
    <s v="A-M-1"/>
    <n v="6"/>
    <x v="610"/>
    <s v="cwassif@prweb.com"/>
    <x v="0"/>
    <x v="2"/>
    <s v="M"/>
    <x v="0"/>
    <n v="11.25"/>
    <n v="67.5"/>
    <x v="2"/>
    <x v="0"/>
    <x v="1"/>
  </r>
  <r>
    <s v="HYR-03455-684"/>
    <x v="506"/>
    <s v="29808-89098-XD"/>
    <s v="E-D-1"/>
    <n v="6"/>
    <x v="611"/>
    <s v="isjostromig@pbs.org"/>
    <x v="0"/>
    <x v="1"/>
    <s v="D"/>
    <x v="0"/>
    <n v="12.15"/>
    <n v="72.900000000000006"/>
    <x v="1"/>
    <x v="2"/>
    <x v="1"/>
  </r>
  <r>
    <s v="HYR-03455-684"/>
    <x v="506"/>
    <s v="29808-89098-XD"/>
    <s v="L-D-0.2"/>
    <n v="2"/>
    <x v="611"/>
    <s v="isjostromig@pbs.org"/>
    <x v="0"/>
    <x v="3"/>
    <s v="D"/>
    <x v="3"/>
    <n v="3.8849999999999998"/>
    <n v="7.77"/>
    <x v="3"/>
    <x v="2"/>
    <x v="1"/>
  </r>
  <r>
    <s v="HUG-52766-375"/>
    <x v="507"/>
    <s v="78786-77449-RQ"/>
    <s v="A-D-2.5"/>
    <n v="4"/>
    <x v="612"/>
    <s v="jbranchettii@bravesites.com"/>
    <x v="0"/>
    <x v="2"/>
    <s v="D"/>
    <x v="2"/>
    <n v="22.884999999999998"/>
    <n v="91.539999999999992"/>
    <x v="2"/>
    <x v="2"/>
    <x v="1"/>
  </r>
  <r>
    <s v="DAH-46595-917"/>
    <x v="508"/>
    <s v="27878-42224-QF"/>
    <s v="A-D-1"/>
    <n v="6"/>
    <x v="613"/>
    <s v="nrudlandij@blogs.com"/>
    <x v="1"/>
    <x v="2"/>
    <s v="D"/>
    <x v="0"/>
    <n v="9.9499999999999993"/>
    <n v="59.699999999999996"/>
    <x v="2"/>
    <x v="2"/>
    <x v="1"/>
  </r>
  <r>
    <s v="VEM-79839-466"/>
    <x v="509"/>
    <s v="32743-78448-KT"/>
    <s v="R-L-2.5"/>
    <n v="5"/>
    <x v="605"/>
    <s v="jmillettik@addtoany.com"/>
    <x v="0"/>
    <x v="0"/>
    <s v="L"/>
    <x v="2"/>
    <n v="27.484999999999996"/>
    <n v="137.42499999999998"/>
    <x v="0"/>
    <x v="1"/>
    <x v="0"/>
  </r>
  <r>
    <s v="OWH-11126-533"/>
    <x v="131"/>
    <s v="25331-13794-SB"/>
    <s v="L-M-2.5"/>
    <n v="2"/>
    <x v="614"/>
    <s v="ftourryil@google.de"/>
    <x v="0"/>
    <x v="3"/>
    <s v="M"/>
    <x v="2"/>
    <n v="33.464999999999996"/>
    <n v="66.929999999999993"/>
    <x v="3"/>
    <x v="0"/>
    <x v="1"/>
  </r>
  <r>
    <s v="UMT-26130-151"/>
    <x v="510"/>
    <s v="55864-37682-GQ"/>
    <s v="L-M-0.2"/>
    <n v="3"/>
    <x v="615"/>
    <s v="cweatherallim@toplist.cz"/>
    <x v="0"/>
    <x v="3"/>
    <s v="M"/>
    <x v="3"/>
    <n v="4.3650000000000002"/>
    <n v="13.095000000000001"/>
    <x v="3"/>
    <x v="0"/>
    <x v="0"/>
  </r>
  <r>
    <s v="JKA-27899-806"/>
    <x v="511"/>
    <s v="97005-25609-CQ"/>
    <s v="R-L-1"/>
    <n v="5"/>
    <x v="616"/>
    <s v="gheindrickin@usda.gov"/>
    <x v="0"/>
    <x v="0"/>
    <s v="L"/>
    <x v="0"/>
    <n v="11.95"/>
    <n v="59.75"/>
    <x v="0"/>
    <x v="1"/>
    <x v="1"/>
  </r>
  <r>
    <s v="ULU-07744-724"/>
    <x v="512"/>
    <s v="94058-95794-IJ"/>
    <s v="L-M-0.5"/>
    <n v="5"/>
    <x v="617"/>
    <s v="limasonio@discuz.net"/>
    <x v="0"/>
    <x v="3"/>
    <s v="M"/>
    <x v="1"/>
    <n v="8.73"/>
    <n v="43.650000000000006"/>
    <x v="3"/>
    <x v="0"/>
    <x v="0"/>
  </r>
  <r>
    <s v="NOM-56457-507"/>
    <x v="513"/>
    <s v="40214-03678-GU"/>
    <s v="E-M-1"/>
    <n v="6"/>
    <x v="618"/>
    <s v="hsaillip@odnoklassniki.ru"/>
    <x v="0"/>
    <x v="1"/>
    <s v="M"/>
    <x v="0"/>
    <n v="13.75"/>
    <n v="82.5"/>
    <x v="1"/>
    <x v="0"/>
    <x v="0"/>
  </r>
  <r>
    <s v="NZN-71683-705"/>
    <x v="514"/>
    <s v="04921-85445-SL"/>
    <s v="A-L-2.5"/>
    <n v="6"/>
    <x v="619"/>
    <s v="hlarvoriq@last.fm"/>
    <x v="0"/>
    <x v="2"/>
    <s v="L"/>
    <x v="2"/>
    <n v="29.784999999999997"/>
    <n v="178.70999999999998"/>
    <x v="2"/>
    <x v="1"/>
    <x v="0"/>
  </r>
  <r>
    <s v="WMA-34232-850"/>
    <x v="7"/>
    <s v="53386-94266-LJ"/>
    <s v="L-D-2.5"/>
    <n v="4"/>
    <x v="620"/>
    <s v=" "/>
    <x v="0"/>
    <x v="3"/>
    <s v="D"/>
    <x v="2"/>
    <n v="29.784999999999997"/>
    <n v="119.13999999999999"/>
    <x v="3"/>
    <x v="2"/>
    <x v="0"/>
  </r>
  <r>
    <s v="EZL-27919-704"/>
    <x v="481"/>
    <s v="49480-85909-DG"/>
    <s v="L-L-0.5"/>
    <n v="5"/>
    <x v="621"/>
    <s v=" "/>
    <x v="0"/>
    <x v="3"/>
    <s v="L"/>
    <x v="1"/>
    <n v="9.51"/>
    <n v="47.55"/>
    <x v="3"/>
    <x v="1"/>
    <x v="1"/>
  </r>
  <r>
    <s v="ZYU-11345-774"/>
    <x v="515"/>
    <s v="18293-78136-MN"/>
    <s v="L-M-0.5"/>
    <n v="5"/>
    <x v="622"/>
    <s v="cpenwardenit@mlb.com"/>
    <x v="1"/>
    <x v="3"/>
    <s v="M"/>
    <x v="1"/>
    <n v="8.73"/>
    <n v="43.650000000000006"/>
    <x v="3"/>
    <x v="0"/>
    <x v="1"/>
  </r>
  <r>
    <s v="CPW-34587-459"/>
    <x v="516"/>
    <s v="84641-67384-TD"/>
    <s v="A-L-2.5"/>
    <n v="6"/>
    <x v="623"/>
    <s v="mmiddisiu@dmoz.org"/>
    <x v="0"/>
    <x v="2"/>
    <s v="L"/>
    <x v="2"/>
    <n v="29.784999999999997"/>
    <n v="178.70999999999998"/>
    <x v="2"/>
    <x v="1"/>
    <x v="0"/>
  </r>
  <r>
    <s v="NQZ-82067-394"/>
    <x v="517"/>
    <s v="72320-29738-EB"/>
    <s v="R-L-2.5"/>
    <n v="1"/>
    <x v="624"/>
    <s v="avairowiv@studiopress.com"/>
    <x v="2"/>
    <x v="0"/>
    <s v="L"/>
    <x v="2"/>
    <n v="27.484999999999996"/>
    <n v="27.484999999999996"/>
    <x v="0"/>
    <x v="1"/>
    <x v="1"/>
  </r>
  <r>
    <s v="JBW-95055-851"/>
    <x v="518"/>
    <s v="47355-97488-XS"/>
    <s v="A-M-1"/>
    <n v="5"/>
    <x v="625"/>
    <s v="agoldieiw@goo.gl"/>
    <x v="0"/>
    <x v="2"/>
    <s v="M"/>
    <x v="0"/>
    <n v="11.25"/>
    <n v="56.25"/>
    <x v="2"/>
    <x v="0"/>
    <x v="1"/>
  </r>
  <r>
    <s v="AHY-20324-088"/>
    <x v="519"/>
    <s v="63499-24884-PP"/>
    <s v="L-L-0.2"/>
    <n v="2"/>
    <x v="626"/>
    <s v="nayrisix@t-online.de"/>
    <x v="2"/>
    <x v="3"/>
    <s v="L"/>
    <x v="3"/>
    <n v="4.7549999999999999"/>
    <n v="9.51"/>
    <x v="3"/>
    <x v="1"/>
    <x v="0"/>
  </r>
  <r>
    <s v="ZSL-66684-103"/>
    <x v="520"/>
    <s v="39193-51770-FM"/>
    <s v="E-M-0.2"/>
    <n v="2"/>
    <x v="627"/>
    <s v="lbenediktovichiy@wunderground.com"/>
    <x v="0"/>
    <x v="1"/>
    <s v="M"/>
    <x v="3"/>
    <n v="4.125"/>
    <n v="8.25"/>
    <x v="1"/>
    <x v="0"/>
    <x v="0"/>
  </r>
  <r>
    <s v="WNE-73911-475"/>
    <x v="521"/>
    <s v="61323-91967-GG"/>
    <s v="L-D-0.5"/>
    <n v="6"/>
    <x v="628"/>
    <s v="tjacobovitziz@cbc.ca"/>
    <x v="0"/>
    <x v="3"/>
    <s v="D"/>
    <x v="1"/>
    <n v="7.77"/>
    <n v="46.62"/>
    <x v="3"/>
    <x v="2"/>
    <x v="1"/>
  </r>
  <r>
    <s v="EZB-68383-559"/>
    <x v="418"/>
    <s v="90123-01967-KS"/>
    <s v="R-L-1"/>
    <n v="6"/>
    <x v="629"/>
    <s v=" "/>
    <x v="0"/>
    <x v="0"/>
    <s v="L"/>
    <x v="0"/>
    <n v="11.95"/>
    <n v="71.699999999999989"/>
    <x v="0"/>
    <x v="1"/>
    <x v="1"/>
  </r>
  <r>
    <s v="OVO-01283-090"/>
    <x v="122"/>
    <s v="15958-25089-OS"/>
    <s v="L-L-2.5"/>
    <n v="2"/>
    <x v="630"/>
    <s v="jdruittj1@feedburner.com"/>
    <x v="0"/>
    <x v="3"/>
    <s v="L"/>
    <x v="2"/>
    <n v="36.454999999999998"/>
    <n v="72.91"/>
    <x v="3"/>
    <x v="1"/>
    <x v="0"/>
  </r>
  <r>
    <s v="TXH-78646-919"/>
    <x v="423"/>
    <s v="98430-37820-UV"/>
    <s v="R-D-0.2"/>
    <n v="3"/>
    <x v="631"/>
    <s v="dshortallj2@wikipedia.org"/>
    <x v="0"/>
    <x v="0"/>
    <s v="D"/>
    <x v="3"/>
    <n v="2.6849999999999996"/>
    <n v="8.0549999999999997"/>
    <x v="0"/>
    <x v="2"/>
    <x v="0"/>
  </r>
  <r>
    <s v="CYZ-37122-164"/>
    <x v="463"/>
    <s v="21798-04171-XC"/>
    <s v="E-M-0.5"/>
    <n v="2"/>
    <x v="632"/>
    <s v="wcottierj3@cafepress.com"/>
    <x v="0"/>
    <x v="1"/>
    <s v="M"/>
    <x v="1"/>
    <n v="8.25"/>
    <n v="16.5"/>
    <x v="1"/>
    <x v="0"/>
    <x v="1"/>
  </r>
  <r>
    <s v="AGQ-06534-750"/>
    <x v="273"/>
    <s v="52798-46508-HP"/>
    <s v="A-L-1"/>
    <n v="5"/>
    <x v="633"/>
    <s v="kgrinstedj4@google.com.br"/>
    <x v="1"/>
    <x v="2"/>
    <s v="L"/>
    <x v="0"/>
    <n v="12.95"/>
    <n v="64.75"/>
    <x v="2"/>
    <x v="1"/>
    <x v="1"/>
  </r>
  <r>
    <s v="QVL-32245-818"/>
    <x v="522"/>
    <s v="46478-42970-EM"/>
    <s v="A-M-0.5"/>
    <n v="5"/>
    <x v="634"/>
    <s v="dskynerj5@hubpages.com"/>
    <x v="0"/>
    <x v="2"/>
    <s v="M"/>
    <x v="1"/>
    <n v="6.75"/>
    <n v="33.75"/>
    <x v="2"/>
    <x v="0"/>
    <x v="1"/>
  </r>
  <r>
    <s v="LTD-96842-834"/>
    <x v="523"/>
    <s v="00246-15080-LE"/>
    <s v="L-D-2.5"/>
    <n v="6"/>
    <x v="635"/>
    <s v=" "/>
    <x v="0"/>
    <x v="3"/>
    <s v="D"/>
    <x v="2"/>
    <n v="29.784999999999997"/>
    <n v="178.70999999999998"/>
    <x v="3"/>
    <x v="2"/>
    <x v="1"/>
  </r>
  <r>
    <s v="SEC-91807-425"/>
    <x v="260"/>
    <s v="94091-86957-HX"/>
    <s v="A-M-1"/>
    <n v="2"/>
    <x v="636"/>
    <s v="jdymokeje@prnewswire.com"/>
    <x v="1"/>
    <x v="2"/>
    <s v="M"/>
    <x v="0"/>
    <n v="11.25"/>
    <n v="22.5"/>
    <x v="2"/>
    <x v="0"/>
    <x v="1"/>
  </r>
  <r>
    <s v="MHM-44857-599"/>
    <x v="331"/>
    <s v="26295-44907-DK"/>
    <s v="L-D-1"/>
    <n v="1"/>
    <x v="637"/>
    <s v="aweinmannj8@shinystat.com"/>
    <x v="0"/>
    <x v="3"/>
    <s v="D"/>
    <x v="0"/>
    <n v="12.95"/>
    <n v="12.95"/>
    <x v="3"/>
    <x v="2"/>
    <x v="1"/>
  </r>
  <r>
    <s v="KGC-95046-911"/>
    <x v="524"/>
    <s v="95351-96177-QV"/>
    <s v="A-M-2.5"/>
    <n v="2"/>
    <x v="638"/>
    <s v="eandriessenj9@europa.eu"/>
    <x v="0"/>
    <x v="2"/>
    <s v="M"/>
    <x v="2"/>
    <n v="25.874999999999996"/>
    <n v="51.749999999999993"/>
    <x v="2"/>
    <x v="0"/>
    <x v="0"/>
  </r>
  <r>
    <s v="RZC-75150-413"/>
    <x v="525"/>
    <s v="92204-96636-BS"/>
    <s v="E-D-0.5"/>
    <n v="5"/>
    <x v="639"/>
    <s v="rdeaconsonja@archive.org"/>
    <x v="0"/>
    <x v="1"/>
    <s v="D"/>
    <x v="1"/>
    <n v="7.29"/>
    <n v="36.450000000000003"/>
    <x v="1"/>
    <x v="2"/>
    <x v="1"/>
  </r>
  <r>
    <s v="EYH-88288-452"/>
    <x v="526"/>
    <s v="03010-30348-UA"/>
    <s v="L-L-2.5"/>
    <n v="5"/>
    <x v="640"/>
    <s v="dcarojb@twitter.com"/>
    <x v="0"/>
    <x v="3"/>
    <s v="L"/>
    <x v="2"/>
    <n v="36.454999999999998"/>
    <n v="182.27499999999998"/>
    <x v="3"/>
    <x v="1"/>
    <x v="0"/>
  </r>
  <r>
    <s v="NYQ-24237-772"/>
    <x v="104"/>
    <s v="13441-34686-SW"/>
    <s v="L-D-0.5"/>
    <n v="4"/>
    <x v="641"/>
    <s v="jbluckjc@imageshack.us"/>
    <x v="0"/>
    <x v="3"/>
    <s v="D"/>
    <x v="1"/>
    <n v="7.77"/>
    <n v="31.08"/>
    <x v="3"/>
    <x v="2"/>
    <x v="1"/>
  </r>
  <r>
    <s v="WKB-21680-566"/>
    <x v="491"/>
    <s v="96612-41722-VJ"/>
    <s v="A-M-0.5"/>
    <n v="3"/>
    <x v="642"/>
    <s v=" "/>
    <x v="1"/>
    <x v="2"/>
    <s v="M"/>
    <x v="1"/>
    <n v="6.75"/>
    <n v="20.25"/>
    <x v="2"/>
    <x v="0"/>
    <x v="1"/>
  </r>
  <r>
    <s v="THE-61147-027"/>
    <x v="157"/>
    <s v="94091-86957-HX"/>
    <s v="L-D-1"/>
    <n v="2"/>
    <x v="636"/>
    <s v="jdymokeje@prnewswire.com"/>
    <x v="1"/>
    <x v="3"/>
    <s v="D"/>
    <x v="0"/>
    <n v="12.95"/>
    <n v="25.9"/>
    <x v="3"/>
    <x v="2"/>
    <x v="1"/>
  </r>
  <r>
    <s v="PTY-86420-119"/>
    <x v="527"/>
    <s v="25504-41681-WA"/>
    <s v="A-D-0.5"/>
    <n v="4"/>
    <x v="643"/>
    <s v="otadmanjf@ft.com"/>
    <x v="0"/>
    <x v="2"/>
    <s v="D"/>
    <x v="1"/>
    <n v="5.97"/>
    <n v="23.88"/>
    <x v="2"/>
    <x v="2"/>
    <x v="0"/>
  </r>
  <r>
    <s v="QHL-27188-431"/>
    <x v="528"/>
    <s v="75443-07820-DZ"/>
    <s v="L-L-0.5"/>
    <n v="2"/>
    <x v="644"/>
    <s v="bguddejg@dailymotion.com"/>
    <x v="0"/>
    <x v="3"/>
    <s v="L"/>
    <x v="1"/>
    <n v="9.51"/>
    <n v="19.02"/>
    <x v="3"/>
    <x v="1"/>
    <x v="1"/>
  </r>
  <r>
    <s v="MIS-54381-047"/>
    <x v="99"/>
    <s v="39276-95489-XV"/>
    <s v="A-D-0.5"/>
    <n v="5"/>
    <x v="645"/>
    <s v="nsictornesjh@buzzfeed.com"/>
    <x v="1"/>
    <x v="2"/>
    <s v="D"/>
    <x v="1"/>
    <n v="5.97"/>
    <n v="29.849999999999998"/>
    <x v="2"/>
    <x v="2"/>
    <x v="0"/>
  </r>
  <r>
    <s v="TBB-29780-459"/>
    <x v="529"/>
    <s v="61437-83623-PZ"/>
    <s v="A-L-0.5"/>
    <n v="1"/>
    <x v="646"/>
    <s v="vdunningji@independent.co.uk"/>
    <x v="0"/>
    <x v="2"/>
    <s v="L"/>
    <x v="1"/>
    <n v="7.77"/>
    <n v="7.77"/>
    <x v="2"/>
    <x v="1"/>
    <x v="0"/>
  </r>
  <r>
    <s v="QLC-52637-305"/>
    <x v="530"/>
    <s v="34317-87258-HQ"/>
    <s v="L-D-2.5"/>
    <n v="4"/>
    <x v="647"/>
    <s v=" "/>
    <x v="1"/>
    <x v="3"/>
    <s v="D"/>
    <x v="2"/>
    <n v="29.784999999999997"/>
    <n v="119.13999999999999"/>
    <x v="3"/>
    <x v="2"/>
    <x v="0"/>
  </r>
  <r>
    <s v="CWT-27056-328"/>
    <x v="531"/>
    <s v="18570-80998-ZS"/>
    <s v="E-D-0.2"/>
    <n v="6"/>
    <x v="648"/>
    <s v=" "/>
    <x v="0"/>
    <x v="1"/>
    <s v="D"/>
    <x v="3"/>
    <n v="3.645"/>
    <n v="21.87"/>
    <x v="1"/>
    <x v="2"/>
    <x v="0"/>
  </r>
  <r>
    <s v="ASS-05878-128"/>
    <x v="210"/>
    <s v="66580-33745-OQ"/>
    <s v="E-L-0.5"/>
    <n v="2"/>
    <x v="649"/>
    <s v="sgehringjl@gnu.org"/>
    <x v="0"/>
    <x v="1"/>
    <s v="L"/>
    <x v="1"/>
    <n v="8.91"/>
    <n v="17.82"/>
    <x v="1"/>
    <x v="1"/>
    <x v="1"/>
  </r>
  <r>
    <s v="EGK-03027-418"/>
    <x v="532"/>
    <s v="19820-29285-FD"/>
    <s v="E-M-0.2"/>
    <n v="3"/>
    <x v="650"/>
    <s v="bfallowesjm@purevolume.com"/>
    <x v="0"/>
    <x v="1"/>
    <s v="M"/>
    <x v="3"/>
    <n v="4.125"/>
    <n v="12.375"/>
    <x v="1"/>
    <x v="0"/>
    <x v="1"/>
  </r>
  <r>
    <s v="KCY-61732-849"/>
    <x v="533"/>
    <s v="11349-55147-SN"/>
    <s v="L-D-1"/>
    <n v="2"/>
    <x v="651"/>
    <s v=" "/>
    <x v="1"/>
    <x v="3"/>
    <s v="D"/>
    <x v="0"/>
    <n v="12.95"/>
    <n v="25.9"/>
    <x v="3"/>
    <x v="2"/>
    <x v="1"/>
  </r>
  <r>
    <s v="BLI-21697-702"/>
    <x v="534"/>
    <s v="21141-12455-VB"/>
    <s v="A-M-0.5"/>
    <n v="2"/>
    <x v="652"/>
    <s v="sdejo@newsvine.com"/>
    <x v="0"/>
    <x v="2"/>
    <s v="M"/>
    <x v="1"/>
    <n v="6.75"/>
    <n v="13.5"/>
    <x v="2"/>
    <x v="0"/>
    <x v="0"/>
  </r>
  <r>
    <s v="KFJ-46568-890"/>
    <x v="535"/>
    <s v="71003-85639-HB"/>
    <s v="E-L-0.5"/>
    <n v="2"/>
    <x v="653"/>
    <s v=" "/>
    <x v="0"/>
    <x v="1"/>
    <s v="L"/>
    <x v="1"/>
    <n v="8.91"/>
    <n v="17.82"/>
    <x v="1"/>
    <x v="1"/>
    <x v="0"/>
  </r>
  <r>
    <s v="SOK-43535-680"/>
    <x v="536"/>
    <s v="58443-95866-YO"/>
    <s v="E-M-0.5"/>
    <n v="3"/>
    <x v="654"/>
    <s v="scountjq@nba.com"/>
    <x v="0"/>
    <x v="1"/>
    <s v="M"/>
    <x v="1"/>
    <n v="8.25"/>
    <n v="24.75"/>
    <x v="1"/>
    <x v="0"/>
    <x v="1"/>
  </r>
  <r>
    <s v="XUE-87260-201"/>
    <x v="537"/>
    <s v="89646-21249-OH"/>
    <s v="R-M-0.2"/>
    <n v="6"/>
    <x v="655"/>
    <s v="sraglesjr@blogtalkradio.com"/>
    <x v="0"/>
    <x v="0"/>
    <s v="M"/>
    <x v="3"/>
    <n v="2.9849999999999999"/>
    <n v="17.91"/>
    <x v="0"/>
    <x v="0"/>
    <x v="1"/>
  </r>
  <r>
    <s v="CZF-40873-691"/>
    <x v="61"/>
    <s v="64988-20636-XQ"/>
    <s v="E-M-0.5"/>
    <n v="2"/>
    <x v="656"/>
    <s v=" "/>
    <x v="2"/>
    <x v="1"/>
    <s v="M"/>
    <x v="1"/>
    <n v="8.25"/>
    <n v="16.5"/>
    <x v="1"/>
    <x v="0"/>
    <x v="1"/>
  </r>
  <r>
    <s v="AIA-98989-755"/>
    <x v="242"/>
    <s v="34704-83143-KS"/>
    <s v="R-M-0.2"/>
    <n v="1"/>
    <x v="657"/>
    <s v="sbruunjt@blogtalkradio.com"/>
    <x v="0"/>
    <x v="0"/>
    <s v="M"/>
    <x v="3"/>
    <n v="2.9849999999999999"/>
    <n v="2.9849999999999999"/>
    <x v="0"/>
    <x v="0"/>
    <x v="1"/>
  </r>
  <r>
    <s v="ITZ-21793-986"/>
    <x v="299"/>
    <s v="67388-17544-XX"/>
    <s v="E-D-0.2"/>
    <n v="4"/>
    <x v="658"/>
    <s v="aplluju@dagondesign.com"/>
    <x v="1"/>
    <x v="1"/>
    <s v="D"/>
    <x v="3"/>
    <n v="3.645"/>
    <n v="14.58"/>
    <x v="1"/>
    <x v="2"/>
    <x v="0"/>
  </r>
  <r>
    <s v="YOK-93322-608"/>
    <x v="343"/>
    <s v="69411-48470-ID"/>
    <s v="E-L-1"/>
    <n v="6"/>
    <x v="659"/>
    <s v="gcornierjv@techcrunch.com"/>
    <x v="0"/>
    <x v="1"/>
    <s v="L"/>
    <x v="0"/>
    <n v="14.85"/>
    <n v="89.1"/>
    <x v="1"/>
    <x v="1"/>
    <x v="1"/>
  </r>
  <r>
    <s v="LXK-00634-611"/>
    <x v="538"/>
    <s v="94091-86957-HX"/>
    <s v="R-L-1"/>
    <n v="3"/>
    <x v="636"/>
    <s v="jdymokeje@prnewswire.com"/>
    <x v="1"/>
    <x v="0"/>
    <s v="L"/>
    <x v="0"/>
    <n v="11.95"/>
    <n v="35.849999999999994"/>
    <x v="0"/>
    <x v="1"/>
    <x v="1"/>
  </r>
  <r>
    <s v="CQW-37388-302"/>
    <x v="539"/>
    <s v="97741-98924-KT"/>
    <s v="A-D-2.5"/>
    <n v="3"/>
    <x v="660"/>
    <s v="wharvisonjx@gizmodo.com"/>
    <x v="0"/>
    <x v="2"/>
    <s v="D"/>
    <x v="2"/>
    <n v="22.884999999999998"/>
    <n v="68.655000000000001"/>
    <x v="2"/>
    <x v="2"/>
    <x v="1"/>
  </r>
  <r>
    <s v="SPA-79365-334"/>
    <x v="27"/>
    <s v="79857-78167-KO"/>
    <s v="L-D-1"/>
    <n v="3"/>
    <x v="661"/>
    <s v="dheafordjy@twitpic.com"/>
    <x v="0"/>
    <x v="3"/>
    <s v="D"/>
    <x v="0"/>
    <n v="12.95"/>
    <n v="38.849999999999994"/>
    <x v="3"/>
    <x v="2"/>
    <x v="1"/>
  </r>
  <r>
    <s v="VPX-08817-517"/>
    <x v="540"/>
    <s v="46963-10322-ZA"/>
    <s v="L-L-1"/>
    <n v="5"/>
    <x v="662"/>
    <s v="gfanthamjz@hexun.com"/>
    <x v="0"/>
    <x v="3"/>
    <s v="L"/>
    <x v="0"/>
    <n v="15.85"/>
    <n v="79.25"/>
    <x v="3"/>
    <x v="1"/>
    <x v="0"/>
  </r>
  <r>
    <s v="PBP-87115-410"/>
    <x v="541"/>
    <s v="93812-74772-MV"/>
    <s v="E-D-0.5"/>
    <n v="5"/>
    <x v="663"/>
    <s v="rcrookshanksk0@unc.edu"/>
    <x v="0"/>
    <x v="1"/>
    <s v="D"/>
    <x v="1"/>
    <n v="7.29"/>
    <n v="36.450000000000003"/>
    <x v="1"/>
    <x v="2"/>
    <x v="0"/>
  </r>
  <r>
    <s v="SFB-93752-440"/>
    <x v="390"/>
    <s v="48203-23480-UB"/>
    <s v="R-M-0.2"/>
    <n v="3"/>
    <x v="664"/>
    <s v="nleakek1@cmu.edu"/>
    <x v="0"/>
    <x v="0"/>
    <s v="M"/>
    <x v="3"/>
    <n v="2.9849999999999999"/>
    <n v="8.9550000000000001"/>
    <x v="0"/>
    <x v="0"/>
    <x v="0"/>
  </r>
  <r>
    <s v="TBU-65158-068"/>
    <x v="396"/>
    <s v="60357-65386-RD"/>
    <s v="E-D-1"/>
    <n v="2"/>
    <x v="665"/>
    <s v=" "/>
    <x v="0"/>
    <x v="1"/>
    <s v="D"/>
    <x v="0"/>
    <n v="12.15"/>
    <n v="24.3"/>
    <x v="1"/>
    <x v="2"/>
    <x v="1"/>
  </r>
  <r>
    <s v="TEH-08414-216"/>
    <x v="185"/>
    <s v="35099-13971-JI"/>
    <s v="E-M-2.5"/>
    <n v="2"/>
    <x v="666"/>
    <s v="geilhersenk3@networksolutions.com"/>
    <x v="0"/>
    <x v="1"/>
    <s v="M"/>
    <x v="2"/>
    <n v="31.624999999999996"/>
    <n v="63.249999999999993"/>
    <x v="1"/>
    <x v="0"/>
    <x v="1"/>
  </r>
  <r>
    <s v="MAY-77231-536"/>
    <x v="542"/>
    <s v="01304-59807-OB"/>
    <s v="A-M-0.2"/>
    <n v="2"/>
    <x v="667"/>
    <s v=" "/>
    <x v="0"/>
    <x v="2"/>
    <s v="M"/>
    <x v="3"/>
    <n v="3.375"/>
    <n v="6.75"/>
    <x v="2"/>
    <x v="0"/>
    <x v="0"/>
  </r>
  <r>
    <s v="ATY-28980-884"/>
    <x v="117"/>
    <s v="50705-17295-NK"/>
    <s v="A-L-0.2"/>
    <n v="6"/>
    <x v="668"/>
    <s v="caleixok5@globo.com"/>
    <x v="0"/>
    <x v="2"/>
    <s v="L"/>
    <x v="3"/>
    <n v="3.8849999999999998"/>
    <n v="23.31"/>
    <x v="2"/>
    <x v="1"/>
    <x v="1"/>
  </r>
  <r>
    <s v="SWP-88281-918"/>
    <x v="543"/>
    <s v="77657-61366-FY"/>
    <s v="L-L-2.5"/>
    <n v="4"/>
    <x v="669"/>
    <s v=" "/>
    <x v="0"/>
    <x v="3"/>
    <s v="L"/>
    <x v="2"/>
    <n v="36.454999999999998"/>
    <n v="145.82"/>
    <x v="3"/>
    <x v="1"/>
    <x v="1"/>
  </r>
  <r>
    <s v="VCE-56531-986"/>
    <x v="544"/>
    <s v="57192-13428-PL"/>
    <s v="R-M-0.5"/>
    <n v="5"/>
    <x v="670"/>
    <s v="rtomkowiczk7@bravesites.com"/>
    <x v="1"/>
    <x v="0"/>
    <s v="M"/>
    <x v="1"/>
    <n v="5.97"/>
    <n v="29.849999999999998"/>
    <x v="0"/>
    <x v="0"/>
    <x v="0"/>
  </r>
  <r>
    <s v="FVV-75700-005"/>
    <x v="545"/>
    <s v="24891-77957-LU"/>
    <s v="E-D-0.5"/>
    <n v="3"/>
    <x v="671"/>
    <s v="rhuscroftk8@jimdo.com"/>
    <x v="0"/>
    <x v="1"/>
    <s v="D"/>
    <x v="1"/>
    <n v="7.29"/>
    <n v="21.87"/>
    <x v="1"/>
    <x v="2"/>
    <x v="0"/>
  </r>
  <r>
    <s v="CFZ-53492-600"/>
    <x v="546"/>
    <s v="64896-18468-BT"/>
    <s v="L-M-0.2"/>
    <n v="1"/>
    <x v="672"/>
    <s v="sscurrerk9@flavors.me"/>
    <x v="2"/>
    <x v="3"/>
    <s v="M"/>
    <x v="3"/>
    <n v="4.3650000000000002"/>
    <n v="4.3650000000000002"/>
    <x v="3"/>
    <x v="0"/>
    <x v="1"/>
  </r>
  <r>
    <s v="LDK-71031-121"/>
    <x v="420"/>
    <s v="84761-40784-SV"/>
    <s v="L-L-2.5"/>
    <n v="1"/>
    <x v="673"/>
    <s v="arudramka@prnewswire.com"/>
    <x v="0"/>
    <x v="3"/>
    <s v="L"/>
    <x v="2"/>
    <n v="36.454999999999998"/>
    <n v="36.454999999999998"/>
    <x v="3"/>
    <x v="1"/>
    <x v="1"/>
  </r>
  <r>
    <s v="EBA-82404-343"/>
    <x v="547"/>
    <s v="20236-42322-CM"/>
    <s v="L-D-0.2"/>
    <n v="4"/>
    <x v="674"/>
    <s v=" "/>
    <x v="0"/>
    <x v="3"/>
    <s v="D"/>
    <x v="3"/>
    <n v="3.8849999999999998"/>
    <n v="15.54"/>
    <x v="3"/>
    <x v="2"/>
    <x v="0"/>
  </r>
  <r>
    <s v="USA-42811-560"/>
    <x v="548"/>
    <s v="49671-11547-WG"/>
    <s v="E-L-0.2"/>
    <n v="2"/>
    <x v="675"/>
    <s v="jmahakc@cyberchimps.com"/>
    <x v="0"/>
    <x v="1"/>
    <s v="L"/>
    <x v="3"/>
    <n v="4.4550000000000001"/>
    <n v="8.91"/>
    <x v="1"/>
    <x v="1"/>
    <x v="1"/>
  </r>
  <r>
    <s v="SNL-83703-516"/>
    <x v="549"/>
    <s v="57976-33535-WK"/>
    <s v="L-M-2.5"/>
    <n v="3"/>
    <x v="676"/>
    <s v="gclemonkd@networksolutions.com"/>
    <x v="0"/>
    <x v="3"/>
    <s v="M"/>
    <x v="2"/>
    <n v="33.464999999999996"/>
    <n v="100.39499999999998"/>
    <x v="3"/>
    <x v="0"/>
    <x v="0"/>
  </r>
  <r>
    <s v="SUZ-83036-175"/>
    <x v="550"/>
    <s v="55915-19477-MK"/>
    <s v="R-D-0.2"/>
    <n v="5"/>
    <x v="677"/>
    <s v=" "/>
    <x v="0"/>
    <x v="0"/>
    <s v="D"/>
    <x v="3"/>
    <n v="2.6849999999999996"/>
    <n v="13.424999999999997"/>
    <x v="0"/>
    <x v="2"/>
    <x v="1"/>
  </r>
  <r>
    <s v="RGM-01187-513"/>
    <x v="551"/>
    <s v="28121-11641-UA"/>
    <s v="E-D-0.2"/>
    <n v="6"/>
    <x v="678"/>
    <s v="bpollinskf@shinystat.com"/>
    <x v="0"/>
    <x v="1"/>
    <s v="D"/>
    <x v="3"/>
    <n v="3.645"/>
    <n v="21.87"/>
    <x v="1"/>
    <x v="2"/>
    <x v="1"/>
  </r>
  <r>
    <s v="CZG-01299-952"/>
    <x v="552"/>
    <s v="09540-70637-EV"/>
    <s v="L-D-1"/>
    <n v="2"/>
    <x v="679"/>
    <s v="jtoyekg@pinterest.com"/>
    <x v="1"/>
    <x v="3"/>
    <s v="D"/>
    <x v="0"/>
    <n v="12.95"/>
    <n v="25.9"/>
    <x v="3"/>
    <x v="2"/>
    <x v="0"/>
  </r>
  <r>
    <s v="KLD-88731-484"/>
    <x v="553"/>
    <s v="17775-77072-PP"/>
    <s v="A-M-1"/>
    <n v="5"/>
    <x v="680"/>
    <s v="clinskillkh@sphinn.com"/>
    <x v="0"/>
    <x v="2"/>
    <s v="M"/>
    <x v="0"/>
    <n v="11.25"/>
    <n v="56.25"/>
    <x v="2"/>
    <x v="0"/>
    <x v="1"/>
  </r>
  <r>
    <s v="BQK-38412-229"/>
    <x v="554"/>
    <s v="90392-73338-BC"/>
    <s v="R-L-0.2"/>
    <n v="3"/>
    <x v="681"/>
    <s v="nvigrasski@ezinearticles.com"/>
    <x v="2"/>
    <x v="0"/>
    <s v="L"/>
    <x v="3"/>
    <n v="3.5849999999999995"/>
    <n v="10.754999999999999"/>
    <x v="0"/>
    <x v="1"/>
    <x v="1"/>
  </r>
  <r>
    <s v="TCX-76953-071"/>
    <x v="555"/>
    <s v="94091-86957-HX"/>
    <s v="E-D-0.2"/>
    <n v="5"/>
    <x v="636"/>
    <s v="jdymokeje@prnewswire.com"/>
    <x v="1"/>
    <x v="1"/>
    <s v="D"/>
    <x v="3"/>
    <n v="3.645"/>
    <n v="18.225000000000001"/>
    <x v="1"/>
    <x v="2"/>
    <x v="1"/>
  </r>
  <r>
    <s v="LIN-88046-551"/>
    <x v="150"/>
    <s v="10725-45724-CO"/>
    <s v="R-L-0.5"/>
    <n v="4"/>
    <x v="682"/>
    <s v="kcragellkk@google.com"/>
    <x v="1"/>
    <x v="0"/>
    <s v="L"/>
    <x v="1"/>
    <n v="7.169999999999999"/>
    <n v="28.679999999999996"/>
    <x v="0"/>
    <x v="1"/>
    <x v="1"/>
  </r>
  <r>
    <s v="PMV-54491-220"/>
    <x v="556"/>
    <s v="87242-18006-IR"/>
    <s v="L-M-0.2"/>
    <n v="2"/>
    <x v="683"/>
    <s v="libertkl@huffingtonpost.com"/>
    <x v="0"/>
    <x v="3"/>
    <s v="M"/>
    <x v="3"/>
    <n v="4.3650000000000002"/>
    <n v="8.73"/>
    <x v="3"/>
    <x v="0"/>
    <x v="1"/>
  </r>
  <r>
    <s v="SKA-73676-005"/>
    <x v="327"/>
    <s v="36572-91896-PP"/>
    <s v="L-M-1"/>
    <n v="4"/>
    <x v="684"/>
    <s v="rlidgeykm@vimeo.com"/>
    <x v="0"/>
    <x v="3"/>
    <s v="M"/>
    <x v="0"/>
    <n v="14.55"/>
    <n v="58.2"/>
    <x v="3"/>
    <x v="0"/>
    <x v="1"/>
  </r>
  <r>
    <s v="TKH-62197-239"/>
    <x v="557"/>
    <s v="25181-97933-UX"/>
    <s v="A-D-0.5"/>
    <n v="3"/>
    <x v="685"/>
    <s v="tcastagnekn@wikia.com"/>
    <x v="0"/>
    <x v="2"/>
    <s v="D"/>
    <x v="1"/>
    <n v="5.97"/>
    <n v="17.91"/>
    <x v="2"/>
    <x v="2"/>
    <x v="1"/>
  </r>
  <r>
    <s v="YXF-57218-272"/>
    <x v="333"/>
    <s v="55374-03175-IA"/>
    <s v="R-M-0.2"/>
    <n v="6"/>
    <x v="686"/>
    <s v=" "/>
    <x v="0"/>
    <x v="0"/>
    <s v="M"/>
    <x v="3"/>
    <n v="2.9849999999999999"/>
    <n v="17.91"/>
    <x v="0"/>
    <x v="0"/>
    <x v="0"/>
  </r>
  <r>
    <s v="PKJ-30083-501"/>
    <x v="558"/>
    <s v="76948-43532-JS"/>
    <s v="E-D-0.5"/>
    <n v="2"/>
    <x v="687"/>
    <s v="jhaldenkp@comcast.net"/>
    <x v="1"/>
    <x v="1"/>
    <s v="D"/>
    <x v="1"/>
    <n v="7.29"/>
    <n v="14.58"/>
    <x v="1"/>
    <x v="2"/>
    <x v="1"/>
  </r>
  <r>
    <s v="WTT-91832-645"/>
    <x v="559"/>
    <s v="24344-88599-PP"/>
    <s v="A-M-1"/>
    <n v="3"/>
    <x v="688"/>
    <s v="holliffkq@sciencedirect.com"/>
    <x v="1"/>
    <x v="2"/>
    <s v="M"/>
    <x v="0"/>
    <n v="11.25"/>
    <n v="33.75"/>
    <x v="2"/>
    <x v="0"/>
    <x v="1"/>
  </r>
  <r>
    <s v="TRZ-94735-865"/>
    <x v="310"/>
    <s v="54462-58311-YF"/>
    <s v="L-M-0.5"/>
    <n v="4"/>
    <x v="689"/>
    <s v="tquadrikr@opensource.org"/>
    <x v="1"/>
    <x v="3"/>
    <s v="M"/>
    <x v="1"/>
    <n v="8.73"/>
    <n v="34.92"/>
    <x v="3"/>
    <x v="0"/>
    <x v="0"/>
  </r>
  <r>
    <s v="UDB-09651-780"/>
    <x v="560"/>
    <s v="90767-92589-LV"/>
    <s v="E-D-0.5"/>
    <n v="2"/>
    <x v="690"/>
    <s v="feshmadeks@umn.edu"/>
    <x v="0"/>
    <x v="1"/>
    <s v="D"/>
    <x v="1"/>
    <n v="7.29"/>
    <n v="14.58"/>
    <x v="1"/>
    <x v="2"/>
    <x v="1"/>
  </r>
  <r>
    <s v="EHJ-82097-549"/>
    <x v="561"/>
    <s v="27517-43747-YD"/>
    <s v="R-D-0.2"/>
    <n v="2"/>
    <x v="691"/>
    <s v="moilierkt@paginegialle.it"/>
    <x v="1"/>
    <x v="0"/>
    <s v="D"/>
    <x v="3"/>
    <n v="2.6849999999999996"/>
    <n v="5.3699999999999992"/>
    <x v="0"/>
    <x v="2"/>
    <x v="0"/>
  </r>
  <r>
    <s v="ZFR-79447-696"/>
    <x v="562"/>
    <s v="77828-66867-KH"/>
    <s v="R-M-0.5"/>
    <n v="1"/>
    <x v="692"/>
    <s v=" "/>
    <x v="0"/>
    <x v="0"/>
    <s v="M"/>
    <x v="1"/>
    <n v="5.97"/>
    <n v="5.97"/>
    <x v="0"/>
    <x v="0"/>
    <x v="0"/>
  </r>
  <r>
    <s v="NUU-03893-975"/>
    <x v="563"/>
    <s v="41054-59693-XE"/>
    <s v="L-L-0.5"/>
    <n v="2"/>
    <x v="693"/>
    <s v="vshoebothamkv@redcross.org"/>
    <x v="0"/>
    <x v="3"/>
    <s v="L"/>
    <x v="1"/>
    <n v="9.51"/>
    <n v="19.02"/>
    <x v="3"/>
    <x v="1"/>
    <x v="1"/>
  </r>
  <r>
    <s v="GVG-59542-307"/>
    <x v="564"/>
    <s v="26314-66792-VP"/>
    <s v="E-M-1"/>
    <n v="2"/>
    <x v="694"/>
    <s v="bsterkekw@biblegateway.com"/>
    <x v="0"/>
    <x v="1"/>
    <s v="M"/>
    <x v="0"/>
    <n v="13.75"/>
    <n v="27.5"/>
    <x v="1"/>
    <x v="0"/>
    <x v="0"/>
  </r>
  <r>
    <s v="YLY-35287-172"/>
    <x v="565"/>
    <s v="69410-04668-MA"/>
    <s v="A-D-0.5"/>
    <n v="5"/>
    <x v="695"/>
    <s v="scaponkx@craigslist.org"/>
    <x v="0"/>
    <x v="2"/>
    <s v="D"/>
    <x v="1"/>
    <n v="5.97"/>
    <n v="29.849999999999998"/>
    <x v="2"/>
    <x v="2"/>
    <x v="1"/>
  </r>
  <r>
    <s v="DCI-96254-548"/>
    <x v="566"/>
    <s v="94091-86957-HX"/>
    <s v="A-D-0.2"/>
    <n v="6"/>
    <x v="636"/>
    <s v="jdymokeje@prnewswire.com"/>
    <x v="1"/>
    <x v="2"/>
    <s v="D"/>
    <x v="3"/>
    <n v="2.9849999999999999"/>
    <n v="17.91"/>
    <x v="2"/>
    <x v="2"/>
    <x v="1"/>
  </r>
  <r>
    <s v="KHZ-26264-253"/>
    <x v="160"/>
    <s v="24972-55878-KX"/>
    <s v="L-L-0.2"/>
    <n v="6"/>
    <x v="696"/>
    <s v="fconstancekz@ifeng.com"/>
    <x v="0"/>
    <x v="3"/>
    <s v="L"/>
    <x v="3"/>
    <n v="4.7549999999999999"/>
    <n v="28.53"/>
    <x v="3"/>
    <x v="1"/>
    <x v="1"/>
  </r>
  <r>
    <s v="AAQ-13644-699"/>
    <x v="567"/>
    <s v="46296-42617-OQ"/>
    <s v="R-D-1"/>
    <n v="4"/>
    <x v="697"/>
    <s v="fsulmanl0@washington.edu"/>
    <x v="0"/>
    <x v="0"/>
    <s v="D"/>
    <x v="0"/>
    <n v="8.9499999999999993"/>
    <n v="35.799999999999997"/>
    <x v="0"/>
    <x v="2"/>
    <x v="0"/>
  </r>
  <r>
    <s v="LWL-68108-794"/>
    <x v="568"/>
    <s v="44494-89923-UW"/>
    <s v="A-D-0.5"/>
    <n v="3"/>
    <x v="698"/>
    <s v="dhollymanl1@ibm.com"/>
    <x v="0"/>
    <x v="2"/>
    <s v="D"/>
    <x v="1"/>
    <n v="5.97"/>
    <n v="17.91"/>
    <x v="2"/>
    <x v="2"/>
    <x v="0"/>
  </r>
  <r>
    <s v="JQT-14347-517"/>
    <x v="569"/>
    <s v="11621-09964-ID"/>
    <s v="R-D-1"/>
    <n v="1"/>
    <x v="699"/>
    <s v="lnardonil2@hao123.com"/>
    <x v="0"/>
    <x v="0"/>
    <s v="D"/>
    <x v="0"/>
    <n v="8.9499999999999993"/>
    <n v="8.9499999999999993"/>
    <x v="0"/>
    <x v="2"/>
    <x v="1"/>
  </r>
  <r>
    <s v="BMM-86471-923"/>
    <x v="570"/>
    <s v="76319-80715-II"/>
    <s v="L-D-2.5"/>
    <n v="1"/>
    <x v="700"/>
    <s v="dyarhaml3@moonfruit.com"/>
    <x v="0"/>
    <x v="3"/>
    <s v="D"/>
    <x v="2"/>
    <n v="29.784999999999997"/>
    <n v="29.784999999999997"/>
    <x v="3"/>
    <x v="2"/>
    <x v="0"/>
  </r>
  <r>
    <s v="IXU-67272-326"/>
    <x v="571"/>
    <s v="91654-79216-IC"/>
    <s v="E-L-0.5"/>
    <n v="5"/>
    <x v="701"/>
    <s v="aferreal4@wikia.com"/>
    <x v="0"/>
    <x v="1"/>
    <s v="L"/>
    <x v="1"/>
    <n v="8.91"/>
    <n v="44.55"/>
    <x v="1"/>
    <x v="1"/>
    <x v="1"/>
  </r>
  <r>
    <s v="ITE-28312-615"/>
    <x v="139"/>
    <s v="56450-21890-HK"/>
    <s v="E-L-1"/>
    <n v="6"/>
    <x v="702"/>
    <s v="ckendrickl5@webnode.com"/>
    <x v="0"/>
    <x v="1"/>
    <s v="L"/>
    <x v="0"/>
    <n v="14.85"/>
    <n v="89.1"/>
    <x v="1"/>
    <x v="1"/>
    <x v="0"/>
  </r>
  <r>
    <s v="ZHQ-30471-635"/>
    <x v="303"/>
    <s v="40600-58915-WZ"/>
    <s v="L-M-0.5"/>
    <n v="5"/>
    <x v="703"/>
    <s v="sdanilchikl6@mit.edu"/>
    <x v="2"/>
    <x v="3"/>
    <s v="M"/>
    <x v="1"/>
    <n v="8.73"/>
    <n v="43.650000000000006"/>
    <x v="3"/>
    <x v="0"/>
    <x v="1"/>
  </r>
  <r>
    <s v="LTP-31133-134"/>
    <x v="572"/>
    <s v="66527-94478-PB"/>
    <s v="A-L-0.5"/>
    <n v="3"/>
    <x v="704"/>
    <s v=" "/>
    <x v="0"/>
    <x v="2"/>
    <s v="L"/>
    <x v="1"/>
    <n v="7.77"/>
    <n v="23.31"/>
    <x v="2"/>
    <x v="1"/>
    <x v="1"/>
  </r>
  <r>
    <s v="ZVQ-26122-859"/>
    <x v="573"/>
    <s v="77154-45038-IH"/>
    <s v="A-L-2.5"/>
    <n v="6"/>
    <x v="705"/>
    <s v="bfolomkinl8@yolasite.com"/>
    <x v="0"/>
    <x v="2"/>
    <s v="L"/>
    <x v="2"/>
    <n v="29.784999999999997"/>
    <n v="178.70999999999998"/>
    <x v="2"/>
    <x v="1"/>
    <x v="0"/>
  </r>
  <r>
    <s v="MIU-01481-194"/>
    <x v="574"/>
    <s v="08439-55669-AI"/>
    <s v="R-M-1"/>
    <n v="6"/>
    <x v="706"/>
    <s v="rpursglovel9@biblegateway.com"/>
    <x v="0"/>
    <x v="0"/>
    <s v="M"/>
    <x v="0"/>
    <n v="9.9499999999999993"/>
    <n v="59.699999999999996"/>
    <x v="0"/>
    <x v="0"/>
    <x v="0"/>
  </r>
  <r>
    <s v="MIU-01481-194"/>
    <x v="574"/>
    <s v="08439-55669-AI"/>
    <s v="A-L-0.5"/>
    <n v="2"/>
    <x v="706"/>
    <s v="rpursglovel9@biblegateway.com"/>
    <x v="0"/>
    <x v="2"/>
    <s v="L"/>
    <x v="1"/>
    <n v="7.77"/>
    <n v="15.54"/>
    <x v="2"/>
    <x v="1"/>
    <x v="0"/>
  </r>
  <r>
    <s v="UEA-72681-629"/>
    <x v="455"/>
    <s v="24972-55878-KX"/>
    <s v="A-L-2.5"/>
    <n v="3"/>
    <x v="696"/>
    <s v="fconstancekz@ifeng.com"/>
    <x v="0"/>
    <x v="2"/>
    <s v="L"/>
    <x v="2"/>
    <n v="29.784999999999997"/>
    <n v="89.35499999999999"/>
    <x v="2"/>
    <x v="1"/>
    <x v="1"/>
  </r>
  <r>
    <s v="CVE-15042-481"/>
    <x v="575"/>
    <s v="24972-55878-KX"/>
    <s v="R-L-1"/>
    <n v="2"/>
    <x v="696"/>
    <s v="fconstancekz@ifeng.com"/>
    <x v="0"/>
    <x v="0"/>
    <s v="L"/>
    <x v="0"/>
    <n v="11.95"/>
    <n v="23.9"/>
    <x v="0"/>
    <x v="1"/>
    <x v="1"/>
  </r>
  <r>
    <s v="EJA-79176-833"/>
    <x v="576"/>
    <s v="91509-62250-GN"/>
    <s v="R-M-2.5"/>
    <n v="6"/>
    <x v="707"/>
    <s v="deburahld@google.co.jp"/>
    <x v="2"/>
    <x v="0"/>
    <s v="M"/>
    <x v="2"/>
    <n v="22.884999999999998"/>
    <n v="137.31"/>
    <x v="0"/>
    <x v="0"/>
    <x v="1"/>
  </r>
  <r>
    <s v="AHQ-40440-522"/>
    <x v="577"/>
    <s v="83833-46106-ZC"/>
    <s v="A-D-1"/>
    <n v="1"/>
    <x v="708"/>
    <s v="mbrimilcombele@cnn.com"/>
    <x v="0"/>
    <x v="2"/>
    <s v="D"/>
    <x v="0"/>
    <n v="9.9499999999999993"/>
    <n v="9.9499999999999993"/>
    <x v="2"/>
    <x v="2"/>
    <x v="1"/>
  </r>
  <r>
    <s v="TID-21626-411"/>
    <x v="578"/>
    <s v="19383-33606-PW"/>
    <s v="R-L-0.5"/>
    <n v="3"/>
    <x v="709"/>
    <s v="sbollamlf@list-manage.com"/>
    <x v="0"/>
    <x v="0"/>
    <s v="L"/>
    <x v="1"/>
    <n v="7.169999999999999"/>
    <n v="21.509999999999998"/>
    <x v="0"/>
    <x v="1"/>
    <x v="1"/>
  </r>
  <r>
    <s v="RSR-96390-187"/>
    <x v="579"/>
    <s v="67052-76184-CB"/>
    <s v="E-M-1"/>
    <n v="6"/>
    <x v="710"/>
    <s v=" "/>
    <x v="0"/>
    <x v="1"/>
    <s v="M"/>
    <x v="0"/>
    <n v="13.75"/>
    <n v="82.5"/>
    <x v="1"/>
    <x v="0"/>
    <x v="1"/>
  </r>
  <r>
    <s v="BZE-96093-118"/>
    <x v="91"/>
    <s v="43452-18035-DH"/>
    <s v="L-M-0.2"/>
    <n v="2"/>
    <x v="711"/>
    <s v="afilipczaklh@ning.com"/>
    <x v="1"/>
    <x v="3"/>
    <s v="M"/>
    <x v="3"/>
    <n v="4.3650000000000002"/>
    <n v="8.73"/>
    <x v="3"/>
    <x v="0"/>
    <x v="1"/>
  </r>
  <r>
    <s v="LOU-41819-242"/>
    <x v="272"/>
    <s v="88060-50676-MV"/>
    <s v="R-M-1"/>
    <n v="2"/>
    <x v="712"/>
    <s v=" "/>
    <x v="0"/>
    <x v="0"/>
    <s v="M"/>
    <x v="0"/>
    <n v="9.9499999999999993"/>
    <n v="19.899999999999999"/>
    <x v="0"/>
    <x v="0"/>
    <x v="0"/>
  </r>
  <r>
    <s v="FND-99527-640"/>
    <x v="65"/>
    <s v="89574-96203-EP"/>
    <s v="E-L-0.5"/>
    <n v="2"/>
    <x v="713"/>
    <s v="relnaughlj@comsenz.com"/>
    <x v="0"/>
    <x v="1"/>
    <s v="L"/>
    <x v="1"/>
    <n v="8.91"/>
    <n v="17.82"/>
    <x v="1"/>
    <x v="1"/>
    <x v="0"/>
  </r>
  <r>
    <s v="ASG-27179-958"/>
    <x v="580"/>
    <s v="12607-75113-UV"/>
    <s v="A-M-0.5"/>
    <n v="3"/>
    <x v="714"/>
    <s v="jdeehanlk@about.me"/>
    <x v="0"/>
    <x v="2"/>
    <s v="M"/>
    <x v="1"/>
    <n v="6.75"/>
    <n v="20.25"/>
    <x v="2"/>
    <x v="0"/>
    <x v="1"/>
  </r>
  <r>
    <s v="YKX-23510-272"/>
    <x v="581"/>
    <s v="56991-05510-PR"/>
    <s v="A-L-2.5"/>
    <n v="2"/>
    <x v="715"/>
    <s v="jedenll@e-recht24.de"/>
    <x v="0"/>
    <x v="2"/>
    <s v="L"/>
    <x v="2"/>
    <n v="29.784999999999997"/>
    <n v="59.569999999999993"/>
    <x v="2"/>
    <x v="1"/>
    <x v="1"/>
  </r>
  <r>
    <s v="FSA-98650-921"/>
    <x v="489"/>
    <s v="01841-48191-NL"/>
    <s v="L-L-0.5"/>
    <n v="2"/>
    <x v="716"/>
    <s v="cjewsterlu@moonfruit.com"/>
    <x v="0"/>
    <x v="3"/>
    <s v="L"/>
    <x v="1"/>
    <n v="9.51"/>
    <n v="19.02"/>
    <x v="3"/>
    <x v="1"/>
    <x v="0"/>
  </r>
  <r>
    <s v="ZUR-55774-294"/>
    <x v="234"/>
    <s v="33269-10023-CO"/>
    <s v="L-D-1"/>
    <n v="6"/>
    <x v="717"/>
    <s v="usoutherdenln@hao123.com"/>
    <x v="0"/>
    <x v="3"/>
    <s v="D"/>
    <x v="0"/>
    <n v="12.95"/>
    <n v="77.699999999999989"/>
    <x v="3"/>
    <x v="2"/>
    <x v="0"/>
  </r>
  <r>
    <s v="FUO-99821-974"/>
    <x v="175"/>
    <s v="31245-81098-PJ"/>
    <s v="E-M-1"/>
    <n v="3"/>
    <x v="718"/>
    <s v=" "/>
    <x v="0"/>
    <x v="1"/>
    <s v="M"/>
    <x v="0"/>
    <n v="13.75"/>
    <n v="41.25"/>
    <x v="1"/>
    <x v="0"/>
    <x v="1"/>
  </r>
  <r>
    <s v="YVH-19865-819"/>
    <x v="582"/>
    <s v="08946-56610-IH"/>
    <s v="L-L-2.5"/>
    <n v="4"/>
    <x v="719"/>
    <s v="lburtenshawlp@shinystat.com"/>
    <x v="0"/>
    <x v="3"/>
    <s v="L"/>
    <x v="2"/>
    <n v="36.454999999999998"/>
    <n v="145.82"/>
    <x v="3"/>
    <x v="1"/>
    <x v="1"/>
  </r>
  <r>
    <s v="NNF-47422-501"/>
    <x v="583"/>
    <s v="20260-32948-EB"/>
    <s v="E-L-0.2"/>
    <n v="6"/>
    <x v="720"/>
    <s v="agregorattilq@vistaprint.com"/>
    <x v="1"/>
    <x v="1"/>
    <s v="L"/>
    <x v="3"/>
    <n v="4.4550000000000001"/>
    <n v="26.73"/>
    <x v="1"/>
    <x v="1"/>
    <x v="1"/>
  </r>
  <r>
    <s v="RJI-71409-490"/>
    <x v="548"/>
    <s v="31613-41626-KX"/>
    <s v="L-M-0.5"/>
    <n v="5"/>
    <x v="721"/>
    <s v="ccrosterlr@gov.uk"/>
    <x v="0"/>
    <x v="3"/>
    <s v="M"/>
    <x v="1"/>
    <n v="8.73"/>
    <n v="43.650000000000006"/>
    <x v="3"/>
    <x v="0"/>
    <x v="0"/>
  </r>
  <r>
    <s v="UZL-46108-213"/>
    <x v="584"/>
    <s v="75961-20170-RD"/>
    <s v="L-L-1"/>
    <n v="2"/>
    <x v="722"/>
    <s v="gwhiteheadls@hp.com"/>
    <x v="0"/>
    <x v="3"/>
    <s v="L"/>
    <x v="0"/>
    <n v="15.85"/>
    <n v="31.7"/>
    <x v="3"/>
    <x v="1"/>
    <x v="1"/>
  </r>
  <r>
    <s v="AOX-44467-109"/>
    <x v="64"/>
    <s v="72524-06410-KD"/>
    <s v="A-D-2.5"/>
    <n v="1"/>
    <x v="723"/>
    <s v="hjodrellelt@samsung.com"/>
    <x v="0"/>
    <x v="2"/>
    <s v="D"/>
    <x v="2"/>
    <n v="22.884999999999998"/>
    <n v="22.884999999999998"/>
    <x v="2"/>
    <x v="2"/>
    <x v="1"/>
  </r>
  <r>
    <s v="TZD-67261-174"/>
    <x v="585"/>
    <s v="01841-48191-NL"/>
    <s v="E-D-2.5"/>
    <n v="1"/>
    <x v="716"/>
    <s v="cjewsterlu@moonfruit.com"/>
    <x v="0"/>
    <x v="1"/>
    <s v="D"/>
    <x v="2"/>
    <n v="27.945"/>
    <n v="27.945"/>
    <x v="1"/>
    <x v="2"/>
    <x v="0"/>
  </r>
  <r>
    <s v="TBU-64277-625"/>
    <x v="32"/>
    <s v="98918-34330-GY"/>
    <s v="E-M-1"/>
    <n v="6"/>
    <x v="724"/>
    <s v=" "/>
    <x v="0"/>
    <x v="1"/>
    <s v="M"/>
    <x v="0"/>
    <n v="13.75"/>
    <n v="82.5"/>
    <x v="1"/>
    <x v="0"/>
    <x v="0"/>
  </r>
  <r>
    <s v="TYP-85767-944"/>
    <x v="586"/>
    <s v="51497-50894-WU"/>
    <s v="R-M-2.5"/>
    <n v="2"/>
    <x v="725"/>
    <s v="knottramlw@odnoklassniki.ru"/>
    <x v="1"/>
    <x v="0"/>
    <s v="M"/>
    <x v="2"/>
    <n v="22.884999999999998"/>
    <n v="45.769999999999996"/>
    <x v="0"/>
    <x v="0"/>
    <x v="0"/>
  </r>
  <r>
    <s v="GTT-73214-334"/>
    <x v="535"/>
    <s v="98636-90072-YE"/>
    <s v="A-L-1"/>
    <n v="6"/>
    <x v="726"/>
    <s v="nbuneylx@jugem.jp"/>
    <x v="0"/>
    <x v="2"/>
    <s v="L"/>
    <x v="0"/>
    <n v="12.95"/>
    <n v="77.699999999999989"/>
    <x v="2"/>
    <x v="1"/>
    <x v="1"/>
  </r>
  <r>
    <s v="WAI-89905-069"/>
    <x v="587"/>
    <s v="47011-57815-HJ"/>
    <s v="A-L-0.5"/>
    <n v="3"/>
    <x v="727"/>
    <s v="smcshealy@photobucket.com"/>
    <x v="0"/>
    <x v="2"/>
    <s v="L"/>
    <x v="1"/>
    <n v="7.77"/>
    <n v="23.31"/>
    <x v="2"/>
    <x v="1"/>
    <x v="1"/>
  </r>
  <r>
    <s v="OJL-96844-459"/>
    <x v="393"/>
    <s v="61253-98356-VD"/>
    <s v="L-L-0.2"/>
    <n v="5"/>
    <x v="728"/>
    <s v="khuddartlz@about.com"/>
    <x v="0"/>
    <x v="3"/>
    <s v="L"/>
    <x v="3"/>
    <n v="4.7549999999999999"/>
    <n v="23.774999999999999"/>
    <x v="3"/>
    <x v="1"/>
    <x v="0"/>
  </r>
  <r>
    <s v="VGI-33205-360"/>
    <x v="588"/>
    <s v="96762-10814-DA"/>
    <s v="L-M-0.5"/>
    <n v="6"/>
    <x v="729"/>
    <s v="jgippesm0@cloudflare.com"/>
    <x v="2"/>
    <x v="3"/>
    <s v="M"/>
    <x v="1"/>
    <n v="8.73"/>
    <n v="52.38"/>
    <x v="3"/>
    <x v="0"/>
    <x v="0"/>
  </r>
  <r>
    <s v="PCA-14081-576"/>
    <x v="15"/>
    <s v="63112-10870-LC"/>
    <s v="R-L-0.2"/>
    <n v="5"/>
    <x v="730"/>
    <s v="lwhittleseem1@e-recht24.de"/>
    <x v="0"/>
    <x v="0"/>
    <s v="L"/>
    <x v="3"/>
    <n v="3.5849999999999995"/>
    <n v="17.924999999999997"/>
    <x v="0"/>
    <x v="1"/>
    <x v="1"/>
  </r>
  <r>
    <s v="SCS-67069-962"/>
    <x v="507"/>
    <s v="21403-49423-PD"/>
    <s v="A-L-2.5"/>
    <n v="5"/>
    <x v="731"/>
    <s v="gtrengrovem2@elpais.com"/>
    <x v="0"/>
    <x v="2"/>
    <s v="L"/>
    <x v="2"/>
    <n v="29.784999999999997"/>
    <n v="148.92499999999998"/>
    <x v="2"/>
    <x v="1"/>
    <x v="1"/>
  </r>
  <r>
    <s v="BDM-03174-485"/>
    <x v="533"/>
    <s v="29581-13303-VB"/>
    <s v="R-L-0.5"/>
    <n v="4"/>
    <x v="732"/>
    <s v="wcalderom3@stumbleupon.com"/>
    <x v="0"/>
    <x v="0"/>
    <s v="L"/>
    <x v="1"/>
    <n v="7.169999999999999"/>
    <n v="28.679999999999996"/>
    <x v="0"/>
    <x v="1"/>
    <x v="1"/>
  </r>
  <r>
    <s v="UJV-32333-364"/>
    <x v="589"/>
    <s v="86110-83695-YS"/>
    <s v="L-L-0.5"/>
    <n v="1"/>
    <x v="733"/>
    <s v=" "/>
    <x v="0"/>
    <x v="3"/>
    <s v="L"/>
    <x v="1"/>
    <n v="9.51"/>
    <n v="9.51"/>
    <x v="3"/>
    <x v="1"/>
    <x v="1"/>
  </r>
  <r>
    <s v="FLI-11493-954"/>
    <x v="590"/>
    <s v="80454-42225-FT"/>
    <s v="A-L-0.5"/>
    <n v="4"/>
    <x v="734"/>
    <s v="jkennicottm5@yahoo.co.jp"/>
    <x v="0"/>
    <x v="2"/>
    <s v="L"/>
    <x v="1"/>
    <n v="7.77"/>
    <n v="31.08"/>
    <x v="2"/>
    <x v="1"/>
    <x v="1"/>
  </r>
  <r>
    <s v="IWL-13117-537"/>
    <x v="457"/>
    <s v="29129-60664-KO"/>
    <s v="R-D-0.2"/>
    <n v="3"/>
    <x v="735"/>
    <s v="gruggenm6@nymag.com"/>
    <x v="0"/>
    <x v="0"/>
    <s v="D"/>
    <x v="3"/>
    <n v="2.6849999999999996"/>
    <n v="8.0549999999999997"/>
    <x v="0"/>
    <x v="2"/>
    <x v="0"/>
  </r>
  <r>
    <s v="OAM-76916-748"/>
    <x v="591"/>
    <s v="63025-62939-AN"/>
    <s v="E-D-1"/>
    <n v="3"/>
    <x v="736"/>
    <s v=" "/>
    <x v="0"/>
    <x v="1"/>
    <s v="D"/>
    <x v="0"/>
    <n v="12.15"/>
    <n v="36.450000000000003"/>
    <x v="1"/>
    <x v="2"/>
    <x v="0"/>
  </r>
  <r>
    <s v="UMB-11223-710"/>
    <x v="592"/>
    <s v="49012-12987-QT"/>
    <s v="R-D-0.2"/>
    <n v="6"/>
    <x v="737"/>
    <s v="mfrightm8@harvard.edu"/>
    <x v="1"/>
    <x v="0"/>
    <s v="D"/>
    <x v="3"/>
    <n v="2.6849999999999996"/>
    <n v="16.11"/>
    <x v="0"/>
    <x v="2"/>
    <x v="1"/>
  </r>
  <r>
    <s v="LXR-09892-726"/>
    <x v="402"/>
    <s v="50924-94200-SQ"/>
    <s v="R-D-2.5"/>
    <n v="2"/>
    <x v="738"/>
    <s v="btartem9@aol.com"/>
    <x v="0"/>
    <x v="0"/>
    <s v="D"/>
    <x v="2"/>
    <n v="20.584999999999997"/>
    <n v="41.169999999999995"/>
    <x v="0"/>
    <x v="2"/>
    <x v="0"/>
  </r>
  <r>
    <s v="QXX-89943-393"/>
    <x v="593"/>
    <s v="15673-18812-IU"/>
    <s v="R-D-0.2"/>
    <n v="4"/>
    <x v="739"/>
    <s v="ckrzysztofiakma@skyrock.com"/>
    <x v="0"/>
    <x v="0"/>
    <s v="D"/>
    <x v="3"/>
    <n v="2.6849999999999996"/>
    <n v="10.739999999999998"/>
    <x v="0"/>
    <x v="2"/>
    <x v="1"/>
  </r>
  <r>
    <s v="WVS-57822-366"/>
    <x v="594"/>
    <s v="52151-75971-YY"/>
    <s v="E-M-2.5"/>
    <n v="4"/>
    <x v="740"/>
    <s v="dpenquetmb@diigo.com"/>
    <x v="0"/>
    <x v="1"/>
    <s v="M"/>
    <x v="2"/>
    <n v="31.624999999999996"/>
    <n v="126.49999999999999"/>
    <x v="1"/>
    <x v="0"/>
    <x v="1"/>
  </r>
  <r>
    <s v="CLJ-23403-689"/>
    <x v="77"/>
    <s v="19413-02045-CG"/>
    <s v="R-L-1"/>
    <n v="2"/>
    <x v="741"/>
    <s v=" "/>
    <x v="2"/>
    <x v="0"/>
    <s v="L"/>
    <x v="0"/>
    <n v="11.95"/>
    <n v="23.9"/>
    <x v="0"/>
    <x v="1"/>
    <x v="1"/>
  </r>
  <r>
    <s v="XNU-83276-288"/>
    <x v="595"/>
    <s v="98185-92775-KT"/>
    <s v="R-M-0.5"/>
    <n v="1"/>
    <x v="742"/>
    <s v=" "/>
    <x v="0"/>
    <x v="0"/>
    <s v="M"/>
    <x v="1"/>
    <n v="5.97"/>
    <n v="5.97"/>
    <x v="0"/>
    <x v="0"/>
    <x v="1"/>
  </r>
  <r>
    <s v="YOG-94666-679"/>
    <x v="596"/>
    <s v="86991-53901-AT"/>
    <s v="L-D-0.2"/>
    <n v="2"/>
    <x v="743"/>
    <s v=" "/>
    <x v="2"/>
    <x v="3"/>
    <s v="D"/>
    <x v="3"/>
    <n v="3.8849999999999998"/>
    <n v="7.77"/>
    <x v="3"/>
    <x v="2"/>
    <x v="0"/>
  </r>
  <r>
    <s v="KHG-33953-115"/>
    <x v="514"/>
    <s v="78226-97287-JI"/>
    <s v="L-D-0.5"/>
    <n v="3"/>
    <x v="744"/>
    <s v="kferrettimf@huffingtonpost.com"/>
    <x v="1"/>
    <x v="3"/>
    <s v="D"/>
    <x v="1"/>
    <n v="7.77"/>
    <n v="23.31"/>
    <x v="3"/>
    <x v="2"/>
    <x v="1"/>
  </r>
  <r>
    <s v="MHD-95615-696"/>
    <x v="54"/>
    <s v="27930-59250-JT"/>
    <s v="R-L-2.5"/>
    <n v="5"/>
    <x v="745"/>
    <s v=" "/>
    <x v="0"/>
    <x v="0"/>
    <s v="L"/>
    <x v="2"/>
    <n v="27.484999999999996"/>
    <n v="137.42499999999998"/>
    <x v="0"/>
    <x v="1"/>
    <x v="1"/>
  </r>
  <r>
    <s v="HBH-64794-080"/>
    <x v="597"/>
    <s v="40560-18556-YE"/>
    <s v="R-D-0.2"/>
    <n v="3"/>
    <x v="746"/>
    <s v=" "/>
    <x v="0"/>
    <x v="0"/>
    <s v="D"/>
    <x v="3"/>
    <n v="2.6849999999999996"/>
    <n v="8.0549999999999997"/>
    <x v="0"/>
    <x v="2"/>
    <x v="0"/>
  </r>
  <r>
    <s v="CNJ-56058-223"/>
    <x v="105"/>
    <s v="40780-22081-LX"/>
    <s v="L-L-0.5"/>
    <n v="3"/>
    <x v="747"/>
    <s v="abalsdonemi@toplist.cz"/>
    <x v="0"/>
    <x v="3"/>
    <s v="L"/>
    <x v="1"/>
    <n v="9.51"/>
    <n v="28.53"/>
    <x v="3"/>
    <x v="1"/>
    <x v="1"/>
  </r>
  <r>
    <s v="KHO-27106-786"/>
    <x v="210"/>
    <s v="01603-43789-TN"/>
    <s v="A-M-1"/>
    <n v="6"/>
    <x v="748"/>
    <s v="bromeramj@list-manage.com"/>
    <x v="1"/>
    <x v="2"/>
    <s v="M"/>
    <x v="0"/>
    <n v="11.25"/>
    <n v="67.5"/>
    <x v="2"/>
    <x v="0"/>
    <x v="0"/>
  </r>
  <r>
    <s v="KHO-27106-786"/>
    <x v="210"/>
    <s v="01603-43789-TN"/>
    <s v="L-D-2.5"/>
    <n v="6"/>
    <x v="748"/>
    <s v="bromeramj@list-manage.com"/>
    <x v="1"/>
    <x v="3"/>
    <s v="D"/>
    <x v="2"/>
    <n v="29.784999999999997"/>
    <n v="178.70999999999998"/>
    <x v="3"/>
    <x v="2"/>
    <x v="0"/>
  </r>
  <r>
    <s v="YAC-50329-982"/>
    <x v="598"/>
    <s v="75419-92838-TI"/>
    <s v="E-M-2.5"/>
    <n v="1"/>
    <x v="749"/>
    <s v="cbrydeml@tuttocitta.it"/>
    <x v="0"/>
    <x v="1"/>
    <s v="M"/>
    <x v="2"/>
    <n v="31.624999999999996"/>
    <n v="31.624999999999996"/>
    <x v="1"/>
    <x v="0"/>
    <x v="0"/>
  </r>
  <r>
    <s v="VVL-95291-039"/>
    <x v="360"/>
    <s v="96516-97464-MF"/>
    <s v="E-L-0.2"/>
    <n v="2"/>
    <x v="750"/>
    <s v="senefermm@blog.com"/>
    <x v="0"/>
    <x v="1"/>
    <s v="L"/>
    <x v="3"/>
    <n v="4.4550000000000001"/>
    <n v="8.91"/>
    <x v="1"/>
    <x v="1"/>
    <x v="1"/>
  </r>
  <r>
    <s v="VUT-20974-364"/>
    <x v="62"/>
    <s v="90285-56295-PO"/>
    <s v="R-M-0.5"/>
    <n v="6"/>
    <x v="751"/>
    <s v="lhaggerstonemn@independent.co.uk"/>
    <x v="0"/>
    <x v="0"/>
    <s v="M"/>
    <x v="1"/>
    <n v="5.97"/>
    <n v="35.82"/>
    <x v="0"/>
    <x v="0"/>
    <x v="1"/>
  </r>
  <r>
    <s v="SFC-34054-213"/>
    <x v="599"/>
    <s v="08100-71102-HQ"/>
    <s v="L-L-0.5"/>
    <n v="4"/>
    <x v="752"/>
    <s v="mgundrymo@omniture.com"/>
    <x v="1"/>
    <x v="3"/>
    <s v="L"/>
    <x v="1"/>
    <n v="9.51"/>
    <n v="38.04"/>
    <x v="3"/>
    <x v="1"/>
    <x v="1"/>
  </r>
  <r>
    <s v="UDS-04807-593"/>
    <x v="600"/>
    <s v="84074-28110-OV"/>
    <s v="L-D-0.5"/>
    <n v="2"/>
    <x v="753"/>
    <s v="bwellanmp@cafepress.com"/>
    <x v="0"/>
    <x v="3"/>
    <s v="D"/>
    <x v="1"/>
    <n v="7.77"/>
    <n v="15.54"/>
    <x v="3"/>
    <x v="2"/>
    <x v="1"/>
  </r>
  <r>
    <s v="FWE-98471-488"/>
    <x v="601"/>
    <s v="27930-59250-JT"/>
    <s v="L-L-1"/>
    <n v="5"/>
    <x v="745"/>
    <s v=" "/>
    <x v="0"/>
    <x v="3"/>
    <s v="L"/>
    <x v="0"/>
    <n v="15.85"/>
    <n v="79.25"/>
    <x v="3"/>
    <x v="1"/>
    <x v="1"/>
  </r>
  <r>
    <s v="RAU-17060-674"/>
    <x v="602"/>
    <s v="12747-63766-EU"/>
    <s v="L-L-0.2"/>
    <n v="1"/>
    <x v="754"/>
    <s v="catchesonmr@xinhuanet.com"/>
    <x v="0"/>
    <x v="3"/>
    <s v="L"/>
    <x v="3"/>
    <n v="4.7549999999999999"/>
    <n v="4.7549999999999999"/>
    <x v="3"/>
    <x v="1"/>
    <x v="0"/>
  </r>
  <r>
    <s v="AOL-13866-711"/>
    <x v="603"/>
    <s v="83490-88357-LJ"/>
    <s v="E-M-1"/>
    <n v="4"/>
    <x v="755"/>
    <s v="estentonms@google.it"/>
    <x v="0"/>
    <x v="1"/>
    <s v="M"/>
    <x v="0"/>
    <n v="13.75"/>
    <n v="55"/>
    <x v="1"/>
    <x v="0"/>
    <x v="0"/>
  </r>
  <r>
    <s v="NOA-79645-377"/>
    <x v="604"/>
    <s v="53729-30320-XZ"/>
    <s v="R-D-0.5"/>
    <n v="5"/>
    <x v="756"/>
    <s v="etrippmt@wp.com"/>
    <x v="0"/>
    <x v="0"/>
    <s v="D"/>
    <x v="1"/>
    <n v="5.3699999999999992"/>
    <n v="26.849999999999994"/>
    <x v="0"/>
    <x v="2"/>
    <x v="1"/>
  </r>
  <r>
    <s v="KMS-49214-806"/>
    <x v="605"/>
    <s v="50384-52703-LA"/>
    <s v="E-L-2.5"/>
    <n v="4"/>
    <x v="757"/>
    <s v="lmacmanusmu@imdb.com"/>
    <x v="0"/>
    <x v="1"/>
    <s v="L"/>
    <x v="2"/>
    <n v="34.154999999999994"/>
    <n v="136.61999999999998"/>
    <x v="1"/>
    <x v="1"/>
    <x v="1"/>
  </r>
  <r>
    <s v="ABK-08091-531"/>
    <x v="606"/>
    <s v="53864-36201-FG"/>
    <s v="L-L-1"/>
    <n v="3"/>
    <x v="758"/>
    <s v="tbenediktovichmv@ebay.com"/>
    <x v="0"/>
    <x v="3"/>
    <s v="L"/>
    <x v="0"/>
    <n v="15.85"/>
    <n v="47.55"/>
    <x v="3"/>
    <x v="1"/>
    <x v="0"/>
  </r>
  <r>
    <s v="GPT-67705-953"/>
    <x v="446"/>
    <s v="70631-33225-MZ"/>
    <s v="A-M-0.2"/>
    <n v="5"/>
    <x v="759"/>
    <s v="cbournermw@chronoengine.com"/>
    <x v="0"/>
    <x v="2"/>
    <s v="M"/>
    <x v="3"/>
    <n v="3.375"/>
    <n v="16.875"/>
    <x v="2"/>
    <x v="0"/>
    <x v="0"/>
  </r>
  <r>
    <s v="JNA-21450-177"/>
    <x v="18"/>
    <s v="54798-14109-HC"/>
    <s v="A-D-1"/>
    <n v="3"/>
    <x v="760"/>
    <s v="oskermen3@hatena.ne.jp"/>
    <x v="0"/>
    <x v="2"/>
    <s v="D"/>
    <x v="0"/>
    <n v="9.9499999999999993"/>
    <n v="29.849999999999998"/>
    <x v="2"/>
    <x v="2"/>
    <x v="0"/>
  </r>
  <r>
    <s v="MPQ-23421-608"/>
    <x v="180"/>
    <s v="08023-52962-ET"/>
    <s v="E-M-0.5"/>
    <n v="5"/>
    <x v="761"/>
    <s v="kheddanmy@icq.com"/>
    <x v="0"/>
    <x v="1"/>
    <s v="M"/>
    <x v="1"/>
    <n v="8.25"/>
    <n v="41.25"/>
    <x v="1"/>
    <x v="0"/>
    <x v="0"/>
  </r>
  <r>
    <s v="NLI-63891-565"/>
    <x v="580"/>
    <s v="41899-00283-VK"/>
    <s v="E-M-0.2"/>
    <n v="5"/>
    <x v="762"/>
    <s v="ichartersmz@abc.net.au"/>
    <x v="0"/>
    <x v="1"/>
    <s v="M"/>
    <x v="3"/>
    <n v="4.125"/>
    <n v="20.625"/>
    <x v="1"/>
    <x v="0"/>
    <x v="1"/>
  </r>
  <r>
    <s v="HHF-36647-854"/>
    <x v="453"/>
    <s v="39011-18412-GR"/>
    <s v="A-D-2.5"/>
    <n v="6"/>
    <x v="763"/>
    <s v="aroubertn0@tmall.com"/>
    <x v="0"/>
    <x v="2"/>
    <s v="D"/>
    <x v="2"/>
    <n v="22.884999999999998"/>
    <n v="137.31"/>
    <x v="2"/>
    <x v="2"/>
    <x v="0"/>
  </r>
  <r>
    <s v="SBN-16537-046"/>
    <x v="259"/>
    <s v="60255-12579-PZ"/>
    <s v="A-D-0.2"/>
    <n v="1"/>
    <x v="764"/>
    <s v="hmairsn1@so-net.ne.jp"/>
    <x v="0"/>
    <x v="2"/>
    <s v="D"/>
    <x v="3"/>
    <n v="2.9849999999999999"/>
    <n v="2.9849999999999999"/>
    <x v="2"/>
    <x v="2"/>
    <x v="1"/>
  </r>
  <r>
    <s v="XZD-44484-632"/>
    <x v="607"/>
    <s v="80541-38332-BP"/>
    <s v="E-M-1"/>
    <n v="2"/>
    <x v="765"/>
    <s v="hrainforthn2@blog.com"/>
    <x v="0"/>
    <x v="1"/>
    <s v="M"/>
    <x v="0"/>
    <n v="13.75"/>
    <n v="27.5"/>
    <x v="1"/>
    <x v="0"/>
    <x v="1"/>
  </r>
  <r>
    <s v="XZD-44484-632"/>
    <x v="607"/>
    <s v="80541-38332-BP"/>
    <s v="A-D-0.2"/>
    <n v="2"/>
    <x v="765"/>
    <s v="hrainforthn2@blog.com"/>
    <x v="0"/>
    <x v="2"/>
    <s v="D"/>
    <x v="3"/>
    <n v="2.9849999999999999"/>
    <n v="5.97"/>
    <x v="2"/>
    <x v="2"/>
    <x v="1"/>
  </r>
  <r>
    <s v="IKQ-39946-768"/>
    <x v="385"/>
    <s v="72778-50968-UQ"/>
    <s v="R-M-1"/>
    <n v="6"/>
    <x v="766"/>
    <s v="ijespern4@theglobeandmail.com"/>
    <x v="0"/>
    <x v="0"/>
    <s v="M"/>
    <x v="0"/>
    <n v="9.9499999999999993"/>
    <n v="59.699999999999996"/>
    <x v="0"/>
    <x v="0"/>
    <x v="1"/>
  </r>
  <r>
    <s v="KMB-95211-174"/>
    <x v="608"/>
    <s v="23941-30203-MO"/>
    <s v="R-D-2.5"/>
    <n v="4"/>
    <x v="767"/>
    <s v="ldwerryhousen5@gravatar.com"/>
    <x v="0"/>
    <x v="0"/>
    <s v="D"/>
    <x v="2"/>
    <n v="20.584999999999997"/>
    <n v="82.339999999999989"/>
    <x v="0"/>
    <x v="2"/>
    <x v="0"/>
  </r>
  <r>
    <s v="QWY-99467-368"/>
    <x v="609"/>
    <s v="96434-50068-DZ"/>
    <s v="A-D-2.5"/>
    <n v="1"/>
    <x v="768"/>
    <s v="nbroomern6@examiner.com"/>
    <x v="0"/>
    <x v="2"/>
    <s v="D"/>
    <x v="2"/>
    <n v="22.884999999999998"/>
    <n v="22.884999999999998"/>
    <x v="2"/>
    <x v="2"/>
    <x v="1"/>
  </r>
  <r>
    <s v="SRG-76791-614"/>
    <x v="147"/>
    <s v="11729-74102-XB"/>
    <s v="E-L-0.5"/>
    <n v="1"/>
    <x v="769"/>
    <s v="kthoumassonn7@bloglovin.com"/>
    <x v="0"/>
    <x v="1"/>
    <s v="L"/>
    <x v="1"/>
    <n v="8.91"/>
    <n v="8.91"/>
    <x v="1"/>
    <x v="1"/>
    <x v="0"/>
  </r>
  <r>
    <s v="VSN-94485-621"/>
    <x v="172"/>
    <s v="88116-12604-TE"/>
    <s v="A-D-0.2"/>
    <n v="4"/>
    <x v="770"/>
    <s v="fhabberghamn8@discovery.com"/>
    <x v="0"/>
    <x v="2"/>
    <s v="D"/>
    <x v="3"/>
    <n v="2.9849999999999999"/>
    <n v="11.94"/>
    <x v="2"/>
    <x v="2"/>
    <x v="1"/>
  </r>
  <r>
    <s v="UFZ-24348-219"/>
    <x v="610"/>
    <s v="27930-59250-JT"/>
    <s v="L-M-2.5"/>
    <n v="3"/>
    <x v="745"/>
    <s v=" "/>
    <x v="0"/>
    <x v="3"/>
    <s v="M"/>
    <x v="2"/>
    <n v="33.464999999999996"/>
    <n v="100.39499999999998"/>
    <x v="3"/>
    <x v="0"/>
    <x v="1"/>
  </r>
  <r>
    <s v="UKS-93055-397"/>
    <x v="611"/>
    <s v="13082-41034-PD"/>
    <s v="A-D-2.5"/>
    <n v="5"/>
    <x v="771"/>
    <s v="ravrashinna@tamu.edu"/>
    <x v="0"/>
    <x v="2"/>
    <s v="D"/>
    <x v="2"/>
    <n v="22.884999999999998"/>
    <n v="114.42499999999998"/>
    <x v="2"/>
    <x v="2"/>
    <x v="1"/>
  </r>
  <r>
    <s v="AVH-56062-335"/>
    <x v="612"/>
    <s v="18082-74419-QH"/>
    <s v="E-M-0.5"/>
    <n v="5"/>
    <x v="772"/>
    <s v="mdoidgenb@etsy.com"/>
    <x v="0"/>
    <x v="1"/>
    <s v="M"/>
    <x v="1"/>
    <n v="8.25"/>
    <n v="41.25"/>
    <x v="1"/>
    <x v="0"/>
    <x v="1"/>
  </r>
  <r>
    <s v="HGE-19842-613"/>
    <x v="613"/>
    <s v="49401-45041-ZU"/>
    <s v="R-L-0.5"/>
    <n v="4"/>
    <x v="773"/>
    <s v="jedinboronc@reverbnation.com"/>
    <x v="0"/>
    <x v="0"/>
    <s v="L"/>
    <x v="1"/>
    <n v="7.169999999999999"/>
    <n v="28.679999999999996"/>
    <x v="0"/>
    <x v="1"/>
    <x v="0"/>
  </r>
  <r>
    <s v="WBA-85905-175"/>
    <x v="611"/>
    <s v="41252-45992-VS"/>
    <s v="L-M-0.2"/>
    <n v="1"/>
    <x v="774"/>
    <s v="ttewelsonnd@cdbaby.com"/>
    <x v="0"/>
    <x v="3"/>
    <s v="M"/>
    <x v="3"/>
    <n v="4.3650000000000002"/>
    <n v="4.3650000000000002"/>
    <x v="3"/>
    <x v="0"/>
    <x v="1"/>
  </r>
  <r>
    <s v="DZI-35365-596"/>
    <x v="493"/>
    <s v="54798-14109-HC"/>
    <s v="E-M-0.2"/>
    <n v="2"/>
    <x v="760"/>
    <s v="oskermen3@hatena.ne.jp"/>
    <x v="0"/>
    <x v="1"/>
    <s v="M"/>
    <x v="3"/>
    <n v="4.125"/>
    <n v="8.25"/>
    <x v="1"/>
    <x v="0"/>
    <x v="0"/>
  </r>
  <r>
    <s v="XIR-88982-743"/>
    <x v="614"/>
    <s v="00852-54571-WP"/>
    <s v="E-M-0.2"/>
    <n v="2"/>
    <x v="775"/>
    <s v="ddrewittnf@mapquest.com"/>
    <x v="0"/>
    <x v="1"/>
    <s v="M"/>
    <x v="3"/>
    <n v="4.125"/>
    <n v="8.25"/>
    <x v="1"/>
    <x v="0"/>
    <x v="0"/>
  </r>
  <r>
    <s v="VUC-72395-865"/>
    <x v="151"/>
    <s v="13321-57602-GK"/>
    <s v="A-D-0.5"/>
    <n v="6"/>
    <x v="776"/>
    <s v="agladhillng@stanford.edu"/>
    <x v="0"/>
    <x v="2"/>
    <s v="D"/>
    <x v="1"/>
    <n v="5.97"/>
    <n v="35.82"/>
    <x v="2"/>
    <x v="2"/>
    <x v="0"/>
  </r>
  <r>
    <s v="BQJ-44755-910"/>
    <x v="489"/>
    <s v="75006-89922-VW"/>
    <s v="E-D-2.5"/>
    <n v="6"/>
    <x v="777"/>
    <s v="mlorineznh@whitehouse.gov"/>
    <x v="0"/>
    <x v="1"/>
    <s v="D"/>
    <x v="2"/>
    <n v="27.945"/>
    <n v="167.67000000000002"/>
    <x v="1"/>
    <x v="2"/>
    <x v="1"/>
  </r>
  <r>
    <s v="JKC-64636-831"/>
    <x v="615"/>
    <s v="52098-80103-FD"/>
    <s v="A-M-2.5"/>
    <n v="2"/>
    <x v="778"/>
    <s v=" "/>
    <x v="0"/>
    <x v="2"/>
    <s v="M"/>
    <x v="2"/>
    <n v="25.874999999999996"/>
    <n v="51.749999999999993"/>
    <x v="2"/>
    <x v="0"/>
    <x v="0"/>
  </r>
  <r>
    <s v="ZKI-78561-066"/>
    <x v="616"/>
    <s v="60121-12432-VU"/>
    <s v="A-D-0.2"/>
    <n v="3"/>
    <x v="779"/>
    <s v="mvannj@wikipedia.org"/>
    <x v="0"/>
    <x v="2"/>
    <s v="D"/>
    <x v="3"/>
    <n v="2.9849999999999999"/>
    <n v="8.9550000000000001"/>
    <x v="2"/>
    <x v="2"/>
    <x v="0"/>
  </r>
  <r>
    <s v="IMP-12563-728"/>
    <x v="578"/>
    <s v="68346-14810-UA"/>
    <s v="E-L-0.5"/>
    <n v="6"/>
    <x v="780"/>
    <s v=" "/>
    <x v="0"/>
    <x v="1"/>
    <s v="L"/>
    <x v="1"/>
    <n v="8.91"/>
    <n v="53.46"/>
    <x v="1"/>
    <x v="1"/>
    <x v="1"/>
  </r>
  <r>
    <s v="MZL-81126-390"/>
    <x v="617"/>
    <s v="48464-99723-HK"/>
    <s v="A-L-0.2"/>
    <n v="6"/>
    <x v="781"/>
    <s v="jethelstonnl@creativecommons.org"/>
    <x v="0"/>
    <x v="2"/>
    <s v="L"/>
    <x v="3"/>
    <n v="3.8849999999999998"/>
    <n v="23.31"/>
    <x v="2"/>
    <x v="1"/>
    <x v="0"/>
  </r>
  <r>
    <s v="MZL-81126-390"/>
    <x v="617"/>
    <s v="48464-99723-HK"/>
    <s v="A-M-0.2"/>
    <n v="2"/>
    <x v="781"/>
    <s v="jethelstonnl@creativecommons.org"/>
    <x v="0"/>
    <x v="2"/>
    <s v="M"/>
    <x v="3"/>
    <n v="3.375"/>
    <n v="6.75"/>
    <x v="2"/>
    <x v="0"/>
    <x v="0"/>
  </r>
  <r>
    <s v="TVF-57766-608"/>
    <x v="155"/>
    <s v="88420-46464-XE"/>
    <s v="L-D-0.5"/>
    <n v="1"/>
    <x v="782"/>
    <s v="peberznn@woothemes.com"/>
    <x v="0"/>
    <x v="3"/>
    <s v="D"/>
    <x v="1"/>
    <n v="7.77"/>
    <n v="7.77"/>
    <x v="3"/>
    <x v="2"/>
    <x v="0"/>
  </r>
  <r>
    <s v="RUX-37995-892"/>
    <x v="461"/>
    <s v="37762-09530-MP"/>
    <s v="L-D-2.5"/>
    <n v="4"/>
    <x v="783"/>
    <s v="bgaishno@altervista.org"/>
    <x v="0"/>
    <x v="3"/>
    <s v="D"/>
    <x v="2"/>
    <n v="29.784999999999997"/>
    <n v="119.13999999999999"/>
    <x v="3"/>
    <x v="2"/>
    <x v="0"/>
  </r>
  <r>
    <s v="AVK-76526-953"/>
    <x v="87"/>
    <s v="47268-50127-XY"/>
    <s v="A-D-1"/>
    <n v="2"/>
    <x v="784"/>
    <s v="ldantonnp@miitbeian.gov.cn"/>
    <x v="0"/>
    <x v="2"/>
    <s v="D"/>
    <x v="0"/>
    <n v="9.9499999999999993"/>
    <n v="19.899999999999999"/>
    <x v="2"/>
    <x v="2"/>
    <x v="1"/>
  </r>
  <r>
    <s v="RIU-02231-623"/>
    <x v="618"/>
    <s v="25544-84179-QC"/>
    <s v="R-L-0.5"/>
    <n v="5"/>
    <x v="785"/>
    <s v="smorrallnq@answers.com"/>
    <x v="0"/>
    <x v="0"/>
    <s v="L"/>
    <x v="1"/>
    <n v="7.169999999999999"/>
    <n v="35.849999999999994"/>
    <x v="0"/>
    <x v="1"/>
    <x v="0"/>
  </r>
  <r>
    <s v="WFK-99317-827"/>
    <x v="619"/>
    <s v="32058-76765-ZL"/>
    <s v="L-D-2.5"/>
    <n v="3"/>
    <x v="786"/>
    <s v="dcrownshawnr@photobucket.com"/>
    <x v="0"/>
    <x v="3"/>
    <s v="D"/>
    <x v="2"/>
    <n v="29.784999999999997"/>
    <n v="89.35499999999999"/>
    <x v="3"/>
    <x v="2"/>
    <x v="1"/>
  </r>
  <r>
    <s v="SFD-00372-284"/>
    <x v="440"/>
    <s v="54798-14109-HC"/>
    <s v="L-M-0.2"/>
    <n v="2"/>
    <x v="760"/>
    <s v="oskermen3@hatena.ne.jp"/>
    <x v="0"/>
    <x v="3"/>
    <s v="M"/>
    <x v="3"/>
    <n v="4.3650000000000002"/>
    <n v="8.73"/>
    <x v="3"/>
    <x v="0"/>
    <x v="0"/>
  </r>
  <r>
    <s v="SXC-62166-515"/>
    <x v="489"/>
    <s v="69171-65646-UC"/>
    <s v="R-L-2.5"/>
    <n v="5"/>
    <x v="787"/>
    <s v="jreddochnt@sun.com"/>
    <x v="0"/>
    <x v="0"/>
    <s v="L"/>
    <x v="2"/>
    <n v="27.484999999999996"/>
    <n v="137.42499999999998"/>
    <x v="0"/>
    <x v="1"/>
    <x v="1"/>
  </r>
  <r>
    <s v="YIE-87008-621"/>
    <x v="620"/>
    <s v="22503-52799-MI"/>
    <s v="L-M-0.5"/>
    <n v="4"/>
    <x v="788"/>
    <s v="stitleynu@whitehouse.gov"/>
    <x v="0"/>
    <x v="3"/>
    <s v="M"/>
    <x v="1"/>
    <n v="8.73"/>
    <n v="34.92"/>
    <x v="3"/>
    <x v="0"/>
    <x v="1"/>
  </r>
  <r>
    <s v="HRM-94548-288"/>
    <x v="621"/>
    <s v="08934-65581-ZI"/>
    <s v="A-L-2.5"/>
    <n v="6"/>
    <x v="789"/>
    <s v="rsimaonv@simplemachines.org"/>
    <x v="0"/>
    <x v="2"/>
    <s v="L"/>
    <x v="2"/>
    <n v="29.784999999999997"/>
    <n v="178.70999999999998"/>
    <x v="2"/>
    <x v="1"/>
    <x v="1"/>
  </r>
  <r>
    <s v="UJG-34731-295"/>
    <x v="374"/>
    <s v="15764-22559-ZT"/>
    <s v="A-M-2.5"/>
    <n v="1"/>
    <x v="790"/>
    <s v=" "/>
    <x v="0"/>
    <x v="2"/>
    <s v="M"/>
    <x v="2"/>
    <n v="25.874999999999996"/>
    <n v="25.874999999999996"/>
    <x v="2"/>
    <x v="0"/>
    <x v="1"/>
  </r>
  <r>
    <s v="TWD-70988-853"/>
    <x v="345"/>
    <s v="87519-68847-ZG"/>
    <s v="L-D-1"/>
    <n v="6"/>
    <x v="791"/>
    <s v="nchisholmnx@example.com"/>
    <x v="0"/>
    <x v="3"/>
    <s v="D"/>
    <x v="0"/>
    <n v="12.95"/>
    <n v="77.699999999999989"/>
    <x v="3"/>
    <x v="2"/>
    <x v="0"/>
  </r>
  <r>
    <s v="CIX-22904-641"/>
    <x v="622"/>
    <s v="78012-56878-UB"/>
    <s v="R-M-1"/>
    <n v="1"/>
    <x v="792"/>
    <s v="goatsny@live.com"/>
    <x v="0"/>
    <x v="0"/>
    <s v="M"/>
    <x v="0"/>
    <n v="9.9499999999999993"/>
    <n v="9.9499999999999993"/>
    <x v="0"/>
    <x v="0"/>
    <x v="0"/>
  </r>
  <r>
    <s v="DLV-65840-759"/>
    <x v="623"/>
    <s v="77192-72145-RG"/>
    <s v="L-M-1"/>
    <n v="2"/>
    <x v="793"/>
    <s v="mbirkinnz@java.com"/>
    <x v="0"/>
    <x v="3"/>
    <s v="M"/>
    <x v="0"/>
    <n v="14.55"/>
    <n v="29.1"/>
    <x v="3"/>
    <x v="0"/>
    <x v="0"/>
  </r>
  <r>
    <s v="RXN-55491-201"/>
    <x v="354"/>
    <s v="86071-79238-CX"/>
    <s v="R-L-0.2"/>
    <n v="6"/>
    <x v="794"/>
    <s v="rpysono0@constantcontact.com"/>
    <x v="1"/>
    <x v="0"/>
    <s v="L"/>
    <x v="3"/>
    <n v="3.5849999999999995"/>
    <n v="21.509999999999998"/>
    <x v="0"/>
    <x v="1"/>
    <x v="1"/>
  </r>
  <r>
    <s v="UHK-63283-868"/>
    <x v="624"/>
    <s v="16809-16936-WF"/>
    <s v="A-M-0.5"/>
    <n v="1"/>
    <x v="795"/>
    <s v="mmacconnechieo9@reuters.com"/>
    <x v="0"/>
    <x v="2"/>
    <s v="M"/>
    <x v="1"/>
    <n v="6.75"/>
    <n v="6.75"/>
    <x v="2"/>
    <x v="0"/>
    <x v="0"/>
  </r>
  <r>
    <s v="PJC-31401-893"/>
    <x v="561"/>
    <s v="11212-69985-ZJ"/>
    <s v="A-D-0.5"/>
    <n v="3"/>
    <x v="796"/>
    <s v="rtreachero2@usa.gov"/>
    <x v="1"/>
    <x v="2"/>
    <s v="D"/>
    <x v="1"/>
    <n v="5.97"/>
    <n v="17.91"/>
    <x v="2"/>
    <x v="2"/>
    <x v="1"/>
  </r>
  <r>
    <s v="HHO-79903-185"/>
    <x v="42"/>
    <s v="53893-01719-CL"/>
    <s v="A-L-2.5"/>
    <n v="1"/>
    <x v="797"/>
    <s v="bfattorinio3@quantcast.com"/>
    <x v="1"/>
    <x v="2"/>
    <s v="L"/>
    <x v="2"/>
    <n v="29.784999999999997"/>
    <n v="29.784999999999997"/>
    <x v="2"/>
    <x v="1"/>
    <x v="0"/>
  </r>
  <r>
    <s v="YWM-07310-594"/>
    <x v="267"/>
    <s v="66028-99867-WJ"/>
    <s v="E-M-0.5"/>
    <n v="5"/>
    <x v="798"/>
    <s v="mpalleskeo4@nyu.edu"/>
    <x v="0"/>
    <x v="1"/>
    <s v="M"/>
    <x v="1"/>
    <n v="8.25"/>
    <n v="41.25"/>
    <x v="1"/>
    <x v="0"/>
    <x v="0"/>
  </r>
  <r>
    <s v="FHD-94983-982"/>
    <x v="625"/>
    <s v="62839-56723-CH"/>
    <s v="R-M-0.5"/>
    <n v="3"/>
    <x v="799"/>
    <s v=" "/>
    <x v="0"/>
    <x v="0"/>
    <s v="M"/>
    <x v="1"/>
    <n v="5.97"/>
    <n v="17.91"/>
    <x v="0"/>
    <x v="0"/>
    <x v="0"/>
  </r>
  <r>
    <s v="WQK-10857-119"/>
    <x v="616"/>
    <s v="96849-52854-CR"/>
    <s v="E-D-0.5"/>
    <n v="1"/>
    <x v="800"/>
    <s v="fantcliffeo6@amazon.co.jp"/>
    <x v="1"/>
    <x v="1"/>
    <s v="D"/>
    <x v="1"/>
    <n v="7.29"/>
    <n v="7.29"/>
    <x v="1"/>
    <x v="2"/>
    <x v="0"/>
  </r>
  <r>
    <s v="DXA-50313-073"/>
    <x v="626"/>
    <s v="19755-55847-VW"/>
    <s v="E-L-1"/>
    <n v="2"/>
    <x v="801"/>
    <s v="pmatignono7@harvard.edu"/>
    <x v="2"/>
    <x v="1"/>
    <s v="L"/>
    <x v="0"/>
    <n v="14.85"/>
    <n v="29.7"/>
    <x v="1"/>
    <x v="1"/>
    <x v="0"/>
  </r>
  <r>
    <s v="ONW-00560-570"/>
    <x v="52"/>
    <s v="32900-82606-BO"/>
    <s v="A-M-1"/>
    <n v="2"/>
    <x v="802"/>
    <s v="cweondo8@theglobeandmail.com"/>
    <x v="0"/>
    <x v="2"/>
    <s v="M"/>
    <x v="0"/>
    <n v="11.25"/>
    <n v="22.5"/>
    <x v="2"/>
    <x v="0"/>
    <x v="1"/>
  </r>
  <r>
    <s v="BRJ-19414-277"/>
    <x v="622"/>
    <s v="16809-16936-WF"/>
    <s v="R-M-0.2"/>
    <n v="4"/>
    <x v="795"/>
    <s v="mmacconnechieo9@reuters.com"/>
    <x v="0"/>
    <x v="0"/>
    <s v="M"/>
    <x v="3"/>
    <n v="2.9849999999999999"/>
    <n v="11.94"/>
    <x v="0"/>
    <x v="0"/>
    <x v="0"/>
  </r>
  <r>
    <s v="MIQ-16322-908"/>
    <x v="627"/>
    <s v="20118-28138-QD"/>
    <s v="A-L-1"/>
    <n v="2"/>
    <x v="803"/>
    <s v="jskentelberyoa@paypal.com"/>
    <x v="0"/>
    <x v="2"/>
    <s v="L"/>
    <x v="0"/>
    <n v="12.95"/>
    <n v="25.9"/>
    <x v="2"/>
    <x v="1"/>
    <x v="1"/>
  </r>
  <r>
    <s v="MVO-39328-830"/>
    <x v="628"/>
    <s v="84057-45461-AH"/>
    <s v="L-M-0.5"/>
    <n v="5"/>
    <x v="804"/>
    <s v="ocomberob@goo.gl"/>
    <x v="1"/>
    <x v="3"/>
    <s v="M"/>
    <x v="1"/>
    <n v="8.73"/>
    <n v="43.650000000000006"/>
    <x v="3"/>
    <x v="0"/>
    <x v="1"/>
  </r>
  <r>
    <s v="MVO-39328-830"/>
    <x v="628"/>
    <s v="84057-45461-AH"/>
    <s v="A-L-0.5"/>
    <n v="6"/>
    <x v="804"/>
    <s v="ocomberob@goo.gl"/>
    <x v="1"/>
    <x v="2"/>
    <s v="L"/>
    <x v="1"/>
    <n v="7.77"/>
    <n v="46.62"/>
    <x v="2"/>
    <x v="1"/>
    <x v="1"/>
  </r>
  <r>
    <s v="NTJ-88319-746"/>
    <x v="629"/>
    <s v="90882-88130-KQ"/>
    <s v="L-L-0.5"/>
    <n v="3"/>
    <x v="805"/>
    <s v="ztramelod@netlog.com"/>
    <x v="0"/>
    <x v="3"/>
    <s v="L"/>
    <x v="1"/>
    <n v="9.51"/>
    <n v="28.53"/>
    <x v="3"/>
    <x v="1"/>
    <x v="1"/>
  </r>
  <r>
    <s v="LCY-24377-948"/>
    <x v="630"/>
    <s v="21617-79890-DD"/>
    <s v="R-L-2.5"/>
    <n v="1"/>
    <x v="806"/>
    <s v=" "/>
    <x v="0"/>
    <x v="0"/>
    <s v="L"/>
    <x v="2"/>
    <n v="27.484999999999996"/>
    <n v="27.484999999999996"/>
    <x v="0"/>
    <x v="1"/>
    <x v="0"/>
  </r>
  <r>
    <s v="FWD-85967-769"/>
    <x v="631"/>
    <s v="20256-54689-LO"/>
    <s v="E-D-0.2"/>
    <n v="3"/>
    <x v="807"/>
    <s v=" "/>
    <x v="0"/>
    <x v="1"/>
    <s v="D"/>
    <x v="3"/>
    <n v="3.645"/>
    <n v="10.935"/>
    <x v="1"/>
    <x v="2"/>
    <x v="1"/>
  </r>
  <r>
    <s v="KTO-53793-109"/>
    <x v="229"/>
    <s v="17572-27091-AA"/>
    <s v="R-L-0.2"/>
    <n v="2"/>
    <x v="808"/>
    <s v="chatfullog@ebay.com"/>
    <x v="0"/>
    <x v="0"/>
    <s v="L"/>
    <x v="3"/>
    <n v="3.5849999999999995"/>
    <n v="7.169999999999999"/>
    <x v="0"/>
    <x v="1"/>
    <x v="1"/>
  </r>
  <r>
    <s v="OCK-89033-348"/>
    <x v="632"/>
    <s v="82300-88786-UE"/>
    <s v="A-L-0.2"/>
    <n v="6"/>
    <x v="809"/>
    <s v=" "/>
    <x v="0"/>
    <x v="2"/>
    <s v="L"/>
    <x v="3"/>
    <n v="3.8849999999999998"/>
    <n v="23.31"/>
    <x v="2"/>
    <x v="1"/>
    <x v="0"/>
  </r>
  <r>
    <s v="GPZ-36017-366"/>
    <x v="633"/>
    <s v="65732-22589-OW"/>
    <s v="A-D-2.5"/>
    <n v="5"/>
    <x v="810"/>
    <s v="kmarrisonoq@dropbox.com"/>
    <x v="0"/>
    <x v="2"/>
    <s v="D"/>
    <x v="2"/>
    <n v="22.884999999999998"/>
    <n v="114.42499999999998"/>
    <x v="2"/>
    <x v="2"/>
    <x v="0"/>
  </r>
  <r>
    <s v="BZP-33213-637"/>
    <x v="95"/>
    <s v="77175-09826-SF"/>
    <s v="A-M-2.5"/>
    <n v="3"/>
    <x v="811"/>
    <s v="lagnolooj@pinterest.com"/>
    <x v="0"/>
    <x v="2"/>
    <s v="M"/>
    <x v="2"/>
    <n v="25.874999999999996"/>
    <n v="77.624999999999986"/>
    <x v="2"/>
    <x v="0"/>
    <x v="0"/>
  </r>
  <r>
    <s v="WFH-21507-708"/>
    <x v="521"/>
    <s v="07237-32539-NB"/>
    <s v="R-D-0.5"/>
    <n v="1"/>
    <x v="812"/>
    <s v="dkiddyok@fda.gov"/>
    <x v="0"/>
    <x v="0"/>
    <s v="D"/>
    <x v="1"/>
    <n v="5.3699999999999992"/>
    <n v="5.3699999999999992"/>
    <x v="0"/>
    <x v="2"/>
    <x v="0"/>
  </r>
  <r>
    <s v="HST-96923-073"/>
    <x v="76"/>
    <s v="54722-76431-EX"/>
    <s v="R-D-2.5"/>
    <n v="6"/>
    <x v="813"/>
    <s v="hpetroulisol@state.tx.us"/>
    <x v="1"/>
    <x v="0"/>
    <s v="D"/>
    <x v="2"/>
    <n v="20.584999999999997"/>
    <n v="123.50999999999999"/>
    <x v="0"/>
    <x v="2"/>
    <x v="1"/>
  </r>
  <r>
    <s v="ENN-79947-323"/>
    <x v="634"/>
    <s v="67847-82662-TE"/>
    <s v="L-M-0.5"/>
    <n v="2"/>
    <x v="814"/>
    <s v="mschollom@taobao.com"/>
    <x v="0"/>
    <x v="3"/>
    <s v="M"/>
    <x v="1"/>
    <n v="8.73"/>
    <n v="17.46"/>
    <x v="3"/>
    <x v="0"/>
    <x v="1"/>
  </r>
  <r>
    <s v="BHA-47429-889"/>
    <x v="635"/>
    <s v="51114-51191-EW"/>
    <s v="E-L-0.2"/>
    <n v="3"/>
    <x v="815"/>
    <s v="kfersonon@g.co"/>
    <x v="0"/>
    <x v="1"/>
    <s v="L"/>
    <x v="3"/>
    <n v="4.4550000000000001"/>
    <n v="13.365"/>
    <x v="1"/>
    <x v="1"/>
    <x v="1"/>
  </r>
  <r>
    <s v="SZY-63017-318"/>
    <x v="636"/>
    <s v="91809-58808-TV"/>
    <s v="A-L-0.2"/>
    <n v="2"/>
    <x v="816"/>
    <s v="bkellowayoo@omniture.com"/>
    <x v="0"/>
    <x v="2"/>
    <s v="L"/>
    <x v="3"/>
    <n v="3.8849999999999998"/>
    <n v="7.77"/>
    <x v="2"/>
    <x v="1"/>
    <x v="0"/>
  </r>
  <r>
    <s v="LCU-93317-340"/>
    <x v="637"/>
    <s v="84996-26826-DK"/>
    <s v="R-D-0.2"/>
    <n v="1"/>
    <x v="817"/>
    <s v="soliffeop@yellowbook.com"/>
    <x v="0"/>
    <x v="0"/>
    <s v="D"/>
    <x v="3"/>
    <n v="2.6849999999999996"/>
    <n v="2.6849999999999996"/>
    <x v="0"/>
    <x v="2"/>
    <x v="0"/>
  </r>
  <r>
    <s v="UOM-71431-481"/>
    <x v="182"/>
    <s v="65732-22589-OW"/>
    <s v="R-D-2.5"/>
    <n v="1"/>
    <x v="810"/>
    <s v="kmarrisonoq@dropbox.com"/>
    <x v="0"/>
    <x v="0"/>
    <s v="D"/>
    <x v="2"/>
    <n v="20.584999999999997"/>
    <n v="20.584999999999997"/>
    <x v="0"/>
    <x v="2"/>
    <x v="0"/>
  </r>
  <r>
    <s v="PJH-42618-877"/>
    <x v="479"/>
    <s v="93676-95250-XJ"/>
    <s v="A-D-2.5"/>
    <n v="5"/>
    <x v="818"/>
    <s v="cdolohuntyor@dailymail.co.uk"/>
    <x v="0"/>
    <x v="2"/>
    <s v="D"/>
    <x v="2"/>
    <n v="22.884999999999998"/>
    <n v="114.42499999999998"/>
    <x v="2"/>
    <x v="2"/>
    <x v="0"/>
  </r>
  <r>
    <s v="XED-90333-402"/>
    <x v="638"/>
    <s v="28300-14355-GF"/>
    <s v="E-M-0.2"/>
    <n v="5"/>
    <x v="819"/>
    <s v="pvasilenkoos@addtoany.com"/>
    <x v="2"/>
    <x v="1"/>
    <s v="M"/>
    <x v="3"/>
    <n v="4.125"/>
    <n v="20.625"/>
    <x v="1"/>
    <x v="0"/>
    <x v="1"/>
  </r>
  <r>
    <s v="IKK-62234-199"/>
    <x v="639"/>
    <s v="91190-84826-IQ"/>
    <s v="L-L-0.5"/>
    <n v="6"/>
    <x v="820"/>
    <s v="rschankelborgot@ameblo.jp"/>
    <x v="0"/>
    <x v="3"/>
    <s v="L"/>
    <x v="1"/>
    <n v="9.51"/>
    <n v="57.06"/>
    <x v="3"/>
    <x v="1"/>
    <x v="0"/>
  </r>
  <r>
    <s v="KAW-95195-329"/>
    <x v="640"/>
    <s v="34570-99384-AF"/>
    <s v="R-D-2.5"/>
    <n v="4"/>
    <x v="821"/>
    <s v=" "/>
    <x v="1"/>
    <x v="0"/>
    <s v="D"/>
    <x v="2"/>
    <n v="20.584999999999997"/>
    <n v="82.339999999999989"/>
    <x v="0"/>
    <x v="2"/>
    <x v="0"/>
  </r>
  <r>
    <s v="QDO-57268-842"/>
    <x v="612"/>
    <s v="57808-90533-UE"/>
    <s v="E-M-2.5"/>
    <n v="5"/>
    <x v="822"/>
    <s v=" "/>
    <x v="0"/>
    <x v="1"/>
    <s v="M"/>
    <x v="2"/>
    <n v="31.624999999999996"/>
    <n v="158.12499999999997"/>
    <x v="1"/>
    <x v="0"/>
    <x v="1"/>
  </r>
  <r>
    <s v="IIZ-24416-212"/>
    <x v="641"/>
    <s v="76060-30540-LB"/>
    <s v="R-D-0.5"/>
    <n v="6"/>
    <x v="823"/>
    <s v="bcargenow@geocities.jp"/>
    <x v="0"/>
    <x v="0"/>
    <s v="D"/>
    <x v="1"/>
    <n v="5.3699999999999992"/>
    <n v="32.22"/>
    <x v="0"/>
    <x v="2"/>
    <x v="0"/>
  </r>
  <r>
    <s v="AWP-11469-510"/>
    <x v="36"/>
    <s v="76730-63769-ND"/>
    <s v="E-D-1"/>
    <n v="2"/>
    <x v="824"/>
    <s v="rsticklerox@printfriendly.com"/>
    <x v="2"/>
    <x v="1"/>
    <s v="D"/>
    <x v="0"/>
    <n v="12.15"/>
    <n v="24.3"/>
    <x v="1"/>
    <x v="2"/>
    <x v="1"/>
  </r>
  <r>
    <s v="KXA-27983-918"/>
    <x v="642"/>
    <s v="96042-27290-EQ"/>
    <s v="R-L-0.5"/>
    <n v="5"/>
    <x v="825"/>
    <s v=" "/>
    <x v="0"/>
    <x v="0"/>
    <s v="L"/>
    <x v="1"/>
    <n v="7.169999999999999"/>
    <n v="35.849999999999994"/>
    <x v="0"/>
    <x v="1"/>
    <x v="1"/>
  </r>
  <r>
    <s v="VKQ-39009-292"/>
    <x v="219"/>
    <s v="57808-90533-UE"/>
    <s v="L-M-1"/>
    <n v="5"/>
    <x v="822"/>
    <s v=" "/>
    <x v="0"/>
    <x v="3"/>
    <s v="M"/>
    <x v="0"/>
    <n v="14.55"/>
    <n v="72.75"/>
    <x v="3"/>
    <x v="0"/>
    <x v="1"/>
  </r>
  <r>
    <s v="PDB-98743-282"/>
    <x v="643"/>
    <s v="51940-02669-OR"/>
    <s v="L-L-1"/>
    <n v="3"/>
    <x v="826"/>
    <s v=" "/>
    <x v="1"/>
    <x v="3"/>
    <s v="L"/>
    <x v="0"/>
    <n v="15.85"/>
    <n v="47.55"/>
    <x v="3"/>
    <x v="1"/>
    <x v="1"/>
  </r>
  <r>
    <s v="SXW-34014-556"/>
    <x v="644"/>
    <s v="99144-98314-GN"/>
    <s v="R-L-0.2"/>
    <n v="1"/>
    <x v="827"/>
    <s v="djevonp1@ibm.com"/>
    <x v="0"/>
    <x v="0"/>
    <s v="L"/>
    <x v="3"/>
    <n v="3.5849999999999995"/>
    <n v="3.5849999999999995"/>
    <x v="0"/>
    <x v="1"/>
    <x v="0"/>
  </r>
  <r>
    <s v="QOJ-38788-727"/>
    <x v="136"/>
    <s v="16358-63919-CE"/>
    <s v="E-M-2.5"/>
    <n v="5"/>
    <x v="828"/>
    <s v="hrannerp2@omniture.com"/>
    <x v="0"/>
    <x v="1"/>
    <s v="M"/>
    <x v="2"/>
    <n v="31.624999999999996"/>
    <n v="158.12499999999997"/>
    <x v="1"/>
    <x v="0"/>
    <x v="1"/>
  </r>
  <r>
    <s v="TGF-38649-658"/>
    <x v="645"/>
    <s v="67743-54817-UT"/>
    <s v="L-M-0.5"/>
    <n v="2"/>
    <x v="829"/>
    <s v="bimriep3@addtoany.com"/>
    <x v="0"/>
    <x v="3"/>
    <s v="M"/>
    <x v="1"/>
    <n v="8.73"/>
    <n v="17.46"/>
    <x v="3"/>
    <x v="0"/>
    <x v="1"/>
  </r>
  <r>
    <s v="EAI-25194-209"/>
    <x v="646"/>
    <s v="44601-51441-BH"/>
    <s v="A-L-2.5"/>
    <n v="5"/>
    <x v="830"/>
    <s v="dsopperp4@eventbrite.com"/>
    <x v="0"/>
    <x v="2"/>
    <s v="L"/>
    <x v="2"/>
    <n v="29.784999999999997"/>
    <n v="148.92499999999998"/>
    <x v="2"/>
    <x v="1"/>
    <x v="1"/>
  </r>
  <r>
    <s v="IJK-34441-720"/>
    <x v="647"/>
    <s v="97201-58870-WB"/>
    <s v="A-M-0.5"/>
    <n v="6"/>
    <x v="831"/>
    <s v=" "/>
    <x v="0"/>
    <x v="2"/>
    <s v="M"/>
    <x v="1"/>
    <n v="6.75"/>
    <n v="40.5"/>
    <x v="2"/>
    <x v="0"/>
    <x v="0"/>
  </r>
  <r>
    <s v="ZMC-00336-619"/>
    <x v="591"/>
    <s v="19849-12926-QF"/>
    <s v="A-M-0.5"/>
    <n v="4"/>
    <x v="832"/>
    <s v="lledgleyp6@de.vu"/>
    <x v="0"/>
    <x v="2"/>
    <s v="M"/>
    <x v="1"/>
    <n v="6.75"/>
    <n v="27"/>
    <x v="2"/>
    <x v="0"/>
    <x v="0"/>
  </r>
  <r>
    <s v="UPX-54529-618"/>
    <x v="648"/>
    <s v="40535-56770-UM"/>
    <s v="L-D-1"/>
    <n v="3"/>
    <x v="833"/>
    <s v="tmenaryp7@phoca.cz"/>
    <x v="0"/>
    <x v="3"/>
    <s v="D"/>
    <x v="0"/>
    <n v="12.95"/>
    <n v="38.849999999999994"/>
    <x v="3"/>
    <x v="2"/>
    <x v="1"/>
  </r>
  <r>
    <s v="DLX-01059-899"/>
    <x v="191"/>
    <s v="74940-09646-MU"/>
    <s v="R-L-1"/>
    <n v="5"/>
    <x v="834"/>
    <s v="gciccottip8@so-net.ne.jp"/>
    <x v="0"/>
    <x v="0"/>
    <s v="L"/>
    <x v="0"/>
    <n v="11.95"/>
    <n v="59.75"/>
    <x v="0"/>
    <x v="1"/>
    <x v="1"/>
  </r>
  <r>
    <s v="MEK-85120-243"/>
    <x v="649"/>
    <s v="06623-54610-HC"/>
    <s v="R-L-0.2"/>
    <n v="3"/>
    <x v="835"/>
    <s v=" "/>
    <x v="0"/>
    <x v="0"/>
    <s v="L"/>
    <x v="3"/>
    <n v="3.5849999999999995"/>
    <n v="10.754999999999999"/>
    <x v="0"/>
    <x v="1"/>
    <x v="1"/>
  </r>
  <r>
    <s v="NFI-37188-246"/>
    <x v="553"/>
    <s v="89490-75361-AF"/>
    <s v="A-D-2.5"/>
    <n v="4"/>
    <x v="836"/>
    <s v="wjallinpa@pcworld.com"/>
    <x v="0"/>
    <x v="2"/>
    <s v="D"/>
    <x v="2"/>
    <n v="22.884999999999998"/>
    <n v="91.539999999999992"/>
    <x v="2"/>
    <x v="2"/>
    <x v="1"/>
  </r>
  <r>
    <s v="BXH-62195-013"/>
    <x v="584"/>
    <s v="94526-79230-GZ"/>
    <s v="A-M-1"/>
    <n v="4"/>
    <x v="837"/>
    <s v="mbogeypb@thetimes.co.uk"/>
    <x v="0"/>
    <x v="2"/>
    <s v="M"/>
    <x v="0"/>
    <n v="11.25"/>
    <n v="45"/>
    <x v="2"/>
    <x v="0"/>
    <x v="0"/>
  </r>
  <r>
    <s v="YLK-78851-470"/>
    <x v="650"/>
    <s v="58559-08254-UY"/>
    <s v="R-M-2.5"/>
    <n v="6"/>
    <x v="838"/>
    <s v=" "/>
    <x v="0"/>
    <x v="0"/>
    <s v="M"/>
    <x v="2"/>
    <n v="22.884999999999998"/>
    <n v="137.31"/>
    <x v="0"/>
    <x v="0"/>
    <x v="0"/>
  </r>
  <r>
    <s v="DXY-76225-633"/>
    <x v="121"/>
    <s v="88574-37083-WX"/>
    <s v="A-M-0.5"/>
    <n v="1"/>
    <x v="839"/>
    <s v="mcobbledickpd@ucsd.edu"/>
    <x v="0"/>
    <x v="2"/>
    <s v="M"/>
    <x v="1"/>
    <n v="6.75"/>
    <n v="6.75"/>
    <x v="2"/>
    <x v="0"/>
    <x v="1"/>
  </r>
  <r>
    <s v="UHP-24614-199"/>
    <x v="472"/>
    <s v="67953-79896-AC"/>
    <s v="A-M-1"/>
    <n v="4"/>
    <x v="840"/>
    <s v="alewrype@whitehouse.gov"/>
    <x v="0"/>
    <x v="2"/>
    <s v="M"/>
    <x v="0"/>
    <n v="11.25"/>
    <n v="45"/>
    <x v="2"/>
    <x v="0"/>
    <x v="1"/>
  </r>
  <r>
    <s v="HBY-35655-049"/>
    <x v="594"/>
    <s v="69207-93422-CQ"/>
    <s v="E-D-2.5"/>
    <n v="3"/>
    <x v="841"/>
    <s v="ihesselpf@ox.ac.uk"/>
    <x v="0"/>
    <x v="1"/>
    <s v="D"/>
    <x v="2"/>
    <n v="27.945"/>
    <n v="83.835000000000008"/>
    <x v="1"/>
    <x v="2"/>
    <x v="0"/>
  </r>
  <r>
    <s v="DCE-22886-861"/>
    <x v="89"/>
    <s v="56060-17602-RG"/>
    <s v="E-D-0.2"/>
    <n v="1"/>
    <x v="842"/>
    <s v=" "/>
    <x v="1"/>
    <x v="1"/>
    <s v="D"/>
    <x v="3"/>
    <n v="3.645"/>
    <n v="3.645"/>
    <x v="1"/>
    <x v="2"/>
    <x v="0"/>
  </r>
  <r>
    <s v="QTG-93823-843"/>
    <x v="651"/>
    <s v="46859-14212-FI"/>
    <s v="A-M-0.5"/>
    <n v="1"/>
    <x v="843"/>
    <s v="csorrellph@amazon.com"/>
    <x v="2"/>
    <x v="2"/>
    <s v="M"/>
    <x v="1"/>
    <n v="6.75"/>
    <n v="6.75"/>
    <x v="2"/>
    <x v="0"/>
    <x v="1"/>
  </r>
  <r>
    <s v="QTG-93823-843"/>
    <x v="651"/>
    <s v="46859-14212-FI"/>
    <s v="E-D-0.5"/>
    <n v="3"/>
    <x v="843"/>
    <s v="csorrellph@amazon.com"/>
    <x v="2"/>
    <x v="1"/>
    <s v="D"/>
    <x v="1"/>
    <n v="7.29"/>
    <n v="21.87"/>
    <x v="1"/>
    <x v="2"/>
    <x v="1"/>
  </r>
  <r>
    <s v="WFT-16178-396"/>
    <x v="249"/>
    <s v="33555-01585-RP"/>
    <s v="R-D-0.2"/>
    <n v="5"/>
    <x v="844"/>
    <s v="qheavysidepj@unc.edu"/>
    <x v="0"/>
    <x v="0"/>
    <s v="D"/>
    <x v="3"/>
    <n v="2.6849999999999996"/>
    <n v="13.424999999999997"/>
    <x v="0"/>
    <x v="2"/>
    <x v="0"/>
  </r>
  <r>
    <s v="ERC-54560-934"/>
    <x v="652"/>
    <s v="11932-85629-CU"/>
    <s v="R-D-2.5"/>
    <n v="6"/>
    <x v="845"/>
    <s v="hreuvenpk@whitehouse.gov"/>
    <x v="0"/>
    <x v="0"/>
    <s v="D"/>
    <x v="2"/>
    <n v="20.584999999999997"/>
    <n v="123.50999999999999"/>
    <x v="0"/>
    <x v="2"/>
    <x v="1"/>
  </r>
  <r>
    <s v="RUK-78200-416"/>
    <x v="653"/>
    <s v="36192-07175-XC"/>
    <s v="L-D-0.2"/>
    <n v="2"/>
    <x v="846"/>
    <s v="mattwoolpl@nba.com"/>
    <x v="0"/>
    <x v="3"/>
    <s v="D"/>
    <x v="3"/>
    <n v="3.8849999999999998"/>
    <n v="7.77"/>
    <x v="3"/>
    <x v="2"/>
    <x v="1"/>
  </r>
  <r>
    <s v="KHK-13105-388"/>
    <x v="177"/>
    <s v="46242-54946-ZW"/>
    <s v="A-M-1"/>
    <n v="6"/>
    <x v="847"/>
    <s v=" "/>
    <x v="0"/>
    <x v="2"/>
    <s v="M"/>
    <x v="0"/>
    <n v="11.25"/>
    <n v="67.5"/>
    <x v="2"/>
    <x v="0"/>
    <x v="0"/>
  </r>
  <r>
    <s v="NJR-03699-189"/>
    <x v="22"/>
    <s v="95152-82155-VQ"/>
    <s v="E-D-2.5"/>
    <n v="1"/>
    <x v="848"/>
    <s v="gwynespn@dagondesign.com"/>
    <x v="0"/>
    <x v="1"/>
    <s v="D"/>
    <x v="2"/>
    <n v="27.945"/>
    <n v="27.945"/>
    <x v="1"/>
    <x v="2"/>
    <x v="1"/>
  </r>
  <r>
    <s v="PJV-20427-019"/>
    <x v="508"/>
    <s v="13404-39127-WQ"/>
    <s v="A-L-2.5"/>
    <n v="3"/>
    <x v="849"/>
    <s v="cmaccourtpo@amazon.com"/>
    <x v="0"/>
    <x v="2"/>
    <s v="L"/>
    <x v="2"/>
    <n v="29.784999999999997"/>
    <n v="89.35499999999999"/>
    <x v="2"/>
    <x v="1"/>
    <x v="1"/>
  </r>
  <r>
    <s v="UGK-07613-982"/>
    <x v="654"/>
    <s v="57808-90533-UE"/>
    <s v="A-M-0.5"/>
    <n v="3"/>
    <x v="822"/>
    <s v=" "/>
    <x v="0"/>
    <x v="2"/>
    <s v="M"/>
    <x v="1"/>
    <n v="6.75"/>
    <n v="20.25"/>
    <x v="2"/>
    <x v="0"/>
    <x v="1"/>
  </r>
  <r>
    <s v="OLA-68289-577"/>
    <x v="524"/>
    <s v="40226-52317-IO"/>
    <s v="A-M-0.5"/>
    <n v="5"/>
    <x v="850"/>
    <s v="ewilsonepq@eepurl.com"/>
    <x v="0"/>
    <x v="2"/>
    <s v="M"/>
    <x v="1"/>
    <n v="6.75"/>
    <n v="33.75"/>
    <x v="2"/>
    <x v="0"/>
    <x v="0"/>
  </r>
  <r>
    <s v="TNR-84447-052"/>
    <x v="655"/>
    <s v="34419-18068-AG"/>
    <s v="E-D-2.5"/>
    <n v="4"/>
    <x v="851"/>
    <s v="dduffiepr@time.com"/>
    <x v="0"/>
    <x v="1"/>
    <s v="D"/>
    <x v="2"/>
    <n v="27.945"/>
    <n v="111.78"/>
    <x v="1"/>
    <x v="2"/>
    <x v="1"/>
  </r>
  <r>
    <s v="FBZ-64200-586"/>
    <x v="523"/>
    <s v="51738-61457-RS"/>
    <s v="E-M-2.5"/>
    <n v="2"/>
    <x v="852"/>
    <s v="mmatiasekps@ucoz.ru"/>
    <x v="0"/>
    <x v="1"/>
    <s v="M"/>
    <x v="2"/>
    <n v="31.624999999999996"/>
    <n v="63.249999999999993"/>
    <x v="1"/>
    <x v="0"/>
    <x v="0"/>
  </r>
  <r>
    <s v="OBN-66334-505"/>
    <x v="656"/>
    <s v="86757-52367-ON"/>
    <s v="E-L-0.2"/>
    <n v="2"/>
    <x v="853"/>
    <s v="jcamillopt@shinystat.com"/>
    <x v="0"/>
    <x v="1"/>
    <s v="L"/>
    <x v="3"/>
    <n v="4.4550000000000001"/>
    <n v="8.91"/>
    <x v="1"/>
    <x v="1"/>
    <x v="0"/>
  </r>
  <r>
    <s v="NXM-89323-646"/>
    <x v="657"/>
    <s v="28158-93383-CK"/>
    <s v="E-D-1"/>
    <n v="1"/>
    <x v="854"/>
    <s v="kphilbrickpu@cdc.gov"/>
    <x v="0"/>
    <x v="1"/>
    <s v="D"/>
    <x v="0"/>
    <n v="12.15"/>
    <n v="12.15"/>
    <x v="1"/>
    <x v="2"/>
    <x v="0"/>
  </r>
  <r>
    <s v="NHI-23264-055"/>
    <x v="658"/>
    <s v="44799-09711-XW"/>
    <s v="A-D-0.5"/>
    <n v="4"/>
    <x v="855"/>
    <s v=" "/>
    <x v="0"/>
    <x v="2"/>
    <s v="D"/>
    <x v="1"/>
    <n v="5.97"/>
    <n v="23.88"/>
    <x v="2"/>
    <x v="2"/>
    <x v="0"/>
  </r>
  <r>
    <s v="EQH-53569-934"/>
    <x v="659"/>
    <s v="53667-91553-LT"/>
    <s v="E-M-1"/>
    <n v="4"/>
    <x v="856"/>
    <s v="bsillispw@istockphoto.com"/>
    <x v="0"/>
    <x v="1"/>
    <s v="M"/>
    <x v="0"/>
    <n v="13.75"/>
    <n v="55"/>
    <x v="1"/>
    <x v="0"/>
    <x v="1"/>
  </r>
  <r>
    <s v="XKK-06692-189"/>
    <x v="558"/>
    <s v="86579-92122-OC"/>
    <s v="R-D-1"/>
    <n v="3"/>
    <x v="857"/>
    <s v=" "/>
    <x v="0"/>
    <x v="0"/>
    <s v="D"/>
    <x v="0"/>
    <n v="8.9499999999999993"/>
    <n v="26.849999999999998"/>
    <x v="0"/>
    <x v="2"/>
    <x v="0"/>
  </r>
  <r>
    <s v="BYP-16005-016"/>
    <x v="660"/>
    <s v="01474-63436-TP"/>
    <s v="R-M-2.5"/>
    <n v="5"/>
    <x v="858"/>
    <s v="rcuttspy@techcrunch.com"/>
    <x v="0"/>
    <x v="0"/>
    <s v="M"/>
    <x v="2"/>
    <n v="22.884999999999998"/>
    <n v="114.42499999999998"/>
    <x v="0"/>
    <x v="0"/>
    <x v="1"/>
  </r>
  <r>
    <s v="LWS-13938-905"/>
    <x v="661"/>
    <s v="90533-82440-EE"/>
    <s v="A-M-2.5"/>
    <n v="6"/>
    <x v="859"/>
    <s v="mdelvespz@nature.com"/>
    <x v="0"/>
    <x v="2"/>
    <s v="M"/>
    <x v="2"/>
    <n v="25.874999999999996"/>
    <n v="155.24999999999997"/>
    <x v="2"/>
    <x v="0"/>
    <x v="0"/>
  </r>
  <r>
    <s v="OLH-95722-362"/>
    <x v="662"/>
    <s v="48553-69225-VX"/>
    <s v="L-D-0.5"/>
    <n v="3"/>
    <x v="860"/>
    <s v="dgrittonq0@nydailynews.com"/>
    <x v="0"/>
    <x v="3"/>
    <s v="D"/>
    <x v="1"/>
    <n v="7.77"/>
    <n v="23.31"/>
    <x v="3"/>
    <x v="2"/>
    <x v="0"/>
  </r>
  <r>
    <s v="OLH-95722-362"/>
    <x v="662"/>
    <s v="48553-69225-VX"/>
    <s v="R-M-2.5"/>
    <n v="4"/>
    <x v="860"/>
    <s v="dgrittonq0@nydailynews.com"/>
    <x v="0"/>
    <x v="0"/>
    <s v="M"/>
    <x v="2"/>
    <n v="22.884999999999998"/>
    <n v="91.539999999999992"/>
    <x v="0"/>
    <x v="0"/>
    <x v="0"/>
  </r>
  <r>
    <s v="KCW-50949-318"/>
    <x v="184"/>
    <s v="52374-27313-IV"/>
    <s v="E-L-1"/>
    <n v="5"/>
    <x v="861"/>
    <s v="dgutq2@umich.edu"/>
    <x v="0"/>
    <x v="1"/>
    <s v="L"/>
    <x v="0"/>
    <n v="14.85"/>
    <n v="74.25"/>
    <x v="1"/>
    <x v="1"/>
    <x v="0"/>
  </r>
  <r>
    <s v="JGZ-16947-591"/>
    <x v="663"/>
    <s v="14264-41252-SL"/>
    <s v="L-L-0.2"/>
    <n v="6"/>
    <x v="862"/>
    <s v="wpummeryq3@topsy.com"/>
    <x v="0"/>
    <x v="3"/>
    <s v="L"/>
    <x v="3"/>
    <n v="4.7549999999999999"/>
    <n v="28.53"/>
    <x v="3"/>
    <x v="1"/>
    <x v="1"/>
  </r>
  <r>
    <s v="LXS-63326-144"/>
    <x v="334"/>
    <s v="35367-50483-AR"/>
    <s v="R-L-0.5"/>
    <n v="2"/>
    <x v="863"/>
    <s v="gsiudaq4@nytimes.com"/>
    <x v="0"/>
    <x v="0"/>
    <s v="L"/>
    <x v="1"/>
    <n v="7.169999999999999"/>
    <n v="14.339999999999998"/>
    <x v="0"/>
    <x v="1"/>
    <x v="0"/>
  </r>
  <r>
    <s v="CZG-86544-655"/>
    <x v="664"/>
    <s v="69443-77665-QW"/>
    <s v="A-L-0.5"/>
    <n v="2"/>
    <x v="864"/>
    <s v="hcrowneq5@wufoo.com"/>
    <x v="1"/>
    <x v="2"/>
    <s v="L"/>
    <x v="1"/>
    <n v="7.77"/>
    <n v="15.54"/>
    <x v="2"/>
    <x v="1"/>
    <x v="0"/>
  </r>
  <r>
    <s v="WFV-88138-247"/>
    <x v="24"/>
    <s v="63411-51758-QC"/>
    <s v="R-L-1"/>
    <n v="3"/>
    <x v="865"/>
    <s v="vpawseyq6@tiny.cc"/>
    <x v="0"/>
    <x v="0"/>
    <s v="L"/>
    <x v="0"/>
    <n v="11.95"/>
    <n v="35.849999999999994"/>
    <x v="0"/>
    <x v="1"/>
    <x v="1"/>
  </r>
  <r>
    <s v="RFG-28227-288"/>
    <x v="12"/>
    <s v="68605-21835-UF"/>
    <s v="A-L-0.5"/>
    <n v="6"/>
    <x v="866"/>
    <s v="awaterhouseq7@istockphoto.com"/>
    <x v="0"/>
    <x v="2"/>
    <s v="L"/>
    <x v="1"/>
    <n v="7.77"/>
    <n v="46.62"/>
    <x v="2"/>
    <x v="1"/>
    <x v="1"/>
  </r>
  <r>
    <s v="QAK-77286-758"/>
    <x v="105"/>
    <s v="34786-30419-XY"/>
    <s v="R-L-0.5"/>
    <n v="5"/>
    <x v="867"/>
    <s v="fhaughianq8@1688.com"/>
    <x v="0"/>
    <x v="0"/>
    <s v="L"/>
    <x v="1"/>
    <n v="7.169999999999999"/>
    <n v="35.849999999999994"/>
    <x v="0"/>
    <x v="1"/>
    <x v="1"/>
  </r>
  <r>
    <s v="CZD-56716-840"/>
    <x v="665"/>
    <s v="15456-29250-RU"/>
    <s v="L-D-2.5"/>
    <n v="4"/>
    <x v="868"/>
    <s v=" "/>
    <x v="0"/>
    <x v="3"/>
    <s v="D"/>
    <x v="2"/>
    <n v="29.784999999999997"/>
    <n v="119.13999999999999"/>
    <x v="3"/>
    <x v="2"/>
    <x v="1"/>
  </r>
  <r>
    <s v="UBI-59229-277"/>
    <x v="44"/>
    <s v="00886-35803-FG"/>
    <s v="L-D-0.5"/>
    <n v="3"/>
    <x v="869"/>
    <s v=" "/>
    <x v="0"/>
    <x v="3"/>
    <s v="D"/>
    <x v="1"/>
    <n v="7.77"/>
    <n v="23.31"/>
    <x v="3"/>
    <x v="2"/>
    <x v="1"/>
  </r>
  <r>
    <s v="WJJ-37489-898"/>
    <x v="171"/>
    <s v="31599-82152-AD"/>
    <s v="A-M-1"/>
    <n v="1"/>
    <x v="870"/>
    <s v="rfaltinqb@topsy.com"/>
    <x v="1"/>
    <x v="2"/>
    <s v="M"/>
    <x v="0"/>
    <n v="11.25"/>
    <n v="11.25"/>
    <x v="2"/>
    <x v="0"/>
    <x v="1"/>
  </r>
  <r>
    <s v="ORX-57454-917"/>
    <x v="328"/>
    <s v="76209-39601-ZR"/>
    <s v="E-D-2.5"/>
    <n v="3"/>
    <x v="871"/>
    <s v="gcheekeqc@sitemeter.com"/>
    <x v="2"/>
    <x v="1"/>
    <s v="D"/>
    <x v="2"/>
    <n v="27.945"/>
    <n v="83.835000000000008"/>
    <x v="1"/>
    <x v="2"/>
    <x v="0"/>
  </r>
  <r>
    <s v="GRB-68838-629"/>
    <x v="648"/>
    <s v="15064-65241-HB"/>
    <s v="R-L-2.5"/>
    <n v="4"/>
    <x v="872"/>
    <s v="grattqd@phpbb.com"/>
    <x v="1"/>
    <x v="0"/>
    <s v="L"/>
    <x v="2"/>
    <n v="27.484999999999996"/>
    <n v="109.93999999999998"/>
    <x v="0"/>
    <x v="1"/>
    <x v="1"/>
  </r>
  <r>
    <s v="SHT-04865-419"/>
    <x v="666"/>
    <s v="69215-90789-DL"/>
    <s v="R-L-0.2"/>
    <n v="4"/>
    <x v="873"/>
    <s v=" "/>
    <x v="0"/>
    <x v="0"/>
    <s v="L"/>
    <x v="3"/>
    <n v="3.5849999999999995"/>
    <n v="14.339999999999998"/>
    <x v="0"/>
    <x v="1"/>
    <x v="0"/>
  </r>
  <r>
    <s v="UQI-28177-865"/>
    <x v="577"/>
    <s v="04317-46176-TB"/>
    <s v="R-L-0.2"/>
    <n v="6"/>
    <x v="874"/>
    <s v="ieberleinqf@hc360.com"/>
    <x v="0"/>
    <x v="0"/>
    <s v="L"/>
    <x v="3"/>
    <n v="3.5849999999999995"/>
    <n v="21.509999999999998"/>
    <x v="0"/>
    <x v="1"/>
    <x v="1"/>
  </r>
  <r>
    <s v="OIB-13664-879"/>
    <x v="114"/>
    <s v="04713-57765-KR"/>
    <s v="A-M-1"/>
    <n v="2"/>
    <x v="875"/>
    <s v="jdrengqg@uiuc.edu"/>
    <x v="1"/>
    <x v="2"/>
    <s v="M"/>
    <x v="0"/>
    <n v="11.25"/>
    <n v="22.5"/>
    <x v="2"/>
    <x v="0"/>
    <x v="0"/>
  </r>
  <r>
    <s v="PJS-30996-485"/>
    <x v="4"/>
    <s v="86579-92122-OC"/>
    <s v="A-L-0.2"/>
    <n v="1"/>
    <x v="857"/>
    <s v=" "/>
    <x v="0"/>
    <x v="2"/>
    <s v="L"/>
    <x v="3"/>
    <n v="3.8849999999999998"/>
    <n v="3.8849999999999998"/>
    <x v="2"/>
    <x v="1"/>
    <x v="0"/>
  </r>
  <r>
    <s v="HEL-86709-449"/>
    <x v="667"/>
    <s v="86579-92122-OC"/>
    <s v="E-D-2.5"/>
    <n v="1"/>
    <x v="857"/>
    <s v=" "/>
    <x v="0"/>
    <x v="1"/>
    <s v="D"/>
    <x v="2"/>
    <n v="27.945"/>
    <n v="27.945"/>
    <x v="1"/>
    <x v="2"/>
    <x v="0"/>
  </r>
  <r>
    <s v="NCH-55389-562"/>
    <x v="110"/>
    <s v="86579-92122-OC"/>
    <s v="E-L-2.5"/>
    <n v="5"/>
    <x v="857"/>
    <s v=" "/>
    <x v="0"/>
    <x v="1"/>
    <s v="L"/>
    <x v="2"/>
    <n v="34.154999999999994"/>
    <n v="170.77499999999998"/>
    <x v="1"/>
    <x v="1"/>
    <x v="0"/>
  </r>
  <r>
    <s v="NCH-55389-562"/>
    <x v="110"/>
    <s v="86579-92122-OC"/>
    <s v="R-L-2.5"/>
    <n v="2"/>
    <x v="857"/>
    <s v=" "/>
    <x v="0"/>
    <x v="0"/>
    <s v="L"/>
    <x v="2"/>
    <n v="27.484999999999996"/>
    <n v="54.969999999999992"/>
    <x v="0"/>
    <x v="1"/>
    <x v="0"/>
  </r>
  <r>
    <s v="NCH-55389-562"/>
    <x v="110"/>
    <s v="86579-92122-OC"/>
    <s v="E-L-1"/>
    <n v="1"/>
    <x v="857"/>
    <s v=" "/>
    <x v="0"/>
    <x v="1"/>
    <s v="L"/>
    <x v="0"/>
    <n v="14.85"/>
    <n v="14.85"/>
    <x v="1"/>
    <x v="1"/>
    <x v="0"/>
  </r>
  <r>
    <s v="NCH-55389-562"/>
    <x v="110"/>
    <s v="86579-92122-OC"/>
    <s v="A-L-0.2"/>
    <n v="2"/>
    <x v="857"/>
    <s v=" "/>
    <x v="0"/>
    <x v="2"/>
    <s v="L"/>
    <x v="3"/>
    <n v="3.8849999999999998"/>
    <n v="7.77"/>
    <x v="2"/>
    <x v="1"/>
    <x v="0"/>
  </r>
  <r>
    <s v="GUG-45603-775"/>
    <x v="668"/>
    <s v="40959-32642-DN"/>
    <s v="L-L-0.2"/>
    <n v="5"/>
    <x v="876"/>
    <s v="rstrathernqn@devhub.com"/>
    <x v="0"/>
    <x v="3"/>
    <s v="L"/>
    <x v="3"/>
    <n v="4.7549999999999999"/>
    <n v="23.774999999999999"/>
    <x v="3"/>
    <x v="1"/>
    <x v="0"/>
  </r>
  <r>
    <s v="KJB-98240-098"/>
    <x v="422"/>
    <s v="77746-08153-PM"/>
    <s v="L-L-1"/>
    <n v="5"/>
    <x v="877"/>
    <s v="cmiguelqo@exblog.jp"/>
    <x v="0"/>
    <x v="3"/>
    <s v="L"/>
    <x v="0"/>
    <n v="15.85"/>
    <n v="79.25"/>
    <x v="3"/>
    <x v="1"/>
    <x v="0"/>
  </r>
  <r>
    <s v="JMS-48374-462"/>
    <x v="669"/>
    <s v="49667-96708-JL"/>
    <s v="A-D-2.5"/>
    <n v="2"/>
    <x v="878"/>
    <s v=" "/>
    <x v="0"/>
    <x v="2"/>
    <s v="D"/>
    <x v="2"/>
    <n v="22.884999999999998"/>
    <n v="45.769999999999996"/>
    <x v="2"/>
    <x v="2"/>
    <x v="0"/>
  </r>
  <r>
    <s v="YIT-15877-117"/>
    <x v="670"/>
    <s v="24155-79322-EQ"/>
    <s v="R-D-1"/>
    <n v="1"/>
    <x v="879"/>
    <s v="mrocksqq@exblog.jp"/>
    <x v="1"/>
    <x v="0"/>
    <s v="D"/>
    <x v="0"/>
    <n v="8.9499999999999993"/>
    <n v="8.9499999999999993"/>
    <x v="0"/>
    <x v="2"/>
    <x v="0"/>
  </r>
  <r>
    <s v="YVK-82679-655"/>
    <x v="341"/>
    <s v="95342-88311-SF"/>
    <s v="R-M-0.5"/>
    <n v="4"/>
    <x v="880"/>
    <s v="yburrellsqr@vinaora.com"/>
    <x v="0"/>
    <x v="0"/>
    <s v="M"/>
    <x v="1"/>
    <n v="5.97"/>
    <n v="23.88"/>
    <x v="0"/>
    <x v="0"/>
    <x v="0"/>
  </r>
  <r>
    <s v="TYH-81940-054"/>
    <x v="671"/>
    <s v="69374-08133-RI"/>
    <s v="E-L-0.2"/>
    <n v="5"/>
    <x v="881"/>
    <s v="cgoodrumqs@goodreads.com"/>
    <x v="0"/>
    <x v="1"/>
    <s v="L"/>
    <x v="3"/>
    <n v="4.4550000000000001"/>
    <n v="22.274999999999999"/>
    <x v="1"/>
    <x v="1"/>
    <x v="1"/>
  </r>
  <r>
    <s v="HTY-30660-254"/>
    <x v="672"/>
    <s v="83844-95908-RX"/>
    <s v="R-M-1"/>
    <n v="3"/>
    <x v="882"/>
    <s v="jjefferysqt@blog.com"/>
    <x v="0"/>
    <x v="0"/>
    <s v="M"/>
    <x v="0"/>
    <n v="9.9499999999999993"/>
    <n v="29.849999999999998"/>
    <x v="0"/>
    <x v="0"/>
    <x v="0"/>
  </r>
  <r>
    <s v="GPW-43956-761"/>
    <x v="673"/>
    <s v="09667-09231-YM"/>
    <s v="E-L-0.5"/>
    <n v="6"/>
    <x v="883"/>
    <s v="bwardellqu@adobe.com"/>
    <x v="0"/>
    <x v="1"/>
    <s v="L"/>
    <x v="1"/>
    <n v="8.91"/>
    <n v="53.46"/>
    <x v="1"/>
    <x v="1"/>
    <x v="0"/>
  </r>
  <r>
    <s v="DWY-56352-412"/>
    <x v="674"/>
    <s v="55427-08059-DF"/>
    <s v="R-D-0.2"/>
    <n v="1"/>
    <x v="884"/>
    <s v="zwalisiakqv@ucsd.edu"/>
    <x v="1"/>
    <x v="0"/>
    <s v="D"/>
    <x v="3"/>
    <n v="2.6849999999999996"/>
    <n v="2.6849999999999996"/>
    <x v="0"/>
    <x v="2"/>
    <x v="0"/>
  </r>
  <r>
    <s v="PUH-55647-976"/>
    <x v="675"/>
    <s v="06624-54037-BQ"/>
    <s v="R-M-0.2"/>
    <n v="2"/>
    <x v="885"/>
    <s v="wleopoldqw@blogspot.com"/>
    <x v="0"/>
    <x v="0"/>
    <s v="M"/>
    <x v="3"/>
    <n v="2.9849999999999999"/>
    <n v="5.97"/>
    <x v="0"/>
    <x v="0"/>
    <x v="1"/>
  </r>
  <r>
    <s v="DTB-71371-705"/>
    <x v="539"/>
    <s v="48544-90737-AZ"/>
    <s v="L-D-1"/>
    <n v="1"/>
    <x v="886"/>
    <s v="cshaldersqx@cisco.com"/>
    <x v="0"/>
    <x v="3"/>
    <s v="D"/>
    <x v="0"/>
    <n v="12.95"/>
    <n v="12.95"/>
    <x v="3"/>
    <x v="2"/>
    <x v="0"/>
  </r>
  <r>
    <s v="ZDC-64769-740"/>
    <x v="676"/>
    <s v="79463-01597-FQ"/>
    <s v="E-M-0.5"/>
    <n v="1"/>
    <x v="887"/>
    <s v=" "/>
    <x v="0"/>
    <x v="1"/>
    <s v="M"/>
    <x v="1"/>
    <n v="8.25"/>
    <n v="8.25"/>
    <x v="1"/>
    <x v="0"/>
    <x v="1"/>
  </r>
  <r>
    <s v="TED-81959-419"/>
    <x v="677"/>
    <s v="27702-50024-XC"/>
    <s v="A-L-2.5"/>
    <n v="5"/>
    <x v="888"/>
    <s v="nfurberqz@jugem.jp"/>
    <x v="0"/>
    <x v="2"/>
    <s v="L"/>
    <x v="2"/>
    <n v="29.784999999999997"/>
    <n v="148.92499999999998"/>
    <x v="2"/>
    <x v="1"/>
    <x v="1"/>
  </r>
  <r>
    <s v="FDO-25756-141"/>
    <x v="629"/>
    <s v="57360-46846-NS"/>
    <s v="A-L-2.5"/>
    <n v="3"/>
    <x v="889"/>
    <s v=" "/>
    <x v="1"/>
    <x v="2"/>
    <s v="L"/>
    <x v="2"/>
    <n v="29.784999999999997"/>
    <n v="89.35499999999999"/>
    <x v="2"/>
    <x v="1"/>
    <x v="0"/>
  </r>
  <r>
    <s v="HKN-31467-517"/>
    <x v="662"/>
    <s v="84045-66771-SL"/>
    <s v="L-M-1"/>
    <n v="6"/>
    <x v="890"/>
    <s v="ckeaver1@ucoz.com"/>
    <x v="0"/>
    <x v="3"/>
    <s v="M"/>
    <x v="0"/>
    <n v="14.55"/>
    <n v="87.300000000000011"/>
    <x v="3"/>
    <x v="0"/>
    <x v="1"/>
  </r>
  <r>
    <s v="POF-29666-012"/>
    <x v="102"/>
    <s v="46885-00260-TL"/>
    <s v="R-D-0.5"/>
    <n v="1"/>
    <x v="891"/>
    <s v="sroseboroughr2@virginia.edu"/>
    <x v="0"/>
    <x v="0"/>
    <s v="D"/>
    <x v="1"/>
    <n v="5.3699999999999992"/>
    <n v="5.3699999999999992"/>
    <x v="0"/>
    <x v="2"/>
    <x v="0"/>
  </r>
  <r>
    <s v="IRX-59256-644"/>
    <x v="678"/>
    <s v="96446-62142-EN"/>
    <s v="A-D-0.2"/>
    <n v="3"/>
    <x v="892"/>
    <s v="ckingwellr3@squarespace.com"/>
    <x v="1"/>
    <x v="2"/>
    <s v="D"/>
    <x v="3"/>
    <n v="2.9849999999999999"/>
    <n v="8.9550000000000001"/>
    <x v="2"/>
    <x v="2"/>
    <x v="0"/>
  </r>
  <r>
    <s v="LTN-89139-350"/>
    <x v="679"/>
    <s v="07756-71018-GU"/>
    <s v="R-L-2.5"/>
    <n v="5"/>
    <x v="893"/>
    <s v="kcantor4@gmpg.org"/>
    <x v="0"/>
    <x v="0"/>
    <s v="L"/>
    <x v="2"/>
    <n v="27.484999999999996"/>
    <n v="137.42499999999998"/>
    <x v="0"/>
    <x v="1"/>
    <x v="0"/>
  </r>
  <r>
    <s v="TXF-79780-017"/>
    <x v="112"/>
    <s v="92048-47813-QB"/>
    <s v="R-L-1"/>
    <n v="5"/>
    <x v="894"/>
    <s v="mblakemorer5@nsw.gov.au"/>
    <x v="0"/>
    <x v="0"/>
    <s v="L"/>
    <x v="0"/>
    <n v="11.95"/>
    <n v="59.75"/>
    <x v="0"/>
    <x v="1"/>
    <x v="1"/>
  </r>
  <r>
    <s v="ALM-80762-974"/>
    <x v="55"/>
    <s v="84045-66771-SL"/>
    <s v="A-L-0.5"/>
    <n v="3"/>
    <x v="890"/>
    <s v="ckeaver1@ucoz.com"/>
    <x v="0"/>
    <x v="2"/>
    <s v="L"/>
    <x v="1"/>
    <n v="7.77"/>
    <n v="23.31"/>
    <x v="2"/>
    <x v="1"/>
    <x v="1"/>
  </r>
  <r>
    <s v="NXF-15738-707"/>
    <x v="680"/>
    <s v="28699-16256-XV"/>
    <s v="R-D-0.5"/>
    <n v="2"/>
    <x v="895"/>
    <s v=" "/>
    <x v="0"/>
    <x v="0"/>
    <s v="D"/>
    <x v="1"/>
    <n v="5.3699999999999992"/>
    <n v="10.739999999999998"/>
    <x v="0"/>
    <x v="2"/>
    <x v="1"/>
  </r>
  <r>
    <s v="MVV-19034-198"/>
    <x v="94"/>
    <s v="98476-63654-CG"/>
    <s v="E-D-2.5"/>
    <n v="6"/>
    <x v="896"/>
    <s v=" "/>
    <x v="0"/>
    <x v="1"/>
    <s v="D"/>
    <x v="2"/>
    <n v="27.945"/>
    <n v="167.67000000000002"/>
    <x v="1"/>
    <x v="2"/>
    <x v="0"/>
  </r>
  <r>
    <s v="KUX-19632-830"/>
    <x v="160"/>
    <s v="55409-07759-YG"/>
    <s v="E-D-0.2"/>
    <n v="6"/>
    <x v="897"/>
    <s v="cbernardotr9@wix.com"/>
    <x v="0"/>
    <x v="1"/>
    <s v="D"/>
    <x v="3"/>
    <n v="3.645"/>
    <n v="21.87"/>
    <x v="1"/>
    <x v="2"/>
    <x v="0"/>
  </r>
  <r>
    <s v="SNZ-44595-152"/>
    <x v="681"/>
    <s v="06136-65250-PG"/>
    <s v="R-L-1"/>
    <n v="2"/>
    <x v="898"/>
    <s v="kkemeryra@t.co"/>
    <x v="0"/>
    <x v="0"/>
    <s v="L"/>
    <x v="0"/>
    <n v="11.95"/>
    <n v="23.9"/>
    <x v="0"/>
    <x v="1"/>
    <x v="0"/>
  </r>
  <r>
    <s v="GQA-37241-629"/>
    <x v="502"/>
    <s v="08405-33165-BS"/>
    <s v="A-M-0.2"/>
    <n v="2"/>
    <x v="899"/>
    <s v="fparlotrb@forbes.com"/>
    <x v="0"/>
    <x v="2"/>
    <s v="M"/>
    <x v="3"/>
    <n v="3.375"/>
    <n v="6.75"/>
    <x v="2"/>
    <x v="0"/>
    <x v="0"/>
  </r>
  <r>
    <s v="WVV-79948-067"/>
    <x v="682"/>
    <s v="66070-30559-WI"/>
    <s v="E-M-2.5"/>
    <n v="1"/>
    <x v="900"/>
    <s v="rcheakrc@tripadvisor.com"/>
    <x v="1"/>
    <x v="1"/>
    <s v="M"/>
    <x v="2"/>
    <n v="31.624999999999996"/>
    <n v="31.624999999999996"/>
    <x v="1"/>
    <x v="0"/>
    <x v="0"/>
  </r>
  <r>
    <s v="LHX-81117-166"/>
    <x v="683"/>
    <s v="01282-28364-RZ"/>
    <s v="R-L-1"/>
    <n v="4"/>
    <x v="901"/>
    <s v="kogeneayrd@utexas.edu"/>
    <x v="0"/>
    <x v="0"/>
    <s v="L"/>
    <x v="0"/>
    <n v="11.95"/>
    <n v="47.8"/>
    <x v="0"/>
    <x v="1"/>
    <x v="1"/>
  </r>
  <r>
    <s v="GCD-75444-320"/>
    <x v="594"/>
    <s v="51277-93873-RP"/>
    <s v="L-M-2.5"/>
    <n v="1"/>
    <x v="902"/>
    <s v="cayrere@symantec.com"/>
    <x v="0"/>
    <x v="3"/>
    <s v="M"/>
    <x v="2"/>
    <n v="33.464999999999996"/>
    <n v="33.464999999999996"/>
    <x v="3"/>
    <x v="0"/>
    <x v="1"/>
  </r>
  <r>
    <s v="SGA-30059-217"/>
    <x v="389"/>
    <s v="84405-83364-DG"/>
    <s v="A-D-0.5"/>
    <n v="5"/>
    <x v="903"/>
    <s v="lkynetonrf@macromedia.com"/>
    <x v="2"/>
    <x v="2"/>
    <s v="D"/>
    <x v="1"/>
    <n v="5.97"/>
    <n v="29.849999999999998"/>
    <x v="2"/>
    <x v="2"/>
    <x v="0"/>
  </r>
  <r>
    <s v="GNL-98714-885"/>
    <x v="583"/>
    <s v="83731-53280-YC"/>
    <s v="R-M-1"/>
    <n v="3"/>
    <x v="904"/>
    <s v=" "/>
    <x v="2"/>
    <x v="0"/>
    <s v="M"/>
    <x v="0"/>
    <n v="9.9499999999999993"/>
    <n v="29.849999999999998"/>
    <x v="0"/>
    <x v="0"/>
    <x v="0"/>
  </r>
  <r>
    <s v="OQA-93249-841"/>
    <x v="647"/>
    <s v="03917-13632-KC"/>
    <s v="A-M-2.5"/>
    <n v="6"/>
    <x v="905"/>
    <s v=" "/>
    <x v="0"/>
    <x v="2"/>
    <s v="M"/>
    <x v="2"/>
    <n v="25.874999999999996"/>
    <n v="155.24999999999997"/>
    <x v="2"/>
    <x v="0"/>
    <x v="0"/>
  </r>
  <r>
    <s v="DUV-12075-132"/>
    <x v="366"/>
    <s v="62494-09113-RP"/>
    <s v="E-D-0.2"/>
    <n v="5"/>
    <x v="906"/>
    <s v=" "/>
    <x v="0"/>
    <x v="1"/>
    <s v="D"/>
    <x v="3"/>
    <n v="3.645"/>
    <n v="18.225000000000001"/>
    <x v="1"/>
    <x v="2"/>
    <x v="1"/>
  </r>
  <r>
    <s v="DUV-12075-132"/>
    <x v="366"/>
    <s v="62494-09113-RP"/>
    <s v="L-D-0.5"/>
    <n v="2"/>
    <x v="906"/>
    <s v=" "/>
    <x v="0"/>
    <x v="3"/>
    <s v="D"/>
    <x v="1"/>
    <n v="7.77"/>
    <n v="15.54"/>
    <x v="3"/>
    <x v="2"/>
    <x v="1"/>
  </r>
  <r>
    <s v="KPO-24942-184"/>
    <x v="684"/>
    <s v="70567-65133-CN"/>
    <s v="L-L-2.5"/>
    <n v="3"/>
    <x v="907"/>
    <s v=" "/>
    <x v="1"/>
    <x v="3"/>
    <s v="L"/>
    <x v="2"/>
    <n v="36.454999999999998"/>
    <n v="109.36499999999999"/>
    <x v="3"/>
    <x v="1"/>
    <x v="1"/>
  </r>
  <r>
    <s v="SRJ-79353-838"/>
    <x v="506"/>
    <s v="77869-81373-AY"/>
    <s v="A-L-1"/>
    <n v="6"/>
    <x v="908"/>
    <s v=" "/>
    <x v="0"/>
    <x v="2"/>
    <s v="L"/>
    <x v="0"/>
    <n v="12.95"/>
    <n v="77.699999999999989"/>
    <x v="2"/>
    <x v="1"/>
    <x v="1"/>
  </r>
  <r>
    <s v="XBV-40336-071"/>
    <x v="685"/>
    <s v="38536-98293-JZ"/>
    <s v="A-D-0.2"/>
    <n v="3"/>
    <x v="909"/>
    <s v=" "/>
    <x v="1"/>
    <x v="2"/>
    <s v="D"/>
    <x v="3"/>
    <n v="2.9849999999999999"/>
    <n v="8.9550000000000001"/>
    <x v="2"/>
    <x v="2"/>
    <x v="1"/>
  </r>
  <r>
    <s v="RLM-96511-467"/>
    <x v="191"/>
    <s v="43014-53743-XK"/>
    <s v="R-L-2.5"/>
    <n v="1"/>
    <x v="910"/>
    <s v="jtewelsonrn@samsung.com"/>
    <x v="0"/>
    <x v="0"/>
    <s v="L"/>
    <x v="2"/>
    <n v="27.484999999999996"/>
    <n v="27.484999999999996"/>
    <x v="0"/>
    <x v="1"/>
    <x v="1"/>
  </r>
  <r>
    <s v="AEZ-13242-456"/>
    <x v="686"/>
    <s v="62494-09113-RP"/>
    <s v="R-M-0.5"/>
    <n v="5"/>
    <x v="906"/>
    <s v=" "/>
    <x v="0"/>
    <x v="0"/>
    <s v="M"/>
    <x v="1"/>
    <n v="5.97"/>
    <n v="29.849999999999998"/>
    <x v="0"/>
    <x v="0"/>
    <x v="1"/>
  </r>
  <r>
    <s v="UME-75640-698"/>
    <x v="687"/>
    <s v="62494-09113-RP"/>
    <s v="A-M-0.5"/>
    <n v="4"/>
    <x v="906"/>
    <s v=" "/>
    <x v="0"/>
    <x v="2"/>
    <s v="M"/>
    <x v="1"/>
    <n v="6.75"/>
    <n v="27"/>
    <x v="2"/>
    <x v="0"/>
    <x v="1"/>
  </r>
  <r>
    <s v="GJC-66474-557"/>
    <x v="629"/>
    <s v="64965-78386-MY"/>
    <s v="A-D-1"/>
    <n v="1"/>
    <x v="911"/>
    <s v="njennyrq@bigcartel.com"/>
    <x v="0"/>
    <x v="2"/>
    <s v="D"/>
    <x v="0"/>
    <n v="9.9499999999999993"/>
    <n v="9.9499999999999993"/>
    <x v="2"/>
    <x v="2"/>
    <x v="1"/>
  </r>
  <r>
    <s v="IRV-20769-219"/>
    <x v="688"/>
    <s v="77131-58092-GE"/>
    <s v="E-M-0.2"/>
    <n v="3"/>
    <x v="912"/>
    <s v=" "/>
    <x v="2"/>
    <x v="1"/>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DF5066-1913-4824-BAE6-09DFFBC087A3}"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8">
  <location ref="B3:H49"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5" baseItem="2" numFmtId="1"/>
  </dataFields>
  <chartFormats count="5">
    <chartFormat chart="14" format="24" series="1">
      <pivotArea type="data" outline="0" fieldPosition="0">
        <references count="2">
          <reference field="4294967294" count="1" selected="0">
            <x v="0"/>
          </reference>
          <reference field="13" count="1" selected="0">
            <x v="0"/>
          </reference>
        </references>
      </pivotArea>
    </chartFormat>
    <chartFormat chart="14" format="25" series="1">
      <pivotArea type="data" outline="0" fieldPosition="0">
        <references count="2">
          <reference field="4294967294" count="1" selected="0">
            <x v="0"/>
          </reference>
          <reference field="13" count="1" selected="0">
            <x v="1"/>
          </reference>
        </references>
      </pivotArea>
    </chartFormat>
    <chartFormat chart="14" format="26" series="1">
      <pivotArea type="data" outline="0" fieldPosition="0">
        <references count="2">
          <reference field="4294967294" count="1" selected="0">
            <x v="0"/>
          </reference>
          <reference field="13" count="1" selected="0">
            <x v="2"/>
          </reference>
        </references>
      </pivotArea>
    </chartFormat>
    <chartFormat chart="14" format="27" series="1">
      <pivotArea type="data" outline="0" fieldPosition="0">
        <references count="2">
          <reference field="4294967294" count="1" selected="0">
            <x v="0"/>
          </reference>
          <reference field="13" count="1" selected="0">
            <x v="3"/>
          </reference>
        </references>
      </pivotArea>
    </chartFormat>
    <chartFormat chart="14" format="2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C5D5CA-79C6-463E-97EC-8500E6656061}"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0"/>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 chart="17" format="16" series="1">
      <pivotArea type="data" outline="0" fieldPosition="0">
        <references count="1">
          <reference field="4294967294" count="1" selected="0">
            <x v="0"/>
          </reference>
        </references>
      </pivotArea>
    </chartFormat>
    <chartFormat chart="17" format="17">
      <pivotArea type="data" outline="0" fieldPosition="0">
        <references count="2">
          <reference field="4294967294" count="1" selected="0">
            <x v="0"/>
          </reference>
          <reference field="7" count="1" selected="0">
            <x v="1"/>
          </reference>
        </references>
      </pivotArea>
    </chartFormat>
    <chartFormat chart="17" format="18">
      <pivotArea type="data" outline="0" fieldPosition="0">
        <references count="2">
          <reference field="4294967294" count="1" selected="0">
            <x v="0"/>
          </reference>
          <reference field="7" count="1" selected="0">
            <x v="0"/>
          </reference>
        </references>
      </pivotArea>
    </chartFormat>
    <chartFormat chart="17" format="1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D8B792-F006-4D4D-8A65-40C03B15573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6">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20" format="1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4EB439-89F5-4247-BC19-A67E41928ADF}"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6">
  <location ref="A3:B7"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dataField="1" compact="0" outline="0" showAll="0"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compact="0" numFmtId="166" outline="0" showAll="0" defaultSubtotal="0"/>
    <pivotField axis="axisRow"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13"/>
  </rowFields>
  <rowItems count="4">
    <i>
      <x/>
    </i>
    <i>
      <x v="1"/>
    </i>
    <i>
      <x v="2"/>
    </i>
    <i>
      <x v="3"/>
    </i>
  </rowItems>
  <colItems count="1">
    <i/>
  </colItems>
  <dataFields count="1">
    <dataField name="Count of Customer Name" fld="5" subtotal="count" baseField="0" baseItem="0"/>
  </dataFields>
  <chartFormats count="5">
    <chartFormat chart="32" format="33" series="1">
      <pivotArea type="data" outline="0" fieldPosition="0">
        <references count="1">
          <reference field="4294967294" count="1" selected="0">
            <x v="0"/>
          </reference>
        </references>
      </pivotArea>
    </chartFormat>
    <chartFormat chart="32" format="34">
      <pivotArea type="data" outline="0" fieldPosition="0">
        <references count="2">
          <reference field="4294967294" count="1" selected="0">
            <x v="0"/>
          </reference>
          <reference field="13" count="1" selected="0">
            <x v="0"/>
          </reference>
        </references>
      </pivotArea>
    </chartFormat>
    <chartFormat chart="32" format="35">
      <pivotArea type="data" outline="0" fieldPosition="0">
        <references count="2">
          <reference field="4294967294" count="1" selected="0">
            <x v="0"/>
          </reference>
          <reference field="13" count="1" selected="0">
            <x v="1"/>
          </reference>
        </references>
      </pivotArea>
    </chartFormat>
    <chartFormat chart="32" format="36">
      <pivotArea type="data" outline="0" fieldPosition="0">
        <references count="2">
          <reference field="4294967294" count="1" selected="0">
            <x v="0"/>
          </reference>
          <reference field="13" count="1" selected="0">
            <x v="2"/>
          </reference>
        </references>
      </pivotArea>
    </chartFormat>
    <chartFormat chart="32" format="37">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12E4F2-66C4-406E-B7B6-1DD11A2EE119}"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4">
  <location ref="B3:C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x="2"/>
        <item x="0"/>
      </items>
    </pivotField>
    <pivotField compact="0" outline="0" showAll="0" defaultSubtotal="0">
      <items count="4">
        <item x="2"/>
        <item x="1"/>
        <item x="3"/>
        <item x="0"/>
      </items>
    </pivotField>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1">
    <field x="17"/>
  </rowFields>
  <rowItems count="5">
    <i>
      <x v="1"/>
    </i>
    <i>
      <x v="2"/>
    </i>
    <i>
      <x v="3"/>
    </i>
    <i>
      <x v="4"/>
    </i>
    <i t="grand">
      <x/>
    </i>
  </rowItems>
  <colItems count="1">
    <i/>
  </colItems>
  <dataFields count="1">
    <dataField name="Sum of Sales" fld="12" baseField="15" baseItem="2" numFmtId="1"/>
  </dataFields>
  <chartFormats count="15">
    <chartFormat chart="30" format="1" series="1">
      <pivotArea type="data" outline="0" fieldPosition="0">
        <references count="1">
          <reference field="4294967294" count="1" selected="0">
            <x v="0"/>
          </reference>
        </references>
      </pivotArea>
    </chartFormat>
    <chartFormat chart="30" format="2">
      <pivotArea type="data" outline="0" fieldPosition="0">
        <references count="2">
          <reference field="4294967294" count="1" selected="0">
            <x v="0"/>
          </reference>
          <reference field="17" count="1" selected="0">
            <x v="1"/>
          </reference>
        </references>
      </pivotArea>
    </chartFormat>
    <chartFormat chart="30" format="3">
      <pivotArea type="data" outline="0" fieldPosition="0">
        <references count="2">
          <reference field="4294967294" count="1" selected="0">
            <x v="0"/>
          </reference>
          <reference field="17" count="1" selected="0">
            <x v="2"/>
          </reference>
        </references>
      </pivotArea>
    </chartFormat>
    <chartFormat chart="30" format="4">
      <pivotArea type="data" outline="0" fieldPosition="0">
        <references count="2">
          <reference field="4294967294" count="1" selected="0">
            <x v="0"/>
          </reference>
          <reference field="17" count="1" selected="0">
            <x v="3"/>
          </reference>
        </references>
      </pivotArea>
    </chartFormat>
    <chartFormat chart="30" format="5">
      <pivotArea type="data" outline="0" fieldPosition="0">
        <references count="2">
          <reference field="4294967294" count="1" selected="0">
            <x v="0"/>
          </reference>
          <reference field="17" count="1" selected="0">
            <x v="4"/>
          </reference>
        </references>
      </pivotArea>
    </chartFormat>
    <chartFormat chart="31" format="6" series="1">
      <pivotArea type="data" outline="0" fieldPosition="0">
        <references count="1">
          <reference field="4294967294" count="1" selected="0">
            <x v="0"/>
          </reference>
        </references>
      </pivotArea>
    </chartFormat>
    <chartFormat chart="31" format="7">
      <pivotArea type="data" outline="0" fieldPosition="0">
        <references count="2">
          <reference field="4294967294" count="1" selected="0">
            <x v="0"/>
          </reference>
          <reference field="17" count="1" selected="0">
            <x v="1"/>
          </reference>
        </references>
      </pivotArea>
    </chartFormat>
    <chartFormat chart="31" format="8">
      <pivotArea type="data" outline="0" fieldPosition="0">
        <references count="2">
          <reference field="4294967294" count="1" selected="0">
            <x v="0"/>
          </reference>
          <reference field="17" count="1" selected="0">
            <x v="2"/>
          </reference>
        </references>
      </pivotArea>
    </chartFormat>
    <chartFormat chart="31" format="9">
      <pivotArea type="data" outline="0" fieldPosition="0">
        <references count="2">
          <reference field="4294967294" count="1" selected="0">
            <x v="0"/>
          </reference>
          <reference field="17" count="1" selected="0">
            <x v="3"/>
          </reference>
        </references>
      </pivotArea>
    </chartFormat>
    <chartFormat chart="31" format="10">
      <pivotArea type="data" outline="0" fieldPosition="0">
        <references count="2">
          <reference field="4294967294" count="1" selected="0">
            <x v="0"/>
          </reference>
          <reference field="17" count="1" selected="0">
            <x v="4"/>
          </reference>
        </references>
      </pivotArea>
    </chartFormat>
    <chartFormat chart="32" format="6" series="1">
      <pivotArea type="data" outline="0" fieldPosition="0">
        <references count="1">
          <reference field="4294967294" count="1" selected="0">
            <x v="0"/>
          </reference>
        </references>
      </pivotArea>
    </chartFormat>
    <chartFormat chart="32" format="7">
      <pivotArea type="data" outline="0" fieldPosition="0">
        <references count="2">
          <reference field="4294967294" count="1" selected="0">
            <x v="0"/>
          </reference>
          <reference field="17" count="1" selected="0">
            <x v="1"/>
          </reference>
        </references>
      </pivotArea>
    </chartFormat>
    <chartFormat chart="32" format="8">
      <pivotArea type="data" outline="0" fieldPosition="0">
        <references count="2">
          <reference field="4294967294" count="1" selected="0">
            <x v="0"/>
          </reference>
          <reference field="17" count="1" selected="0">
            <x v="2"/>
          </reference>
        </references>
      </pivotArea>
    </chartFormat>
    <chartFormat chart="32" format="9">
      <pivotArea type="data" outline="0" fieldPosition="0">
        <references count="2">
          <reference field="4294967294" count="1" selected="0">
            <x v="0"/>
          </reference>
          <reference field="17" count="1" selected="0">
            <x v="3"/>
          </reference>
        </references>
      </pivotArea>
    </chartFormat>
    <chartFormat chart="32" format="10">
      <pivotArea type="data" outline="0" fieldPosition="0">
        <references count="2">
          <reference field="4294967294" count="1" selected="0">
            <x v="0"/>
          </reference>
          <reference field="17"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B81E5AE-0AB0-4481-B5EE-B77983F0BCC5}" sourceName="Size">
  <pivotTables>
    <pivotTable tabId="18" name="Totalsales"/>
    <pivotTable tabId="19" name="Totalsales"/>
    <pivotTable tabId="21" name="Totalsales"/>
    <pivotTable tabId="24" name="Totalsales"/>
    <pivotTable tabId="26" name="Totalsales"/>
  </pivotTables>
  <data>
    <tabular pivotCacheId="148760527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ED08AA9-211B-433C-A7BD-D5724DEBB20E}" sourceName="Roast Type Name">
  <pivotTables>
    <pivotTable tabId="18" name="Totalsales"/>
    <pivotTable tabId="19" name="Totalsales"/>
    <pivotTable tabId="21" name="Totalsales"/>
    <pivotTable tabId="24" name="Totalsales"/>
    <pivotTable tabId="26" name="Totalsales"/>
  </pivotTables>
  <data>
    <tabular pivotCacheId="148760527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47B6859-AB0E-41DC-BD4F-FA70F917A684}" sourceName="Loyalty Card">
  <pivotTables>
    <pivotTable tabId="18" name="Totalsales"/>
    <pivotTable tabId="19" name="Totalsales"/>
    <pivotTable tabId="21" name="Totalsales"/>
    <pivotTable tabId="24" name="Totalsales"/>
    <pivotTable tabId="26" name="Totalsales"/>
  </pivotTables>
  <data>
    <tabular pivotCacheId="148760527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CFB4214E-31F2-4A8E-81A2-2E07806D0249}" sourceName="Coffee Type name">
  <pivotTables>
    <pivotTable tabId="18" name="Totalsales"/>
    <pivotTable tabId="24" name="Totalsales"/>
    <pivotTable tabId="19" name="Totalsales"/>
    <pivotTable tabId="21" name="Totalsales"/>
    <pivotTable tabId="26" name="Totalsales"/>
  </pivotTables>
  <data>
    <tabular pivotCacheId="1487605278">
      <items count="4">
        <i x="2" s="1"/>
        <i x="1"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DAE86AC-56F2-46C6-BF62-C2E44080C77C}" sourceName="Country">
  <pivotTables>
    <pivotTable tabId="19" name="Totalsales"/>
    <pivotTable tabId="24" name="Totalsales"/>
    <pivotTable tabId="21" name="Totalsales"/>
    <pivotTable tabId="18" name="Totalsales"/>
    <pivotTable tabId="26" name="Totalsales"/>
  </pivotTables>
  <data>
    <tabular pivotCacheId="1487605278">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0E470C5-8ADA-4C60-B2FD-765E8A3A471A}" cache="Slicer_Size" caption="Size" columnCount="2" rowHeight="241300"/>
  <slicer name="Roast Type Name" xr10:uid="{51E22143-4B30-47FF-8BAF-12A7CAE85D3C}" cache="Slicer_Roast_Type_Name" caption="Roast Type Name" columnCount="3" rowHeight="241300"/>
  <slicer name="Loyalty Card" xr10:uid="{4C405C64-5E27-4EDD-8FF2-A718DEAE09AE}" cache="Slicer_Loyalty_Card" caption="Loyalty Card" rowHeight="241300"/>
  <slicer name="Coffee Type name" xr10:uid="{57ED49E2-39DA-48A2-BEF8-4C204342E715}" cache="Slicer_Coffee_Type_name" caption="Coffee Type name" rowHeight="324000"/>
  <slicer name="Country" xr10:uid="{38524B1A-A0C9-4079-9B64-1A9797ECB1B1}" cache="Slicer_Country" caption="Country"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75BADF-683E-471C-87CE-04E21F2CA390}" name="Orders" displayName="Orders" ref="B1:Q1001" totalsRowShown="0" headerRowDxfId="11">
  <autoFilter ref="B1:Q1001" xr:uid="{6975BADF-683E-471C-87CE-04E21F2CA390}"/>
  <tableColumns count="16">
    <tableColumn id="1" xr3:uid="{11D51601-633A-4936-BC96-CE84317561CB}" name="Order ID" dataDxfId="10"/>
    <tableColumn id="2" xr3:uid="{61466E9B-20A0-4839-A227-60BA28533FA7}" name="Order Date" dataDxfId="9"/>
    <tableColumn id="3" xr3:uid="{4696F849-A123-408B-ACBE-EF040F40A914}" name="Customer ID" dataDxfId="8"/>
    <tableColumn id="4" xr3:uid="{F163F3EA-6ED6-4AC2-9B5E-FECF90A10E73}" name="Product ID"/>
    <tableColumn id="5" xr3:uid="{BACD0CFB-FB81-4764-93E2-150E34111C72}" name="Quantity" dataDxfId="7"/>
    <tableColumn id="6" xr3:uid="{B36AD48F-450C-4EB7-B84C-47837B41CAAA}" name="Customer Name" dataDxfId="6">
      <calculatedColumnFormula>INDEX(customers!$A$2:$I$1001,MATCH(orders!$D2,customers!$A$2:$A$1001,0), MATCH(orders!G$1,customers!$A$1:$I$1,0))</calculatedColumnFormula>
    </tableColumn>
    <tableColumn id="7" xr3:uid="{70AD3ACF-69C5-45E0-9789-2E2B5F4AD308}" name="Email" dataDxfId="5">
      <calculatedColumnFormula>IF(INDEX(customers!$A$2:$I$1001,MATCH(orders!$D2,customers!$A$2:$A$1001,0), MATCH(orders!H$1,customers!$A$1:$I$1,0)) = 0, " ", INDEX(customers!$A$2:$I$1001,MATCH(orders!$D2,customers!$A$2:$A$1001,0), MATCH(orders!H$1,customers!$A$1:$I$1,0)))</calculatedColumnFormula>
    </tableColumn>
    <tableColumn id="8" xr3:uid="{6C8F110B-788B-4523-88F8-51950FC00FA3}" name="Country" dataDxfId="4">
      <calculatedColumnFormula>_xlfn.XLOOKUP(D2,customers!$A$1:$A$1001,customers!$G$1:$G$1001,,0)</calculatedColumnFormula>
    </tableColumn>
    <tableColumn id="9" xr3:uid="{CAA011D3-98E8-448B-8BEF-397046C7D2F3}" name="Coffee Type">
      <calculatedColumnFormula>INDEX(products!$A$1:$G$49,MATCH(orders!$E2,products!$A$1:$A$49,0), MATCH(orders!J$1,products!$A$1:$G$1,0))</calculatedColumnFormula>
    </tableColumn>
    <tableColumn id="10" xr3:uid="{C1C7EAE0-32B7-4857-9566-3AB7B686230B}" name="Roast Type">
      <calculatedColumnFormula>INDEX(products!$A$1:$G$49,MATCH(orders!$E2,products!$A$1:$A$49,0), MATCH(orders!K$1,products!$A$1:$G$1,0))</calculatedColumnFormula>
    </tableColumn>
    <tableColumn id="11" xr3:uid="{8963A96C-BFA6-4D77-B862-58EFD7F6CE06}" name="Size" dataDxfId="3">
      <calculatedColumnFormula>INDEX(products!$A$1:$G$49,MATCH(orders!$E2,products!$A$1:$A$49,0), MATCH(orders!L$1,products!$A$1:$G$1,0))</calculatedColumnFormula>
    </tableColumn>
    <tableColumn id="12" xr3:uid="{F6F9071D-F380-434C-BECF-8E59A7FB04CA}" name="Unit Price" dataDxfId="2">
      <calculatedColumnFormula>INDEX(products!$A$1:$G$49,MATCH(orders!$E2,products!$A$1:$A$49,0), MATCH(orders!M$1,products!$A$1:$G$1,0))</calculatedColumnFormula>
    </tableColumn>
    <tableColumn id="13" xr3:uid="{8FF69677-FD84-4AEF-9F0B-890115A58B84}" name="Sales" dataDxfId="1">
      <calculatedColumnFormula>M2*F2</calculatedColumnFormula>
    </tableColumn>
    <tableColumn id="14" xr3:uid="{085BBF1C-DB82-438C-9F36-ED40DA5E59A1}" name="Coffee Type name">
      <calculatedColumnFormula>IF(J2="Rob","Robusta",IF(J2="Exc","Excelsa",IF(J2="Ara","Arabica",IF(J2="Lib","Liberica"," "))))</calculatedColumnFormula>
    </tableColumn>
    <tableColumn id="15" xr3:uid="{AFE8923E-7EFD-4966-9F65-45289EEB055A}" name="Roast Type Name">
      <calculatedColumnFormula array="1">_xlfn.IFS(K2 = "M", "Medium", K2 = "L", "Light", K2 = "D", "Dark")</calculatedColumnFormula>
    </tableColumn>
    <tableColumn id="16" xr3:uid="{91FC19B6-7E90-484F-AD38-904A8C1636CC}" name="Loyalty Card" dataDxfId="0">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F4B6BB2-A190-4072-AB2B-13F0E9360E49}" sourceName="Order Date">
  <pivotTables>
    <pivotTable tabId="18" name="Totalsales"/>
    <pivotTable tabId="19" name="Totalsales"/>
    <pivotTable tabId="21" name="Totalsales"/>
    <pivotTable tabId="24" name="Totalsales"/>
    <pivotTable tabId="26" name="Totalsales"/>
  </pivotTables>
  <state minimalRefreshVersion="6" lastRefreshVersion="6" pivotCacheId="148760527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73B806F-FCBF-45E4-A334-45A7F922064C}" cache="NativeTimeline_Order_Date" caption="Order Date" level="1" selectionLevel="1" scrollPosition="2019-01-01T00:00:00" style="Purple Timelin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7063-26A0-4E1D-ADA5-5FC9D09E046D}">
  <dimension ref="AE1:AE30"/>
  <sheetViews>
    <sheetView showGridLines="0" tabSelected="1" topLeftCell="A4" zoomScale="53" zoomScaleNormal="100" workbookViewId="0">
      <selection activeCell="AN8" sqref="AN8"/>
    </sheetView>
  </sheetViews>
  <sheetFormatPr defaultRowHeight="14.5" x14ac:dyDescent="0.35"/>
  <cols>
    <col min="1" max="1" width="1.6328125" customWidth="1"/>
    <col min="13" max="13" width="1.6328125" customWidth="1"/>
    <col min="15" max="16" width="8.7265625" customWidth="1"/>
    <col min="17" max="17" width="1.6328125" customWidth="1"/>
    <col min="19" max="19" width="1.6328125" customWidth="1"/>
    <col min="23" max="23" width="1.6328125" customWidth="1"/>
    <col min="29" max="29" width="1.6328125" customWidth="1"/>
  </cols>
  <sheetData>
    <row r="1" ht="5" customHeight="1" x14ac:dyDescent="0.35"/>
    <row r="6" ht="5" customHeight="1" x14ac:dyDescent="0.35"/>
    <row r="11" ht="5" customHeight="1" x14ac:dyDescent="0.35"/>
    <row r="17" spans="31:31" ht="5" customHeight="1" x14ac:dyDescent="0.35"/>
    <row r="18" spans="31:31" x14ac:dyDescent="0.35">
      <c r="AE18" t="s">
        <v>6217</v>
      </c>
    </row>
    <row r="22" spans="31:31" ht="5" customHeight="1" x14ac:dyDescent="0.35"/>
    <row r="29" spans="31:31" ht="14.5" customHeight="1" x14ac:dyDescent="0.35"/>
    <row r="30" spans="31:31" ht="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E8C24-1D8B-4BC9-AC71-4612FC046EEA}">
  <dimension ref="B3:H49"/>
  <sheetViews>
    <sheetView zoomScale="64" workbookViewId="0">
      <selection activeCell="N48" sqref="N48"/>
    </sheetView>
  </sheetViews>
  <sheetFormatPr defaultRowHeight="14.5" x14ac:dyDescent="0.35"/>
  <cols>
    <col min="1" max="1" width="17" customWidth="1"/>
    <col min="2" max="2" width="20" bestFit="1" customWidth="1"/>
    <col min="3" max="3" width="22.26953125" bestFit="1" customWidth="1"/>
    <col min="4" max="7" width="19.54296875" bestFit="1" customWidth="1"/>
    <col min="8" max="8" width="10.90625" bestFit="1" customWidth="1"/>
    <col min="9" max="15" width="19.54296875" bestFit="1" customWidth="1"/>
    <col min="16" max="16" width="10.90625" bestFit="1" customWidth="1"/>
  </cols>
  <sheetData>
    <row r="3" spans="2:8" x14ac:dyDescent="0.35">
      <c r="B3" s="6" t="s">
        <v>6216</v>
      </c>
      <c r="D3" s="6" t="s">
        <v>6196</v>
      </c>
    </row>
    <row r="4" spans="2:8" x14ac:dyDescent="0.35">
      <c r="B4" s="6" t="s">
        <v>6210</v>
      </c>
      <c r="C4" s="6" t="s">
        <v>6211</v>
      </c>
      <c r="D4" t="s">
        <v>6212</v>
      </c>
      <c r="E4" t="s">
        <v>6213</v>
      </c>
      <c r="F4" t="s">
        <v>6214</v>
      </c>
      <c r="G4" t="s">
        <v>6215</v>
      </c>
      <c r="H4" t="s">
        <v>6198</v>
      </c>
    </row>
    <row r="5" spans="2:8" x14ac:dyDescent="0.35">
      <c r="B5" t="s">
        <v>6199</v>
      </c>
      <c r="C5" t="s">
        <v>6200</v>
      </c>
      <c r="D5" s="7">
        <v>186.85499999999999</v>
      </c>
      <c r="E5" s="7">
        <v>305.97000000000003</v>
      </c>
      <c r="F5" s="7">
        <v>213.15999999999997</v>
      </c>
      <c r="G5" s="7">
        <v>123</v>
      </c>
      <c r="H5" s="7">
        <v>828.98500000000001</v>
      </c>
    </row>
    <row r="6" spans="2:8" x14ac:dyDescent="0.35">
      <c r="C6" t="s">
        <v>6201</v>
      </c>
      <c r="D6" s="7">
        <v>251.96499999999997</v>
      </c>
      <c r="E6" s="7">
        <v>129.46</v>
      </c>
      <c r="F6" s="7">
        <v>434.03999999999996</v>
      </c>
      <c r="G6" s="7">
        <v>171.93999999999997</v>
      </c>
      <c r="H6" s="7">
        <v>987.40499999999986</v>
      </c>
    </row>
    <row r="7" spans="2:8" x14ac:dyDescent="0.35">
      <c r="C7" t="s">
        <v>6202</v>
      </c>
      <c r="D7" s="7">
        <v>224.94499999999999</v>
      </c>
      <c r="E7" s="7">
        <v>349.12</v>
      </c>
      <c r="F7" s="7">
        <v>321.04000000000002</v>
      </c>
      <c r="G7" s="7">
        <v>126.035</v>
      </c>
      <c r="H7" s="7">
        <v>1021.14</v>
      </c>
    </row>
    <row r="8" spans="2:8" x14ac:dyDescent="0.35">
      <c r="C8" t="s">
        <v>6203</v>
      </c>
      <c r="D8" s="7">
        <v>307.12</v>
      </c>
      <c r="E8" s="7">
        <v>681.07499999999993</v>
      </c>
      <c r="F8" s="7">
        <v>533.70499999999993</v>
      </c>
      <c r="G8" s="7">
        <v>158.85</v>
      </c>
      <c r="H8" s="7">
        <v>1680.7499999999998</v>
      </c>
    </row>
    <row r="9" spans="2:8" x14ac:dyDescent="0.35">
      <c r="C9" t="s">
        <v>6221</v>
      </c>
      <c r="D9" s="7">
        <v>53.664999999999992</v>
      </c>
      <c r="E9" s="7">
        <v>83.025000000000006</v>
      </c>
      <c r="F9" s="7">
        <v>193.83499999999998</v>
      </c>
      <c r="G9" s="7">
        <v>68.039999999999992</v>
      </c>
      <c r="H9" s="7">
        <v>398.56499999999994</v>
      </c>
    </row>
    <row r="10" spans="2:8" x14ac:dyDescent="0.35">
      <c r="C10" t="s">
        <v>6219</v>
      </c>
      <c r="D10" s="7">
        <v>163.01999999999998</v>
      </c>
      <c r="E10" s="7">
        <v>678.3599999999999</v>
      </c>
      <c r="F10" s="7">
        <v>171.04500000000002</v>
      </c>
      <c r="G10" s="7">
        <v>372.255</v>
      </c>
      <c r="H10" s="7">
        <v>1384.6799999999998</v>
      </c>
    </row>
    <row r="11" spans="2:8" x14ac:dyDescent="0.35">
      <c r="C11" t="s">
        <v>6204</v>
      </c>
      <c r="D11" s="7">
        <v>345.02</v>
      </c>
      <c r="E11" s="7">
        <v>273.86999999999995</v>
      </c>
      <c r="F11" s="7">
        <v>184.12999999999997</v>
      </c>
      <c r="G11" s="7">
        <v>201.11499999999998</v>
      </c>
      <c r="H11" s="7">
        <v>1004.1349999999999</v>
      </c>
    </row>
    <row r="12" spans="2:8" x14ac:dyDescent="0.35">
      <c r="C12" t="s">
        <v>6205</v>
      </c>
      <c r="D12" s="7">
        <v>334.89</v>
      </c>
      <c r="E12" s="7">
        <v>70.95</v>
      </c>
      <c r="F12" s="7">
        <v>134.23000000000002</v>
      </c>
      <c r="G12" s="7">
        <v>166.27499999999998</v>
      </c>
      <c r="H12" s="7">
        <v>706.34499999999991</v>
      </c>
    </row>
    <row r="13" spans="2:8" x14ac:dyDescent="0.35">
      <c r="C13" t="s">
        <v>6206</v>
      </c>
      <c r="D13" s="7">
        <v>178.70999999999998</v>
      </c>
      <c r="E13" s="7">
        <v>166.1</v>
      </c>
      <c r="F13" s="7">
        <v>439.30999999999995</v>
      </c>
      <c r="G13" s="7">
        <v>492.9</v>
      </c>
      <c r="H13" s="7">
        <v>1277.02</v>
      </c>
    </row>
    <row r="14" spans="2:8" x14ac:dyDescent="0.35">
      <c r="C14" t="s">
        <v>6207</v>
      </c>
      <c r="D14" s="7">
        <v>301.98500000000001</v>
      </c>
      <c r="E14" s="7">
        <v>153.76499999999999</v>
      </c>
      <c r="F14" s="7">
        <v>215.55499999999998</v>
      </c>
      <c r="G14" s="7">
        <v>213.66499999999999</v>
      </c>
      <c r="H14" s="7">
        <v>884.96999999999991</v>
      </c>
    </row>
    <row r="15" spans="2:8" x14ac:dyDescent="0.35">
      <c r="C15" t="s">
        <v>6208</v>
      </c>
      <c r="D15" s="7">
        <v>312.83499999999998</v>
      </c>
      <c r="E15" s="7">
        <v>63.249999999999993</v>
      </c>
      <c r="F15" s="7">
        <v>350.89500000000004</v>
      </c>
      <c r="G15" s="7">
        <v>96.405000000000001</v>
      </c>
      <c r="H15" s="7">
        <v>823.38499999999999</v>
      </c>
    </row>
    <row r="16" spans="2:8" x14ac:dyDescent="0.35">
      <c r="C16" t="s">
        <v>6209</v>
      </c>
      <c r="D16" s="7">
        <v>265.62</v>
      </c>
      <c r="E16" s="7">
        <v>526.51499999999987</v>
      </c>
      <c r="F16" s="7">
        <v>187.06</v>
      </c>
      <c r="G16" s="7">
        <v>210.58999999999997</v>
      </c>
      <c r="H16" s="7">
        <v>1189.7849999999999</v>
      </c>
    </row>
    <row r="17" spans="2:8" x14ac:dyDescent="0.35">
      <c r="B17" t="s">
        <v>6218</v>
      </c>
      <c r="C17" t="s">
        <v>6200</v>
      </c>
      <c r="D17" s="7">
        <v>47.25</v>
      </c>
      <c r="E17" s="7">
        <v>65.805000000000007</v>
      </c>
      <c r="F17" s="7">
        <v>274.67500000000001</v>
      </c>
      <c r="G17" s="7">
        <v>179.22</v>
      </c>
      <c r="H17" s="7">
        <v>566.95000000000005</v>
      </c>
    </row>
    <row r="18" spans="2:8" x14ac:dyDescent="0.35">
      <c r="C18" t="s">
        <v>6201</v>
      </c>
      <c r="D18" s="7">
        <v>745.44999999999993</v>
      </c>
      <c r="E18" s="7">
        <v>428.88499999999999</v>
      </c>
      <c r="F18" s="7">
        <v>194.17499999999998</v>
      </c>
      <c r="G18" s="7">
        <v>429.82999999999993</v>
      </c>
      <c r="H18" s="7">
        <v>1798.34</v>
      </c>
    </row>
    <row r="19" spans="2:8" x14ac:dyDescent="0.35">
      <c r="C19" t="s">
        <v>6202</v>
      </c>
      <c r="D19" s="7">
        <v>130.47</v>
      </c>
      <c r="E19" s="7">
        <v>271.48500000000001</v>
      </c>
      <c r="F19" s="7">
        <v>281.20499999999998</v>
      </c>
      <c r="G19" s="7">
        <v>231.63000000000002</v>
      </c>
      <c r="H19" s="7">
        <v>914.79000000000008</v>
      </c>
    </row>
    <row r="20" spans="2:8" x14ac:dyDescent="0.35">
      <c r="C20" t="s">
        <v>6203</v>
      </c>
      <c r="D20" s="7">
        <v>27</v>
      </c>
      <c r="E20" s="7">
        <v>347.26</v>
      </c>
      <c r="F20" s="7">
        <v>147.51</v>
      </c>
      <c r="G20" s="7">
        <v>240.04</v>
      </c>
      <c r="H20" s="7">
        <v>761.81</v>
      </c>
    </row>
    <row r="21" spans="2:8" x14ac:dyDescent="0.35">
      <c r="C21" t="s">
        <v>6221</v>
      </c>
      <c r="D21" s="7">
        <v>255.11499999999995</v>
      </c>
      <c r="E21" s="7">
        <v>541.73</v>
      </c>
      <c r="F21" s="7">
        <v>83.43</v>
      </c>
      <c r="G21" s="7">
        <v>59.079999999999991</v>
      </c>
      <c r="H21" s="7">
        <v>939.35500000000013</v>
      </c>
    </row>
    <row r="22" spans="2:8" x14ac:dyDescent="0.35">
      <c r="C22" t="s">
        <v>6219</v>
      </c>
      <c r="D22" s="7">
        <v>584.78999999999985</v>
      </c>
      <c r="E22" s="7">
        <v>357.42999999999995</v>
      </c>
      <c r="F22" s="7">
        <v>355.34</v>
      </c>
      <c r="G22" s="7">
        <v>140.88</v>
      </c>
      <c r="H22" s="7">
        <v>1438.4399999999996</v>
      </c>
    </row>
    <row r="23" spans="2:8" x14ac:dyDescent="0.35">
      <c r="C23" t="s">
        <v>6204</v>
      </c>
      <c r="D23" s="7">
        <v>430.62</v>
      </c>
      <c r="E23" s="7">
        <v>227.42500000000001</v>
      </c>
      <c r="F23" s="7">
        <v>236.315</v>
      </c>
      <c r="G23" s="7">
        <v>414.58499999999992</v>
      </c>
      <c r="H23" s="7">
        <v>1308.9450000000002</v>
      </c>
    </row>
    <row r="24" spans="2:8" x14ac:dyDescent="0.35">
      <c r="C24" t="s">
        <v>6205</v>
      </c>
      <c r="D24" s="7">
        <v>22.5</v>
      </c>
      <c r="E24" s="7">
        <v>77.72</v>
      </c>
      <c r="F24" s="7">
        <v>60.5</v>
      </c>
      <c r="G24" s="7">
        <v>139.67999999999998</v>
      </c>
      <c r="H24" s="7">
        <v>300.39999999999998</v>
      </c>
    </row>
    <row r="25" spans="2:8" x14ac:dyDescent="0.35">
      <c r="C25" t="s">
        <v>6206</v>
      </c>
      <c r="D25" s="7">
        <v>126.14999999999999</v>
      </c>
      <c r="E25" s="7">
        <v>195.11</v>
      </c>
      <c r="F25" s="7">
        <v>89.13</v>
      </c>
      <c r="G25" s="7">
        <v>302.65999999999997</v>
      </c>
      <c r="H25" s="7">
        <v>713.05</v>
      </c>
    </row>
    <row r="26" spans="2:8" x14ac:dyDescent="0.35">
      <c r="C26" t="s">
        <v>6207</v>
      </c>
      <c r="D26" s="7">
        <v>376.03</v>
      </c>
      <c r="E26" s="7">
        <v>523.24</v>
      </c>
      <c r="F26" s="7">
        <v>440.96499999999997</v>
      </c>
      <c r="G26" s="7">
        <v>174.46999999999997</v>
      </c>
      <c r="H26" s="7">
        <v>1514.7049999999999</v>
      </c>
    </row>
    <row r="27" spans="2:8" x14ac:dyDescent="0.35">
      <c r="C27" t="s">
        <v>6208</v>
      </c>
      <c r="D27" s="7">
        <v>515.17999999999995</v>
      </c>
      <c r="E27" s="7">
        <v>142.56</v>
      </c>
      <c r="F27" s="7">
        <v>347.03999999999996</v>
      </c>
      <c r="G27" s="7">
        <v>104.08499999999999</v>
      </c>
      <c r="H27" s="7">
        <v>1108.865</v>
      </c>
    </row>
    <row r="28" spans="2:8" x14ac:dyDescent="0.35">
      <c r="C28" t="s">
        <v>6209</v>
      </c>
      <c r="D28" s="7">
        <v>95.859999999999985</v>
      </c>
      <c r="E28" s="7">
        <v>484.76</v>
      </c>
      <c r="F28" s="7">
        <v>94.17</v>
      </c>
      <c r="G28" s="7">
        <v>77.10499999999999</v>
      </c>
      <c r="H28" s="7">
        <v>751.89499999999998</v>
      </c>
    </row>
    <row r="29" spans="2:8" x14ac:dyDescent="0.35">
      <c r="B29" t="s">
        <v>6220</v>
      </c>
      <c r="C29" t="s">
        <v>6200</v>
      </c>
      <c r="D29" s="7">
        <v>258.34500000000003</v>
      </c>
      <c r="E29" s="7">
        <v>139.625</v>
      </c>
      <c r="F29" s="7">
        <v>279.52000000000004</v>
      </c>
      <c r="G29" s="7">
        <v>160.19499999999999</v>
      </c>
      <c r="H29" s="7">
        <v>837.68499999999995</v>
      </c>
    </row>
    <row r="30" spans="2:8" x14ac:dyDescent="0.35">
      <c r="C30" t="s">
        <v>6201</v>
      </c>
      <c r="D30" s="7">
        <v>342.2</v>
      </c>
      <c r="E30" s="7">
        <v>284.24999999999994</v>
      </c>
      <c r="F30" s="7">
        <v>251.83</v>
      </c>
      <c r="G30" s="7">
        <v>80.550000000000011</v>
      </c>
      <c r="H30" s="7">
        <v>958.82999999999993</v>
      </c>
    </row>
    <row r="31" spans="2:8" x14ac:dyDescent="0.35">
      <c r="C31" t="s">
        <v>6202</v>
      </c>
      <c r="D31" s="7">
        <v>418.30499999999989</v>
      </c>
      <c r="E31" s="7">
        <v>468.125</v>
      </c>
      <c r="F31" s="7">
        <v>405.05500000000006</v>
      </c>
      <c r="G31" s="7">
        <v>253.15499999999997</v>
      </c>
      <c r="H31" s="7">
        <v>1544.6399999999999</v>
      </c>
    </row>
    <row r="32" spans="2:8" x14ac:dyDescent="0.35">
      <c r="C32" t="s">
        <v>6203</v>
      </c>
      <c r="D32" s="7">
        <v>102.32999999999998</v>
      </c>
      <c r="E32" s="7">
        <v>242.14000000000001</v>
      </c>
      <c r="F32" s="7">
        <v>554.875</v>
      </c>
      <c r="G32" s="7">
        <v>106.23999999999998</v>
      </c>
      <c r="H32" s="7">
        <v>1005.585</v>
      </c>
    </row>
    <row r="33" spans="2:8" x14ac:dyDescent="0.35">
      <c r="C33" t="s">
        <v>6221</v>
      </c>
      <c r="D33" s="7">
        <v>234.71999999999997</v>
      </c>
      <c r="E33" s="7">
        <v>133.08000000000001</v>
      </c>
      <c r="F33" s="7">
        <v>267.2</v>
      </c>
      <c r="G33" s="7">
        <v>272.68999999999994</v>
      </c>
      <c r="H33" s="7">
        <v>907.68999999999994</v>
      </c>
    </row>
    <row r="34" spans="2:8" x14ac:dyDescent="0.35">
      <c r="C34" t="s">
        <v>6219</v>
      </c>
      <c r="D34" s="7">
        <v>430.39</v>
      </c>
      <c r="E34" s="7">
        <v>136.20500000000001</v>
      </c>
      <c r="F34" s="7">
        <v>209.6</v>
      </c>
      <c r="G34" s="7">
        <v>88.334999999999994</v>
      </c>
      <c r="H34" s="7">
        <v>864.53000000000009</v>
      </c>
    </row>
    <row r="35" spans="2:8" x14ac:dyDescent="0.35">
      <c r="C35" t="s">
        <v>6204</v>
      </c>
      <c r="D35" s="7">
        <v>109.005</v>
      </c>
      <c r="E35" s="7">
        <v>393.57499999999999</v>
      </c>
      <c r="F35" s="7">
        <v>61.034999999999997</v>
      </c>
      <c r="G35" s="7">
        <v>199.48999999999998</v>
      </c>
      <c r="H35" s="7">
        <v>763.10500000000002</v>
      </c>
    </row>
    <row r="36" spans="2:8" x14ac:dyDescent="0.35">
      <c r="C36" t="s">
        <v>6205</v>
      </c>
      <c r="D36" s="7">
        <v>287.52499999999998</v>
      </c>
      <c r="E36" s="7">
        <v>288.67</v>
      </c>
      <c r="F36" s="7">
        <v>125.58</v>
      </c>
      <c r="G36" s="7">
        <v>374.13499999999999</v>
      </c>
      <c r="H36" s="7">
        <v>1075.9099999999999</v>
      </c>
    </row>
    <row r="37" spans="2:8" x14ac:dyDescent="0.35">
      <c r="C37" t="s">
        <v>6206</v>
      </c>
      <c r="D37" s="7">
        <v>840.92999999999984</v>
      </c>
      <c r="E37" s="7">
        <v>409.875</v>
      </c>
      <c r="F37" s="7">
        <v>171.32999999999998</v>
      </c>
      <c r="G37" s="7">
        <v>221.43999999999997</v>
      </c>
      <c r="H37" s="7">
        <v>1643.5749999999998</v>
      </c>
    </row>
    <row r="38" spans="2:8" x14ac:dyDescent="0.35">
      <c r="C38" t="s">
        <v>6207</v>
      </c>
      <c r="D38" s="7">
        <v>299.07</v>
      </c>
      <c r="E38" s="7">
        <v>260.32499999999999</v>
      </c>
      <c r="F38" s="7">
        <v>584.64</v>
      </c>
      <c r="G38" s="7">
        <v>256.36500000000001</v>
      </c>
      <c r="H38" s="7">
        <v>1400.3999999999999</v>
      </c>
    </row>
    <row r="39" spans="2:8" x14ac:dyDescent="0.35">
      <c r="C39" t="s">
        <v>6208</v>
      </c>
      <c r="D39" s="7">
        <v>323.32499999999999</v>
      </c>
      <c r="E39" s="7">
        <v>565.57000000000005</v>
      </c>
      <c r="F39" s="7">
        <v>537.80999999999995</v>
      </c>
      <c r="G39" s="7">
        <v>189.47499999999999</v>
      </c>
      <c r="H39" s="7">
        <v>1616.1799999999998</v>
      </c>
    </row>
    <row r="40" spans="2:8" x14ac:dyDescent="0.35">
      <c r="C40" t="s">
        <v>6209</v>
      </c>
      <c r="D40" s="7">
        <v>399.48499999999996</v>
      </c>
      <c r="E40" s="7">
        <v>148.19999999999999</v>
      </c>
      <c r="F40" s="7">
        <v>388.21999999999997</v>
      </c>
      <c r="G40" s="7">
        <v>212.07499999999999</v>
      </c>
      <c r="H40" s="7">
        <v>1147.98</v>
      </c>
    </row>
    <row r="41" spans="2:8" x14ac:dyDescent="0.35">
      <c r="B41" t="s">
        <v>6222</v>
      </c>
      <c r="C41" t="s">
        <v>6200</v>
      </c>
      <c r="D41" s="7">
        <v>112.69499999999999</v>
      </c>
      <c r="E41" s="7">
        <v>166.32</v>
      </c>
      <c r="F41" s="7">
        <v>843.71499999999992</v>
      </c>
      <c r="G41" s="7">
        <v>146.685</v>
      </c>
      <c r="H41" s="7">
        <v>1269.415</v>
      </c>
    </row>
    <row r="42" spans="2:8" x14ac:dyDescent="0.35">
      <c r="C42" t="s">
        <v>6201</v>
      </c>
      <c r="D42" s="7">
        <v>114.87999999999998</v>
      </c>
      <c r="E42" s="7">
        <v>133.815</v>
      </c>
      <c r="F42" s="7">
        <v>91.175000000000011</v>
      </c>
      <c r="G42" s="7">
        <v>53.759999999999991</v>
      </c>
      <c r="H42" s="7">
        <v>393.63</v>
      </c>
    </row>
    <row r="43" spans="2:8" x14ac:dyDescent="0.35">
      <c r="C43" t="s">
        <v>6202</v>
      </c>
      <c r="D43" s="7">
        <v>277.76</v>
      </c>
      <c r="E43" s="7">
        <v>175.41</v>
      </c>
      <c r="F43" s="7">
        <v>462.50999999999993</v>
      </c>
      <c r="G43" s="7">
        <v>399.52499999999998</v>
      </c>
      <c r="H43" s="7">
        <v>1315.2049999999999</v>
      </c>
    </row>
    <row r="44" spans="2:8" x14ac:dyDescent="0.35">
      <c r="C44" t="s">
        <v>6203</v>
      </c>
      <c r="D44" s="7">
        <v>197.89499999999998</v>
      </c>
      <c r="E44" s="7">
        <v>289.755</v>
      </c>
      <c r="F44" s="7">
        <v>88.545000000000002</v>
      </c>
      <c r="G44" s="7">
        <v>200.25499999999997</v>
      </c>
      <c r="H44" s="7">
        <v>776.44999999999993</v>
      </c>
    </row>
    <row r="45" spans="2:8" x14ac:dyDescent="0.35">
      <c r="C45" t="s">
        <v>6221</v>
      </c>
      <c r="D45" s="7">
        <v>193.11499999999998</v>
      </c>
      <c r="E45" s="7">
        <v>212.49499999999998</v>
      </c>
      <c r="F45" s="7">
        <v>292.29000000000002</v>
      </c>
      <c r="G45" s="7">
        <v>304.46999999999997</v>
      </c>
      <c r="H45" s="7">
        <v>1002.3699999999999</v>
      </c>
    </row>
    <row r="46" spans="2:8" x14ac:dyDescent="0.35">
      <c r="C46" t="s">
        <v>6219</v>
      </c>
      <c r="D46" s="7">
        <v>179.79</v>
      </c>
      <c r="E46" s="7">
        <v>426.2</v>
      </c>
      <c r="F46" s="7">
        <v>170.08999999999997</v>
      </c>
      <c r="G46" s="7">
        <v>379.31</v>
      </c>
      <c r="H46" s="7">
        <v>1155.3899999999999</v>
      </c>
    </row>
    <row r="47" spans="2:8" x14ac:dyDescent="0.35">
      <c r="C47" t="s">
        <v>6204</v>
      </c>
      <c r="D47" s="7">
        <v>247.28999999999996</v>
      </c>
      <c r="E47" s="7">
        <v>246.685</v>
      </c>
      <c r="F47" s="7">
        <v>271.05499999999995</v>
      </c>
      <c r="G47" s="7">
        <v>141.69999999999999</v>
      </c>
      <c r="H47" s="7">
        <v>906.73</v>
      </c>
    </row>
    <row r="48" spans="2:8" x14ac:dyDescent="0.35">
      <c r="C48" t="s">
        <v>6205</v>
      </c>
      <c r="D48" s="7">
        <v>116.39499999999998</v>
      </c>
      <c r="E48" s="7">
        <v>41.25</v>
      </c>
      <c r="F48" s="7">
        <v>15.54</v>
      </c>
      <c r="G48" s="7">
        <v>71.06</v>
      </c>
      <c r="H48" s="7">
        <v>244.24499999999998</v>
      </c>
    </row>
    <row r="49" spans="2:8" x14ac:dyDescent="0.35">
      <c r="B49" t="s">
        <v>6198</v>
      </c>
      <c r="D49" s="7">
        <v>11768.495000000003</v>
      </c>
      <c r="E49" s="7">
        <v>12306.440000000002</v>
      </c>
      <c r="F49" s="7">
        <v>12054.075000000003</v>
      </c>
      <c r="G49" s="7">
        <v>9005.244999999999</v>
      </c>
      <c r="H49" s="7">
        <v>45134.255000000005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2B07-C624-4783-9BD7-1A927A07EDAA}">
  <dimension ref="A3:B6"/>
  <sheetViews>
    <sheetView zoomScale="64" workbookViewId="0">
      <selection activeCell="N48" sqref="N48"/>
    </sheetView>
  </sheetViews>
  <sheetFormatPr defaultRowHeight="14.5" x14ac:dyDescent="0.35"/>
  <cols>
    <col min="1" max="1" width="14.1796875" bestFit="1" customWidth="1"/>
    <col min="2" max="2" width="11.453125" bestFit="1" customWidth="1"/>
    <col min="3" max="3" width="19.54296875" bestFit="1" customWidth="1"/>
    <col min="4" max="4" width="18.7265625" bestFit="1" customWidth="1"/>
    <col min="5" max="5" width="14.26953125" bestFit="1" customWidth="1"/>
    <col min="6" max="7" width="3.90625" bestFit="1" customWidth="1"/>
    <col min="8" max="8" width="4.36328125" bestFit="1" customWidth="1"/>
  </cols>
  <sheetData>
    <row r="3" spans="1:2" x14ac:dyDescent="0.35">
      <c r="A3" s="6" t="s">
        <v>7</v>
      </c>
      <c r="B3" t="s">
        <v>6216</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10F9D-846D-4977-8DA2-B5B2AF96C370}">
  <dimension ref="A3:B8"/>
  <sheetViews>
    <sheetView zoomScale="64" workbookViewId="0">
      <selection activeCell="E33" sqref="E33"/>
    </sheetView>
  </sheetViews>
  <sheetFormatPr defaultRowHeight="14.5" x14ac:dyDescent="0.35"/>
  <cols>
    <col min="1" max="1" width="18" bestFit="1" customWidth="1"/>
    <col min="2" max="2" width="11.453125" bestFit="1" customWidth="1"/>
    <col min="3" max="5" width="19.54296875" bestFit="1" customWidth="1"/>
    <col min="6" max="7" width="10.90625" bestFit="1" customWidth="1"/>
  </cols>
  <sheetData>
    <row r="3" spans="1:2" x14ac:dyDescent="0.35">
      <c r="A3" s="6" t="s">
        <v>4</v>
      </c>
      <c r="B3" t="s">
        <v>6216</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409D-BF9A-4033-B39E-FC24981B7DD0}">
  <dimension ref="A3:B7"/>
  <sheetViews>
    <sheetView zoomScale="64" workbookViewId="0">
      <selection activeCell="J30" sqref="J30"/>
    </sheetView>
  </sheetViews>
  <sheetFormatPr defaultRowHeight="14.5" x14ac:dyDescent="0.35"/>
  <cols>
    <col min="1" max="1" width="19.54296875" bestFit="1" customWidth="1"/>
    <col min="2" max="2" width="22.36328125" bestFit="1" customWidth="1"/>
    <col min="3" max="3" width="3.90625" bestFit="1" customWidth="1"/>
    <col min="4" max="4" width="12.26953125" bestFit="1" customWidth="1"/>
    <col min="5" max="5" width="19.54296875" bestFit="1" customWidth="1"/>
    <col min="6" max="7" width="10.90625" bestFit="1" customWidth="1"/>
  </cols>
  <sheetData>
    <row r="3" spans="1:2" x14ac:dyDescent="0.35">
      <c r="A3" s="6" t="s">
        <v>6196</v>
      </c>
      <c r="B3" t="s">
        <v>6223</v>
      </c>
    </row>
    <row r="4" spans="1:2" x14ac:dyDescent="0.35">
      <c r="A4" t="s">
        <v>6212</v>
      </c>
      <c r="B4">
        <v>264</v>
      </c>
    </row>
    <row r="5" spans="1:2" x14ac:dyDescent="0.35">
      <c r="A5" t="s">
        <v>6213</v>
      </c>
      <c r="B5">
        <v>247</v>
      </c>
    </row>
    <row r="6" spans="1:2" x14ac:dyDescent="0.35">
      <c r="A6" t="s">
        <v>6214</v>
      </c>
      <c r="B6">
        <v>248</v>
      </c>
    </row>
    <row r="7" spans="1:2" x14ac:dyDescent="0.35">
      <c r="A7" t="s">
        <v>6215</v>
      </c>
      <c r="B7">
        <v>241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4D41-728B-49E0-992C-DA447C0123B9}">
  <dimension ref="B3:C8"/>
  <sheetViews>
    <sheetView zoomScale="64" workbookViewId="0">
      <selection activeCell="J21" sqref="J21"/>
    </sheetView>
  </sheetViews>
  <sheetFormatPr defaultRowHeight="14.5" x14ac:dyDescent="0.35"/>
  <cols>
    <col min="1" max="1" width="17" customWidth="1"/>
    <col min="2" max="2" width="20" bestFit="1" customWidth="1"/>
    <col min="3" max="3" width="11.453125" bestFit="1" customWidth="1"/>
    <col min="4" max="6" width="14.26953125" bestFit="1" customWidth="1"/>
    <col min="7" max="8" width="10.90625" bestFit="1" customWidth="1"/>
    <col min="9" max="15" width="19.54296875" bestFit="1" customWidth="1"/>
    <col min="16" max="16" width="10.90625" bestFit="1" customWidth="1"/>
  </cols>
  <sheetData>
    <row r="3" spans="2:3" x14ac:dyDescent="0.35">
      <c r="B3" s="6" t="s">
        <v>6210</v>
      </c>
      <c r="C3" t="s">
        <v>6216</v>
      </c>
    </row>
    <row r="4" spans="2:3" x14ac:dyDescent="0.35">
      <c r="B4" t="s">
        <v>6199</v>
      </c>
      <c r="C4" s="7">
        <v>12187.165000000001</v>
      </c>
    </row>
    <row r="5" spans="2:3" x14ac:dyDescent="0.35">
      <c r="B5" t="s">
        <v>6218</v>
      </c>
      <c r="C5" s="7">
        <v>12117.545</v>
      </c>
    </row>
    <row r="6" spans="2:3" x14ac:dyDescent="0.35">
      <c r="B6" t="s">
        <v>6220</v>
      </c>
      <c r="C6" s="7">
        <v>13766.109999999999</v>
      </c>
    </row>
    <row r="7" spans="2:3" x14ac:dyDescent="0.35">
      <c r="B7" t="s">
        <v>6222</v>
      </c>
      <c r="C7" s="7">
        <v>7063.435000000004</v>
      </c>
    </row>
    <row r="8" spans="2:3" x14ac:dyDescent="0.35">
      <c r="B8" t="s">
        <v>6198</v>
      </c>
      <c r="C8" s="7">
        <v>45134.255000000005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B1:AH1001"/>
  <sheetViews>
    <sheetView zoomScale="71" zoomScaleNormal="115" workbookViewId="0"/>
  </sheetViews>
  <sheetFormatPr defaultRowHeight="14.5" x14ac:dyDescent="0.35"/>
  <cols>
    <col min="1" max="1" width="14.6328125" customWidth="1"/>
    <col min="2" max="2" width="15.36328125" bestFit="1" customWidth="1"/>
    <col min="3" max="3" width="12.1796875" customWidth="1"/>
    <col min="4" max="4" width="17.453125" bestFit="1" customWidth="1"/>
    <col min="5" max="5" width="11.54296875" customWidth="1"/>
    <col min="6" max="6" width="10.1796875" customWidth="1"/>
    <col min="7" max="7" width="22.1796875" bestFit="1" customWidth="1"/>
    <col min="8" max="8" width="36.1796875" bestFit="1" customWidth="1"/>
    <col min="9" max="9" width="14.1796875" bestFit="1" customWidth="1"/>
    <col min="10" max="10" width="12.7265625" customWidth="1"/>
    <col min="11" max="11" width="11.90625" customWidth="1"/>
    <col min="12" max="12" width="6.08984375" customWidth="1"/>
    <col min="13" max="13" width="11" customWidth="1"/>
    <col min="14" max="14" width="8.7265625" bestFit="1" customWidth="1"/>
    <col min="15" max="15" width="17.90625" customWidth="1"/>
    <col min="16" max="16" width="17.36328125" customWidth="1"/>
    <col min="17" max="17" width="14.90625" bestFit="1" customWidth="1"/>
  </cols>
  <sheetData>
    <row r="1" spans="2:34" x14ac:dyDescent="0.35">
      <c r="B1" s="2" t="s">
        <v>0</v>
      </c>
      <c r="C1" s="2" t="s">
        <v>1</v>
      </c>
      <c r="D1" s="2" t="s">
        <v>3</v>
      </c>
      <c r="E1" s="2" t="s">
        <v>11</v>
      </c>
      <c r="F1" s="2" t="s">
        <v>14</v>
      </c>
      <c r="G1" s="2" t="s">
        <v>4</v>
      </c>
      <c r="H1" s="2" t="s">
        <v>2</v>
      </c>
      <c r="I1" s="2" t="s">
        <v>7</v>
      </c>
      <c r="J1" s="2" t="s">
        <v>9</v>
      </c>
      <c r="K1" s="2" t="s">
        <v>10</v>
      </c>
      <c r="L1" s="2" t="s">
        <v>12</v>
      </c>
      <c r="M1" s="2" t="s">
        <v>13</v>
      </c>
      <c r="N1" s="2" t="s">
        <v>15</v>
      </c>
      <c r="O1" s="2" t="s">
        <v>6196</v>
      </c>
      <c r="P1" s="2" t="s">
        <v>6197</v>
      </c>
      <c r="Q1" s="2" t="s">
        <v>6189</v>
      </c>
    </row>
    <row r="2" spans="2:34" x14ac:dyDescent="0.35">
      <c r="B2" s="2" t="s">
        <v>490</v>
      </c>
      <c r="C2" s="5">
        <v>43713</v>
      </c>
      <c r="D2" s="2" t="s">
        <v>491</v>
      </c>
      <c r="E2" t="s">
        <v>6138</v>
      </c>
      <c r="F2" s="2">
        <v>2</v>
      </c>
      <c r="G2" s="2" t="str">
        <f>INDEX(customers!$A$2:$I$1001,MATCH(orders!$D2,customers!$A$2:$A$1001,0), MATCH(orders!G$1,customers!$A$1:$I$1,0))</f>
        <v>Aloisia Allner</v>
      </c>
      <c r="H2" s="2" t="str">
        <f>IF(INDEX(customers!$A$2:$I$1001,MATCH(orders!$D2,customers!$A$2:$A$1001,0), MATCH(orders!H$1,customers!$A$1:$I$1,0)) = 0, " ", INDEX(customers!$A$2:$I$1001,MATCH(orders!$D2,customers!$A$2:$A$1001,0), MATCH(orders!H$1,customers!$A$1:$I$1,0)))</f>
        <v>aallner0@lulu.com</v>
      </c>
      <c r="I2" s="2" t="str">
        <f>_xlfn.XLOOKUP(D2,customers!$A$1:$A$1001,customers!$G$1:$G$1001,,0)</f>
        <v>United States</v>
      </c>
      <c r="J2" t="str">
        <f>INDEX(products!$A$1:$G$49,MATCH(orders!$E2,products!$A$1:$A$49,0), MATCH(orders!J$1,products!$A$1:$G$1,0))</f>
        <v>Rob</v>
      </c>
      <c r="K2" t="str">
        <f>INDEX(products!$A$1:$G$49,MATCH(orders!$E2,products!$A$1:$A$49,0), MATCH(orders!K$1,products!$A$1:$G$1,0))</f>
        <v>M</v>
      </c>
      <c r="L2" s="3">
        <f>INDEX(products!$A$1:$G$49,MATCH(orders!$E2,products!$A$1:$A$49,0), MATCH(orders!L$1,products!$A$1:$G$1,0))</f>
        <v>1</v>
      </c>
      <c r="M2" s="4">
        <f>INDEX(products!$A$1:$G$49,MATCH(orders!$E2,products!$A$1:$A$49,0), MATCH(orders!M$1,products!$A$1:$G$1,0))</f>
        <v>9.9499999999999993</v>
      </c>
      <c r="N2" s="4">
        <f>M2*F2</f>
        <v>19.899999999999999</v>
      </c>
      <c r="O2" t="str">
        <f>IF(J2="Rob","Robusta",IF(J2="Exc","Excelsa",IF(J2="Ara","Arabica",IF(J2="Lib","Liberica"," "))))</f>
        <v>Robusta</v>
      </c>
      <c r="P2" t="str" cm="1">
        <f t="array" ref="P2">_xlfn.IFS(K2 = "M", "Medium", K2 = "L", "Light", K2 = "D", "Dark")</f>
        <v>Medium</v>
      </c>
      <c r="Q2" t="str">
        <f>_xlfn.XLOOKUP(Orders[[#This Row],[Customer ID]],customers!$A$2:$A$1001,customers!$I$2:$I$1001,,0)</f>
        <v>Yes</v>
      </c>
    </row>
    <row r="3" spans="2:34" x14ac:dyDescent="0.35">
      <c r="B3" s="2" t="s">
        <v>490</v>
      </c>
      <c r="C3" s="5">
        <v>43713</v>
      </c>
      <c r="D3" s="2" t="s">
        <v>491</v>
      </c>
      <c r="E3" t="s">
        <v>6139</v>
      </c>
      <c r="F3" s="2">
        <v>5</v>
      </c>
      <c r="G3" s="2" t="str">
        <f>INDEX(customers!$A$2:$I$1001,MATCH(orders!$D3,customers!$A$2:$A$1001,0), MATCH(orders!G$1,customers!$A$1:$I$1,0))</f>
        <v>Aloisia Allner</v>
      </c>
      <c r="H3" s="2" t="str">
        <f>IF(INDEX(customers!$A$2:$I$1001,MATCH(orders!$D3,customers!$A$2:$A$1001,0), MATCH(orders!H$1,customers!$A$1:$I$1,0)) = 0, " ", INDEX(customers!$A$2:$I$1001,MATCH(orders!$D3,customers!$A$2:$A$1001,0), MATCH(orders!H$1,customers!$A$1:$I$1,0)))</f>
        <v>aallner0@lulu.com</v>
      </c>
      <c r="I3" s="2" t="str">
        <f>_xlfn.XLOOKUP(D3,customers!$A$1:$A$1001,customers!$G$1:$G$1001,,0)</f>
        <v>United States</v>
      </c>
      <c r="J3" t="str">
        <f>INDEX(products!$A$1:$G$49,MATCH(orders!$E3,products!$A$1:$A$49,0), MATCH(orders!J$1,products!$A$1:$G$1,0))</f>
        <v>Exc</v>
      </c>
      <c r="K3" t="str">
        <f>INDEX(products!$A$1:$G$49,MATCH(orders!$E3,products!$A$1:$A$49,0), MATCH(orders!K$1,products!$A$1:$G$1,0))</f>
        <v>M</v>
      </c>
      <c r="L3" s="3">
        <f>INDEX(products!$A$1:$G$49,MATCH(orders!$E3,products!$A$1:$A$49,0), MATCH(orders!L$1,products!$A$1:$G$1,0))</f>
        <v>0.5</v>
      </c>
      <c r="M3" s="4">
        <f>INDEX(products!$A$1:$G$49,MATCH(orders!$E3,products!$A$1:$A$49,0), MATCH(orders!M$1,products!$A$1:$G$1,0))</f>
        <v>8.25</v>
      </c>
      <c r="N3" s="4">
        <f t="shared" ref="N3:N66" si="0">M3*F3</f>
        <v>41.25</v>
      </c>
      <c r="O3" t="str">
        <f t="shared" ref="O3:O66" si="1">IF(J3="Rob","Robusta",IF(J3="Exc","Excelsa",IF(J3="Ara","Arabica",IF(J3="Lib","Liberica"," "))))</f>
        <v>Excelsa</v>
      </c>
      <c r="P3" t="str" cm="1">
        <f t="array" ref="P3">_xlfn.IFS(K3 = "M", "Medium", K3 = "L", "Light", K3 = "D", "Dark")</f>
        <v>Medium</v>
      </c>
      <c r="Q3" t="str">
        <f>_xlfn.XLOOKUP(Orders[[#This Row],[Customer ID]],customers!$A$2:$A$1001,customers!$I$2:$I$1001,,0)</f>
        <v>Yes</v>
      </c>
    </row>
    <row r="4" spans="2:34" x14ac:dyDescent="0.35">
      <c r="B4" s="2" t="s">
        <v>501</v>
      </c>
      <c r="C4" s="5">
        <v>44364</v>
      </c>
      <c r="D4" s="2" t="s">
        <v>502</v>
      </c>
      <c r="E4" t="s">
        <v>6140</v>
      </c>
      <c r="F4" s="2">
        <v>1</v>
      </c>
      <c r="G4" s="2" t="str">
        <f>INDEX(customers!$A$2:$I$1001,MATCH(orders!$D4,customers!$A$2:$A$1001,0), MATCH(orders!G$1,customers!$A$1:$I$1,0))</f>
        <v>Jami Redholes</v>
      </c>
      <c r="H4" s="2" t="str">
        <f>IF(INDEX(customers!$A$2:$I$1001,MATCH(orders!$D4,customers!$A$2:$A$1001,0), MATCH(orders!H$1,customers!$A$1:$I$1,0)) = 0, " ", INDEX(customers!$A$2:$I$1001,MATCH(orders!$D4,customers!$A$2:$A$1001,0), MATCH(orders!H$1,customers!$A$1:$I$1,0)))</f>
        <v>jredholes2@tmall.com</v>
      </c>
      <c r="I4" s="2" t="str">
        <f>_xlfn.XLOOKUP(D4,customers!$A$1:$A$1001,customers!$G$1:$G$1001,,0)</f>
        <v>United States</v>
      </c>
      <c r="J4" t="str">
        <f>INDEX(products!$A$1:$G$49,MATCH(orders!$E4,products!$A$1:$A$49,0), MATCH(orders!J$1,products!$A$1:$G$1,0))</f>
        <v>Ara</v>
      </c>
      <c r="K4" t="str">
        <f>INDEX(products!$A$1:$G$49,MATCH(orders!$E4,products!$A$1:$A$49,0), MATCH(orders!K$1,products!$A$1:$G$1,0))</f>
        <v>L</v>
      </c>
      <c r="L4" s="3">
        <f>INDEX(products!$A$1:$G$49,MATCH(orders!$E4,products!$A$1:$A$49,0), MATCH(orders!L$1,products!$A$1:$G$1,0))</f>
        <v>1</v>
      </c>
      <c r="M4" s="4">
        <f>INDEX(products!$A$1:$G$49,MATCH(orders!$E4,products!$A$1:$A$49,0), MATCH(orders!M$1,products!$A$1:$G$1,0))</f>
        <v>12.95</v>
      </c>
      <c r="N4" s="4">
        <f t="shared" si="0"/>
        <v>12.95</v>
      </c>
      <c r="O4" t="str">
        <f t="shared" si="1"/>
        <v>Arabica</v>
      </c>
      <c r="P4" t="str" cm="1">
        <f t="array" ref="P4">_xlfn.IFS(K4 = "M", "Medium", K4 = "L", "Light", K4 = "D", "Dark")</f>
        <v>Light</v>
      </c>
      <c r="Q4" t="str">
        <f>_xlfn.XLOOKUP(Orders[[#This Row],[Customer ID]],customers!$A$2:$A$1001,customers!$I$2:$I$1001,,0)</f>
        <v>Yes</v>
      </c>
    </row>
    <row r="5" spans="2:34" x14ac:dyDescent="0.35">
      <c r="B5" s="2" t="s">
        <v>512</v>
      </c>
      <c r="C5" s="5">
        <v>44392</v>
      </c>
      <c r="D5" s="2" t="s">
        <v>513</v>
      </c>
      <c r="E5" t="s">
        <v>6141</v>
      </c>
      <c r="F5" s="2">
        <v>2</v>
      </c>
      <c r="G5" s="2" t="str">
        <f>INDEX(customers!$A$2:$I$1001,MATCH(orders!$D5,customers!$A$2:$A$1001,0), MATCH(orders!G$1,customers!$A$1:$I$1,0))</f>
        <v>Christoffer O' Shea</v>
      </c>
      <c r="H5" s="2" t="str">
        <f>IF(INDEX(customers!$A$2:$I$1001,MATCH(orders!$D5,customers!$A$2:$A$1001,0), MATCH(orders!H$1,customers!$A$1:$I$1,0)) = 0, " ", INDEX(customers!$A$2:$I$1001,MATCH(orders!$D5,customers!$A$2:$A$1001,0), MATCH(orders!H$1,customers!$A$1:$I$1,0)))</f>
        <v xml:space="preserve"> </v>
      </c>
      <c r="I5" s="2" t="str">
        <f>_xlfn.XLOOKUP(D5,customers!$A$1:$A$1001,customers!$G$1:$G$1001,,0)</f>
        <v>Ireland</v>
      </c>
      <c r="J5" t="str">
        <f>INDEX(products!$A$1:$G$49,MATCH(orders!$E5,products!$A$1:$A$49,0), MATCH(orders!J$1,products!$A$1:$G$1,0))</f>
        <v>Exc</v>
      </c>
      <c r="K5" t="str">
        <f>INDEX(products!$A$1:$G$49,MATCH(orders!$E5,products!$A$1:$A$49,0), MATCH(orders!K$1,products!$A$1:$G$1,0))</f>
        <v>M</v>
      </c>
      <c r="L5" s="3">
        <f>INDEX(products!$A$1:$G$49,MATCH(orders!$E5,products!$A$1:$A$49,0), MATCH(orders!L$1,products!$A$1:$G$1,0))</f>
        <v>1</v>
      </c>
      <c r="M5" s="4">
        <f>INDEX(products!$A$1:$G$49,MATCH(orders!$E5,products!$A$1:$A$49,0), MATCH(orders!M$1,products!$A$1:$G$1,0))</f>
        <v>13.75</v>
      </c>
      <c r="N5" s="4">
        <f t="shared" si="0"/>
        <v>27.5</v>
      </c>
      <c r="O5" t="str">
        <f t="shared" si="1"/>
        <v>Excelsa</v>
      </c>
      <c r="P5" t="str" cm="1">
        <f t="array" ref="P5">_xlfn.IFS(K5 = "M", "Medium", K5 = "L", "Light", K5 = "D", "Dark")</f>
        <v>Medium</v>
      </c>
      <c r="Q5" t="str">
        <f>_xlfn.XLOOKUP(Orders[[#This Row],[Customer ID]],customers!$A$2:$A$1001,customers!$I$2:$I$1001,,0)</f>
        <v>No</v>
      </c>
    </row>
    <row r="6" spans="2:34" x14ac:dyDescent="0.35">
      <c r="B6" s="2" t="s">
        <v>512</v>
      </c>
      <c r="C6" s="5">
        <v>44392</v>
      </c>
      <c r="D6" s="2" t="s">
        <v>513</v>
      </c>
      <c r="E6" t="s">
        <v>6142</v>
      </c>
      <c r="F6" s="2">
        <v>2</v>
      </c>
      <c r="G6" s="2" t="str">
        <f>INDEX(customers!$A$2:$I$1001,MATCH(orders!$D6,customers!$A$2:$A$1001,0), MATCH(orders!G$1,customers!$A$1:$I$1,0))</f>
        <v>Christoffer O' Shea</v>
      </c>
      <c r="H6" s="2" t="str">
        <f>IF(INDEX(customers!$A$2:$I$1001,MATCH(orders!$D6,customers!$A$2:$A$1001,0), MATCH(orders!H$1,customers!$A$1:$I$1,0)) = 0, " ", INDEX(customers!$A$2:$I$1001,MATCH(orders!$D6,customers!$A$2:$A$1001,0), MATCH(orders!H$1,customers!$A$1:$I$1,0)))</f>
        <v xml:space="preserve"> </v>
      </c>
      <c r="I6" s="2" t="str">
        <f>_xlfn.XLOOKUP(D6,customers!$A$1:$A$1001,customers!$G$1:$G$1001,,0)</f>
        <v>Ireland</v>
      </c>
      <c r="J6" t="str">
        <f>INDEX(products!$A$1:$G$49,MATCH(orders!$E6,products!$A$1:$A$49,0), MATCH(orders!J$1,products!$A$1:$G$1,0))</f>
        <v>Rob</v>
      </c>
      <c r="K6" t="str">
        <f>INDEX(products!$A$1:$G$49,MATCH(orders!$E6,products!$A$1:$A$49,0), MATCH(orders!K$1,products!$A$1:$G$1,0))</f>
        <v>L</v>
      </c>
      <c r="L6" s="3">
        <f>INDEX(products!$A$1:$G$49,MATCH(orders!$E6,products!$A$1:$A$49,0), MATCH(orders!L$1,products!$A$1:$G$1,0))</f>
        <v>2.5</v>
      </c>
      <c r="M6" s="4">
        <f>INDEX(products!$A$1:$G$49,MATCH(orders!$E6,products!$A$1:$A$49,0), MATCH(orders!M$1,products!$A$1:$G$1,0))</f>
        <v>27.484999999999996</v>
      </c>
      <c r="N6" s="4">
        <f t="shared" si="0"/>
        <v>54.969999999999992</v>
      </c>
      <c r="O6" t="str">
        <f t="shared" si="1"/>
        <v>Robusta</v>
      </c>
      <c r="P6" t="str" cm="1">
        <f t="array" ref="P6">_xlfn.IFS(K6 = "M", "Medium", K6 = "L", "Light", K6 = "D", "Dark")</f>
        <v>Light</v>
      </c>
      <c r="Q6" t="str">
        <f>_xlfn.XLOOKUP(Orders[[#This Row],[Customer ID]],customers!$A$2:$A$1001,customers!$I$2:$I$1001,,0)</f>
        <v>No</v>
      </c>
    </row>
    <row r="7" spans="2:34" x14ac:dyDescent="0.35">
      <c r="B7" s="2" t="s">
        <v>519</v>
      </c>
      <c r="C7" s="5">
        <v>44412</v>
      </c>
      <c r="D7" s="2" t="s">
        <v>520</v>
      </c>
      <c r="E7" t="s">
        <v>6143</v>
      </c>
      <c r="F7" s="2">
        <v>3</v>
      </c>
      <c r="G7" s="2" t="str">
        <f>INDEX(customers!$A$2:$I$1001,MATCH(orders!$D7,customers!$A$2:$A$1001,0), MATCH(orders!G$1,customers!$A$1:$I$1,0))</f>
        <v>Beryle Cottier</v>
      </c>
      <c r="H7" s="2" t="str">
        <f>IF(INDEX(customers!$A$2:$I$1001,MATCH(orders!$D7,customers!$A$2:$A$1001,0), MATCH(orders!H$1,customers!$A$1:$I$1,0)) = 0, " ", INDEX(customers!$A$2:$I$1001,MATCH(orders!$D7,customers!$A$2:$A$1001,0), MATCH(orders!H$1,customers!$A$1:$I$1,0)))</f>
        <v xml:space="preserve"> </v>
      </c>
      <c r="I7" s="2" t="str">
        <f>_xlfn.XLOOKUP(D7,customers!$A$1:$A$1001,customers!$G$1:$G$1001,,0)</f>
        <v>United States</v>
      </c>
      <c r="J7" t="str">
        <f>INDEX(products!$A$1:$G$49,MATCH(orders!$E7,products!$A$1:$A$49,0), MATCH(orders!J$1,products!$A$1:$G$1,0))</f>
        <v>Lib</v>
      </c>
      <c r="K7" t="str">
        <f>INDEX(products!$A$1:$G$49,MATCH(orders!$E7,products!$A$1:$A$49,0), MATCH(orders!K$1,products!$A$1:$G$1,0))</f>
        <v>D</v>
      </c>
      <c r="L7" s="3">
        <f>INDEX(products!$A$1:$G$49,MATCH(orders!$E7,products!$A$1:$A$49,0), MATCH(orders!L$1,products!$A$1:$G$1,0))</f>
        <v>1</v>
      </c>
      <c r="M7" s="4">
        <f>INDEX(products!$A$1:$G$49,MATCH(orders!$E7,products!$A$1:$A$49,0), MATCH(orders!M$1,products!$A$1:$G$1,0))</f>
        <v>12.95</v>
      </c>
      <c r="N7" s="4">
        <f t="shared" si="0"/>
        <v>38.849999999999994</v>
      </c>
      <c r="O7" t="str">
        <f t="shared" si="1"/>
        <v>Liberica</v>
      </c>
      <c r="P7" t="str" cm="1">
        <f t="array" ref="P7">_xlfn.IFS(K7 = "M", "Medium", K7 = "L", "Light", K7 = "D", "Dark")</f>
        <v>Dark</v>
      </c>
      <c r="Q7" t="str">
        <f>_xlfn.XLOOKUP(Orders[[#This Row],[Customer ID]],customers!$A$2:$A$1001,customers!$I$2:$I$1001,,0)</f>
        <v>No</v>
      </c>
    </row>
    <row r="8" spans="2:34" x14ac:dyDescent="0.35">
      <c r="B8" s="2" t="s">
        <v>524</v>
      </c>
      <c r="C8" s="5">
        <v>44582</v>
      </c>
      <c r="D8" s="2" t="s">
        <v>525</v>
      </c>
      <c r="E8" t="s">
        <v>6144</v>
      </c>
      <c r="F8" s="2">
        <v>3</v>
      </c>
      <c r="G8" s="2" t="str">
        <f>INDEX(customers!$A$2:$I$1001,MATCH(orders!$D8,customers!$A$2:$A$1001,0), MATCH(orders!G$1,customers!$A$1:$I$1,0))</f>
        <v>Shaylynn Lobe</v>
      </c>
      <c r="H8" s="2" t="str">
        <f>IF(INDEX(customers!$A$2:$I$1001,MATCH(orders!$D8,customers!$A$2:$A$1001,0), MATCH(orders!H$1,customers!$A$1:$I$1,0)) = 0, " ", INDEX(customers!$A$2:$I$1001,MATCH(orders!$D8,customers!$A$2:$A$1001,0), MATCH(orders!H$1,customers!$A$1:$I$1,0)))</f>
        <v>slobe6@nifty.com</v>
      </c>
      <c r="I8" s="2" t="str">
        <f>_xlfn.XLOOKUP(D8,customers!$A$1:$A$1001,customers!$G$1:$G$1001,,0)</f>
        <v>United States</v>
      </c>
      <c r="J8" t="str">
        <f>INDEX(products!$A$1:$G$49,MATCH(orders!$E8,products!$A$1:$A$49,0), MATCH(orders!J$1,products!$A$1:$G$1,0))</f>
        <v>Exc</v>
      </c>
      <c r="K8" t="str">
        <f>INDEX(products!$A$1:$G$49,MATCH(orders!$E8,products!$A$1:$A$49,0), MATCH(orders!K$1,products!$A$1:$G$1,0))</f>
        <v>D</v>
      </c>
      <c r="L8" s="3">
        <f>INDEX(products!$A$1:$G$49,MATCH(orders!$E8,products!$A$1:$A$49,0), MATCH(orders!L$1,products!$A$1:$G$1,0))</f>
        <v>0.5</v>
      </c>
      <c r="M8" s="4">
        <f>INDEX(products!$A$1:$G$49,MATCH(orders!$E8,products!$A$1:$A$49,0), MATCH(orders!M$1,products!$A$1:$G$1,0))</f>
        <v>7.29</v>
      </c>
      <c r="N8" s="4">
        <f t="shared" si="0"/>
        <v>21.87</v>
      </c>
      <c r="O8" t="str">
        <f t="shared" si="1"/>
        <v>Excelsa</v>
      </c>
      <c r="P8" t="str" cm="1">
        <f t="array" ref="P8">_xlfn.IFS(K8 = "M", "Medium", K8 = "L", "Light", K8 = "D", "Dark")</f>
        <v>Dark</v>
      </c>
      <c r="Q8" t="str">
        <f>_xlfn.XLOOKUP(Orders[[#This Row],[Customer ID]],customers!$A$2:$A$1001,customers!$I$2:$I$1001,,0)</f>
        <v>Yes</v>
      </c>
    </row>
    <row r="9" spans="2:34" x14ac:dyDescent="0.35">
      <c r="B9" s="2" t="s">
        <v>530</v>
      </c>
      <c r="C9" s="5">
        <v>44701</v>
      </c>
      <c r="D9" s="2" t="s">
        <v>531</v>
      </c>
      <c r="E9" t="s">
        <v>6145</v>
      </c>
      <c r="F9" s="2">
        <v>1</v>
      </c>
      <c r="G9" s="2" t="str">
        <f>INDEX(customers!$A$2:$I$1001,MATCH(orders!$D9,customers!$A$2:$A$1001,0), MATCH(orders!G$1,customers!$A$1:$I$1,0))</f>
        <v>Melvin Wharfe</v>
      </c>
      <c r="H9" s="2" t="str">
        <f>IF(INDEX(customers!$A$2:$I$1001,MATCH(orders!$D9,customers!$A$2:$A$1001,0), MATCH(orders!H$1,customers!$A$1:$I$1,0)) = 0, " ", INDEX(customers!$A$2:$I$1001,MATCH(orders!$D9,customers!$A$2:$A$1001,0), MATCH(orders!H$1,customers!$A$1:$I$1,0)))</f>
        <v xml:space="preserve"> </v>
      </c>
      <c r="I9" s="2" t="str">
        <f>_xlfn.XLOOKUP(D9,customers!$A$1:$A$1001,customers!$G$1:$G$1001,,0)</f>
        <v>Ireland</v>
      </c>
      <c r="J9" t="str">
        <f>INDEX(products!$A$1:$G$49,MATCH(orders!$E9,products!$A$1:$A$49,0), MATCH(orders!J$1,products!$A$1:$G$1,0))</f>
        <v>Lib</v>
      </c>
      <c r="K9" t="str">
        <f>INDEX(products!$A$1:$G$49,MATCH(orders!$E9,products!$A$1:$A$49,0), MATCH(orders!K$1,products!$A$1:$G$1,0))</f>
        <v>L</v>
      </c>
      <c r="L9" s="3">
        <f>INDEX(products!$A$1:$G$49,MATCH(orders!$E9,products!$A$1:$A$49,0), MATCH(orders!L$1,products!$A$1:$G$1,0))</f>
        <v>0.2</v>
      </c>
      <c r="M9" s="4">
        <f>INDEX(products!$A$1:$G$49,MATCH(orders!$E9,products!$A$1:$A$49,0), MATCH(orders!M$1,products!$A$1:$G$1,0))</f>
        <v>4.7549999999999999</v>
      </c>
      <c r="N9" s="4">
        <f t="shared" si="0"/>
        <v>4.7549999999999999</v>
      </c>
      <c r="O9" t="str">
        <f t="shared" si="1"/>
        <v>Liberica</v>
      </c>
      <c r="P9" t="str" cm="1">
        <f t="array" ref="P9">_xlfn.IFS(K9 = "M", "Medium", K9 = "L", "Light", K9 = "D", "Dark")</f>
        <v>Light</v>
      </c>
      <c r="Q9" t="str">
        <f>_xlfn.XLOOKUP(Orders[[#This Row],[Customer ID]],customers!$A$2:$A$1001,customers!$I$2:$I$1001,,0)</f>
        <v>Yes</v>
      </c>
      <c r="S9" t="str" cm="1">
        <f t="array" ref="S9:AH487">_xlfn._xlws.SORT(_xlfn._xlws.FILTER(Orders[], Orders[Loyalty Card] = "Yes"),13,-1)</f>
        <v>WOR-52762-511</v>
      </c>
      <c r="T9">
        <v>43813</v>
      </c>
      <c r="U9" t="str">
        <v>04739-85772-QT</v>
      </c>
      <c r="V9" t="str">
        <v>E-L-2.5</v>
      </c>
      <c r="W9">
        <v>6</v>
      </c>
      <c r="X9" t="str">
        <v>Elysee Sketch</v>
      </c>
      <c r="Y9" t="str">
        <v xml:space="preserve"> </v>
      </c>
      <c r="Z9" t="str">
        <v>United States</v>
      </c>
      <c r="AA9" t="str">
        <v>Exc</v>
      </c>
      <c r="AB9" t="str">
        <v>L</v>
      </c>
      <c r="AC9">
        <v>2.5</v>
      </c>
      <c r="AD9">
        <v>34.154999999999994</v>
      </c>
      <c r="AE9">
        <v>204.92999999999995</v>
      </c>
      <c r="AF9" t="str">
        <v>Excelsa</v>
      </c>
      <c r="AG9" t="str">
        <v>Light</v>
      </c>
      <c r="AH9" t="str">
        <v>Yes</v>
      </c>
    </row>
    <row r="10" spans="2:34" x14ac:dyDescent="0.35">
      <c r="B10" s="2" t="s">
        <v>535</v>
      </c>
      <c r="C10" s="5">
        <v>43467</v>
      </c>
      <c r="D10" s="2" t="s">
        <v>536</v>
      </c>
      <c r="E10" t="s">
        <v>6146</v>
      </c>
      <c r="F10" s="2">
        <v>3</v>
      </c>
      <c r="G10" s="2" t="str">
        <f>INDEX(customers!$A$2:$I$1001,MATCH(orders!$D10,customers!$A$2:$A$1001,0), MATCH(orders!G$1,customers!$A$1:$I$1,0))</f>
        <v>Guthrey Petracci</v>
      </c>
      <c r="H10" s="2" t="str">
        <f>IF(INDEX(customers!$A$2:$I$1001,MATCH(orders!$D10,customers!$A$2:$A$1001,0), MATCH(orders!H$1,customers!$A$1:$I$1,0)) = 0, " ", INDEX(customers!$A$2:$I$1001,MATCH(orders!$D10,customers!$A$2:$A$1001,0), MATCH(orders!H$1,customers!$A$1:$I$1,0)))</f>
        <v>gpetracci8@livejournal.com</v>
      </c>
      <c r="I10" s="2" t="str">
        <f>_xlfn.XLOOKUP(D10,customers!$A$1:$A$1001,customers!$G$1:$G$1001,,0)</f>
        <v>United States</v>
      </c>
      <c r="J10" t="str">
        <f>INDEX(products!$A$1:$G$49,MATCH(orders!$E10,products!$A$1:$A$49,0), MATCH(orders!J$1,products!$A$1:$G$1,0))</f>
        <v>Rob</v>
      </c>
      <c r="K10" t="str">
        <f>INDEX(products!$A$1:$G$49,MATCH(orders!$E10,products!$A$1:$A$49,0), MATCH(orders!K$1,products!$A$1:$G$1,0))</f>
        <v>M</v>
      </c>
      <c r="L10" s="3">
        <f>INDEX(products!$A$1:$G$49,MATCH(orders!$E10,products!$A$1:$A$49,0), MATCH(orders!L$1,products!$A$1:$G$1,0))</f>
        <v>0.5</v>
      </c>
      <c r="M10" s="4">
        <f>INDEX(products!$A$1:$G$49,MATCH(orders!$E10,products!$A$1:$A$49,0), MATCH(orders!M$1,products!$A$1:$G$1,0))</f>
        <v>5.97</v>
      </c>
      <c r="N10" s="4">
        <f t="shared" si="0"/>
        <v>17.91</v>
      </c>
      <c r="O10" t="str">
        <f t="shared" si="1"/>
        <v>Robusta</v>
      </c>
      <c r="P10" t="str" cm="1">
        <f t="array" ref="P10">_xlfn.IFS(K10 = "M", "Medium", K10 = "L", "Light", K10 = "D", "Dark")</f>
        <v>Medium</v>
      </c>
      <c r="Q10" t="str">
        <f>_xlfn.XLOOKUP(Orders[[#This Row],[Customer ID]],customers!$A$2:$A$1001,customers!$I$2:$I$1001,,0)</f>
        <v>No</v>
      </c>
      <c r="S10" t="str">
        <v>CXI-04933-855</v>
      </c>
      <c r="T10">
        <v>43582</v>
      </c>
      <c r="U10" t="str">
        <v>62923-29397-KX</v>
      </c>
      <c r="V10" t="str">
        <v>E-L-2.5</v>
      </c>
      <c r="W10">
        <v>6</v>
      </c>
      <c r="X10" t="str">
        <v>Lacee Tanti</v>
      </c>
      <c r="Y10" t="str">
        <v>ltanti8b@techcrunch.com</v>
      </c>
      <c r="Z10" t="str">
        <v>United States</v>
      </c>
      <c r="AA10" t="str">
        <v>Exc</v>
      </c>
      <c r="AB10" t="str">
        <v>L</v>
      </c>
      <c r="AC10">
        <v>2.5</v>
      </c>
      <c r="AD10">
        <v>34.154999999999994</v>
      </c>
      <c r="AE10">
        <v>204.92999999999995</v>
      </c>
      <c r="AF10" t="str">
        <v>Excelsa</v>
      </c>
      <c r="AG10" t="str">
        <v>Light</v>
      </c>
      <c r="AH10" t="str">
        <v>Yes</v>
      </c>
    </row>
    <row r="11" spans="2:34" x14ac:dyDescent="0.35">
      <c r="B11" s="2" t="s">
        <v>541</v>
      </c>
      <c r="C11" s="5">
        <v>43713</v>
      </c>
      <c r="D11" s="2" t="s">
        <v>542</v>
      </c>
      <c r="E11" t="s">
        <v>6146</v>
      </c>
      <c r="F11" s="2">
        <v>1</v>
      </c>
      <c r="G11" s="2" t="str">
        <f>INDEX(customers!$A$2:$I$1001,MATCH(orders!$D11,customers!$A$2:$A$1001,0), MATCH(orders!G$1,customers!$A$1:$I$1,0))</f>
        <v>Rodger Raven</v>
      </c>
      <c r="H11" s="2" t="str">
        <f>IF(INDEX(customers!$A$2:$I$1001,MATCH(orders!$D11,customers!$A$2:$A$1001,0), MATCH(orders!H$1,customers!$A$1:$I$1,0)) = 0, " ", INDEX(customers!$A$2:$I$1001,MATCH(orders!$D11,customers!$A$2:$A$1001,0), MATCH(orders!H$1,customers!$A$1:$I$1,0)))</f>
        <v>rraven9@ed.gov</v>
      </c>
      <c r="I11" s="2" t="str">
        <f>_xlfn.XLOOKUP(D11,customers!$A$1:$A$1001,customers!$G$1:$G$1001,,0)</f>
        <v>United States</v>
      </c>
      <c r="J11" t="str">
        <f>INDEX(products!$A$1:$G$49,MATCH(orders!$E11,products!$A$1:$A$49,0), MATCH(orders!J$1,products!$A$1:$G$1,0))</f>
        <v>Rob</v>
      </c>
      <c r="K11" t="str">
        <f>INDEX(products!$A$1:$G$49,MATCH(orders!$E11,products!$A$1:$A$49,0), MATCH(orders!K$1,products!$A$1:$G$1,0))</f>
        <v>M</v>
      </c>
      <c r="L11" s="3">
        <f>INDEX(products!$A$1:$G$49,MATCH(orders!$E11,products!$A$1:$A$49,0), MATCH(orders!L$1,products!$A$1:$G$1,0))</f>
        <v>0.5</v>
      </c>
      <c r="M11" s="4">
        <f>INDEX(products!$A$1:$G$49,MATCH(orders!$E11,products!$A$1:$A$49,0), MATCH(orders!M$1,products!$A$1:$G$1,0))</f>
        <v>5.97</v>
      </c>
      <c r="N11" s="4">
        <f t="shared" si="0"/>
        <v>5.97</v>
      </c>
      <c r="O11" t="str">
        <f t="shared" si="1"/>
        <v>Robusta</v>
      </c>
      <c r="P11" t="str" cm="1">
        <f t="array" ref="P11">_xlfn.IFS(K11 = "M", "Medium", K11 = "L", "Light", K11 = "D", "Dark")</f>
        <v>Medium</v>
      </c>
      <c r="Q11" t="str">
        <f>_xlfn.XLOOKUP(Orders[[#This Row],[Customer ID]],customers!$A$2:$A$1001,customers!$I$2:$I$1001,,0)</f>
        <v>No</v>
      </c>
      <c r="S11" t="str">
        <v>XEY-48929-474</v>
      </c>
      <c r="T11">
        <v>44563</v>
      </c>
      <c r="U11" t="str">
        <v>21889-94615-WT</v>
      </c>
      <c r="V11" t="str">
        <v>L-M-2.5</v>
      </c>
      <c r="W11">
        <v>6</v>
      </c>
      <c r="X11" t="str">
        <v>Lemuel Rignold</v>
      </c>
      <c r="Y11" t="str">
        <v>lrignoldc1@miibeian.gov.cn</v>
      </c>
      <c r="Z11" t="str">
        <v>United States</v>
      </c>
      <c r="AA11" t="str">
        <v>Lib</v>
      </c>
      <c r="AB11" t="str">
        <v>M</v>
      </c>
      <c r="AC11">
        <v>2.5</v>
      </c>
      <c r="AD11">
        <v>33.464999999999996</v>
      </c>
      <c r="AE11">
        <v>200.78999999999996</v>
      </c>
      <c r="AF11" t="str">
        <v>Liberica</v>
      </c>
      <c r="AG11" t="str">
        <v>Medium</v>
      </c>
      <c r="AH11" t="str">
        <v>Yes</v>
      </c>
    </row>
    <row r="12" spans="2:34" x14ac:dyDescent="0.35">
      <c r="B12" s="2" t="s">
        <v>547</v>
      </c>
      <c r="C12" s="5">
        <v>44263</v>
      </c>
      <c r="D12" s="2" t="s">
        <v>548</v>
      </c>
      <c r="E12" t="s">
        <v>6147</v>
      </c>
      <c r="F12" s="2">
        <v>4</v>
      </c>
      <c r="G12" s="2" t="str">
        <f>INDEX(customers!$A$2:$I$1001,MATCH(orders!$D12,customers!$A$2:$A$1001,0), MATCH(orders!G$1,customers!$A$1:$I$1,0))</f>
        <v>Ferrell Ferber</v>
      </c>
      <c r="H12" s="2" t="str">
        <f>IF(INDEX(customers!$A$2:$I$1001,MATCH(orders!$D12,customers!$A$2:$A$1001,0), MATCH(orders!H$1,customers!$A$1:$I$1,0)) = 0, " ", INDEX(customers!$A$2:$I$1001,MATCH(orders!$D12,customers!$A$2:$A$1001,0), MATCH(orders!H$1,customers!$A$1:$I$1,0)))</f>
        <v>fferbera@businesswire.com</v>
      </c>
      <c r="I12" s="2" t="str">
        <f>_xlfn.XLOOKUP(D12,customers!$A$1:$A$1001,customers!$G$1:$G$1001,,0)</f>
        <v>United States</v>
      </c>
      <c r="J12" t="str">
        <f>INDEX(products!$A$1:$G$49,MATCH(orders!$E12,products!$A$1:$A$49,0), MATCH(orders!J$1,products!$A$1:$G$1,0))</f>
        <v>Ara</v>
      </c>
      <c r="K12" t="str">
        <f>INDEX(products!$A$1:$G$49,MATCH(orders!$E12,products!$A$1:$A$49,0), MATCH(orders!K$1,products!$A$1:$G$1,0))</f>
        <v>D</v>
      </c>
      <c r="L12" s="3">
        <f>INDEX(products!$A$1:$G$49,MATCH(orders!$E12,products!$A$1:$A$49,0), MATCH(orders!L$1,products!$A$1:$G$1,0))</f>
        <v>1</v>
      </c>
      <c r="M12" s="4">
        <f>INDEX(products!$A$1:$G$49,MATCH(orders!$E12,products!$A$1:$A$49,0), MATCH(orders!M$1,products!$A$1:$G$1,0))</f>
        <v>9.9499999999999993</v>
      </c>
      <c r="N12" s="4">
        <f t="shared" si="0"/>
        <v>39.799999999999997</v>
      </c>
      <c r="O12" t="str">
        <f t="shared" si="1"/>
        <v>Arabica</v>
      </c>
      <c r="P12" t="str" cm="1">
        <f t="array" ref="P12">_xlfn.IFS(K12 = "M", "Medium", K12 = "L", "Light", K12 = "D", "Dark")</f>
        <v>Dark</v>
      </c>
      <c r="Q12" t="str">
        <f>_xlfn.XLOOKUP(Orders[[#This Row],[Customer ID]],customers!$A$2:$A$1001,customers!$I$2:$I$1001,,0)</f>
        <v>No</v>
      </c>
      <c r="S12" t="str">
        <v>JBP-78754-392</v>
      </c>
      <c r="T12">
        <v>43951</v>
      </c>
      <c r="U12" t="str">
        <v>74330-29286-RO</v>
      </c>
      <c r="V12" t="str">
        <v>E-M-2.5</v>
      </c>
      <c r="W12">
        <v>6</v>
      </c>
      <c r="X12" t="str">
        <v>Claudetta Rushe</v>
      </c>
      <c r="Y12" t="str">
        <v>crushe8n@about.me</v>
      </c>
      <c r="Z12" t="str">
        <v>United States</v>
      </c>
      <c r="AA12" t="str">
        <v>Exc</v>
      </c>
      <c r="AB12" t="str">
        <v>M</v>
      </c>
      <c r="AC12">
        <v>2.5</v>
      </c>
      <c r="AD12">
        <v>31.624999999999996</v>
      </c>
      <c r="AE12">
        <v>189.74999999999997</v>
      </c>
      <c r="AF12" t="str">
        <v>Excelsa</v>
      </c>
      <c r="AG12" t="str">
        <v>Medium</v>
      </c>
      <c r="AH12" t="str">
        <v>Yes</v>
      </c>
    </row>
    <row r="13" spans="2:34" x14ac:dyDescent="0.35">
      <c r="B13" s="2" t="s">
        <v>553</v>
      </c>
      <c r="C13" s="5">
        <v>44132</v>
      </c>
      <c r="D13" s="2" t="s">
        <v>554</v>
      </c>
      <c r="E13" t="s">
        <v>6148</v>
      </c>
      <c r="F13" s="2">
        <v>5</v>
      </c>
      <c r="G13" s="2" t="str">
        <f>INDEX(customers!$A$2:$I$1001,MATCH(orders!$D13,customers!$A$2:$A$1001,0), MATCH(orders!G$1,customers!$A$1:$I$1,0))</f>
        <v>Duky Phizackerly</v>
      </c>
      <c r="H13" s="2" t="str">
        <f>IF(INDEX(customers!$A$2:$I$1001,MATCH(orders!$D13,customers!$A$2:$A$1001,0), MATCH(orders!H$1,customers!$A$1:$I$1,0)) = 0, " ", INDEX(customers!$A$2:$I$1001,MATCH(orders!$D13,customers!$A$2:$A$1001,0), MATCH(orders!H$1,customers!$A$1:$I$1,0)))</f>
        <v>dphizackerlyb@utexas.edu</v>
      </c>
      <c r="I13" s="2" t="str">
        <f>_xlfn.XLOOKUP(D13,customers!$A$1:$A$1001,customers!$G$1:$G$1001,,0)</f>
        <v>United States</v>
      </c>
      <c r="J13" t="str">
        <f>INDEX(products!$A$1:$G$49,MATCH(orders!$E13,products!$A$1:$A$49,0), MATCH(orders!J$1,products!$A$1:$G$1,0))</f>
        <v>Exc</v>
      </c>
      <c r="K13" t="str">
        <f>INDEX(products!$A$1:$G$49,MATCH(orders!$E13,products!$A$1:$A$49,0), MATCH(orders!K$1,products!$A$1:$G$1,0))</f>
        <v>L</v>
      </c>
      <c r="L13" s="3">
        <f>INDEX(products!$A$1:$G$49,MATCH(orders!$E13,products!$A$1:$A$49,0), MATCH(orders!L$1,products!$A$1:$G$1,0))</f>
        <v>2.5</v>
      </c>
      <c r="M13" s="4">
        <f>INDEX(products!$A$1:$G$49,MATCH(orders!$E13,products!$A$1:$A$49,0), MATCH(orders!M$1,products!$A$1:$G$1,0))</f>
        <v>34.154999999999994</v>
      </c>
      <c r="N13" s="4">
        <f t="shared" si="0"/>
        <v>170.77499999999998</v>
      </c>
      <c r="O13" t="str">
        <f t="shared" si="1"/>
        <v>Excelsa</v>
      </c>
      <c r="P13" t="str" cm="1">
        <f t="array" ref="P13">_xlfn.IFS(K13 = "M", "Medium", K13 = "L", "Light", K13 = "D", "Dark")</f>
        <v>Light</v>
      </c>
      <c r="Q13" t="str">
        <f>_xlfn.XLOOKUP(Orders[[#This Row],[Customer ID]],customers!$A$2:$A$1001,customers!$I$2:$I$1001,,0)</f>
        <v>Yes</v>
      </c>
      <c r="S13" t="str">
        <v>ADP-04506-084</v>
      </c>
      <c r="T13">
        <v>44401</v>
      </c>
      <c r="U13" t="str">
        <v>61809-87758-LJ</v>
      </c>
      <c r="V13" t="str">
        <v>E-M-2.5</v>
      </c>
      <c r="W13">
        <v>6</v>
      </c>
      <c r="X13" t="str">
        <v>Hatty Dovydenas</v>
      </c>
      <c r="Y13" t="str">
        <v xml:space="preserve"> </v>
      </c>
      <c r="Z13" t="str">
        <v>United States</v>
      </c>
      <c r="AA13" t="str">
        <v>Exc</v>
      </c>
      <c r="AB13" t="str">
        <v>M</v>
      </c>
      <c r="AC13">
        <v>2.5</v>
      </c>
      <c r="AD13">
        <v>31.624999999999996</v>
      </c>
      <c r="AE13">
        <v>189.74999999999997</v>
      </c>
      <c r="AF13" t="str">
        <v>Excelsa</v>
      </c>
      <c r="AG13" t="str">
        <v>Medium</v>
      </c>
      <c r="AH13" t="str">
        <v>Yes</v>
      </c>
    </row>
    <row r="14" spans="2:34" x14ac:dyDescent="0.35">
      <c r="B14" s="2" t="s">
        <v>559</v>
      </c>
      <c r="C14" s="5">
        <v>44744</v>
      </c>
      <c r="D14" s="2" t="s">
        <v>560</v>
      </c>
      <c r="E14" t="s">
        <v>6138</v>
      </c>
      <c r="F14" s="2">
        <v>5</v>
      </c>
      <c r="G14" s="2" t="str">
        <f>INDEX(customers!$A$2:$I$1001,MATCH(orders!$D14,customers!$A$2:$A$1001,0), MATCH(orders!G$1,customers!$A$1:$I$1,0))</f>
        <v>Rosaleen Scholar</v>
      </c>
      <c r="H14" s="2" t="str">
        <f>IF(INDEX(customers!$A$2:$I$1001,MATCH(orders!$D14,customers!$A$2:$A$1001,0), MATCH(orders!H$1,customers!$A$1:$I$1,0)) = 0, " ", INDEX(customers!$A$2:$I$1001,MATCH(orders!$D14,customers!$A$2:$A$1001,0), MATCH(orders!H$1,customers!$A$1:$I$1,0)))</f>
        <v>rscholarc@nyu.edu</v>
      </c>
      <c r="I14" s="2" t="str">
        <f>_xlfn.XLOOKUP(D14,customers!$A$1:$A$1001,customers!$G$1:$G$1001,,0)</f>
        <v>United States</v>
      </c>
      <c r="J14" t="str">
        <f>INDEX(products!$A$1:$G$49,MATCH(orders!$E14,products!$A$1:$A$49,0), MATCH(orders!J$1,products!$A$1:$G$1,0))</f>
        <v>Rob</v>
      </c>
      <c r="K14" t="str">
        <f>INDEX(products!$A$1:$G$49,MATCH(orders!$E14,products!$A$1:$A$49,0), MATCH(orders!K$1,products!$A$1:$G$1,0))</f>
        <v>M</v>
      </c>
      <c r="L14" s="3">
        <f>INDEX(products!$A$1:$G$49,MATCH(orders!$E14,products!$A$1:$A$49,0), MATCH(orders!L$1,products!$A$1:$G$1,0))</f>
        <v>1</v>
      </c>
      <c r="M14" s="4">
        <f>INDEX(products!$A$1:$G$49,MATCH(orders!$E14,products!$A$1:$A$49,0), MATCH(orders!M$1,products!$A$1:$G$1,0))</f>
        <v>9.9499999999999993</v>
      </c>
      <c r="N14" s="4">
        <f t="shared" si="0"/>
        <v>49.75</v>
      </c>
      <c r="O14" t="str">
        <f t="shared" si="1"/>
        <v>Robusta</v>
      </c>
      <c r="P14" t="str" cm="1">
        <f t="array" ref="P14">_xlfn.IFS(K14 = "M", "Medium", K14 = "L", "Light", K14 = "D", "Dark")</f>
        <v>Medium</v>
      </c>
      <c r="Q14" t="str">
        <f>_xlfn.XLOOKUP(Orders[[#This Row],[Customer ID]],customers!$A$2:$A$1001,customers!$I$2:$I$1001,,0)</f>
        <v>No</v>
      </c>
      <c r="S14" t="str">
        <v>EYH-88288-452</v>
      </c>
      <c r="T14">
        <v>44300</v>
      </c>
      <c r="U14" t="str">
        <v>03010-30348-UA</v>
      </c>
      <c r="V14" t="str">
        <v>L-L-2.5</v>
      </c>
      <c r="W14">
        <v>5</v>
      </c>
      <c r="X14" t="str">
        <v>Davida Caro</v>
      </c>
      <c r="Y14" t="str">
        <v>dcarojb@twitter.com</v>
      </c>
      <c r="Z14" t="str">
        <v>United States</v>
      </c>
      <c r="AA14" t="str">
        <v>Lib</v>
      </c>
      <c r="AB14" t="str">
        <v>L</v>
      </c>
      <c r="AC14">
        <v>2.5</v>
      </c>
      <c r="AD14">
        <v>36.454999999999998</v>
      </c>
      <c r="AE14">
        <v>182.27499999999998</v>
      </c>
      <c r="AF14" t="str">
        <v>Liberica</v>
      </c>
      <c r="AG14" t="str">
        <v>Light</v>
      </c>
      <c r="AH14" t="str">
        <v>Yes</v>
      </c>
    </row>
    <row r="15" spans="2:34" x14ac:dyDescent="0.35">
      <c r="B15" s="2" t="s">
        <v>565</v>
      </c>
      <c r="C15" s="5">
        <v>43973</v>
      </c>
      <c r="D15" s="2" t="s">
        <v>566</v>
      </c>
      <c r="E15" t="s">
        <v>6149</v>
      </c>
      <c r="F15" s="2">
        <v>2</v>
      </c>
      <c r="G15" s="2" t="str">
        <f>INDEX(customers!$A$2:$I$1001,MATCH(orders!$D15,customers!$A$2:$A$1001,0), MATCH(orders!G$1,customers!$A$1:$I$1,0))</f>
        <v>Terence Vanyutin</v>
      </c>
      <c r="H15" s="2" t="str">
        <f>IF(INDEX(customers!$A$2:$I$1001,MATCH(orders!$D15,customers!$A$2:$A$1001,0), MATCH(orders!H$1,customers!$A$1:$I$1,0)) = 0, " ", INDEX(customers!$A$2:$I$1001,MATCH(orders!$D15,customers!$A$2:$A$1001,0), MATCH(orders!H$1,customers!$A$1:$I$1,0)))</f>
        <v>tvanyutind@wix.com</v>
      </c>
      <c r="I15" s="2" t="str">
        <f>_xlfn.XLOOKUP(D15,customers!$A$1:$A$1001,customers!$G$1:$G$1001,,0)</f>
        <v>United States</v>
      </c>
      <c r="J15" t="str">
        <f>INDEX(products!$A$1:$G$49,MATCH(orders!$E15,products!$A$1:$A$49,0), MATCH(orders!J$1,products!$A$1:$G$1,0))</f>
        <v>Rob</v>
      </c>
      <c r="K15" t="str">
        <f>INDEX(products!$A$1:$G$49,MATCH(orders!$E15,products!$A$1:$A$49,0), MATCH(orders!K$1,products!$A$1:$G$1,0))</f>
        <v>D</v>
      </c>
      <c r="L15" s="3">
        <f>INDEX(products!$A$1:$G$49,MATCH(orders!$E15,products!$A$1:$A$49,0), MATCH(orders!L$1,products!$A$1:$G$1,0))</f>
        <v>2.5</v>
      </c>
      <c r="M15" s="4">
        <f>INDEX(products!$A$1:$G$49,MATCH(orders!$E15,products!$A$1:$A$49,0), MATCH(orders!M$1,products!$A$1:$G$1,0))</f>
        <v>20.584999999999997</v>
      </c>
      <c r="N15" s="4">
        <f t="shared" si="0"/>
        <v>41.169999999999995</v>
      </c>
      <c r="O15" t="str">
        <f t="shared" si="1"/>
        <v>Robusta</v>
      </c>
      <c r="P15" t="str" cm="1">
        <f t="array" ref="P15">_xlfn.IFS(K15 = "M", "Medium", K15 = "L", "Light", K15 = "D", "Dark")</f>
        <v>Dark</v>
      </c>
      <c r="Q15" t="str">
        <f>_xlfn.XLOOKUP(Orders[[#This Row],[Customer ID]],customers!$A$2:$A$1001,customers!$I$2:$I$1001,,0)</f>
        <v>No</v>
      </c>
      <c r="S15" t="str">
        <v>BOR-02906-411</v>
      </c>
      <c r="T15">
        <v>44486</v>
      </c>
      <c r="U15" t="str">
        <v>08743-09057-OO</v>
      </c>
      <c r="V15" t="str">
        <v>L-D-2.5</v>
      </c>
      <c r="W15">
        <v>6</v>
      </c>
      <c r="X15" t="str">
        <v>Tallie felip</v>
      </c>
      <c r="Y15" t="str">
        <v>tfelip5m@typepad.com</v>
      </c>
      <c r="Z15" t="str">
        <v>United States</v>
      </c>
      <c r="AA15" t="str">
        <v>Lib</v>
      </c>
      <c r="AB15" t="str">
        <v>D</v>
      </c>
      <c r="AC15">
        <v>2.5</v>
      </c>
      <c r="AD15">
        <v>29.784999999999997</v>
      </c>
      <c r="AE15">
        <v>178.70999999999998</v>
      </c>
      <c r="AF15" t="str">
        <v>Liberica</v>
      </c>
      <c r="AG15" t="str">
        <v>Dark</v>
      </c>
      <c r="AH15" t="str">
        <v>Yes</v>
      </c>
    </row>
    <row r="16" spans="2:34" x14ac:dyDescent="0.35">
      <c r="B16" s="2" t="s">
        <v>570</v>
      </c>
      <c r="C16" s="5">
        <v>44656</v>
      </c>
      <c r="D16" s="2" t="s">
        <v>571</v>
      </c>
      <c r="E16" t="s">
        <v>6150</v>
      </c>
      <c r="F16" s="2">
        <v>3</v>
      </c>
      <c r="G16" s="2" t="str">
        <f>INDEX(customers!$A$2:$I$1001,MATCH(orders!$D16,customers!$A$2:$A$1001,0), MATCH(orders!G$1,customers!$A$1:$I$1,0))</f>
        <v>Patrice Trobe</v>
      </c>
      <c r="H16" s="2" t="str">
        <f>IF(INDEX(customers!$A$2:$I$1001,MATCH(orders!$D16,customers!$A$2:$A$1001,0), MATCH(orders!H$1,customers!$A$1:$I$1,0)) = 0, " ", INDEX(customers!$A$2:$I$1001,MATCH(orders!$D16,customers!$A$2:$A$1001,0), MATCH(orders!H$1,customers!$A$1:$I$1,0)))</f>
        <v>ptrobee@wunderground.com</v>
      </c>
      <c r="I16" s="2" t="str">
        <f>_xlfn.XLOOKUP(D16,customers!$A$1:$A$1001,customers!$G$1:$G$1001,,0)</f>
        <v>United States</v>
      </c>
      <c r="J16" t="str">
        <f>INDEX(products!$A$1:$G$49,MATCH(orders!$E16,products!$A$1:$A$49,0), MATCH(orders!J$1,products!$A$1:$G$1,0))</f>
        <v>Lib</v>
      </c>
      <c r="K16" t="str">
        <f>INDEX(products!$A$1:$G$49,MATCH(orders!$E16,products!$A$1:$A$49,0), MATCH(orders!K$1,products!$A$1:$G$1,0))</f>
        <v>D</v>
      </c>
      <c r="L16" s="3">
        <f>INDEX(products!$A$1:$G$49,MATCH(orders!$E16,products!$A$1:$A$49,0), MATCH(orders!L$1,products!$A$1:$G$1,0))</f>
        <v>0.2</v>
      </c>
      <c r="M16" s="4">
        <f>INDEX(products!$A$1:$G$49,MATCH(orders!$E16,products!$A$1:$A$49,0), MATCH(orders!M$1,products!$A$1:$G$1,0))</f>
        <v>3.8849999999999998</v>
      </c>
      <c r="N16" s="4">
        <f t="shared" si="0"/>
        <v>11.654999999999999</v>
      </c>
      <c r="O16" t="str">
        <f t="shared" si="1"/>
        <v>Liberica</v>
      </c>
      <c r="P16" t="str" cm="1">
        <f t="array" ref="P16">_xlfn.IFS(K16 = "M", "Medium", K16 = "L", "Light", K16 = "D", "Dark")</f>
        <v>Dark</v>
      </c>
      <c r="Q16" t="str">
        <f>_xlfn.XLOOKUP(Orders[[#This Row],[Customer ID]],customers!$A$2:$A$1001,customers!$I$2:$I$1001,,0)</f>
        <v>Yes</v>
      </c>
      <c r="S16" t="str">
        <v>NZN-71683-705</v>
      </c>
      <c r="T16">
        <v>44543</v>
      </c>
      <c r="U16" t="str">
        <v>04921-85445-SL</v>
      </c>
      <c r="V16" t="str">
        <v>A-L-2.5</v>
      </c>
      <c r="W16">
        <v>6</v>
      </c>
      <c r="X16" t="str">
        <v>Hermann Larvor</v>
      </c>
      <c r="Y16" t="str">
        <v>hlarvoriq@last.fm</v>
      </c>
      <c r="Z16" t="str">
        <v>United States</v>
      </c>
      <c r="AA16" t="str">
        <v>Ara</v>
      </c>
      <c r="AB16" t="str">
        <v>L</v>
      </c>
      <c r="AC16">
        <v>2.5</v>
      </c>
      <c r="AD16">
        <v>29.784999999999997</v>
      </c>
      <c r="AE16">
        <v>178.70999999999998</v>
      </c>
      <c r="AF16" t="str">
        <v>Arabica</v>
      </c>
      <c r="AG16" t="str">
        <v>Light</v>
      </c>
      <c r="AH16" t="str">
        <v>Yes</v>
      </c>
    </row>
    <row r="17" spans="2:34" x14ac:dyDescent="0.35">
      <c r="B17" s="2" t="s">
        <v>576</v>
      </c>
      <c r="C17" s="5">
        <v>44719</v>
      </c>
      <c r="D17" s="2" t="s">
        <v>577</v>
      </c>
      <c r="E17" t="s">
        <v>6151</v>
      </c>
      <c r="F17" s="2">
        <v>5</v>
      </c>
      <c r="G17" s="2" t="str">
        <f>INDEX(customers!$A$2:$I$1001,MATCH(orders!$D17,customers!$A$2:$A$1001,0), MATCH(orders!G$1,customers!$A$1:$I$1,0))</f>
        <v>Llywellyn Oscroft</v>
      </c>
      <c r="H17" s="2" t="str">
        <f>IF(INDEX(customers!$A$2:$I$1001,MATCH(orders!$D17,customers!$A$2:$A$1001,0), MATCH(orders!H$1,customers!$A$1:$I$1,0)) = 0, " ", INDEX(customers!$A$2:$I$1001,MATCH(orders!$D17,customers!$A$2:$A$1001,0), MATCH(orders!H$1,customers!$A$1:$I$1,0)))</f>
        <v>loscroftf@ebay.co.uk</v>
      </c>
      <c r="I17" s="2" t="str">
        <f>_xlfn.XLOOKUP(D17,customers!$A$1:$A$1001,customers!$G$1:$G$1001,,0)</f>
        <v>United States</v>
      </c>
      <c r="J17" t="str">
        <f>INDEX(products!$A$1:$G$49,MATCH(orders!$E17,products!$A$1:$A$49,0), MATCH(orders!J$1,products!$A$1:$G$1,0))</f>
        <v>Rob</v>
      </c>
      <c r="K17" t="str">
        <f>INDEX(products!$A$1:$G$49,MATCH(orders!$E17,products!$A$1:$A$49,0), MATCH(orders!K$1,products!$A$1:$G$1,0))</f>
        <v>M</v>
      </c>
      <c r="L17" s="3">
        <f>INDEX(products!$A$1:$G$49,MATCH(orders!$E17,products!$A$1:$A$49,0), MATCH(orders!L$1,products!$A$1:$G$1,0))</f>
        <v>2.5</v>
      </c>
      <c r="M17" s="4">
        <f>INDEX(products!$A$1:$G$49,MATCH(orders!$E17,products!$A$1:$A$49,0), MATCH(orders!M$1,products!$A$1:$G$1,0))</f>
        <v>22.884999999999998</v>
      </c>
      <c r="N17" s="4">
        <f t="shared" si="0"/>
        <v>114.42499999999998</v>
      </c>
      <c r="O17" t="str">
        <f t="shared" si="1"/>
        <v>Robusta</v>
      </c>
      <c r="P17" t="str" cm="1">
        <f t="array" ref="P17">_xlfn.IFS(K17 = "M", "Medium", K17 = "L", "Light", K17 = "D", "Dark")</f>
        <v>Medium</v>
      </c>
      <c r="Q17" t="str">
        <f>_xlfn.XLOOKUP(Orders[[#This Row],[Customer ID]],customers!$A$2:$A$1001,customers!$I$2:$I$1001,,0)</f>
        <v>No</v>
      </c>
      <c r="S17" t="str">
        <v>CPW-34587-459</v>
      </c>
      <c r="T17">
        <v>44281</v>
      </c>
      <c r="U17" t="str">
        <v>84641-67384-TD</v>
      </c>
      <c r="V17" t="str">
        <v>A-L-2.5</v>
      </c>
      <c r="W17">
        <v>6</v>
      </c>
      <c r="X17" t="str">
        <v>Milty Middis</v>
      </c>
      <c r="Y17" t="str">
        <v>mmiddisiu@dmoz.org</v>
      </c>
      <c r="Z17" t="str">
        <v>United States</v>
      </c>
      <c r="AA17" t="str">
        <v>Ara</v>
      </c>
      <c r="AB17" t="str">
        <v>L</v>
      </c>
      <c r="AC17">
        <v>2.5</v>
      </c>
      <c r="AD17">
        <v>29.784999999999997</v>
      </c>
      <c r="AE17">
        <v>178.70999999999998</v>
      </c>
      <c r="AF17" t="str">
        <v>Arabica</v>
      </c>
      <c r="AG17" t="str">
        <v>Light</v>
      </c>
      <c r="AH17" t="str">
        <v>Yes</v>
      </c>
    </row>
    <row r="18" spans="2:34" x14ac:dyDescent="0.35">
      <c r="B18" s="2" t="s">
        <v>581</v>
      </c>
      <c r="C18" s="5">
        <v>43544</v>
      </c>
      <c r="D18" s="2" t="s">
        <v>582</v>
      </c>
      <c r="E18" t="s">
        <v>6152</v>
      </c>
      <c r="F18" s="2">
        <v>6</v>
      </c>
      <c r="G18" s="2" t="str">
        <f>INDEX(customers!$A$2:$I$1001,MATCH(orders!$D18,customers!$A$2:$A$1001,0), MATCH(orders!G$1,customers!$A$1:$I$1,0))</f>
        <v>Minni Alabaster</v>
      </c>
      <c r="H18" s="2" t="str">
        <f>IF(INDEX(customers!$A$2:$I$1001,MATCH(orders!$D18,customers!$A$2:$A$1001,0), MATCH(orders!H$1,customers!$A$1:$I$1,0)) = 0, " ", INDEX(customers!$A$2:$I$1001,MATCH(orders!$D18,customers!$A$2:$A$1001,0), MATCH(orders!H$1,customers!$A$1:$I$1,0)))</f>
        <v>malabasterg@hexun.com</v>
      </c>
      <c r="I18" s="2" t="str">
        <f>_xlfn.XLOOKUP(D18,customers!$A$1:$A$1001,customers!$G$1:$G$1001,,0)</f>
        <v>United States</v>
      </c>
      <c r="J18" t="str">
        <f>INDEX(products!$A$1:$G$49,MATCH(orders!$E18,products!$A$1:$A$49,0), MATCH(orders!J$1,products!$A$1:$G$1,0))</f>
        <v>Ara</v>
      </c>
      <c r="K18" t="str">
        <f>INDEX(products!$A$1:$G$49,MATCH(orders!$E18,products!$A$1:$A$49,0), MATCH(orders!K$1,products!$A$1:$G$1,0))</f>
        <v>M</v>
      </c>
      <c r="L18" s="3">
        <f>INDEX(products!$A$1:$G$49,MATCH(orders!$E18,products!$A$1:$A$49,0), MATCH(orders!L$1,products!$A$1:$G$1,0))</f>
        <v>0.2</v>
      </c>
      <c r="M18" s="4">
        <f>INDEX(products!$A$1:$G$49,MATCH(orders!$E18,products!$A$1:$A$49,0), MATCH(orders!M$1,products!$A$1:$G$1,0))</f>
        <v>3.375</v>
      </c>
      <c r="N18" s="4">
        <f t="shared" si="0"/>
        <v>20.25</v>
      </c>
      <c r="O18" t="str">
        <f t="shared" si="1"/>
        <v>Arabica</v>
      </c>
      <c r="P18" t="str" cm="1">
        <f t="array" ref="P18">_xlfn.IFS(K18 = "M", "Medium", K18 = "L", "Light", K18 = "D", "Dark")</f>
        <v>Medium</v>
      </c>
      <c r="Q18" t="str">
        <f>_xlfn.XLOOKUP(Orders[[#This Row],[Customer ID]],customers!$A$2:$A$1001,customers!$I$2:$I$1001,,0)</f>
        <v>No</v>
      </c>
      <c r="S18" t="str">
        <v>ZVQ-26122-859</v>
      </c>
      <c r="T18">
        <v>43797</v>
      </c>
      <c r="U18" t="str">
        <v>77154-45038-IH</v>
      </c>
      <c r="V18" t="str">
        <v>A-L-2.5</v>
      </c>
      <c r="W18">
        <v>6</v>
      </c>
      <c r="X18" t="str">
        <v>Bobby Folomkin</v>
      </c>
      <c r="Y18" t="str">
        <v>bfolomkinl8@yolasite.com</v>
      </c>
      <c r="Z18" t="str">
        <v>United States</v>
      </c>
      <c r="AA18" t="str">
        <v>Ara</v>
      </c>
      <c r="AB18" t="str">
        <v>L</v>
      </c>
      <c r="AC18">
        <v>2.5</v>
      </c>
      <c r="AD18">
        <v>29.784999999999997</v>
      </c>
      <c r="AE18">
        <v>178.70999999999998</v>
      </c>
      <c r="AF18" t="str">
        <v>Arabica</v>
      </c>
      <c r="AG18" t="str">
        <v>Light</v>
      </c>
      <c r="AH18" t="str">
        <v>Yes</v>
      </c>
    </row>
    <row r="19" spans="2:34" x14ac:dyDescent="0.35">
      <c r="B19" s="2" t="s">
        <v>587</v>
      </c>
      <c r="C19" s="5">
        <v>43757</v>
      </c>
      <c r="D19" s="2" t="s">
        <v>588</v>
      </c>
      <c r="E19" t="s">
        <v>6140</v>
      </c>
      <c r="F19" s="2">
        <v>6</v>
      </c>
      <c r="G19" s="2" t="str">
        <f>INDEX(customers!$A$2:$I$1001,MATCH(orders!$D19,customers!$A$2:$A$1001,0), MATCH(orders!G$1,customers!$A$1:$I$1,0))</f>
        <v>Rhianon Broxup</v>
      </c>
      <c r="H19" s="2" t="str">
        <f>IF(INDEX(customers!$A$2:$I$1001,MATCH(orders!$D19,customers!$A$2:$A$1001,0), MATCH(orders!H$1,customers!$A$1:$I$1,0)) = 0, " ", INDEX(customers!$A$2:$I$1001,MATCH(orders!$D19,customers!$A$2:$A$1001,0), MATCH(orders!H$1,customers!$A$1:$I$1,0)))</f>
        <v>rbroxuph@jimdo.com</v>
      </c>
      <c r="I19" s="2" t="str">
        <f>_xlfn.XLOOKUP(D19,customers!$A$1:$A$1001,customers!$G$1:$G$1001,,0)</f>
        <v>United States</v>
      </c>
      <c r="J19" t="str">
        <f>INDEX(products!$A$1:$G$49,MATCH(orders!$E19,products!$A$1:$A$49,0), MATCH(orders!J$1,products!$A$1:$G$1,0))</f>
        <v>Ara</v>
      </c>
      <c r="K19" t="str">
        <f>INDEX(products!$A$1:$G$49,MATCH(orders!$E19,products!$A$1:$A$49,0), MATCH(orders!K$1,products!$A$1:$G$1,0))</f>
        <v>L</v>
      </c>
      <c r="L19" s="3">
        <f>INDEX(products!$A$1:$G$49,MATCH(orders!$E19,products!$A$1:$A$49,0), MATCH(orders!L$1,products!$A$1:$G$1,0))</f>
        <v>1</v>
      </c>
      <c r="M19" s="4">
        <f>INDEX(products!$A$1:$G$49,MATCH(orders!$E19,products!$A$1:$A$49,0), MATCH(orders!M$1,products!$A$1:$G$1,0))</f>
        <v>12.95</v>
      </c>
      <c r="N19" s="4">
        <f t="shared" si="0"/>
        <v>77.699999999999989</v>
      </c>
      <c r="O19" t="str">
        <f t="shared" si="1"/>
        <v>Arabica</v>
      </c>
      <c r="P19" t="str" cm="1">
        <f t="array" ref="P19">_xlfn.IFS(K19 = "M", "Medium", K19 = "L", "Light", K19 = "D", "Dark")</f>
        <v>Light</v>
      </c>
      <c r="Q19" t="str">
        <f>_xlfn.XLOOKUP(Orders[[#This Row],[Customer ID]],customers!$A$2:$A$1001,customers!$I$2:$I$1001,,0)</f>
        <v>No</v>
      </c>
      <c r="S19" t="str">
        <v>KHO-27106-786</v>
      </c>
      <c r="T19">
        <v>44114</v>
      </c>
      <c r="U19" t="str">
        <v>01603-43789-TN</v>
      </c>
      <c r="V19" t="str">
        <v>L-D-2.5</v>
      </c>
      <c r="W19">
        <v>6</v>
      </c>
      <c r="X19" t="str">
        <v>Brice Romera</v>
      </c>
      <c r="Y19" t="str">
        <v>bromeramj@list-manage.com</v>
      </c>
      <c r="Z19" t="str">
        <v>Ireland</v>
      </c>
      <c r="AA19" t="str">
        <v>Lib</v>
      </c>
      <c r="AB19" t="str">
        <v>D</v>
      </c>
      <c r="AC19">
        <v>2.5</v>
      </c>
      <c r="AD19">
        <v>29.784999999999997</v>
      </c>
      <c r="AE19">
        <v>178.70999999999998</v>
      </c>
      <c r="AF19" t="str">
        <v>Liberica</v>
      </c>
      <c r="AG19" t="str">
        <v>Dark</v>
      </c>
      <c r="AH19" t="str">
        <v>Yes</v>
      </c>
    </row>
    <row r="20" spans="2:34" x14ac:dyDescent="0.35">
      <c r="B20" s="2" t="s">
        <v>593</v>
      </c>
      <c r="C20" s="5">
        <v>43629</v>
      </c>
      <c r="D20" s="2" t="s">
        <v>594</v>
      </c>
      <c r="E20" t="s">
        <v>6149</v>
      </c>
      <c r="F20" s="2">
        <v>4</v>
      </c>
      <c r="G20" s="2" t="str">
        <f>INDEX(customers!$A$2:$I$1001,MATCH(orders!$D20,customers!$A$2:$A$1001,0), MATCH(orders!G$1,customers!$A$1:$I$1,0))</f>
        <v>Pall Redford</v>
      </c>
      <c r="H20" s="2" t="str">
        <f>IF(INDEX(customers!$A$2:$I$1001,MATCH(orders!$D20,customers!$A$2:$A$1001,0), MATCH(orders!H$1,customers!$A$1:$I$1,0)) = 0, " ", INDEX(customers!$A$2:$I$1001,MATCH(orders!$D20,customers!$A$2:$A$1001,0), MATCH(orders!H$1,customers!$A$1:$I$1,0)))</f>
        <v>predfordi@ow.ly</v>
      </c>
      <c r="I20" s="2" t="str">
        <f>_xlfn.XLOOKUP(D20,customers!$A$1:$A$1001,customers!$G$1:$G$1001,,0)</f>
        <v>Ireland</v>
      </c>
      <c r="J20" t="str">
        <f>INDEX(products!$A$1:$G$49,MATCH(orders!$E20,products!$A$1:$A$49,0), MATCH(orders!J$1,products!$A$1:$G$1,0))</f>
        <v>Rob</v>
      </c>
      <c r="K20" t="str">
        <f>INDEX(products!$A$1:$G$49,MATCH(orders!$E20,products!$A$1:$A$49,0), MATCH(orders!K$1,products!$A$1:$G$1,0))</f>
        <v>D</v>
      </c>
      <c r="L20" s="3">
        <f>INDEX(products!$A$1:$G$49,MATCH(orders!$E20,products!$A$1:$A$49,0), MATCH(orders!L$1,products!$A$1:$G$1,0))</f>
        <v>2.5</v>
      </c>
      <c r="M20" s="4">
        <f>INDEX(products!$A$1:$G$49,MATCH(orders!$E20,products!$A$1:$A$49,0), MATCH(orders!M$1,products!$A$1:$G$1,0))</f>
        <v>20.584999999999997</v>
      </c>
      <c r="N20" s="4">
        <f t="shared" si="0"/>
        <v>82.339999999999989</v>
      </c>
      <c r="O20" t="str">
        <f t="shared" si="1"/>
        <v>Robusta</v>
      </c>
      <c r="P20" t="str" cm="1">
        <f t="array" ref="P20">_xlfn.IFS(K20 = "M", "Medium", K20 = "L", "Light", K20 = "D", "Dark")</f>
        <v>Dark</v>
      </c>
      <c r="Q20" t="str">
        <f>_xlfn.XLOOKUP(Orders[[#This Row],[Customer ID]],customers!$A$2:$A$1001,customers!$I$2:$I$1001,,0)</f>
        <v>Yes</v>
      </c>
      <c r="S20" t="str">
        <v>VQR-01002-970</v>
      </c>
      <c r="T20">
        <v>44132</v>
      </c>
      <c r="U20" t="str">
        <v>49315-21985-BB</v>
      </c>
      <c r="V20" t="str">
        <v>E-L-2.5</v>
      </c>
      <c r="W20">
        <v>5</v>
      </c>
      <c r="X20" t="str">
        <v>Duky Phizackerly</v>
      </c>
      <c r="Y20" t="str">
        <v>dphizackerlyb@utexas.edu</v>
      </c>
      <c r="Z20" t="str">
        <v>United States</v>
      </c>
      <c r="AA20" t="str">
        <v>Exc</v>
      </c>
      <c r="AB20" t="str">
        <v>L</v>
      </c>
      <c r="AC20">
        <v>2.5</v>
      </c>
      <c r="AD20">
        <v>34.154999999999994</v>
      </c>
      <c r="AE20">
        <v>170.77499999999998</v>
      </c>
      <c r="AF20" t="str">
        <v>Excelsa</v>
      </c>
      <c r="AG20" t="str">
        <v>Light</v>
      </c>
      <c r="AH20" t="str">
        <v>Yes</v>
      </c>
    </row>
    <row r="21" spans="2:34" x14ac:dyDescent="0.35">
      <c r="B21" s="2" t="s">
        <v>598</v>
      </c>
      <c r="C21" s="5">
        <v>44169</v>
      </c>
      <c r="D21" s="2" t="s">
        <v>599</v>
      </c>
      <c r="E21" t="s">
        <v>6152</v>
      </c>
      <c r="F21" s="2">
        <v>5</v>
      </c>
      <c r="G21" s="2" t="str">
        <f>INDEX(customers!$A$2:$I$1001,MATCH(orders!$D21,customers!$A$2:$A$1001,0), MATCH(orders!G$1,customers!$A$1:$I$1,0))</f>
        <v>Aurea Corradino</v>
      </c>
      <c r="H21" s="2" t="str">
        <f>IF(INDEX(customers!$A$2:$I$1001,MATCH(orders!$D21,customers!$A$2:$A$1001,0), MATCH(orders!H$1,customers!$A$1:$I$1,0)) = 0, " ", INDEX(customers!$A$2:$I$1001,MATCH(orders!$D21,customers!$A$2:$A$1001,0), MATCH(orders!H$1,customers!$A$1:$I$1,0)))</f>
        <v>acorradinoj@harvard.edu</v>
      </c>
      <c r="I21" s="2" t="str">
        <f>_xlfn.XLOOKUP(D21,customers!$A$1:$A$1001,customers!$G$1:$G$1001,,0)</f>
        <v>United States</v>
      </c>
      <c r="J21" t="str">
        <f>INDEX(products!$A$1:$G$49,MATCH(orders!$E21,products!$A$1:$A$49,0), MATCH(orders!J$1,products!$A$1:$G$1,0))</f>
        <v>Ara</v>
      </c>
      <c r="K21" t="str">
        <f>INDEX(products!$A$1:$G$49,MATCH(orders!$E21,products!$A$1:$A$49,0), MATCH(orders!K$1,products!$A$1:$G$1,0))</f>
        <v>M</v>
      </c>
      <c r="L21" s="3">
        <f>INDEX(products!$A$1:$G$49,MATCH(orders!$E21,products!$A$1:$A$49,0), MATCH(orders!L$1,products!$A$1:$G$1,0))</f>
        <v>0.2</v>
      </c>
      <c r="M21" s="4">
        <f>INDEX(products!$A$1:$G$49,MATCH(orders!$E21,products!$A$1:$A$49,0), MATCH(orders!M$1,products!$A$1:$G$1,0))</f>
        <v>3.375</v>
      </c>
      <c r="N21" s="4">
        <f t="shared" si="0"/>
        <v>16.875</v>
      </c>
      <c r="O21" t="str">
        <f t="shared" si="1"/>
        <v>Arabica</v>
      </c>
      <c r="P21" t="str" cm="1">
        <f t="array" ref="P21">_xlfn.IFS(K21 = "M", "Medium", K21 = "L", "Light", K21 = "D", "Dark")</f>
        <v>Medium</v>
      </c>
      <c r="Q21" t="str">
        <f>_xlfn.XLOOKUP(Orders[[#This Row],[Customer ID]],customers!$A$2:$A$1001,customers!$I$2:$I$1001,,0)</f>
        <v>Yes</v>
      </c>
      <c r="S21" t="str">
        <v>NCH-55389-562</v>
      </c>
      <c r="T21">
        <v>43582</v>
      </c>
      <c r="U21" t="str">
        <v>86579-92122-OC</v>
      </c>
      <c r="V21" t="str">
        <v>E-L-2.5</v>
      </c>
      <c r="W21">
        <v>5</v>
      </c>
      <c r="X21" t="str">
        <v>Brenn Dundredge</v>
      </c>
      <c r="Y21" t="str">
        <v xml:space="preserve"> </v>
      </c>
      <c r="Z21" t="str">
        <v>United States</v>
      </c>
      <c r="AA21" t="str">
        <v>Exc</v>
      </c>
      <c r="AB21" t="str">
        <v>L</v>
      </c>
      <c r="AC21">
        <v>2.5</v>
      </c>
      <c r="AD21">
        <v>34.154999999999994</v>
      </c>
      <c r="AE21">
        <v>170.77499999999998</v>
      </c>
      <c r="AF21" t="str">
        <v>Excelsa</v>
      </c>
      <c r="AG21" t="str">
        <v>Light</v>
      </c>
      <c r="AH21" t="str">
        <v>Yes</v>
      </c>
    </row>
    <row r="22" spans="2:34" x14ac:dyDescent="0.35">
      <c r="B22" s="2" t="s">
        <v>598</v>
      </c>
      <c r="C22" s="5">
        <v>44169</v>
      </c>
      <c r="D22" s="2" t="s">
        <v>599</v>
      </c>
      <c r="E22" t="s">
        <v>6153</v>
      </c>
      <c r="F22" s="2">
        <v>4</v>
      </c>
      <c r="G22" s="2" t="str">
        <f>INDEX(customers!$A$2:$I$1001,MATCH(orders!$D22,customers!$A$2:$A$1001,0), MATCH(orders!G$1,customers!$A$1:$I$1,0))</f>
        <v>Aurea Corradino</v>
      </c>
      <c r="H22" s="2" t="str">
        <f>IF(INDEX(customers!$A$2:$I$1001,MATCH(orders!$D22,customers!$A$2:$A$1001,0), MATCH(orders!H$1,customers!$A$1:$I$1,0)) = 0, " ", INDEX(customers!$A$2:$I$1001,MATCH(orders!$D22,customers!$A$2:$A$1001,0), MATCH(orders!H$1,customers!$A$1:$I$1,0)))</f>
        <v>acorradinoj@harvard.edu</v>
      </c>
      <c r="I22" s="2" t="str">
        <f>_xlfn.XLOOKUP(D22,customers!$A$1:$A$1001,customers!$G$1:$G$1001,,0)</f>
        <v>United States</v>
      </c>
      <c r="J22" t="str">
        <f>INDEX(products!$A$1:$G$49,MATCH(orders!$E22,products!$A$1:$A$49,0), MATCH(orders!J$1,products!$A$1:$G$1,0))</f>
        <v>Exc</v>
      </c>
      <c r="K22" t="str">
        <f>INDEX(products!$A$1:$G$49,MATCH(orders!$E22,products!$A$1:$A$49,0), MATCH(orders!K$1,products!$A$1:$G$1,0))</f>
        <v>D</v>
      </c>
      <c r="L22" s="3">
        <f>INDEX(products!$A$1:$G$49,MATCH(orders!$E22,products!$A$1:$A$49,0), MATCH(orders!L$1,products!$A$1:$G$1,0))</f>
        <v>0.2</v>
      </c>
      <c r="M22" s="4">
        <f>INDEX(products!$A$1:$G$49,MATCH(orders!$E22,products!$A$1:$A$49,0), MATCH(orders!M$1,products!$A$1:$G$1,0))</f>
        <v>3.645</v>
      </c>
      <c r="N22" s="4">
        <f t="shared" si="0"/>
        <v>14.58</v>
      </c>
      <c r="O22" t="str">
        <f t="shared" si="1"/>
        <v>Excelsa</v>
      </c>
      <c r="P22" t="str" cm="1">
        <f t="array" ref="P22">_xlfn.IFS(K22 = "M", "Medium", K22 = "L", "Light", K22 = "D", "Dark")</f>
        <v>Dark</v>
      </c>
      <c r="Q22" t="str">
        <f>_xlfn.XLOOKUP(Orders[[#This Row],[Customer ID]],customers!$A$2:$A$1001,customers!$I$2:$I$1001,,0)</f>
        <v>Yes</v>
      </c>
      <c r="S22" t="str">
        <v>MVV-19034-198</v>
      </c>
      <c r="T22">
        <v>43982</v>
      </c>
      <c r="U22" t="str">
        <v>98476-63654-CG</v>
      </c>
      <c r="V22" t="str">
        <v>E-D-2.5</v>
      </c>
      <c r="W22">
        <v>6</v>
      </c>
      <c r="X22" t="str">
        <v>Demetris Micheli</v>
      </c>
      <c r="Y22" t="str">
        <v xml:space="preserve"> </v>
      </c>
      <c r="Z22" t="str">
        <v>United States</v>
      </c>
      <c r="AA22" t="str">
        <v>Exc</v>
      </c>
      <c r="AB22" t="str">
        <v>D</v>
      </c>
      <c r="AC22">
        <v>2.5</v>
      </c>
      <c r="AD22">
        <v>27.945</v>
      </c>
      <c r="AE22">
        <v>167.67000000000002</v>
      </c>
      <c r="AF22" t="str">
        <v>Excelsa</v>
      </c>
      <c r="AG22" t="str">
        <v>Dark</v>
      </c>
      <c r="AH22" t="str">
        <v>Yes</v>
      </c>
    </row>
    <row r="23" spans="2:34" x14ac:dyDescent="0.35">
      <c r="B23" s="2" t="s">
        <v>608</v>
      </c>
      <c r="C23" s="5">
        <v>44169</v>
      </c>
      <c r="D23" s="2" t="s">
        <v>609</v>
      </c>
      <c r="E23" t="s">
        <v>6154</v>
      </c>
      <c r="F23" s="2">
        <v>6</v>
      </c>
      <c r="G23" s="2" t="str">
        <f>INDEX(customers!$A$2:$I$1001,MATCH(orders!$D23,customers!$A$2:$A$1001,0), MATCH(orders!G$1,customers!$A$1:$I$1,0))</f>
        <v>Avrit Davidowsky</v>
      </c>
      <c r="H23" s="2" t="str">
        <f>IF(INDEX(customers!$A$2:$I$1001,MATCH(orders!$D23,customers!$A$2:$A$1001,0), MATCH(orders!H$1,customers!$A$1:$I$1,0)) = 0, " ", INDEX(customers!$A$2:$I$1001,MATCH(orders!$D23,customers!$A$2:$A$1001,0), MATCH(orders!H$1,customers!$A$1:$I$1,0)))</f>
        <v>adavidowskyl@netvibes.com</v>
      </c>
      <c r="I23" s="2" t="str">
        <f>_xlfn.XLOOKUP(D23,customers!$A$1:$A$1001,customers!$G$1:$G$1001,,0)</f>
        <v>United States</v>
      </c>
      <c r="J23" t="str">
        <f>INDEX(products!$A$1:$G$49,MATCH(orders!$E23,products!$A$1:$A$49,0), MATCH(orders!J$1,products!$A$1:$G$1,0))</f>
        <v>Ara</v>
      </c>
      <c r="K23" t="str">
        <f>INDEX(products!$A$1:$G$49,MATCH(orders!$E23,products!$A$1:$A$49,0), MATCH(orders!K$1,products!$A$1:$G$1,0))</f>
        <v>D</v>
      </c>
      <c r="L23" s="3">
        <f>INDEX(products!$A$1:$G$49,MATCH(orders!$E23,products!$A$1:$A$49,0), MATCH(orders!L$1,products!$A$1:$G$1,0))</f>
        <v>0.2</v>
      </c>
      <c r="M23" s="4">
        <f>INDEX(products!$A$1:$G$49,MATCH(orders!$E23,products!$A$1:$A$49,0), MATCH(orders!M$1,products!$A$1:$G$1,0))</f>
        <v>2.9849999999999999</v>
      </c>
      <c r="N23" s="4">
        <f t="shared" si="0"/>
        <v>17.91</v>
      </c>
      <c r="O23" t="str">
        <f t="shared" si="1"/>
        <v>Arabica</v>
      </c>
      <c r="P23" t="str" cm="1">
        <f t="array" ref="P23">_xlfn.IFS(K23 = "M", "Medium", K23 = "L", "Light", K23 = "D", "Dark")</f>
        <v>Dark</v>
      </c>
      <c r="Q23" t="str">
        <f>_xlfn.XLOOKUP(Orders[[#This Row],[Customer ID]],customers!$A$2:$A$1001,customers!$I$2:$I$1001,,0)</f>
        <v>No</v>
      </c>
      <c r="S23" t="str">
        <v>VKA-82720-513</v>
      </c>
      <c r="T23">
        <v>43640</v>
      </c>
      <c r="U23" t="str">
        <v>12299-30914-NG</v>
      </c>
      <c r="V23" t="str">
        <v>A-M-2.5</v>
      </c>
      <c r="W23">
        <v>6</v>
      </c>
      <c r="X23" t="str">
        <v>Grete Holborn</v>
      </c>
      <c r="Y23" t="str">
        <v>gholborn4b@ow.ly</v>
      </c>
      <c r="Z23" t="str">
        <v>United States</v>
      </c>
      <c r="AA23" t="str">
        <v>Ara</v>
      </c>
      <c r="AB23" t="str">
        <v>M</v>
      </c>
      <c r="AC23">
        <v>2.5</v>
      </c>
      <c r="AD23">
        <v>25.874999999999996</v>
      </c>
      <c r="AE23">
        <v>155.24999999999997</v>
      </c>
      <c r="AF23" t="str">
        <v>Arabica</v>
      </c>
      <c r="AG23" t="str">
        <v>Medium</v>
      </c>
      <c r="AH23" t="str">
        <v>Yes</v>
      </c>
    </row>
    <row r="24" spans="2:34" x14ac:dyDescent="0.35">
      <c r="B24" s="2" t="s">
        <v>614</v>
      </c>
      <c r="C24" s="5">
        <v>44218</v>
      </c>
      <c r="D24" s="2" t="s">
        <v>615</v>
      </c>
      <c r="E24" t="s">
        <v>6151</v>
      </c>
      <c r="F24" s="2">
        <v>4</v>
      </c>
      <c r="G24" s="2" t="str">
        <f>INDEX(customers!$A$2:$I$1001,MATCH(orders!$D24,customers!$A$2:$A$1001,0), MATCH(orders!G$1,customers!$A$1:$I$1,0))</f>
        <v>Annabel Antuk</v>
      </c>
      <c r="H24" s="2" t="str">
        <f>IF(INDEX(customers!$A$2:$I$1001,MATCH(orders!$D24,customers!$A$2:$A$1001,0), MATCH(orders!H$1,customers!$A$1:$I$1,0)) = 0, " ", INDEX(customers!$A$2:$I$1001,MATCH(orders!$D24,customers!$A$2:$A$1001,0), MATCH(orders!H$1,customers!$A$1:$I$1,0)))</f>
        <v>aantukm@kickstarter.com</v>
      </c>
      <c r="I24" s="2" t="str">
        <f>_xlfn.XLOOKUP(D24,customers!$A$1:$A$1001,customers!$G$1:$G$1001,,0)</f>
        <v>United States</v>
      </c>
      <c r="J24" t="str">
        <f>INDEX(products!$A$1:$G$49,MATCH(orders!$E24,products!$A$1:$A$49,0), MATCH(orders!J$1,products!$A$1:$G$1,0))</f>
        <v>Rob</v>
      </c>
      <c r="K24" t="str">
        <f>INDEX(products!$A$1:$G$49,MATCH(orders!$E24,products!$A$1:$A$49,0), MATCH(orders!K$1,products!$A$1:$G$1,0))</f>
        <v>M</v>
      </c>
      <c r="L24" s="3">
        <f>INDEX(products!$A$1:$G$49,MATCH(orders!$E24,products!$A$1:$A$49,0), MATCH(orders!L$1,products!$A$1:$G$1,0))</f>
        <v>2.5</v>
      </c>
      <c r="M24" s="4">
        <f>INDEX(products!$A$1:$G$49,MATCH(orders!$E24,products!$A$1:$A$49,0), MATCH(orders!M$1,products!$A$1:$G$1,0))</f>
        <v>22.884999999999998</v>
      </c>
      <c r="N24" s="4">
        <f t="shared" si="0"/>
        <v>91.539999999999992</v>
      </c>
      <c r="O24" t="str">
        <f t="shared" si="1"/>
        <v>Robusta</v>
      </c>
      <c r="P24" t="str" cm="1">
        <f t="array" ref="P24">_xlfn.IFS(K24 = "M", "Medium", K24 = "L", "Light", K24 = "D", "Dark")</f>
        <v>Medium</v>
      </c>
      <c r="Q24" t="str">
        <f>_xlfn.XLOOKUP(Orders[[#This Row],[Customer ID]],customers!$A$2:$A$1001,customers!$I$2:$I$1001,,0)</f>
        <v>Yes</v>
      </c>
      <c r="S24" t="str">
        <v>SGI-48226-857</v>
      </c>
      <c r="T24">
        <v>43993</v>
      </c>
      <c r="U24" t="str">
        <v>84033-80762-EQ</v>
      </c>
      <c r="V24" t="str">
        <v>A-M-2.5</v>
      </c>
      <c r="W24">
        <v>6</v>
      </c>
      <c r="X24" t="str">
        <v>Codi Littrell</v>
      </c>
      <c r="Y24" t="str">
        <v xml:space="preserve"> </v>
      </c>
      <c r="Z24" t="str">
        <v>United States</v>
      </c>
      <c r="AA24" t="str">
        <v>Ara</v>
      </c>
      <c r="AB24" t="str">
        <v>M</v>
      </c>
      <c r="AC24">
        <v>2.5</v>
      </c>
      <c r="AD24">
        <v>25.874999999999996</v>
      </c>
      <c r="AE24">
        <v>155.24999999999997</v>
      </c>
      <c r="AF24" t="str">
        <v>Arabica</v>
      </c>
      <c r="AG24" t="str">
        <v>Medium</v>
      </c>
      <c r="AH24" t="str">
        <v>Yes</v>
      </c>
    </row>
    <row r="25" spans="2:34" x14ac:dyDescent="0.35">
      <c r="B25" s="2" t="s">
        <v>620</v>
      </c>
      <c r="C25" s="5">
        <v>44603</v>
      </c>
      <c r="D25" s="2" t="s">
        <v>621</v>
      </c>
      <c r="E25" t="s">
        <v>6154</v>
      </c>
      <c r="F25" s="2">
        <v>4</v>
      </c>
      <c r="G25" s="2" t="str">
        <f>INDEX(customers!$A$2:$I$1001,MATCH(orders!$D25,customers!$A$2:$A$1001,0), MATCH(orders!G$1,customers!$A$1:$I$1,0))</f>
        <v>Iorgo Kleinert</v>
      </c>
      <c r="H25" s="2" t="str">
        <f>IF(INDEX(customers!$A$2:$I$1001,MATCH(orders!$D25,customers!$A$2:$A$1001,0), MATCH(orders!H$1,customers!$A$1:$I$1,0)) = 0, " ", INDEX(customers!$A$2:$I$1001,MATCH(orders!$D25,customers!$A$2:$A$1001,0), MATCH(orders!H$1,customers!$A$1:$I$1,0)))</f>
        <v>ikleinertn@timesonline.co.uk</v>
      </c>
      <c r="I25" s="2" t="str">
        <f>_xlfn.XLOOKUP(D25,customers!$A$1:$A$1001,customers!$G$1:$G$1001,,0)</f>
        <v>United States</v>
      </c>
      <c r="J25" t="str">
        <f>INDEX(products!$A$1:$G$49,MATCH(orders!$E25,products!$A$1:$A$49,0), MATCH(orders!J$1,products!$A$1:$G$1,0))</f>
        <v>Ara</v>
      </c>
      <c r="K25" t="str">
        <f>INDEX(products!$A$1:$G$49,MATCH(orders!$E25,products!$A$1:$A$49,0), MATCH(orders!K$1,products!$A$1:$G$1,0))</f>
        <v>D</v>
      </c>
      <c r="L25" s="3">
        <f>INDEX(products!$A$1:$G$49,MATCH(orders!$E25,products!$A$1:$A$49,0), MATCH(orders!L$1,products!$A$1:$G$1,0))</f>
        <v>0.2</v>
      </c>
      <c r="M25" s="4">
        <f>INDEX(products!$A$1:$G$49,MATCH(orders!$E25,products!$A$1:$A$49,0), MATCH(orders!M$1,products!$A$1:$G$1,0))</f>
        <v>2.9849999999999999</v>
      </c>
      <c r="N25" s="4">
        <f t="shared" si="0"/>
        <v>11.94</v>
      </c>
      <c r="O25" t="str">
        <f t="shared" si="1"/>
        <v>Arabica</v>
      </c>
      <c r="P25" t="str" cm="1">
        <f t="array" ref="P25">_xlfn.IFS(K25 = "M", "Medium", K25 = "L", "Light", K25 = "D", "Dark")</f>
        <v>Dark</v>
      </c>
      <c r="Q25" t="str">
        <f>_xlfn.XLOOKUP(Orders[[#This Row],[Customer ID]],customers!$A$2:$A$1001,customers!$I$2:$I$1001,,0)</f>
        <v>Yes</v>
      </c>
      <c r="S25" t="str">
        <v>LWS-13938-905</v>
      </c>
      <c r="T25">
        <v>44153</v>
      </c>
      <c r="U25" t="str">
        <v>90533-82440-EE</v>
      </c>
      <c r="V25" t="str">
        <v>A-M-2.5</v>
      </c>
      <c r="W25">
        <v>6</v>
      </c>
      <c r="X25" t="str">
        <v>Michale Delves</v>
      </c>
      <c r="Y25" t="str">
        <v>mdelvespz@nature.com</v>
      </c>
      <c r="Z25" t="str">
        <v>United States</v>
      </c>
      <c r="AA25" t="str">
        <v>Ara</v>
      </c>
      <c r="AB25" t="str">
        <v>M</v>
      </c>
      <c r="AC25">
        <v>2.5</v>
      </c>
      <c r="AD25">
        <v>25.874999999999996</v>
      </c>
      <c r="AE25">
        <v>155.24999999999997</v>
      </c>
      <c r="AF25" t="str">
        <v>Arabica</v>
      </c>
      <c r="AG25" t="str">
        <v>Medium</v>
      </c>
      <c r="AH25" t="str">
        <v>Yes</v>
      </c>
    </row>
    <row r="26" spans="2:34" x14ac:dyDescent="0.35">
      <c r="B26" s="2" t="s">
        <v>626</v>
      </c>
      <c r="C26" s="5">
        <v>44454</v>
      </c>
      <c r="D26" s="2" t="s">
        <v>627</v>
      </c>
      <c r="E26" t="s">
        <v>6155</v>
      </c>
      <c r="F26" s="2">
        <v>1</v>
      </c>
      <c r="G26" s="2" t="str">
        <f>INDEX(customers!$A$2:$I$1001,MATCH(orders!$D26,customers!$A$2:$A$1001,0), MATCH(orders!G$1,customers!$A$1:$I$1,0))</f>
        <v>Chrisy Blofeld</v>
      </c>
      <c r="H26" s="2" t="str">
        <f>IF(INDEX(customers!$A$2:$I$1001,MATCH(orders!$D26,customers!$A$2:$A$1001,0), MATCH(orders!H$1,customers!$A$1:$I$1,0)) = 0, " ", INDEX(customers!$A$2:$I$1001,MATCH(orders!$D26,customers!$A$2:$A$1001,0), MATCH(orders!H$1,customers!$A$1:$I$1,0)))</f>
        <v>cblofeldo@amazon.co.uk</v>
      </c>
      <c r="I26" s="2" t="str">
        <f>_xlfn.XLOOKUP(D26,customers!$A$1:$A$1001,customers!$G$1:$G$1001,,0)</f>
        <v>United States</v>
      </c>
      <c r="J26" t="str">
        <f>INDEX(products!$A$1:$G$49,MATCH(orders!$E26,products!$A$1:$A$49,0), MATCH(orders!J$1,products!$A$1:$G$1,0))</f>
        <v>Ara</v>
      </c>
      <c r="K26" t="str">
        <f>INDEX(products!$A$1:$G$49,MATCH(orders!$E26,products!$A$1:$A$49,0), MATCH(orders!K$1,products!$A$1:$G$1,0))</f>
        <v>M</v>
      </c>
      <c r="L26" s="3">
        <f>INDEX(products!$A$1:$G$49,MATCH(orders!$E26,products!$A$1:$A$49,0), MATCH(orders!L$1,products!$A$1:$G$1,0))</f>
        <v>1</v>
      </c>
      <c r="M26" s="4">
        <f>INDEX(products!$A$1:$G$49,MATCH(orders!$E26,products!$A$1:$A$49,0), MATCH(orders!M$1,products!$A$1:$G$1,0))</f>
        <v>11.25</v>
      </c>
      <c r="N26" s="4">
        <f t="shared" si="0"/>
        <v>11.25</v>
      </c>
      <c r="O26" t="str">
        <f t="shared" si="1"/>
        <v>Arabica</v>
      </c>
      <c r="P26" t="str" cm="1">
        <f t="array" ref="P26">_xlfn.IFS(K26 = "M", "Medium", K26 = "L", "Light", K26 = "D", "Dark")</f>
        <v>Medium</v>
      </c>
      <c r="Q26" t="str">
        <f>_xlfn.XLOOKUP(Orders[[#This Row],[Customer ID]],customers!$A$2:$A$1001,customers!$I$2:$I$1001,,0)</f>
        <v>No</v>
      </c>
      <c r="S26" t="str">
        <v>OQA-93249-841</v>
      </c>
      <c r="T26">
        <v>43560</v>
      </c>
      <c r="U26" t="str">
        <v>03917-13632-KC</v>
      </c>
      <c r="V26" t="str">
        <v>A-M-2.5</v>
      </c>
      <c r="W26">
        <v>6</v>
      </c>
      <c r="X26" t="str">
        <v>Herta Layne</v>
      </c>
      <c r="Y26" t="str">
        <v xml:space="preserve"> </v>
      </c>
      <c r="Z26" t="str">
        <v>United States</v>
      </c>
      <c r="AA26" t="str">
        <v>Ara</v>
      </c>
      <c r="AB26" t="str">
        <v>M</v>
      </c>
      <c r="AC26">
        <v>2.5</v>
      </c>
      <c r="AD26">
        <v>25.874999999999996</v>
      </c>
      <c r="AE26">
        <v>155.24999999999997</v>
      </c>
      <c r="AF26" t="str">
        <v>Arabica</v>
      </c>
      <c r="AG26" t="str">
        <v>Medium</v>
      </c>
      <c r="AH26" t="str">
        <v>Yes</v>
      </c>
    </row>
    <row r="27" spans="2:34" x14ac:dyDescent="0.35">
      <c r="B27" s="2" t="s">
        <v>632</v>
      </c>
      <c r="C27" s="5">
        <v>44128</v>
      </c>
      <c r="D27" s="2" t="s">
        <v>633</v>
      </c>
      <c r="E27" t="s">
        <v>6156</v>
      </c>
      <c r="F27" s="2">
        <v>3</v>
      </c>
      <c r="G27" s="2" t="str">
        <f>INDEX(customers!$A$2:$I$1001,MATCH(orders!$D27,customers!$A$2:$A$1001,0), MATCH(orders!G$1,customers!$A$1:$I$1,0))</f>
        <v>Culley Farris</v>
      </c>
      <c r="H27" s="2" t="str">
        <f>IF(INDEX(customers!$A$2:$I$1001,MATCH(orders!$D27,customers!$A$2:$A$1001,0), MATCH(orders!H$1,customers!$A$1:$I$1,0)) = 0, " ", INDEX(customers!$A$2:$I$1001,MATCH(orders!$D27,customers!$A$2:$A$1001,0), MATCH(orders!H$1,customers!$A$1:$I$1,0)))</f>
        <v xml:space="preserve"> </v>
      </c>
      <c r="I27" s="2" t="str">
        <f>_xlfn.XLOOKUP(D27,customers!$A$1:$A$1001,customers!$G$1:$G$1001,,0)</f>
        <v>United States</v>
      </c>
      <c r="J27" t="str">
        <f>INDEX(products!$A$1:$G$49,MATCH(orders!$E27,products!$A$1:$A$49,0), MATCH(orders!J$1,products!$A$1:$G$1,0))</f>
        <v>Exc</v>
      </c>
      <c r="K27" t="str">
        <f>INDEX(products!$A$1:$G$49,MATCH(orders!$E27,products!$A$1:$A$49,0), MATCH(orders!K$1,products!$A$1:$G$1,0))</f>
        <v>M</v>
      </c>
      <c r="L27" s="3">
        <f>INDEX(products!$A$1:$G$49,MATCH(orders!$E27,products!$A$1:$A$49,0), MATCH(orders!L$1,products!$A$1:$G$1,0))</f>
        <v>0.2</v>
      </c>
      <c r="M27" s="4">
        <f>INDEX(products!$A$1:$G$49,MATCH(orders!$E27,products!$A$1:$A$49,0), MATCH(orders!M$1,products!$A$1:$G$1,0))</f>
        <v>4.125</v>
      </c>
      <c r="N27" s="4">
        <f t="shared" si="0"/>
        <v>12.375</v>
      </c>
      <c r="O27" t="str">
        <f t="shared" si="1"/>
        <v>Excelsa</v>
      </c>
      <c r="P27" t="str" cm="1">
        <f t="array" ref="P27">_xlfn.IFS(K27 = "M", "Medium", K27 = "L", "Light", K27 = "D", "Dark")</f>
        <v>Medium</v>
      </c>
      <c r="Q27" t="str">
        <f>_xlfn.XLOOKUP(Orders[[#This Row],[Customer ID]],customers!$A$2:$A$1001,customers!$I$2:$I$1001,,0)</f>
        <v>Yes</v>
      </c>
      <c r="S27" t="str">
        <v>HSF-66926-425</v>
      </c>
      <c r="T27">
        <v>43891</v>
      </c>
      <c r="U27" t="str">
        <v>00539-42510-RY</v>
      </c>
      <c r="V27" t="str">
        <v>L-D-2.5</v>
      </c>
      <c r="W27">
        <v>5</v>
      </c>
      <c r="X27" t="str">
        <v>Nickey Youles</v>
      </c>
      <c r="Y27" t="str">
        <v>nyoules2t@reference.com</v>
      </c>
      <c r="Z27" t="str">
        <v>Ireland</v>
      </c>
      <c r="AA27" t="str">
        <v>Lib</v>
      </c>
      <c r="AB27" t="str">
        <v>D</v>
      </c>
      <c r="AC27">
        <v>2.5</v>
      </c>
      <c r="AD27">
        <v>29.784999999999997</v>
      </c>
      <c r="AE27">
        <v>148.92499999999998</v>
      </c>
      <c r="AF27" t="str">
        <v>Liberica</v>
      </c>
      <c r="AG27" t="str">
        <v>Dark</v>
      </c>
      <c r="AH27" t="str">
        <v>Yes</v>
      </c>
    </row>
    <row r="28" spans="2:34" x14ac:dyDescent="0.35">
      <c r="B28" s="2" t="s">
        <v>637</v>
      </c>
      <c r="C28" s="5">
        <v>43516</v>
      </c>
      <c r="D28" s="2" t="s">
        <v>638</v>
      </c>
      <c r="E28" t="s">
        <v>6157</v>
      </c>
      <c r="F28" s="2">
        <v>4</v>
      </c>
      <c r="G28" s="2" t="str">
        <f>INDEX(customers!$A$2:$I$1001,MATCH(orders!$D28,customers!$A$2:$A$1001,0), MATCH(orders!G$1,customers!$A$1:$I$1,0))</f>
        <v>Selene Shales</v>
      </c>
      <c r="H28" s="2" t="str">
        <f>IF(INDEX(customers!$A$2:$I$1001,MATCH(orders!$D28,customers!$A$2:$A$1001,0), MATCH(orders!H$1,customers!$A$1:$I$1,0)) = 0, " ", INDEX(customers!$A$2:$I$1001,MATCH(orders!$D28,customers!$A$2:$A$1001,0), MATCH(orders!H$1,customers!$A$1:$I$1,0)))</f>
        <v>sshalesq@umich.edu</v>
      </c>
      <c r="I28" s="2" t="str">
        <f>_xlfn.XLOOKUP(D28,customers!$A$1:$A$1001,customers!$G$1:$G$1001,,0)</f>
        <v>United States</v>
      </c>
      <c r="J28" t="str">
        <f>INDEX(products!$A$1:$G$49,MATCH(orders!$E28,products!$A$1:$A$49,0), MATCH(orders!J$1,products!$A$1:$G$1,0))</f>
        <v>Ara</v>
      </c>
      <c r="K28" t="str">
        <f>INDEX(products!$A$1:$G$49,MATCH(orders!$E28,products!$A$1:$A$49,0), MATCH(orders!K$1,products!$A$1:$G$1,0))</f>
        <v>M</v>
      </c>
      <c r="L28" s="3">
        <f>INDEX(products!$A$1:$G$49,MATCH(orders!$E28,products!$A$1:$A$49,0), MATCH(orders!L$1,products!$A$1:$G$1,0))</f>
        <v>0.5</v>
      </c>
      <c r="M28" s="4">
        <f>INDEX(products!$A$1:$G$49,MATCH(orders!$E28,products!$A$1:$A$49,0), MATCH(orders!M$1,products!$A$1:$G$1,0))</f>
        <v>6.75</v>
      </c>
      <c r="N28" s="4">
        <f t="shared" si="0"/>
        <v>27</v>
      </c>
      <c r="O28" t="str">
        <f t="shared" si="1"/>
        <v>Arabica</v>
      </c>
      <c r="P28" t="str" cm="1">
        <f t="array" ref="P28">_xlfn.IFS(K28 = "M", "Medium", K28 = "L", "Light", K28 = "D", "Dark")</f>
        <v>Medium</v>
      </c>
      <c r="Q28" t="str">
        <f>_xlfn.XLOOKUP(Orders[[#This Row],[Customer ID]],customers!$A$2:$A$1001,customers!$I$2:$I$1001,,0)</f>
        <v>Yes</v>
      </c>
      <c r="S28" t="str">
        <v>WRP-39846-614</v>
      </c>
      <c r="T28">
        <v>44624</v>
      </c>
      <c r="U28" t="str">
        <v>47493-68564-YM</v>
      </c>
      <c r="V28" t="str">
        <v>A-L-2.5</v>
      </c>
      <c r="W28">
        <v>5</v>
      </c>
      <c r="X28" t="str">
        <v>Bidget Tremellier</v>
      </c>
      <c r="Y28" t="str">
        <v xml:space="preserve"> </v>
      </c>
      <c r="Z28" t="str">
        <v>Ireland</v>
      </c>
      <c r="AA28" t="str">
        <v>Ara</v>
      </c>
      <c r="AB28" t="str">
        <v>L</v>
      </c>
      <c r="AC28">
        <v>2.5</v>
      </c>
      <c r="AD28">
        <v>29.784999999999997</v>
      </c>
      <c r="AE28">
        <v>148.92499999999998</v>
      </c>
      <c r="AF28" t="str">
        <v>Arabica</v>
      </c>
      <c r="AG28" t="str">
        <v>Light</v>
      </c>
      <c r="AH28" t="str">
        <v>Yes</v>
      </c>
    </row>
    <row r="29" spans="2:34" x14ac:dyDescent="0.35">
      <c r="B29" s="2" t="s">
        <v>643</v>
      </c>
      <c r="C29" s="5">
        <v>43746</v>
      </c>
      <c r="D29" s="2" t="s">
        <v>644</v>
      </c>
      <c r="E29" t="s">
        <v>6152</v>
      </c>
      <c r="F29" s="2">
        <v>5</v>
      </c>
      <c r="G29" s="2" t="str">
        <f>INDEX(customers!$A$2:$I$1001,MATCH(orders!$D29,customers!$A$2:$A$1001,0), MATCH(orders!G$1,customers!$A$1:$I$1,0))</f>
        <v>Vivie Danneil</v>
      </c>
      <c r="H29" s="2" t="str">
        <f>IF(INDEX(customers!$A$2:$I$1001,MATCH(orders!$D29,customers!$A$2:$A$1001,0), MATCH(orders!H$1,customers!$A$1:$I$1,0)) = 0, " ", INDEX(customers!$A$2:$I$1001,MATCH(orders!$D29,customers!$A$2:$A$1001,0), MATCH(orders!H$1,customers!$A$1:$I$1,0)))</f>
        <v>vdanneilr@mtv.com</v>
      </c>
      <c r="I29" s="2" t="str">
        <f>_xlfn.XLOOKUP(D29,customers!$A$1:$A$1001,customers!$G$1:$G$1001,,0)</f>
        <v>Ireland</v>
      </c>
      <c r="J29" t="str">
        <f>INDEX(products!$A$1:$G$49,MATCH(orders!$E29,products!$A$1:$A$49,0), MATCH(orders!J$1,products!$A$1:$G$1,0))</f>
        <v>Ara</v>
      </c>
      <c r="K29" t="str">
        <f>INDEX(products!$A$1:$G$49,MATCH(orders!$E29,products!$A$1:$A$49,0), MATCH(orders!K$1,products!$A$1:$G$1,0))</f>
        <v>M</v>
      </c>
      <c r="L29" s="3">
        <f>INDEX(products!$A$1:$G$49,MATCH(orders!$E29,products!$A$1:$A$49,0), MATCH(orders!L$1,products!$A$1:$G$1,0))</f>
        <v>0.2</v>
      </c>
      <c r="M29" s="4">
        <f>INDEX(products!$A$1:$G$49,MATCH(orders!$E29,products!$A$1:$A$49,0), MATCH(orders!M$1,products!$A$1:$G$1,0))</f>
        <v>3.375</v>
      </c>
      <c r="N29" s="4">
        <f t="shared" si="0"/>
        <v>16.875</v>
      </c>
      <c r="O29" t="str">
        <f t="shared" si="1"/>
        <v>Arabica</v>
      </c>
      <c r="P29" t="str" cm="1">
        <f t="array" ref="P29">_xlfn.IFS(K29 = "M", "Medium", K29 = "L", "Light", K29 = "D", "Dark")</f>
        <v>Medium</v>
      </c>
      <c r="Q29" t="str">
        <f>_xlfn.XLOOKUP(Orders[[#This Row],[Customer ID]],customers!$A$2:$A$1001,customers!$I$2:$I$1001,,0)</f>
        <v>No</v>
      </c>
      <c r="S29" t="str">
        <v>VTV-03546-175</v>
      </c>
      <c r="T29">
        <v>44043</v>
      </c>
      <c r="U29" t="str">
        <v>03384-62101-IY</v>
      </c>
      <c r="V29" t="str">
        <v>A-L-2.5</v>
      </c>
      <c r="W29">
        <v>5</v>
      </c>
      <c r="X29" t="str">
        <v>Osbert Robins</v>
      </c>
      <c r="Y29" t="str">
        <v>orobins3o@salon.com</v>
      </c>
      <c r="Z29" t="str">
        <v>United States</v>
      </c>
      <c r="AA29" t="str">
        <v>Ara</v>
      </c>
      <c r="AB29" t="str">
        <v>L</v>
      </c>
      <c r="AC29">
        <v>2.5</v>
      </c>
      <c r="AD29">
        <v>29.784999999999997</v>
      </c>
      <c r="AE29">
        <v>148.92499999999998</v>
      </c>
      <c r="AF29" t="str">
        <v>Arabica</v>
      </c>
      <c r="AG29" t="str">
        <v>Light</v>
      </c>
      <c r="AH29" t="str">
        <v>Yes</v>
      </c>
    </row>
    <row r="30" spans="2:34" x14ac:dyDescent="0.35">
      <c r="B30" s="2" t="s">
        <v>649</v>
      </c>
      <c r="C30" s="5">
        <v>44775</v>
      </c>
      <c r="D30" s="2" t="s">
        <v>650</v>
      </c>
      <c r="E30" t="s">
        <v>6158</v>
      </c>
      <c r="F30" s="2">
        <v>3</v>
      </c>
      <c r="G30" s="2" t="str">
        <f>INDEX(customers!$A$2:$I$1001,MATCH(orders!$D30,customers!$A$2:$A$1001,0), MATCH(orders!G$1,customers!$A$1:$I$1,0))</f>
        <v>Theresita Newbury</v>
      </c>
      <c r="H30" s="2" t="str">
        <f>IF(INDEX(customers!$A$2:$I$1001,MATCH(orders!$D30,customers!$A$2:$A$1001,0), MATCH(orders!H$1,customers!$A$1:$I$1,0)) = 0, " ", INDEX(customers!$A$2:$I$1001,MATCH(orders!$D30,customers!$A$2:$A$1001,0), MATCH(orders!H$1,customers!$A$1:$I$1,0)))</f>
        <v>tnewburys@usda.gov</v>
      </c>
      <c r="I30" s="2" t="str">
        <f>_xlfn.XLOOKUP(D30,customers!$A$1:$A$1001,customers!$G$1:$G$1001,,0)</f>
        <v>Ireland</v>
      </c>
      <c r="J30" t="str">
        <f>INDEX(products!$A$1:$G$49,MATCH(orders!$E30,products!$A$1:$A$49,0), MATCH(orders!J$1,products!$A$1:$G$1,0))</f>
        <v>Ara</v>
      </c>
      <c r="K30" t="str">
        <f>INDEX(products!$A$1:$G$49,MATCH(orders!$E30,products!$A$1:$A$49,0), MATCH(orders!K$1,products!$A$1:$G$1,0))</f>
        <v>D</v>
      </c>
      <c r="L30" s="3">
        <f>INDEX(products!$A$1:$G$49,MATCH(orders!$E30,products!$A$1:$A$49,0), MATCH(orders!L$1,products!$A$1:$G$1,0))</f>
        <v>0.5</v>
      </c>
      <c r="M30" s="4">
        <f>INDEX(products!$A$1:$G$49,MATCH(orders!$E30,products!$A$1:$A$49,0), MATCH(orders!M$1,products!$A$1:$G$1,0))</f>
        <v>5.97</v>
      </c>
      <c r="N30" s="4">
        <f t="shared" si="0"/>
        <v>17.91</v>
      </c>
      <c r="O30" t="str">
        <f t="shared" si="1"/>
        <v>Arabica</v>
      </c>
      <c r="P30" t="str" cm="1">
        <f t="array" ref="P30">_xlfn.IFS(K30 = "M", "Medium", K30 = "L", "Light", K30 = "D", "Dark")</f>
        <v>Dark</v>
      </c>
      <c r="Q30" t="str">
        <f>_xlfn.XLOOKUP(Orders[[#This Row],[Customer ID]],customers!$A$2:$A$1001,customers!$I$2:$I$1001,,0)</f>
        <v>No</v>
      </c>
      <c r="S30" t="str">
        <v>RGU-43561-950</v>
      </c>
      <c r="T30">
        <v>44142</v>
      </c>
      <c r="U30" t="str">
        <v>44220-00348-MB</v>
      </c>
      <c r="V30" t="str">
        <v>A-L-2.5</v>
      </c>
      <c r="W30">
        <v>5</v>
      </c>
      <c r="X30" t="str">
        <v>Broderick McGilvra</v>
      </c>
      <c r="Y30" t="str">
        <v>bmcgilvrabm@so-net.ne.jp</v>
      </c>
      <c r="Z30" t="str">
        <v>United States</v>
      </c>
      <c r="AA30" t="str">
        <v>Ara</v>
      </c>
      <c r="AB30" t="str">
        <v>L</v>
      </c>
      <c r="AC30">
        <v>2.5</v>
      </c>
      <c r="AD30">
        <v>29.784999999999997</v>
      </c>
      <c r="AE30">
        <v>148.92499999999998</v>
      </c>
      <c r="AF30" t="str">
        <v>Arabica</v>
      </c>
      <c r="AG30" t="str">
        <v>Light</v>
      </c>
      <c r="AH30" t="str">
        <v>Yes</v>
      </c>
    </row>
    <row r="31" spans="2:34" x14ac:dyDescent="0.35">
      <c r="B31" s="2" t="s">
        <v>655</v>
      </c>
      <c r="C31" s="5">
        <v>43516</v>
      </c>
      <c r="D31" s="2" t="s">
        <v>656</v>
      </c>
      <c r="E31" t="s">
        <v>6147</v>
      </c>
      <c r="F31" s="2">
        <v>4</v>
      </c>
      <c r="G31" s="2" t="str">
        <f>INDEX(customers!$A$2:$I$1001,MATCH(orders!$D31,customers!$A$2:$A$1001,0), MATCH(orders!G$1,customers!$A$1:$I$1,0))</f>
        <v>Mozelle Calcutt</v>
      </c>
      <c r="H31" s="2" t="str">
        <f>IF(INDEX(customers!$A$2:$I$1001,MATCH(orders!$D31,customers!$A$2:$A$1001,0), MATCH(orders!H$1,customers!$A$1:$I$1,0)) = 0, " ", INDEX(customers!$A$2:$I$1001,MATCH(orders!$D31,customers!$A$2:$A$1001,0), MATCH(orders!H$1,customers!$A$1:$I$1,0)))</f>
        <v>mcalcuttt@baidu.com</v>
      </c>
      <c r="I31" s="2" t="str">
        <f>_xlfn.XLOOKUP(D31,customers!$A$1:$A$1001,customers!$G$1:$G$1001,,0)</f>
        <v>Ireland</v>
      </c>
      <c r="J31" t="str">
        <f>INDEX(products!$A$1:$G$49,MATCH(orders!$E31,products!$A$1:$A$49,0), MATCH(orders!J$1,products!$A$1:$G$1,0))</f>
        <v>Ara</v>
      </c>
      <c r="K31" t="str">
        <f>INDEX(products!$A$1:$G$49,MATCH(orders!$E31,products!$A$1:$A$49,0), MATCH(orders!K$1,products!$A$1:$G$1,0))</f>
        <v>D</v>
      </c>
      <c r="L31" s="3">
        <f>INDEX(products!$A$1:$G$49,MATCH(orders!$E31,products!$A$1:$A$49,0), MATCH(orders!L$1,products!$A$1:$G$1,0))</f>
        <v>1</v>
      </c>
      <c r="M31" s="4">
        <f>INDEX(products!$A$1:$G$49,MATCH(orders!$E31,products!$A$1:$A$49,0), MATCH(orders!M$1,products!$A$1:$G$1,0))</f>
        <v>9.9499999999999993</v>
      </c>
      <c r="N31" s="4">
        <f t="shared" si="0"/>
        <v>39.799999999999997</v>
      </c>
      <c r="O31" t="str">
        <f t="shared" si="1"/>
        <v>Arabica</v>
      </c>
      <c r="P31" t="str" cm="1">
        <f t="array" ref="P31">_xlfn.IFS(K31 = "M", "Medium", K31 = "L", "Light", K31 = "D", "Dark")</f>
        <v>Dark</v>
      </c>
      <c r="Q31" t="str">
        <f>_xlfn.XLOOKUP(Orders[[#This Row],[Customer ID]],customers!$A$2:$A$1001,customers!$I$2:$I$1001,,0)</f>
        <v>Yes</v>
      </c>
      <c r="S31" t="str">
        <v>LTS-03470-353</v>
      </c>
      <c r="T31">
        <v>44028</v>
      </c>
      <c r="U31" t="str">
        <v>90985-89807-RW</v>
      </c>
      <c r="V31" t="str">
        <v>A-L-2.5</v>
      </c>
      <c r="W31">
        <v>5</v>
      </c>
      <c r="X31" t="str">
        <v>Wang Powlesland</v>
      </c>
      <c r="Y31" t="str">
        <v>wpowleslandgt@soundcloud.com</v>
      </c>
      <c r="Z31" t="str">
        <v>United States</v>
      </c>
      <c r="AA31" t="str">
        <v>Ara</v>
      </c>
      <c r="AB31" t="str">
        <v>L</v>
      </c>
      <c r="AC31">
        <v>2.5</v>
      </c>
      <c r="AD31">
        <v>29.784999999999997</v>
      </c>
      <c r="AE31">
        <v>148.92499999999998</v>
      </c>
      <c r="AF31" t="str">
        <v>Arabica</v>
      </c>
      <c r="AG31" t="str">
        <v>Light</v>
      </c>
      <c r="AH31" t="str">
        <v>Yes</v>
      </c>
    </row>
    <row r="32" spans="2:34" x14ac:dyDescent="0.35">
      <c r="B32" s="2" t="s">
        <v>661</v>
      </c>
      <c r="C32" s="5">
        <v>44464</v>
      </c>
      <c r="D32" s="2" t="s">
        <v>662</v>
      </c>
      <c r="E32" t="s">
        <v>6159</v>
      </c>
      <c r="F32" s="2">
        <v>5</v>
      </c>
      <c r="G32" s="2" t="str">
        <f>INDEX(customers!$A$2:$I$1001,MATCH(orders!$D32,customers!$A$2:$A$1001,0), MATCH(orders!G$1,customers!$A$1:$I$1,0))</f>
        <v>Adrian Swaine</v>
      </c>
      <c r="H32" s="2" t="str">
        <f>IF(INDEX(customers!$A$2:$I$1001,MATCH(orders!$D32,customers!$A$2:$A$1001,0), MATCH(orders!H$1,customers!$A$1:$I$1,0)) = 0, " ", INDEX(customers!$A$2:$I$1001,MATCH(orders!$D32,customers!$A$2:$A$1001,0), MATCH(orders!H$1,customers!$A$1:$I$1,0)))</f>
        <v xml:space="preserve"> </v>
      </c>
      <c r="I32" s="2" t="str">
        <f>_xlfn.XLOOKUP(D32,customers!$A$1:$A$1001,customers!$G$1:$G$1001,,0)</f>
        <v>United States</v>
      </c>
      <c r="J32" t="str">
        <f>INDEX(products!$A$1:$G$49,MATCH(orders!$E32,products!$A$1:$A$49,0), MATCH(orders!J$1,products!$A$1:$G$1,0))</f>
        <v>Lib</v>
      </c>
      <c r="K32" t="str">
        <f>INDEX(products!$A$1:$G$49,MATCH(orders!$E32,products!$A$1:$A$49,0), MATCH(orders!K$1,products!$A$1:$G$1,0))</f>
        <v>M</v>
      </c>
      <c r="L32" s="3">
        <f>INDEX(products!$A$1:$G$49,MATCH(orders!$E32,products!$A$1:$A$49,0), MATCH(orders!L$1,products!$A$1:$G$1,0))</f>
        <v>0.2</v>
      </c>
      <c r="M32" s="4">
        <f>INDEX(products!$A$1:$G$49,MATCH(orders!$E32,products!$A$1:$A$49,0), MATCH(orders!M$1,products!$A$1:$G$1,0))</f>
        <v>4.3650000000000002</v>
      </c>
      <c r="N32" s="4">
        <f t="shared" si="0"/>
        <v>21.825000000000003</v>
      </c>
      <c r="O32" t="str">
        <f t="shared" si="1"/>
        <v>Liberica</v>
      </c>
      <c r="P32" t="str" cm="1">
        <f t="array" ref="P32">_xlfn.IFS(K32 = "M", "Medium", K32 = "L", "Light", K32 = "D", "Dark")</f>
        <v>Medium</v>
      </c>
      <c r="Q32" t="str">
        <f>_xlfn.XLOOKUP(Orders[[#This Row],[Customer ID]],customers!$A$2:$A$1001,customers!$I$2:$I$1001,,0)</f>
        <v>No</v>
      </c>
      <c r="S32" t="str">
        <v>DWZ-69106-473</v>
      </c>
      <c r="T32">
        <v>43600</v>
      </c>
      <c r="U32" t="str">
        <v>76447-50326-IC</v>
      </c>
      <c r="V32" t="str">
        <v>L-L-2.5</v>
      </c>
      <c r="W32">
        <v>4</v>
      </c>
      <c r="X32" t="str">
        <v>Karry Flanders</v>
      </c>
      <c r="Y32" t="str">
        <v>kflanders1f@over-blog.com</v>
      </c>
      <c r="Z32" t="str">
        <v>Ireland</v>
      </c>
      <c r="AA32" t="str">
        <v>Lib</v>
      </c>
      <c r="AB32" t="str">
        <v>L</v>
      </c>
      <c r="AC32">
        <v>2.5</v>
      </c>
      <c r="AD32">
        <v>36.454999999999998</v>
      </c>
      <c r="AE32">
        <v>145.82</v>
      </c>
      <c r="AF32" t="str">
        <v>Liberica</v>
      </c>
      <c r="AG32" t="str">
        <v>Light</v>
      </c>
      <c r="AH32" t="str">
        <v>Yes</v>
      </c>
    </row>
    <row r="33" spans="2:34" x14ac:dyDescent="0.35">
      <c r="B33" s="2" t="s">
        <v>661</v>
      </c>
      <c r="C33" s="5">
        <v>44464</v>
      </c>
      <c r="D33" s="2" t="s">
        <v>662</v>
      </c>
      <c r="E33" t="s">
        <v>6158</v>
      </c>
      <c r="F33" s="2">
        <v>6</v>
      </c>
      <c r="G33" s="2" t="str">
        <f>INDEX(customers!$A$2:$I$1001,MATCH(orders!$D33,customers!$A$2:$A$1001,0), MATCH(orders!G$1,customers!$A$1:$I$1,0))</f>
        <v>Adrian Swaine</v>
      </c>
      <c r="H33" s="2" t="str">
        <f>IF(INDEX(customers!$A$2:$I$1001,MATCH(orders!$D33,customers!$A$2:$A$1001,0), MATCH(orders!H$1,customers!$A$1:$I$1,0)) = 0, " ", INDEX(customers!$A$2:$I$1001,MATCH(orders!$D33,customers!$A$2:$A$1001,0), MATCH(orders!H$1,customers!$A$1:$I$1,0)))</f>
        <v xml:space="preserve"> </v>
      </c>
      <c r="I33" s="2" t="str">
        <f>_xlfn.XLOOKUP(D33,customers!$A$1:$A$1001,customers!$G$1:$G$1001,,0)</f>
        <v>United States</v>
      </c>
      <c r="J33" t="str">
        <f>INDEX(products!$A$1:$G$49,MATCH(orders!$E33,products!$A$1:$A$49,0), MATCH(orders!J$1,products!$A$1:$G$1,0))</f>
        <v>Ara</v>
      </c>
      <c r="K33" t="str">
        <f>INDEX(products!$A$1:$G$49,MATCH(orders!$E33,products!$A$1:$A$49,0), MATCH(orders!K$1,products!$A$1:$G$1,0))</f>
        <v>D</v>
      </c>
      <c r="L33" s="3">
        <f>INDEX(products!$A$1:$G$49,MATCH(orders!$E33,products!$A$1:$A$49,0), MATCH(orders!L$1,products!$A$1:$G$1,0))</f>
        <v>0.5</v>
      </c>
      <c r="M33" s="4">
        <f>INDEX(products!$A$1:$G$49,MATCH(orders!$E33,products!$A$1:$A$49,0), MATCH(orders!M$1,products!$A$1:$G$1,0))</f>
        <v>5.97</v>
      </c>
      <c r="N33" s="4">
        <f t="shared" si="0"/>
        <v>35.82</v>
      </c>
      <c r="O33" t="str">
        <f t="shared" si="1"/>
        <v>Arabica</v>
      </c>
      <c r="P33" t="str" cm="1">
        <f t="array" ref="P33">_xlfn.IFS(K33 = "M", "Medium", K33 = "L", "Light", K33 = "D", "Dark")</f>
        <v>Dark</v>
      </c>
      <c r="Q33" t="str">
        <f>_xlfn.XLOOKUP(Orders[[#This Row],[Customer ID]],customers!$A$2:$A$1001,customers!$I$2:$I$1001,,0)</f>
        <v>No</v>
      </c>
      <c r="S33" t="str">
        <v>DSN-15872-519</v>
      </c>
      <c r="T33">
        <v>44532</v>
      </c>
      <c r="U33" t="str">
        <v>53809-98498-SN</v>
      </c>
      <c r="V33" t="str">
        <v>L-L-2.5</v>
      </c>
      <c r="W33">
        <v>4</v>
      </c>
      <c r="X33" t="str">
        <v>Bo Kindley</v>
      </c>
      <c r="Y33" t="str">
        <v>bkindleygl@wikimedia.org</v>
      </c>
      <c r="Z33" t="str">
        <v>United States</v>
      </c>
      <c r="AA33" t="str">
        <v>Lib</v>
      </c>
      <c r="AB33" t="str">
        <v>L</v>
      </c>
      <c r="AC33">
        <v>2.5</v>
      </c>
      <c r="AD33">
        <v>36.454999999999998</v>
      </c>
      <c r="AE33">
        <v>145.82</v>
      </c>
      <c r="AF33" t="str">
        <v>Liberica</v>
      </c>
      <c r="AG33" t="str">
        <v>Light</v>
      </c>
      <c r="AH33" t="str">
        <v>Yes</v>
      </c>
    </row>
    <row r="34" spans="2:34" x14ac:dyDescent="0.35">
      <c r="B34" s="2" t="s">
        <v>661</v>
      </c>
      <c r="C34" s="5">
        <v>44464</v>
      </c>
      <c r="D34" s="2" t="s">
        <v>662</v>
      </c>
      <c r="E34" t="s">
        <v>6160</v>
      </c>
      <c r="F34" s="2">
        <v>6</v>
      </c>
      <c r="G34" s="2" t="str">
        <f>INDEX(customers!$A$2:$I$1001,MATCH(orders!$D34,customers!$A$2:$A$1001,0), MATCH(orders!G$1,customers!$A$1:$I$1,0))</f>
        <v>Adrian Swaine</v>
      </c>
      <c r="H34" s="2" t="str">
        <f>IF(INDEX(customers!$A$2:$I$1001,MATCH(orders!$D34,customers!$A$2:$A$1001,0), MATCH(orders!H$1,customers!$A$1:$I$1,0)) = 0, " ", INDEX(customers!$A$2:$I$1001,MATCH(orders!$D34,customers!$A$2:$A$1001,0), MATCH(orders!H$1,customers!$A$1:$I$1,0)))</f>
        <v xml:space="preserve"> </v>
      </c>
      <c r="I34" s="2" t="str">
        <f>_xlfn.XLOOKUP(D34,customers!$A$1:$A$1001,customers!$G$1:$G$1001,,0)</f>
        <v>United States</v>
      </c>
      <c r="J34" t="str">
        <f>INDEX(products!$A$1:$G$49,MATCH(orders!$E34,products!$A$1:$A$49,0), MATCH(orders!J$1,products!$A$1:$G$1,0))</f>
        <v>Lib</v>
      </c>
      <c r="K34" t="str">
        <f>INDEX(products!$A$1:$G$49,MATCH(orders!$E34,products!$A$1:$A$49,0), MATCH(orders!K$1,products!$A$1:$G$1,0))</f>
        <v>M</v>
      </c>
      <c r="L34" s="3">
        <f>INDEX(products!$A$1:$G$49,MATCH(orders!$E34,products!$A$1:$A$49,0), MATCH(orders!L$1,products!$A$1:$G$1,0))</f>
        <v>0.5</v>
      </c>
      <c r="M34" s="4">
        <f>INDEX(products!$A$1:$G$49,MATCH(orders!$E34,products!$A$1:$A$49,0), MATCH(orders!M$1,products!$A$1:$G$1,0))</f>
        <v>8.73</v>
      </c>
      <c r="N34" s="4">
        <f t="shared" si="0"/>
        <v>52.38</v>
      </c>
      <c r="O34" t="str">
        <f t="shared" si="1"/>
        <v>Liberica</v>
      </c>
      <c r="P34" t="str" cm="1">
        <f t="array" ref="P34">_xlfn.IFS(K34 = "M", "Medium", K34 = "L", "Light", K34 = "D", "Dark")</f>
        <v>Medium</v>
      </c>
      <c r="Q34" t="str">
        <f>_xlfn.XLOOKUP(Orders[[#This Row],[Customer ID]],customers!$A$2:$A$1001,customers!$I$2:$I$1001,,0)</f>
        <v>No</v>
      </c>
      <c r="S34" t="str">
        <v>VID-40587-569</v>
      </c>
      <c r="T34">
        <v>44247</v>
      </c>
      <c r="U34" t="str">
        <v>09818-59895-EH</v>
      </c>
      <c r="V34" t="str">
        <v>E-D-2.5</v>
      </c>
      <c r="W34">
        <v>5</v>
      </c>
      <c r="X34" t="str">
        <v>Stanly Keets</v>
      </c>
      <c r="Y34" t="str">
        <v>skeetsde@answers.com</v>
      </c>
      <c r="Z34" t="str">
        <v>United States</v>
      </c>
      <c r="AA34" t="str">
        <v>Exc</v>
      </c>
      <c r="AB34" t="str">
        <v>D</v>
      </c>
      <c r="AC34">
        <v>2.5</v>
      </c>
      <c r="AD34">
        <v>27.945</v>
      </c>
      <c r="AE34">
        <v>139.72499999999999</v>
      </c>
      <c r="AF34" t="str">
        <v>Excelsa</v>
      </c>
      <c r="AG34" t="str">
        <v>Dark</v>
      </c>
      <c r="AH34" t="str">
        <v>Yes</v>
      </c>
    </row>
    <row r="35" spans="2:34" x14ac:dyDescent="0.35">
      <c r="B35" s="2" t="s">
        <v>676</v>
      </c>
      <c r="C35" s="5">
        <v>44394</v>
      </c>
      <c r="D35" s="2" t="s">
        <v>677</v>
      </c>
      <c r="E35" t="s">
        <v>6145</v>
      </c>
      <c r="F35" s="2">
        <v>5</v>
      </c>
      <c r="G35" s="2" t="str">
        <f>INDEX(customers!$A$2:$I$1001,MATCH(orders!$D35,customers!$A$2:$A$1001,0), MATCH(orders!G$1,customers!$A$1:$I$1,0))</f>
        <v>Gallard Gatheral</v>
      </c>
      <c r="H35" s="2" t="str">
        <f>IF(INDEX(customers!$A$2:$I$1001,MATCH(orders!$D35,customers!$A$2:$A$1001,0), MATCH(orders!H$1,customers!$A$1:$I$1,0)) = 0, " ", INDEX(customers!$A$2:$I$1001,MATCH(orders!$D35,customers!$A$2:$A$1001,0), MATCH(orders!H$1,customers!$A$1:$I$1,0)))</f>
        <v>ggatheralx@123-reg.co.uk</v>
      </c>
      <c r="I35" s="2" t="str">
        <f>_xlfn.XLOOKUP(D35,customers!$A$1:$A$1001,customers!$G$1:$G$1001,,0)</f>
        <v>United States</v>
      </c>
      <c r="J35" t="str">
        <f>INDEX(products!$A$1:$G$49,MATCH(orders!$E35,products!$A$1:$A$49,0), MATCH(orders!J$1,products!$A$1:$G$1,0))</f>
        <v>Lib</v>
      </c>
      <c r="K35" t="str">
        <f>INDEX(products!$A$1:$G$49,MATCH(orders!$E35,products!$A$1:$A$49,0), MATCH(orders!K$1,products!$A$1:$G$1,0))</f>
        <v>L</v>
      </c>
      <c r="L35" s="3">
        <f>INDEX(products!$A$1:$G$49,MATCH(orders!$E35,products!$A$1:$A$49,0), MATCH(orders!L$1,products!$A$1:$G$1,0))</f>
        <v>0.2</v>
      </c>
      <c r="M35" s="4">
        <f>INDEX(products!$A$1:$G$49,MATCH(orders!$E35,products!$A$1:$A$49,0), MATCH(orders!M$1,products!$A$1:$G$1,0))</f>
        <v>4.7549999999999999</v>
      </c>
      <c r="N35" s="4">
        <f t="shared" si="0"/>
        <v>23.774999999999999</v>
      </c>
      <c r="O35" t="str">
        <f t="shared" si="1"/>
        <v>Liberica</v>
      </c>
      <c r="P35" t="str" cm="1">
        <f t="array" ref="P35">_xlfn.IFS(K35 = "M", "Medium", K35 = "L", "Light", K35 = "D", "Dark")</f>
        <v>Light</v>
      </c>
      <c r="Q35" t="str">
        <f>_xlfn.XLOOKUP(Orders[[#This Row],[Customer ID]],customers!$A$2:$A$1001,customers!$I$2:$I$1001,,0)</f>
        <v>No</v>
      </c>
      <c r="S35" t="str">
        <v>VEM-79839-466</v>
      </c>
      <c r="T35">
        <v>44636</v>
      </c>
      <c r="U35" t="str">
        <v>32743-78448-KT</v>
      </c>
      <c r="V35" t="str">
        <v>R-L-2.5</v>
      </c>
      <c r="W35">
        <v>5</v>
      </c>
      <c r="X35" t="str">
        <v>Janella Millett</v>
      </c>
      <c r="Y35" t="str">
        <v>jmillettik@addtoany.com</v>
      </c>
      <c r="Z35" t="str">
        <v>United States</v>
      </c>
      <c r="AA35" t="str">
        <v>Rob</v>
      </c>
      <c r="AB35" t="str">
        <v>L</v>
      </c>
      <c r="AC35">
        <v>2.5</v>
      </c>
      <c r="AD35">
        <v>27.484999999999996</v>
      </c>
      <c r="AE35">
        <v>137.42499999999998</v>
      </c>
      <c r="AF35" t="str">
        <v>Robusta</v>
      </c>
      <c r="AG35" t="str">
        <v>Light</v>
      </c>
      <c r="AH35" t="str">
        <v>Yes</v>
      </c>
    </row>
    <row r="36" spans="2:34" x14ac:dyDescent="0.35">
      <c r="B36" s="2" t="s">
        <v>681</v>
      </c>
      <c r="C36" s="5">
        <v>44011</v>
      </c>
      <c r="D36" s="2" t="s">
        <v>682</v>
      </c>
      <c r="E36" t="s">
        <v>6161</v>
      </c>
      <c r="F36" s="2">
        <v>6</v>
      </c>
      <c r="G36" s="2" t="str">
        <f>INDEX(customers!$A$2:$I$1001,MATCH(orders!$D36,customers!$A$2:$A$1001,0), MATCH(orders!G$1,customers!$A$1:$I$1,0))</f>
        <v>Una Welberry</v>
      </c>
      <c r="H36" s="2" t="str">
        <f>IF(INDEX(customers!$A$2:$I$1001,MATCH(orders!$D36,customers!$A$2:$A$1001,0), MATCH(orders!H$1,customers!$A$1:$I$1,0)) = 0, " ", INDEX(customers!$A$2:$I$1001,MATCH(orders!$D36,customers!$A$2:$A$1001,0), MATCH(orders!H$1,customers!$A$1:$I$1,0)))</f>
        <v>uwelberryy@ebay.co.uk</v>
      </c>
      <c r="I36" s="2" t="str">
        <f>_xlfn.XLOOKUP(D36,customers!$A$1:$A$1001,customers!$G$1:$G$1001,,0)</f>
        <v>United Kingdom</v>
      </c>
      <c r="J36" t="str">
        <f>INDEX(products!$A$1:$G$49,MATCH(orders!$E36,products!$A$1:$A$49,0), MATCH(orders!J$1,products!$A$1:$G$1,0))</f>
        <v>Lib</v>
      </c>
      <c r="K36" t="str">
        <f>INDEX(products!$A$1:$G$49,MATCH(orders!$E36,products!$A$1:$A$49,0), MATCH(orders!K$1,products!$A$1:$G$1,0))</f>
        <v>L</v>
      </c>
      <c r="L36" s="3">
        <f>INDEX(products!$A$1:$G$49,MATCH(orders!$E36,products!$A$1:$A$49,0), MATCH(orders!L$1,products!$A$1:$G$1,0))</f>
        <v>0.5</v>
      </c>
      <c r="M36" s="4">
        <f>INDEX(products!$A$1:$G$49,MATCH(orders!$E36,products!$A$1:$A$49,0), MATCH(orders!M$1,products!$A$1:$G$1,0))</f>
        <v>9.51</v>
      </c>
      <c r="N36" s="4">
        <f t="shared" si="0"/>
        <v>57.06</v>
      </c>
      <c r="O36" t="str">
        <f t="shared" si="1"/>
        <v>Liberica</v>
      </c>
      <c r="P36" t="str" cm="1">
        <f t="array" ref="P36">_xlfn.IFS(K36 = "M", "Medium", K36 = "L", "Light", K36 = "D", "Dark")</f>
        <v>Light</v>
      </c>
      <c r="Q36" t="str">
        <f>_xlfn.XLOOKUP(Orders[[#This Row],[Customer ID]],customers!$A$2:$A$1001,customers!$I$2:$I$1001,,0)</f>
        <v>Yes</v>
      </c>
      <c r="S36" t="str">
        <v>LTN-89139-350</v>
      </c>
      <c r="T36">
        <v>43643</v>
      </c>
      <c r="U36" t="str">
        <v>07756-71018-GU</v>
      </c>
      <c r="V36" t="str">
        <v>R-L-2.5</v>
      </c>
      <c r="W36">
        <v>5</v>
      </c>
      <c r="X36" t="str">
        <v>Kacy Canto</v>
      </c>
      <c r="Y36" t="str">
        <v>kcantor4@gmpg.org</v>
      </c>
      <c r="Z36" t="str">
        <v>United States</v>
      </c>
      <c r="AA36" t="str">
        <v>Rob</v>
      </c>
      <c r="AB36" t="str">
        <v>L</v>
      </c>
      <c r="AC36">
        <v>2.5</v>
      </c>
      <c r="AD36">
        <v>27.484999999999996</v>
      </c>
      <c r="AE36">
        <v>137.42499999999998</v>
      </c>
      <c r="AF36" t="str">
        <v>Robusta</v>
      </c>
      <c r="AG36" t="str">
        <v>Light</v>
      </c>
      <c r="AH36" t="str">
        <v>Yes</v>
      </c>
    </row>
    <row r="37" spans="2:34" x14ac:dyDescent="0.35">
      <c r="B37" s="2" t="s">
        <v>687</v>
      </c>
      <c r="C37" s="5">
        <v>44348</v>
      </c>
      <c r="D37" s="2" t="s">
        <v>688</v>
      </c>
      <c r="E37" t="s">
        <v>6158</v>
      </c>
      <c r="F37" s="2">
        <v>6</v>
      </c>
      <c r="G37" s="2" t="str">
        <f>INDEX(customers!$A$2:$I$1001,MATCH(orders!$D37,customers!$A$2:$A$1001,0), MATCH(orders!G$1,customers!$A$1:$I$1,0))</f>
        <v>Faber Eilhart</v>
      </c>
      <c r="H37" s="2" t="str">
        <f>IF(INDEX(customers!$A$2:$I$1001,MATCH(orders!$D37,customers!$A$2:$A$1001,0), MATCH(orders!H$1,customers!$A$1:$I$1,0)) = 0, " ", INDEX(customers!$A$2:$I$1001,MATCH(orders!$D37,customers!$A$2:$A$1001,0), MATCH(orders!H$1,customers!$A$1:$I$1,0)))</f>
        <v>feilhartz@who.int</v>
      </c>
      <c r="I37" s="2" t="str">
        <f>_xlfn.XLOOKUP(D37,customers!$A$1:$A$1001,customers!$G$1:$G$1001,,0)</f>
        <v>United States</v>
      </c>
      <c r="J37" t="str">
        <f>INDEX(products!$A$1:$G$49,MATCH(orders!$E37,products!$A$1:$A$49,0), MATCH(orders!J$1,products!$A$1:$G$1,0))</f>
        <v>Ara</v>
      </c>
      <c r="K37" t="str">
        <f>INDEX(products!$A$1:$G$49,MATCH(orders!$E37,products!$A$1:$A$49,0), MATCH(orders!K$1,products!$A$1:$G$1,0))</f>
        <v>D</v>
      </c>
      <c r="L37" s="3">
        <f>INDEX(products!$A$1:$G$49,MATCH(orders!$E37,products!$A$1:$A$49,0), MATCH(orders!L$1,products!$A$1:$G$1,0))</f>
        <v>0.5</v>
      </c>
      <c r="M37" s="4">
        <f>INDEX(products!$A$1:$G$49,MATCH(orders!$E37,products!$A$1:$A$49,0), MATCH(orders!M$1,products!$A$1:$G$1,0))</f>
        <v>5.97</v>
      </c>
      <c r="N37" s="4">
        <f t="shared" si="0"/>
        <v>35.82</v>
      </c>
      <c r="O37" t="str">
        <f t="shared" si="1"/>
        <v>Arabica</v>
      </c>
      <c r="P37" t="str" cm="1">
        <f t="array" ref="P37">_xlfn.IFS(K37 = "M", "Medium", K37 = "L", "Light", K37 = "D", "Dark")</f>
        <v>Dark</v>
      </c>
      <c r="Q37" t="str">
        <f>_xlfn.XLOOKUP(Orders[[#This Row],[Customer ID]],customers!$A$2:$A$1001,customers!$I$2:$I$1001,,0)</f>
        <v>No</v>
      </c>
      <c r="S37" t="str">
        <v>HHF-36647-854</v>
      </c>
      <c r="T37">
        <v>44505</v>
      </c>
      <c r="U37" t="str">
        <v>39011-18412-GR</v>
      </c>
      <c r="V37" t="str">
        <v>A-D-2.5</v>
      </c>
      <c r="W37">
        <v>6</v>
      </c>
      <c r="X37" t="str">
        <v>Adora Roubert</v>
      </c>
      <c r="Y37" t="str">
        <v>aroubertn0@tmall.com</v>
      </c>
      <c r="Z37" t="str">
        <v>United States</v>
      </c>
      <c r="AA37" t="str">
        <v>Ara</v>
      </c>
      <c r="AB37" t="str">
        <v>D</v>
      </c>
      <c r="AC37">
        <v>2.5</v>
      </c>
      <c r="AD37">
        <v>22.884999999999998</v>
      </c>
      <c r="AE37">
        <v>137.31</v>
      </c>
      <c r="AF37" t="str">
        <v>Arabica</v>
      </c>
      <c r="AG37" t="str">
        <v>Dark</v>
      </c>
      <c r="AH37" t="str">
        <v>Yes</v>
      </c>
    </row>
    <row r="38" spans="2:34" x14ac:dyDescent="0.35">
      <c r="B38" s="2" t="s">
        <v>693</v>
      </c>
      <c r="C38" s="5">
        <v>44233</v>
      </c>
      <c r="D38" s="2" t="s">
        <v>694</v>
      </c>
      <c r="E38" t="s">
        <v>6159</v>
      </c>
      <c r="F38" s="2">
        <v>2</v>
      </c>
      <c r="G38" s="2" t="str">
        <f>INDEX(customers!$A$2:$I$1001,MATCH(orders!$D38,customers!$A$2:$A$1001,0), MATCH(orders!G$1,customers!$A$1:$I$1,0))</f>
        <v>Zorina Ponting</v>
      </c>
      <c r="H38" s="2" t="str">
        <f>IF(INDEX(customers!$A$2:$I$1001,MATCH(orders!$D38,customers!$A$2:$A$1001,0), MATCH(orders!H$1,customers!$A$1:$I$1,0)) = 0, " ", INDEX(customers!$A$2:$I$1001,MATCH(orders!$D38,customers!$A$2:$A$1001,0), MATCH(orders!H$1,customers!$A$1:$I$1,0)))</f>
        <v>zponting10@altervista.org</v>
      </c>
      <c r="I38" s="2" t="str">
        <f>_xlfn.XLOOKUP(D38,customers!$A$1:$A$1001,customers!$G$1:$G$1001,,0)</f>
        <v>United States</v>
      </c>
      <c r="J38" t="str">
        <f>INDEX(products!$A$1:$G$49,MATCH(orders!$E38,products!$A$1:$A$49,0), MATCH(orders!J$1,products!$A$1:$G$1,0))</f>
        <v>Lib</v>
      </c>
      <c r="K38" t="str">
        <f>INDEX(products!$A$1:$G$49,MATCH(orders!$E38,products!$A$1:$A$49,0), MATCH(orders!K$1,products!$A$1:$G$1,0))</f>
        <v>M</v>
      </c>
      <c r="L38" s="3">
        <f>INDEX(products!$A$1:$G$49,MATCH(orders!$E38,products!$A$1:$A$49,0), MATCH(orders!L$1,products!$A$1:$G$1,0))</f>
        <v>0.2</v>
      </c>
      <c r="M38" s="4">
        <f>INDEX(products!$A$1:$G$49,MATCH(orders!$E38,products!$A$1:$A$49,0), MATCH(orders!M$1,products!$A$1:$G$1,0))</f>
        <v>4.3650000000000002</v>
      </c>
      <c r="N38" s="4">
        <f t="shared" si="0"/>
        <v>8.73</v>
      </c>
      <c r="O38" t="str">
        <f t="shared" si="1"/>
        <v>Liberica</v>
      </c>
      <c r="P38" t="str" cm="1">
        <f t="array" ref="P38">_xlfn.IFS(K38 = "M", "Medium", K38 = "L", "Light", K38 = "D", "Dark")</f>
        <v>Medium</v>
      </c>
      <c r="Q38" t="str">
        <f>_xlfn.XLOOKUP(Orders[[#This Row],[Customer ID]],customers!$A$2:$A$1001,customers!$I$2:$I$1001,,0)</f>
        <v>No</v>
      </c>
      <c r="S38" t="str">
        <v>YLK-78851-470</v>
      </c>
      <c r="T38">
        <v>43726</v>
      </c>
      <c r="U38" t="str">
        <v>58559-08254-UY</v>
      </c>
      <c r="V38" t="str">
        <v>R-M-2.5</v>
      </c>
      <c r="W38">
        <v>6</v>
      </c>
      <c r="X38" t="str">
        <v>Paulie Fonzone</v>
      </c>
      <c r="Y38" t="str">
        <v xml:space="preserve"> </v>
      </c>
      <c r="Z38" t="str">
        <v>United States</v>
      </c>
      <c r="AA38" t="str">
        <v>Rob</v>
      </c>
      <c r="AB38" t="str">
        <v>M</v>
      </c>
      <c r="AC38">
        <v>2.5</v>
      </c>
      <c r="AD38">
        <v>22.884999999999998</v>
      </c>
      <c r="AE38">
        <v>137.31</v>
      </c>
      <c r="AF38" t="str">
        <v>Robusta</v>
      </c>
      <c r="AG38" t="str">
        <v>Medium</v>
      </c>
      <c r="AH38" t="str">
        <v>Yes</v>
      </c>
    </row>
    <row r="39" spans="2:34" x14ac:dyDescent="0.35">
      <c r="B39" s="2" t="s">
        <v>699</v>
      </c>
      <c r="C39" s="5">
        <v>43580</v>
      </c>
      <c r="D39" s="2" t="s">
        <v>700</v>
      </c>
      <c r="E39" t="s">
        <v>6161</v>
      </c>
      <c r="F39" s="2">
        <v>3</v>
      </c>
      <c r="G39" s="2" t="str">
        <f>INDEX(customers!$A$2:$I$1001,MATCH(orders!$D39,customers!$A$2:$A$1001,0), MATCH(orders!G$1,customers!$A$1:$I$1,0))</f>
        <v>Silvio Strase</v>
      </c>
      <c r="H39" s="2" t="str">
        <f>IF(INDEX(customers!$A$2:$I$1001,MATCH(orders!$D39,customers!$A$2:$A$1001,0), MATCH(orders!H$1,customers!$A$1:$I$1,0)) = 0, " ", INDEX(customers!$A$2:$I$1001,MATCH(orders!$D39,customers!$A$2:$A$1001,0), MATCH(orders!H$1,customers!$A$1:$I$1,0)))</f>
        <v>sstrase11@booking.com</v>
      </c>
      <c r="I39" s="2" t="str">
        <f>_xlfn.XLOOKUP(D39,customers!$A$1:$A$1001,customers!$G$1:$G$1001,,0)</f>
        <v>United States</v>
      </c>
      <c r="J39" t="str">
        <f>INDEX(products!$A$1:$G$49,MATCH(orders!$E39,products!$A$1:$A$49,0), MATCH(orders!J$1,products!$A$1:$G$1,0))</f>
        <v>Lib</v>
      </c>
      <c r="K39" t="str">
        <f>INDEX(products!$A$1:$G$49,MATCH(orders!$E39,products!$A$1:$A$49,0), MATCH(orders!K$1,products!$A$1:$G$1,0))</f>
        <v>L</v>
      </c>
      <c r="L39" s="3">
        <f>INDEX(products!$A$1:$G$49,MATCH(orders!$E39,products!$A$1:$A$49,0), MATCH(orders!L$1,products!$A$1:$G$1,0))</f>
        <v>0.5</v>
      </c>
      <c r="M39" s="4">
        <f>INDEX(products!$A$1:$G$49,MATCH(orders!$E39,products!$A$1:$A$49,0), MATCH(orders!M$1,products!$A$1:$G$1,0))</f>
        <v>9.51</v>
      </c>
      <c r="N39" s="4">
        <f t="shared" si="0"/>
        <v>28.53</v>
      </c>
      <c r="O39" t="str">
        <f t="shared" si="1"/>
        <v>Liberica</v>
      </c>
      <c r="P39" t="str" cm="1">
        <f t="array" ref="P39">_xlfn.IFS(K39 = "M", "Medium", K39 = "L", "Light", K39 = "D", "Dark")</f>
        <v>Light</v>
      </c>
      <c r="Q39" t="str">
        <f>_xlfn.XLOOKUP(Orders[[#This Row],[Customer ID]],customers!$A$2:$A$1001,customers!$I$2:$I$1001,,0)</f>
        <v>No</v>
      </c>
      <c r="S39" t="str">
        <v>JBQ-93412-846</v>
      </c>
      <c r="T39">
        <v>44678</v>
      </c>
      <c r="U39" t="str">
        <v>69037-66822-DW</v>
      </c>
      <c r="V39" t="str">
        <v>E-L-2.5</v>
      </c>
      <c r="W39">
        <v>4</v>
      </c>
      <c r="X39" t="str">
        <v>Julio Armytage</v>
      </c>
      <c r="Y39" t="str">
        <v xml:space="preserve"> </v>
      </c>
      <c r="Z39" t="str">
        <v>Ireland</v>
      </c>
      <c r="AA39" t="str">
        <v>Exc</v>
      </c>
      <c r="AB39" t="str">
        <v>L</v>
      </c>
      <c r="AC39">
        <v>2.5</v>
      </c>
      <c r="AD39">
        <v>34.154999999999994</v>
      </c>
      <c r="AE39">
        <v>136.61999999999998</v>
      </c>
      <c r="AF39" t="str">
        <v>Excelsa</v>
      </c>
      <c r="AG39" t="str">
        <v>Light</v>
      </c>
      <c r="AH39" t="str">
        <v>Yes</v>
      </c>
    </row>
    <row r="40" spans="2:34" x14ac:dyDescent="0.35">
      <c r="B40" s="2" t="s">
        <v>705</v>
      </c>
      <c r="C40" s="5">
        <v>43946</v>
      </c>
      <c r="D40" s="2" t="s">
        <v>706</v>
      </c>
      <c r="E40" t="s">
        <v>6151</v>
      </c>
      <c r="F40" s="2">
        <v>5</v>
      </c>
      <c r="G40" s="2" t="str">
        <f>INDEX(customers!$A$2:$I$1001,MATCH(orders!$D40,customers!$A$2:$A$1001,0), MATCH(orders!G$1,customers!$A$1:$I$1,0))</f>
        <v>Dorie de la Tremoille</v>
      </c>
      <c r="H40" s="2" t="str">
        <f>IF(INDEX(customers!$A$2:$I$1001,MATCH(orders!$D40,customers!$A$2:$A$1001,0), MATCH(orders!H$1,customers!$A$1:$I$1,0)) = 0, " ", INDEX(customers!$A$2:$I$1001,MATCH(orders!$D40,customers!$A$2:$A$1001,0), MATCH(orders!H$1,customers!$A$1:$I$1,0)))</f>
        <v>dde12@unesco.org</v>
      </c>
      <c r="I40" s="2" t="str">
        <f>_xlfn.XLOOKUP(D40,customers!$A$1:$A$1001,customers!$G$1:$G$1001,,0)</f>
        <v>United States</v>
      </c>
      <c r="J40" t="str">
        <f>INDEX(products!$A$1:$G$49,MATCH(orders!$E40,products!$A$1:$A$49,0), MATCH(orders!J$1,products!$A$1:$G$1,0))</f>
        <v>Rob</v>
      </c>
      <c r="K40" t="str">
        <f>INDEX(products!$A$1:$G$49,MATCH(orders!$E40,products!$A$1:$A$49,0), MATCH(orders!K$1,products!$A$1:$G$1,0))</f>
        <v>M</v>
      </c>
      <c r="L40" s="3">
        <f>INDEX(products!$A$1:$G$49,MATCH(orders!$E40,products!$A$1:$A$49,0), MATCH(orders!L$1,products!$A$1:$G$1,0))</f>
        <v>2.5</v>
      </c>
      <c r="M40" s="4">
        <f>INDEX(products!$A$1:$G$49,MATCH(orders!$E40,products!$A$1:$A$49,0), MATCH(orders!M$1,products!$A$1:$G$1,0))</f>
        <v>22.884999999999998</v>
      </c>
      <c r="N40" s="4">
        <f t="shared" si="0"/>
        <v>114.42499999999998</v>
      </c>
      <c r="O40" t="str">
        <f t="shared" si="1"/>
        <v>Robusta</v>
      </c>
      <c r="P40" t="str" cm="1">
        <f t="array" ref="P40">_xlfn.IFS(K40 = "M", "Medium", K40 = "L", "Light", K40 = "D", "Dark")</f>
        <v>Medium</v>
      </c>
      <c r="Q40" t="str">
        <f>_xlfn.XLOOKUP(Orders[[#This Row],[Customer ID]],customers!$A$2:$A$1001,customers!$I$2:$I$1001,,0)</f>
        <v>No</v>
      </c>
      <c r="S40" t="str">
        <v>GTS-22482-014</v>
      </c>
      <c r="T40">
        <v>44644</v>
      </c>
      <c r="U40" t="str">
        <v>36769-16558-SX</v>
      </c>
      <c r="V40" t="str">
        <v>L-M-2.5</v>
      </c>
      <c r="W40">
        <v>4</v>
      </c>
      <c r="X40" t="str">
        <v>Lamond Gheeraert</v>
      </c>
      <c r="Y40" t="str">
        <v xml:space="preserve"> </v>
      </c>
      <c r="Z40" t="str">
        <v>United States</v>
      </c>
      <c r="AA40" t="str">
        <v>Lib</v>
      </c>
      <c r="AB40" t="str">
        <v>M</v>
      </c>
      <c r="AC40">
        <v>2.5</v>
      </c>
      <c r="AD40">
        <v>33.464999999999996</v>
      </c>
      <c r="AE40">
        <v>133.85999999999999</v>
      </c>
      <c r="AF40" t="str">
        <v>Liberica</v>
      </c>
      <c r="AG40" t="str">
        <v>Medium</v>
      </c>
      <c r="AH40" t="str">
        <v>Yes</v>
      </c>
    </row>
    <row r="41" spans="2:34" x14ac:dyDescent="0.35">
      <c r="B41" s="2" t="s">
        <v>711</v>
      </c>
      <c r="C41" s="5">
        <v>44524</v>
      </c>
      <c r="D41" s="2" t="s">
        <v>712</v>
      </c>
      <c r="E41" t="s">
        <v>6138</v>
      </c>
      <c r="F41" s="2">
        <v>6</v>
      </c>
      <c r="G41" s="2" t="str">
        <f>INDEX(customers!$A$2:$I$1001,MATCH(orders!$D41,customers!$A$2:$A$1001,0), MATCH(orders!G$1,customers!$A$1:$I$1,0))</f>
        <v>Hy Zanetto</v>
      </c>
      <c r="H41" s="2" t="str">
        <f>IF(INDEX(customers!$A$2:$I$1001,MATCH(orders!$D41,customers!$A$2:$A$1001,0), MATCH(orders!H$1,customers!$A$1:$I$1,0)) = 0, " ", INDEX(customers!$A$2:$I$1001,MATCH(orders!$D41,customers!$A$2:$A$1001,0), MATCH(orders!H$1,customers!$A$1:$I$1,0)))</f>
        <v xml:space="preserve"> </v>
      </c>
      <c r="I41" s="2" t="str">
        <f>_xlfn.XLOOKUP(D41,customers!$A$1:$A$1001,customers!$G$1:$G$1001,,0)</f>
        <v>United States</v>
      </c>
      <c r="J41" t="str">
        <f>INDEX(products!$A$1:$G$49,MATCH(orders!$E41,products!$A$1:$A$49,0), MATCH(orders!J$1,products!$A$1:$G$1,0))</f>
        <v>Rob</v>
      </c>
      <c r="K41" t="str">
        <f>INDEX(products!$A$1:$G$49,MATCH(orders!$E41,products!$A$1:$A$49,0), MATCH(orders!K$1,products!$A$1:$G$1,0))</f>
        <v>M</v>
      </c>
      <c r="L41" s="3">
        <f>INDEX(products!$A$1:$G$49,MATCH(orders!$E41,products!$A$1:$A$49,0), MATCH(orders!L$1,products!$A$1:$G$1,0))</f>
        <v>1</v>
      </c>
      <c r="M41" s="4">
        <f>INDEX(products!$A$1:$G$49,MATCH(orders!$E41,products!$A$1:$A$49,0), MATCH(orders!M$1,products!$A$1:$G$1,0))</f>
        <v>9.9499999999999993</v>
      </c>
      <c r="N41" s="4">
        <f t="shared" si="0"/>
        <v>59.699999999999996</v>
      </c>
      <c r="O41" t="str">
        <f t="shared" si="1"/>
        <v>Robusta</v>
      </c>
      <c r="P41" t="str" cm="1">
        <f t="array" ref="P41">_xlfn.IFS(K41 = "M", "Medium", K41 = "L", "Light", K41 = "D", "Dark")</f>
        <v>Medium</v>
      </c>
      <c r="Q41" t="str">
        <f>_xlfn.XLOOKUP(Orders[[#This Row],[Customer ID]],customers!$A$2:$A$1001,customers!$I$2:$I$1001,,0)</f>
        <v>Yes</v>
      </c>
      <c r="S41" t="str">
        <v>ZPW-31329-741</v>
      </c>
      <c r="T41">
        <v>43624</v>
      </c>
      <c r="U41" t="str">
        <v>27132-68907-RC</v>
      </c>
      <c r="V41" t="str">
        <v>E-M-2.5</v>
      </c>
      <c r="W41">
        <v>4</v>
      </c>
      <c r="X41" t="str">
        <v>Ailey Brash</v>
      </c>
      <c r="Y41" t="str">
        <v>abrashda@plala.or.jp</v>
      </c>
      <c r="Z41" t="str">
        <v>United States</v>
      </c>
      <c r="AA41" t="str">
        <v>Exc</v>
      </c>
      <c r="AB41" t="str">
        <v>M</v>
      </c>
      <c r="AC41">
        <v>2.5</v>
      </c>
      <c r="AD41">
        <v>31.624999999999996</v>
      </c>
      <c r="AE41">
        <v>126.49999999999999</v>
      </c>
      <c r="AF41" t="str">
        <v>Excelsa</v>
      </c>
      <c r="AG41" t="str">
        <v>Medium</v>
      </c>
      <c r="AH41" t="str">
        <v>Yes</v>
      </c>
    </row>
    <row r="42" spans="2:34" x14ac:dyDescent="0.35">
      <c r="B42" s="2" t="s">
        <v>715</v>
      </c>
      <c r="C42" s="5">
        <v>44305</v>
      </c>
      <c r="D42" s="2" t="s">
        <v>716</v>
      </c>
      <c r="E42" t="s">
        <v>6162</v>
      </c>
      <c r="F42" s="2">
        <v>3</v>
      </c>
      <c r="G42" s="2" t="str">
        <f>INDEX(customers!$A$2:$I$1001,MATCH(orders!$D42,customers!$A$2:$A$1001,0), MATCH(orders!G$1,customers!$A$1:$I$1,0))</f>
        <v>Jessica McNess</v>
      </c>
      <c r="H42" s="2" t="str">
        <f>IF(INDEX(customers!$A$2:$I$1001,MATCH(orders!$D42,customers!$A$2:$A$1001,0), MATCH(orders!H$1,customers!$A$1:$I$1,0)) = 0, " ", INDEX(customers!$A$2:$I$1001,MATCH(orders!$D42,customers!$A$2:$A$1001,0), MATCH(orders!H$1,customers!$A$1:$I$1,0)))</f>
        <v xml:space="preserve"> </v>
      </c>
      <c r="I42" s="2" t="str">
        <f>_xlfn.XLOOKUP(D42,customers!$A$1:$A$1001,customers!$G$1:$G$1001,,0)</f>
        <v>United States</v>
      </c>
      <c r="J42" t="str">
        <f>INDEX(products!$A$1:$G$49,MATCH(orders!$E42,products!$A$1:$A$49,0), MATCH(orders!J$1,products!$A$1:$G$1,0))</f>
        <v>Lib</v>
      </c>
      <c r="K42" t="str">
        <f>INDEX(products!$A$1:$G$49,MATCH(orders!$E42,products!$A$1:$A$49,0), MATCH(orders!K$1,products!$A$1:$G$1,0))</f>
        <v>M</v>
      </c>
      <c r="L42" s="3">
        <f>INDEX(products!$A$1:$G$49,MATCH(orders!$E42,products!$A$1:$A$49,0), MATCH(orders!L$1,products!$A$1:$G$1,0))</f>
        <v>1</v>
      </c>
      <c r="M42" s="4">
        <f>INDEX(products!$A$1:$G$49,MATCH(orders!$E42,products!$A$1:$A$49,0), MATCH(orders!M$1,products!$A$1:$G$1,0))</f>
        <v>14.55</v>
      </c>
      <c r="N42" s="4">
        <f t="shared" si="0"/>
        <v>43.650000000000006</v>
      </c>
      <c r="O42" t="str">
        <f t="shared" si="1"/>
        <v>Liberica</v>
      </c>
      <c r="P42" t="str" cm="1">
        <f t="array" ref="P42">_xlfn.IFS(K42 = "M", "Medium", K42 = "L", "Light", K42 = "D", "Dark")</f>
        <v>Medium</v>
      </c>
      <c r="Q42" t="str">
        <f>_xlfn.XLOOKUP(Orders[[#This Row],[Customer ID]],customers!$A$2:$A$1001,customers!$I$2:$I$1001,,0)</f>
        <v>No</v>
      </c>
      <c r="S42" t="str">
        <v>YDS-02797-307</v>
      </c>
      <c r="T42">
        <v>44717</v>
      </c>
      <c r="U42" t="str">
        <v>06058-48844-PI</v>
      </c>
      <c r="V42" t="str">
        <v>E-M-2.5</v>
      </c>
      <c r="W42">
        <v>4</v>
      </c>
      <c r="X42" t="str">
        <v>Webb Speechly</v>
      </c>
      <c r="Y42" t="str">
        <v>wspeechlyem@amazon.com</v>
      </c>
      <c r="Z42" t="str">
        <v>United States</v>
      </c>
      <c r="AA42" t="str">
        <v>Exc</v>
      </c>
      <c r="AB42" t="str">
        <v>M</v>
      </c>
      <c r="AC42">
        <v>2.5</v>
      </c>
      <c r="AD42">
        <v>31.624999999999996</v>
      </c>
      <c r="AE42">
        <v>126.49999999999999</v>
      </c>
      <c r="AF42" t="str">
        <v>Excelsa</v>
      </c>
      <c r="AG42" t="str">
        <v>Medium</v>
      </c>
      <c r="AH42" t="str">
        <v>Yes</v>
      </c>
    </row>
    <row r="43" spans="2:34" x14ac:dyDescent="0.35">
      <c r="B43" s="2" t="s">
        <v>720</v>
      </c>
      <c r="C43" s="5">
        <v>44749</v>
      </c>
      <c r="D43" s="2" t="s">
        <v>721</v>
      </c>
      <c r="E43" t="s">
        <v>6153</v>
      </c>
      <c r="F43" s="2">
        <v>2</v>
      </c>
      <c r="G43" s="2" t="str">
        <f>INDEX(customers!$A$2:$I$1001,MATCH(orders!$D43,customers!$A$2:$A$1001,0), MATCH(orders!G$1,customers!$A$1:$I$1,0))</f>
        <v>Lorenzo Yeoland</v>
      </c>
      <c r="H43" s="2" t="str">
        <f>IF(INDEX(customers!$A$2:$I$1001,MATCH(orders!$D43,customers!$A$2:$A$1001,0), MATCH(orders!H$1,customers!$A$1:$I$1,0)) = 0, " ", INDEX(customers!$A$2:$I$1001,MATCH(orders!$D43,customers!$A$2:$A$1001,0), MATCH(orders!H$1,customers!$A$1:$I$1,0)))</f>
        <v>lyeoland15@pbs.org</v>
      </c>
      <c r="I43" s="2" t="str">
        <f>_xlfn.XLOOKUP(D43,customers!$A$1:$A$1001,customers!$G$1:$G$1001,,0)</f>
        <v>United States</v>
      </c>
      <c r="J43" t="str">
        <f>INDEX(products!$A$1:$G$49,MATCH(orders!$E43,products!$A$1:$A$49,0), MATCH(orders!J$1,products!$A$1:$G$1,0))</f>
        <v>Exc</v>
      </c>
      <c r="K43" t="str">
        <f>INDEX(products!$A$1:$G$49,MATCH(orders!$E43,products!$A$1:$A$49,0), MATCH(orders!K$1,products!$A$1:$G$1,0))</f>
        <v>D</v>
      </c>
      <c r="L43" s="3">
        <f>INDEX(products!$A$1:$G$49,MATCH(orders!$E43,products!$A$1:$A$49,0), MATCH(orders!L$1,products!$A$1:$G$1,0))</f>
        <v>0.2</v>
      </c>
      <c r="M43" s="4">
        <f>INDEX(products!$A$1:$G$49,MATCH(orders!$E43,products!$A$1:$A$49,0), MATCH(orders!M$1,products!$A$1:$G$1,0))</f>
        <v>3.645</v>
      </c>
      <c r="N43" s="4">
        <f t="shared" si="0"/>
        <v>7.29</v>
      </c>
      <c r="O43" t="str">
        <f t="shared" si="1"/>
        <v>Excelsa</v>
      </c>
      <c r="P43" t="str" cm="1">
        <f t="array" ref="P43">_xlfn.IFS(K43 = "M", "Medium", K43 = "L", "Light", K43 = "D", "Dark")</f>
        <v>Dark</v>
      </c>
      <c r="Q43" t="str">
        <f>_xlfn.XLOOKUP(Orders[[#This Row],[Customer ID]],customers!$A$2:$A$1001,customers!$I$2:$I$1001,,0)</f>
        <v>Yes</v>
      </c>
      <c r="S43" t="str">
        <v>JAF-18294-750</v>
      </c>
      <c r="T43">
        <v>43714</v>
      </c>
      <c r="U43" t="str">
        <v>73564-98204-EY</v>
      </c>
      <c r="V43" t="str">
        <v>R-D-2.5</v>
      </c>
      <c r="W43">
        <v>6</v>
      </c>
      <c r="X43" t="str">
        <v>Say Risborough</v>
      </c>
      <c r="Y43" t="str">
        <v xml:space="preserve"> </v>
      </c>
      <c r="Z43" t="str">
        <v>United States</v>
      </c>
      <c r="AA43" t="str">
        <v>Rob</v>
      </c>
      <c r="AB43" t="str">
        <v>D</v>
      </c>
      <c r="AC43">
        <v>2.5</v>
      </c>
      <c r="AD43">
        <v>20.584999999999997</v>
      </c>
      <c r="AE43">
        <v>123.50999999999999</v>
      </c>
      <c r="AF43" t="str">
        <v>Robusta</v>
      </c>
      <c r="AG43" t="str">
        <v>Dark</v>
      </c>
      <c r="AH43" t="str">
        <v>Yes</v>
      </c>
    </row>
    <row r="44" spans="2:34" x14ac:dyDescent="0.35">
      <c r="B44" s="2" t="s">
        <v>726</v>
      </c>
      <c r="C44" s="5">
        <v>43607</v>
      </c>
      <c r="D44" s="2" t="s">
        <v>727</v>
      </c>
      <c r="E44" t="s">
        <v>6163</v>
      </c>
      <c r="F44" s="2">
        <v>3</v>
      </c>
      <c r="G44" s="2" t="str">
        <f>INDEX(customers!$A$2:$I$1001,MATCH(orders!$D44,customers!$A$2:$A$1001,0), MATCH(orders!G$1,customers!$A$1:$I$1,0))</f>
        <v>Abigail Tolworthy</v>
      </c>
      <c r="H44" s="2" t="str">
        <f>IF(INDEX(customers!$A$2:$I$1001,MATCH(orders!$D44,customers!$A$2:$A$1001,0), MATCH(orders!H$1,customers!$A$1:$I$1,0)) = 0, " ", INDEX(customers!$A$2:$I$1001,MATCH(orders!$D44,customers!$A$2:$A$1001,0), MATCH(orders!H$1,customers!$A$1:$I$1,0)))</f>
        <v>atolworthy16@toplist.cz</v>
      </c>
      <c r="I44" s="2" t="str">
        <f>_xlfn.XLOOKUP(D44,customers!$A$1:$A$1001,customers!$G$1:$G$1001,,0)</f>
        <v>United States</v>
      </c>
      <c r="J44" t="str">
        <f>INDEX(products!$A$1:$G$49,MATCH(orders!$E44,products!$A$1:$A$49,0), MATCH(orders!J$1,products!$A$1:$G$1,0))</f>
        <v>Rob</v>
      </c>
      <c r="K44" t="str">
        <f>INDEX(products!$A$1:$G$49,MATCH(orders!$E44,products!$A$1:$A$49,0), MATCH(orders!K$1,products!$A$1:$G$1,0))</f>
        <v>D</v>
      </c>
      <c r="L44" s="3">
        <f>INDEX(products!$A$1:$G$49,MATCH(orders!$E44,products!$A$1:$A$49,0), MATCH(orders!L$1,products!$A$1:$G$1,0))</f>
        <v>0.2</v>
      </c>
      <c r="M44" s="4">
        <f>INDEX(products!$A$1:$G$49,MATCH(orders!$E44,products!$A$1:$A$49,0), MATCH(orders!M$1,products!$A$1:$G$1,0))</f>
        <v>2.6849999999999996</v>
      </c>
      <c r="N44" s="4">
        <f t="shared" si="0"/>
        <v>8.0549999999999997</v>
      </c>
      <c r="O44" t="str">
        <f t="shared" si="1"/>
        <v>Robusta</v>
      </c>
      <c r="P44" t="str" cm="1">
        <f t="array" ref="P44">_xlfn.IFS(K44 = "M", "Medium", K44 = "L", "Light", K44 = "D", "Dark")</f>
        <v>Dark</v>
      </c>
      <c r="Q44" t="str">
        <f>_xlfn.XLOOKUP(Orders[[#This Row],[Customer ID]],customers!$A$2:$A$1001,customers!$I$2:$I$1001,,0)</f>
        <v>Yes</v>
      </c>
      <c r="S44" t="str">
        <v>IZA-61469-812</v>
      </c>
      <c r="T44">
        <v>43836</v>
      </c>
      <c r="U44" t="str">
        <v>13561-92774-WP</v>
      </c>
      <c r="V44" t="str">
        <v>L-D-2.5</v>
      </c>
      <c r="W44">
        <v>4</v>
      </c>
      <c r="X44" t="str">
        <v>Ketty Bromehead</v>
      </c>
      <c r="Y44" t="str">
        <v>kbromehead68@un.org</v>
      </c>
      <c r="Z44" t="str">
        <v>United States</v>
      </c>
      <c r="AA44" t="str">
        <v>Lib</v>
      </c>
      <c r="AB44" t="str">
        <v>D</v>
      </c>
      <c r="AC44">
        <v>2.5</v>
      </c>
      <c r="AD44">
        <v>29.784999999999997</v>
      </c>
      <c r="AE44">
        <v>119.13999999999999</v>
      </c>
      <c r="AF44" t="str">
        <v>Liberica</v>
      </c>
      <c r="AG44" t="str">
        <v>Dark</v>
      </c>
      <c r="AH44" t="str">
        <v>Yes</v>
      </c>
    </row>
    <row r="45" spans="2:34" x14ac:dyDescent="0.35">
      <c r="B45" s="2" t="s">
        <v>733</v>
      </c>
      <c r="C45" s="5">
        <v>44473</v>
      </c>
      <c r="D45" s="2" t="s">
        <v>734</v>
      </c>
      <c r="E45" t="s">
        <v>6164</v>
      </c>
      <c r="F45" s="2">
        <v>2</v>
      </c>
      <c r="G45" s="2" t="str">
        <f>INDEX(customers!$A$2:$I$1001,MATCH(orders!$D45,customers!$A$2:$A$1001,0), MATCH(orders!G$1,customers!$A$1:$I$1,0))</f>
        <v>Maurie Bartol</v>
      </c>
      <c r="H45" s="2" t="str">
        <f>IF(INDEX(customers!$A$2:$I$1001,MATCH(orders!$D45,customers!$A$2:$A$1001,0), MATCH(orders!H$1,customers!$A$1:$I$1,0)) = 0, " ", INDEX(customers!$A$2:$I$1001,MATCH(orders!$D45,customers!$A$2:$A$1001,0), MATCH(orders!H$1,customers!$A$1:$I$1,0)))</f>
        <v xml:space="preserve"> </v>
      </c>
      <c r="I45" s="2" t="str">
        <f>_xlfn.XLOOKUP(D45,customers!$A$1:$A$1001,customers!$G$1:$G$1001,,0)</f>
        <v>United States</v>
      </c>
      <c r="J45" t="str">
        <f>INDEX(products!$A$1:$G$49,MATCH(orders!$E45,products!$A$1:$A$49,0), MATCH(orders!J$1,products!$A$1:$G$1,0))</f>
        <v>Lib</v>
      </c>
      <c r="K45" t="str">
        <f>INDEX(products!$A$1:$G$49,MATCH(orders!$E45,products!$A$1:$A$49,0), MATCH(orders!K$1,products!$A$1:$G$1,0))</f>
        <v>L</v>
      </c>
      <c r="L45" s="3">
        <f>INDEX(products!$A$1:$G$49,MATCH(orders!$E45,products!$A$1:$A$49,0), MATCH(orders!L$1,products!$A$1:$G$1,0))</f>
        <v>2.5</v>
      </c>
      <c r="M45" s="4">
        <f>INDEX(products!$A$1:$G$49,MATCH(orders!$E45,products!$A$1:$A$49,0), MATCH(orders!M$1,products!$A$1:$G$1,0))</f>
        <v>36.454999999999998</v>
      </c>
      <c r="N45" s="4">
        <f t="shared" si="0"/>
        <v>72.91</v>
      </c>
      <c r="O45" t="str">
        <f t="shared" si="1"/>
        <v>Liberica</v>
      </c>
      <c r="P45" t="str" cm="1">
        <f t="array" ref="P45">_xlfn.IFS(K45 = "M", "Medium", K45 = "L", "Light", K45 = "D", "Dark")</f>
        <v>Light</v>
      </c>
      <c r="Q45" t="str">
        <f>_xlfn.XLOOKUP(Orders[[#This Row],[Customer ID]],customers!$A$2:$A$1001,customers!$I$2:$I$1001,,0)</f>
        <v>No</v>
      </c>
      <c r="S45" t="str">
        <v>WMA-34232-850</v>
      </c>
      <c r="T45">
        <v>44263</v>
      </c>
      <c r="U45" t="str">
        <v>53386-94266-LJ</v>
      </c>
      <c r="V45" t="str">
        <v>L-D-2.5</v>
      </c>
      <c r="W45">
        <v>4</v>
      </c>
      <c r="X45" t="str">
        <v>Terri Lyford</v>
      </c>
      <c r="Y45" t="str">
        <v xml:space="preserve"> </v>
      </c>
      <c r="Z45" t="str">
        <v>United States</v>
      </c>
      <c r="AA45" t="str">
        <v>Lib</v>
      </c>
      <c r="AB45" t="str">
        <v>D</v>
      </c>
      <c r="AC45">
        <v>2.5</v>
      </c>
      <c r="AD45">
        <v>29.784999999999997</v>
      </c>
      <c r="AE45">
        <v>119.13999999999999</v>
      </c>
      <c r="AF45" t="str">
        <v>Liberica</v>
      </c>
      <c r="AG45" t="str">
        <v>Dark</v>
      </c>
      <c r="AH45" t="str">
        <v>Yes</v>
      </c>
    </row>
    <row r="46" spans="2:34" x14ac:dyDescent="0.35">
      <c r="B46" s="2" t="s">
        <v>738</v>
      </c>
      <c r="C46" s="5">
        <v>43932</v>
      </c>
      <c r="D46" s="2" t="s">
        <v>739</v>
      </c>
      <c r="E46" t="s">
        <v>6139</v>
      </c>
      <c r="F46" s="2">
        <v>2</v>
      </c>
      <c r="G46" s="2" t="str">
        <f>INDEX(customers!$A$2:$I$1001,MATCH(orders!$D46,customers!$A$2:$A$1001,0), MATCH(orders!G$1,customers!$A$1:$I$1,0))</f>
        <v>Olag Baudassi</v>
      </c>
      <c r="H46" s="2" t="str">
        <f>IF(INDEX(customers!$A$2:$I$1001,MATCH(orders!$D46,customers!$A$2:$A$1001,0), MATCH(orders!H$1,customers!$A$1:$I$1,0)) = 0, " ", INDEX(customers!$A$2:$I$1001,MATCH(orders!$D46,customers!$A$2:$A$1001,0), MATCH(orders!H$1,customers!$A$1:$I$1,0)))</f>
        <v>obaudassi18@seesaa.net</v>
      </c>
      <c r="I46" s="2" t="str">
        <f>_xlfn.XLOOKUP(D46,customers!$A$1:$A$1001,customers!$G$1:$G$1001,,0)</f>
        <v>United States</v>
      </c>
      <c r="J46" t="str">
        <f>INDEX(products!$A$1:$G$49,MATCH(orders!$E46,products!$A$1:$A$49,0), MATCH(orders!J$1,products!$A$1:$G$1,0))</f>
        <v>Exc</v>
      </c>
      <c r="K46" t="str">
        <f>INDEX(products!$A$1:$G$49,MATCH(orders!$E46,products!$A$1:$A$49,0), MATCH(orders!K$1,products!$A$1:$G$1,0))</f>
        <v>M</v>
      </c>
      <c r="L46" s="3">
        <f>INDEX(products!$A$1:$G$49,MATCH(orders!$E46,products!$A$1:$A$49,0), MATCH(orders!L$1,products!$A$1:$G$1,0))</f>
        <v>0.5</v>
      </c>
      <c r="M46" s="4">
        <f>INDEX(products!$A$1:$G$49,MATCH(orders!$E46,products!$A$1:$A$49,0), MATCH(orders!M$1,products!$A$1:$G$1,0))</f>
        <v>8.25</v>
      </c>
      <c r="N46" s="4">
        <f t="shared" si="0"/>
        <v>16.5</v>
      </c>
      <c r="O46" t="str">
        <f t="shared" si="1"/>
        <v>Excelsa</v>
      </c>
      <c r="P46" t="str" cm="1">
        <f t="array" ref="P46">_xlfn.IFS(K46 = "M", "Medium", K46 = "L", "Light", K46 = "D", "Dark")</f>
        <v>Medium</v>
      </c>
      <c r="Q46" t="str">
        <f>_xlfn.XLOOKUP(Orders[[#This Row],[Customer ID]],customers!$A$2:$A$1001,customers!$I$2:$I$1001,,0)</f>
        <v>Yes</v>
      </c>
      <c r="S46" t="str">
        <v>QLC-52637-305</v>
      </c>
      <c r="T46">
        <v>43506</v>
      </c>
      <c r="U46" t="str">
        <v>34317-87258-HQ</v>
      </c>
      <c r="V46" t="str">
        <v>L-D-2.5</v>
      </c>
      <c r="W46">
        <v>4</v>
      </c>
      <c r="X46" t="str">
        <v>Doralin Baison</v>
      </c>
      <c r="Y46" t="str">
        <v xml:space="preserve"> </v>
      </c>
      <c r="Z46" t="str">
        <v>Ireland</v>
      </c>
      <c r="AA46" t="str">
        <v>Lib</v>
      </c>
      <c r="AB46" t="str">
        <v>D</v>
      </c>
      <c r="AC46">
        <v>2.5</v>
      </c>
      <c r="AD46">
        <v>29.784999999999997</v>
      </c>
      <c r="AE46">
        <v>119.13999999999999</v>
      </c>
      <c r="AF46" t="str">
        <v>Liberica</v>
      </c>
      <c r="AG46" t="str">
        <v>Dark</v>
      </c>
      <c r="AH46" t="str">
        <v>Yes</v>
      </c>
    </row>
    <row r="47" spans="2:34" x14ac:dyDescent="0.35">
      <c r="B47" s="2" t="s">
        <v>744</v>
      </c>
      <c r="C47" s="5">
        <v>44592</v>
      </c>
      <c r="D47" s="2" t="s">
        <v>745</v>
      </c>
      <c r="E47" t="s">
        <v>6165</v>
      </c>
      <c r="F47" s="2">
        <v>6</v>
      </c>
      <c r="G47" s="2" t="str">
        <f>INDEX(customers!$A$2:$I$1001,MATCH(orders!$D47,customers!$A$2:$A$1001,0), MATCH(orders!G$1,customers!$A$1:$I$1,0))</f>
        <v>Petey Kingsbury</v>
      </c>
      <c r="H47" s="2" t="str">
        <f>IF(INDEX(customers!$A$2:$I$1001,MATCH(orders!$D47,customers!$A$2:$A$1001,0), MATCH(orders!H$1,customers!$A$1:$I$1,0)) = 0, " ", INDEX(customers!$A$2:$I$1001,MATCH(orders!$D47,customers!$A$2:$A$1001,0), MATCH(orders!H$1,customers!$A$1:$I$1,0)))</f>
        <v>pkingsbury19@comcast.net</v>
      </c>
      <c r="I47" s="2" t="str">
        <f>_xlfn.XLOOKUP(D47,customers!$A$1:$A$1001,customers!$G$1:$G$1001,,0)</f>
        <v>United States</v>
      </c>
      <c r="J47" t="str">
        <f>INDEX(products!$A$1:$G$49,MATCH(orders!$E47,products!$A$1:$A$49,0), MATCH(orders!J$1,products!$A$1:$G$1,0))</f>
        <v>Lib</v>
      </c>
      <c r="K47" t="str">
        <f>INDEX(products!$A$1:$G$49,MATCH(orders!$E47,products!$A$1:$A$49,0), MATCH(orders!K$1,products!$A$1:$G$1,0))</f>
        <v>D</v>
      </c>
      <c r="L47" s="3">
        <f>INDEX(products!$A$1:$G$49,MATCH(orders!$E47,products!$A$1:$A$49,0), MATCH(orders!L$1,products!$A$1:$G$1,0))</f>
        <v>2.5</v>
      </c>
      <c r="M47" s="4">
        <f>INDEX(products!$A$1:$G$49,MATCH(orders!$E47,products!$A$1:$A$49,0), MATCH(orders!M$1,products!$A$1:$G$1,0))</f>
        <v>29.784999999999997</v>
      </c>
      <c r="N47" s="4">
        <f t="shared" si="0"/>
        <v>178.70999999999998</v>
      </c>
      <c r="O47" t="str">
        <f t="shared" si="1"/>
        <v>Liberica</v>
      </c>
      <c r="P47" t="str" cm="1">
        <f t="array" ref="P47">_xlfn.IFS(K47 = "M", "Medium", K47 = "L", "Light", K47 = "D", "Dark")</f>
        <v>Dark</v>
      </c>
      <c r="Q47" t="str">
        <f>_xlfn.XLOOKUP(Orders[[#This Row],[Customer ID]],customers!$A$2:$A$1001,customers!$I$2:$I$1001,,0)</f>
        <v>No</v>
      </c>
      <c r="S47" t="str">
        <v>RUX-37995-892</v>
      </c>
      <c r="T47">
        <v>44527</v>
      </c>
      <c r="U47" t="str">
        <v>37762-09530-MP</v>
      </c>
      <c r="V47" t="str">
        <v>L-D-2.5</v>
      </c>
      <c r="W47">
        <v>4</v>
      </c>
      <c r="X47" t="str">
        <v>Bear Gaish</v>
      </c>
      <c r="Y47" t="str">
        <v>bgaishno@altervista.org</v>
      </c>
      <c r="Z47" t="str">
        <v>United States</v>
      </c>
      <c r="AA47" t="str">
        <v>Lib</v>
      </c>
      <c r="AB47" t="str">
        <v>D</v>
      </c>
      <c r="AC47">
        <v>2.5</v>
      </c>
      <c r="AD47">
        <v>29.784999999999997</v>
      </c>
      <c r="AE47">
        <v>119.13999999999999</v>
      </c>
      <c r="AF47" t="str">
        <v>Liberica</v>
      </c>
      <c r="AG47" t="str">
        <v>Dark</v>
      </c>
      <c r="AH47" t="str">
        <v>Yes</v>
      </c>
    </row>
    <row r="48" spans="2:34" x14ac:dyDescent="0.35">
      <c r="B48" s="2" t="s">
        <v>750</v>
      </c>
      <c r="C48" s="5">
        <v>43776</v>
      </c>
      <c r="D48" s="2" t="s">
        <v>751</v>
      </c>
      <c r="E48" t="s">
        <v>6166</v>
      </c>
      <c r="F48" s="2">
        <v>2</v>
      </c>
      <c r="G48" s="2" t="str">
        <f>INDEX(customers!$A$2:$I$1001,MATCH(orders!$D48,customers!$A$2:$A$1001,0), MATCH(orders!G$1,customers!$A$1:$I$1,0))</f>
        <v>Donna Baskeyfied</v>
      </c>
      <c r="H48" s="2" t="str">
        <f>IF(INDEX(customers!$A$2:$I$1001,MATCH(orders!$D48,customers!$A$2:$A$1001,0), MATCH(orders!H$1,customers!$A$1:$I$1,0)) = 0, " ", INDEX(customers!$A$2:$I$1001,MATCH(orders!$D48,customers!$A$2:$A$1001,0), MATCH(orders!H$1,customers!$A$1:$I$1,0)))</f>
        <v xml:space="preserve"> </v>
      </c>
      <c r="I48" s="2" t="str">
        <f>_xlfn.XLOOKUP(D48,customers!$A$1:$A$1001,customers!$G$1:$G$1001,,0)</f>
        <v>United States</v>
      </c>
      <c r="J48" t="str">
        <f>INDEX(products!$A$1:$G$49,MATCH(orders!$E48,products!$A$1:$A$49,0), MATCH(orders!J$1,products!$A$1:$G$1,0))</f>
        <v>Exc</v>
      </c>
      <c r="K48" t="str">
        <f>INDEX(products!$A$1:$G$49,MATCH(orders!$E48,products!$A$1:$A$49,0), MATCH(orders!K$1,products!$A$1:$G$1,0))</f>
        <v>M</v>
      </c>
      <c r="L48" s="3">
        <f>INDEX(products!$A$1:$G$49,MATCH(orders!$E48,products!$A$1:$A$49,0), MATCH(orders!L$1,products!$A$1:$G$1,0))</f>
        <v>2.5</v>
      </c>
      <c r="M48" s="4">
        <f>INDEX(products!$A$1:$G$49,MATCH(orders!$E48,products!$A$1:$A$49,0), MATCH(orders!M$1,products!$A$1:$G$1,0))</f>
        <v>31.624999999999996</v>
      </c>
      <c r="N48" s="4">
        <f t="shared" si="0"/>
        <v>63.249999999999993</v>
      </c>
      <c r="O48" t="str">
        <f t="shared" si="1"/>
        <v>Excelsa</v>
      </c>
      <c r="P48" t="str" cm="1">
        <f t="array" ref="P48">_xlfn.IFS(K48 = "M", "Medium", K48 = "L", "Light", K48 = "D", "Dark")</f>
        <v>Medium</v>
      </c>
      <c r="Q48" t="str">
        <f>_xlfn.XLOOKUP(Orders[[#This Row],[Customer ID]],customers!$A$2:$A$1001,customers!$I$2:$I$1001,,0)</f>
        <v>Yes</v>
      </c>
      <c r="S48" t="str">
        <v>JXP-28398-485</v>
      </c>
      <c r="T48">
        <v>44358</v>
      </c>
      <c r="U48" t="str">
        <v>23039-93032-FN</v>
      </c>
      <c r="V48" t="str">
        <v>A-D-2.5</v>
      </c>
      <c r="W48">
        <v>5</v>
      </c>
      <c r="X48" t="str">
        <v>Marianna Vedmore</v>
      </c>
      <c r="Y48" t="str">
        <v>mvedmore9v@a8.net</v>
      </c>
      <c r="Z48" t="str">
        <v>United States</v>
      </c>
      <c r="AA48" t="str">
        <v>Ara</v>
      </c>
      <c r="AB48" t="str">
        <v>D</v>
      </c>
      <c r="AC48">
        <v>2.5</v>
      </c>
      <c r="AD48">
        <v>22.884999999999998</v>
      </c>
      <c r="AE48">
        <v>114.42499999999998</v>
      </c>
      <c r="AF48" t="str">
        <v>Arabica</v>
      </c>
      <c r="AG48" t="str">
        <v>Dark</v>
      </c>
      <c r="AH48" t="str">
        <v>Yes</v>
      </c>
    </row>
    <row r="49" spans="2:34" x14ac:dyDescent="0.35">
      <c r="B49" s="2" t="s">
        <v>755</v>
      </c>
      <c r="C49" s="5">
        <v>43644</v>
      </c>
      <c r="D49" s="2" t="s">
        <v>756</v>
      </c>
      <c r="E49" t="s">
        <v>6167</v>
      </c>
      <c r="F49" s="2">
        <v>2</v>
      </c>
      <c r="G49" s="2" t="str">
        <f>INDEX(customers!$A$2:$I$1001,MATCH(orders!$D49,customers!$A$2:$A$1001,0), MATCH(orders!G$1,customers!$A$1:$I$1,0))</f>
        <v>Arda Curley</v>
      </c>
      <c r="H49" s="2" t="str">
        <f>IF(INDEX(customers!$A$2:$I$1001,MATCH(orders!$D49,customers!$A$2:$A$1001,0), MATCH(orders!H$1,customers!$A$1:$I$1,0)) = 0, " ", INDEX(customers!$A$2:$I$1001,MATCH(orders!$D49,customers!$A$2:$A$1001,0), MATCH(orders!H$1,customers!$A$1:$I$1,0)))</f>
        <v>acurley1b@hao123.com</v>
      </c>
      <c r="I49" s="2" t="str">
        <f>_xlfn.XLOOKUP(D49,customers!$A$1:$A$1001,customers!$G$1:$G$1001,,0)</f>
        <v>United States</v>
      </c>
      <c r="J49" t="str">
        <f>INDEX(products!$A$1:$G$49,MATCH(orders!$E49,products!$A$1:$A$49,0), MATCH(orders!J$1,products!$A$1:$G$1,0))</f>
        <v>Ara</v>
      </c>
      <c r="K49" t="str">
        <f>INDEX(products!$A$1:$G$49,MATCH(orders!$E49,products!$A$1:$A$49,0), MATCH(orders!K$1,products!$A$1:$G$1,0))</f>
        <v>L</v>
      </c>
      <c r="L49" s="3">
        <f>INDEX(products!$A$1:$G$49,MATCH(orders!$E49,products!$A$1:$A$49,0), MATCH(orders!L$1,products!$A$1:$G$1,0))</f>
        <v>0.2</v>
      </c>
      <c r="M49" s="4">
        <f>INDEX(products!$A$1:$G$49,MATCH(orders!$E49,products!$A$1:$A$49,0), MATCH(orders!M$1,products!$A$1:$G$1,0))</f>
        <v>3.8849999999999998</v>
      </c>
      <c r="N49" s="4">
        <f t="shared" si="0"/>
        <v>7.77</v>
      </c>
      <c r="O49" t="str">
        <f t="shared" si="1"/>
        <v>Arabica</v>
      </c>
      <c r="P49" t="str" cm="1">
        <f t="array" ref="P49">_xlfn.IFS(K49 = "M", "Medium", K49 = "L", "Light", K49 = "D", "Dark")</f>
        <v>Light</v>
      </c>
      <c r="Q49" t="str">
        <f>_xlfn.XLOOKUP(Orders[[#This Row],[Customer ID]],customers!$A$2:$A$1001,customers!$I$2:$I$1001,,0)</f>
        <v>Yes</v>
      </c>
      <c r="S49" t="str">
        <v>GPZ-36017-366</v>
      </c>
      <c r="T49">
        <v>43647</v>
      </c>
      <c r="U49" t="str">
        <v>65732-22589-OW</v>
      </c>
      <c r="V49" t="str">
        <v>A-D-2.5</v>
      </c>
      <c r="W49">
        <v>5</v>
      </c>
      <c r="X49" t="str">
        <v>Kippie Marrison</v>
      </c>
      <c r="Y49" t="str">
        <v>kmarrisonoq@dropbox.com</v>
      </c>
      <c r="Z49" t="str">
        <v>United States</v>
      </c>
      <c r="AA49" t="str">
        <v>Ara</v>
      </c>
      <c r="AB49" t="str">
        <v>D</v>
      </c>
      <c r="AC49">
        <v>2.5</v>
      </c>
      <c r="AD49">
        <v>22.884999999999998</v>
      </c>
      <c r="AE49">
        <v>114.42499999999998</v>
      </c>
      <c r="AF49" t="str">
        <v>Arabica</v>
      </c>
      <c r="AG49" t="str">
        <v>Dark</v>
      </c>
      <c r="AH49" t="str">
        <v>Yes</v>
      </c>
    </row>
    <row r="50" spans="2:34" x14ac:dyDescent="0.35">
      <c r="B50" s="2" t="s">
        <v>761</v>
      </c>
      <c r="C50" s="5">
        <v>44085</v>
      </c>
      <c r="D50" s="2" t="s">
        <v>762</v>
      </c>
      <c r="E50" t="s">
        <v>6168</v>
      </c>
      <c r="F50" s="2">
        <v>4</v>
      </c>
      <c r="G50" s="2" t="str">
        <f>INDEX(customers!$A$2:$I$1001,MATCH(orders!$D50,customers!$A$2:$A$1001,0), MATCH(orders!G$1,customers!$A$1:$I$1,0))</f>
        <v>Raynor McGilvary</v>
      </c>
      <c r="H50" s="2" t="str">
        <f>IF(INDEX(customers!$A$2:$I$1001,MATCH(orders!$D50,customers!$A$2:$A$1001,0), MATCH(orders!H$1,customers!$A$1:$I$1,0)) = 0, " ", INDEX(customers!$A$2:$I$1001,MATCH(orders!$D50,customers!$A$2:$A$1001,0), MATCH(orders!H$1,customers!$A$1:$I$1,0)))</f>
        <v>rmcgilvary1c@tamu.edu</v>
      </c>
      <c r="I50" s="2" t="str">
        <f>_xlfn.XLOOKUP(D50,customers!$A$1:$A$1001,customers!$G$1:$G$1001,,0)</f>
        <v>United States</v>
      </c>
      <c r="J50" t="str">
        <f>INDEX(products!$A$1:$G$49,MATCH(orders!$E50,products!$A$1:$A$49,0), MATCH(orders!J$1,products!$A$1:$G$1,0))</f>
        <v>Ara</v>
      </c>
      <c r="K50" t="str">
        <f>INDEX(products!$A$1:$G$49,MATCH(orders!$E50,products!$A$1:$A$49,0), MATCH(orders!K$1,products!$A$1:$G$1,0))</f>
        <v>D</v>
      </c>
      <c r="L50" s="3">
        <f>INDEX(products!$A$1:$G$49,MATCH(orders!$E50,products!$A$1:$A$49,0), MATCH(orders!L$1,products!$A$1:$G$1,0))</f>
        <v>2.5</v>
      </c>
      <c r="M50" s="4">
        <f>INDEX(products!$A$1:$G$49,MATCH(orders!$E50,products!$A$1:$A$49,0), MATCH(orders!M$1,products!$A$1:$G$1,0))</f>
        <v>22.884999999999998</v>
      </c>
      <c r="N50" s="4">
        <f t="shared" si="0"/>
        <v>91.539999999999992</v>
      </c>
      <c r="O50" t="str">
        <f t="shared" si="1"/>
        <v>Arabica</v>
      </c>
      <c r="P50" t="str" cm="1">
        <f t="array" ref="P50">_xlfn.IFS(K50 = "M", "Medium", K50 = "L", "Light", K50 = "D", "Dark")</f>
        <v>Dark</v>
      </c>
      <c r="Q50" t="str">
        <f>_xlfn.XLOOKUP(Orders[[#This Row],[Customer ID]],customers!$A$2:$A$1001,customers!$I$2:$I$1001,,0)</f>
        <v>No</v>
      </c>
      <c r="S50" t="str">
        <v>PJH-42618-877</v>
      </c>
      <c r="T50">
        <v>44469</v>
      </c>
      <c r="U50" t="str">
        <v>93676-95250-XJ</v>
      </c>
      <c r="V50" t="str">
        <v>A-D-2.5</v>
      </c>
      <c r="W50">
        <v>5</v>
      </c>
      <c r="X50" t="str">
        <v>Celestia Dolohunty</v>
      </c>
      <c r="Y50" t="str">
        <v>cdolohuntyor@dailymail.co.uk</v>
      </c>
      <c r="Z50" t="str">
        <v>United States</v>
      </c>
      <c r="AA50" t="str">
        <v>Ara</v>
      </c>
      <c r="AB50" t="str">
        <v>D</v>
      </c>
      <c r="AC50">
        <v>2.5</v>
      </c>
      <c r="AD50">
        <v>22.884999999999998</v>
      </c>
      <c r="AE50">
        <v>114.42499999999998</v>
      </c>
      <c r="AF50" t="str">
        <v>Arabica</v>
      </c>
      <c r="AG50" t="str">
        <v>Dark</v>
      </c>
      <c r="AH50" t="str">
        <v>Yes</v>
      </c>
    </row>
    <row r="51" spans="2:34" x14ac:dyDescent="0.35">
      <c r="B51" s="2" t="s">
        <v>766</v>
      </c>
      <c r="C51" s="5">
        <v>44790</v>
      </c>
      <c r="D51" s="2" t="s">
        <v>767</v>
      </c>
      <c r="E51" t="s">
        <v>6140</v>
      </c>
      <c r="F51" s="2">
        <v>3</v>
      </c>
      <c r="G51" s="2" t="str">
        <f>INDEX(customers!$A$2:$I$1001,MATCH(orders!$D51,customers!$A$2:$A$1001,0), MATCH(orders!G$1,customers!$A$1:$I$1,0))</f>
        <v>Isis Pikett</v>
      </c>
      <c r="H51" s="2" t="str">
        <f>IF(INDEX(customers!$A$2:$I$1001,MATCH(orders!$D51,customers!$A$2:$A$1001,0), MATCH(orders!H$1,customers!$A$1:$I$1,0)) = 0, " ", INDEX(customers!$A$2:$I$1001,MATCH(orders!$D51,customers!$A$2:$A$1001,0), MATCH(orders!H$1,customers!$A$1:$I$1,0)))</f>
        <v>ipikett1d@xinhuanet.com</v>
      </c>
      <c r="I51" s="2" t="str">
        <f>_xlfn.XLOOKUP(D51,customers!$A$1:$A$1001,customers!$G$1:$G$1001,,0)</f>
        <v>United States</v>
      </c>
      <c r="J51" t="str">
        <f>INDEX(products!$A$1:$G$49,MATCH(orders!$E51,products!$A$1:$A$49,0), MATCH(orders!J$1,products!$A$1:$G$1,0))</f>
        <v>Ara</v>
      </c>
      <c r="K51" t="str">
        <f>INDEX(products!$A$1:$G$49,MATCH(orders!$E51,products!$A$1:$A$49,0), MATCH(orders!K$1,products!$A$1:$G$1,0))</f>
        <v>L</v>
      </c>
      <c r="L51" s="3">
        <f>INDEX(products!$A$1:$G$49,MATCH(orders!$E51,products!$A$1:$A$49,0), MATCH(orders!L$1,products!$A$1:$G$1,0))</f>
        <v>1</v>
      </c>
      <c r="M51" s="4">
        <f>INDEX(products!$A$1:$G$49,MATCH(orders!$E51,products!$A$1:$A$49,0), MATCH(orders!M$1,products!$A$1:$G$1,0))</f>
        <v>12.95</v>
      </c>
      <c r="N51" s="4">
        <f t="shared" si="0"/>
        <v>38.849999999999994</v>
      </c>
      <c r="O51" t="str">
        <f t="shared" si="1"/>
        <v>Arabica</v>
      </c>
      <c r="P51" t="str" cm="1">
        <f t="array" ref="P51">_xlfn.IFS(K51 = "M", "Medium", K51 = "L", "Light", K51 = "D", "Dark")</f>
        <v>Light</v>
      </c>
      <c r="Q51" t="str">
        <f>_xlfn.XLOOKUP(Orders[[#This Row],[Customer ID]],customers!$A$2:$A$1001,customers!$I$2:$I$1001,,0)</f>
        <v>No</v>
      </c>
      <c r="S51" t="str">
        <v>GOI-41472-677</v>
      </c>
      <c r="T51">
        <v>44412</v>
      </c>
      <c r="U51" t="str">
        <v>16545-76328-JY</v>
      </c>
      <c r="V51" t="str">
        <v>E-D-2.5</v>
      </c>
      <c r="W51">
        <v>4</v>
      </c>
      <c r="X51" t="str">
        <v>Darrin Tingly</v>
      </c>
      <c r="Y51" t="str">
        <v>dtingly8f@goo.ne.jp</v>
      </c>
      <c r="Z51" t="str">
        <v>United States</v>
      </c>
      <c r="AA51" t="str">
        <v>Exc</v>
      </c>
      <c r="AB51" t="str">
        <v>D</v>
      </c>
      <c r="AC51">
        <v>2.5</v>
      </c>
      <c r="AD51">
        <v>27.945</v>
      </c>
      <c r="AE51">
        <v>111.78</v>
      </c>
      <c r="AF51" t="str">
        <v>Excelsa</v>
      </c>
      <c r="AG51" t="str">
        <v>Dark</v>
      </c>
      <c r="AH51" t="str">
        <v>Yes</v>
      </c>
    </row>
    <row r="52" spans="2:34" x14ac:dyDescent="0.35">
      <c r="B52" s="2" t="s">
        <v>772</v>
      </c>
      <c r="C52" s="5">
        <v>44792</v>
      </c>
      <c r="D52" s="2" t="s">
        <v>773</v>
      </c>
      <c r="E52" t="s">
        <v>6169</v>
      </c>
      <c r="F52" s="2">
        <v>2</v>
      </c>
      <c r="G52" s="2" t="str">
        <f>INDEX(customers!$A$2:$I$1001,MATCH(orders!$D52,customers!$A$2:$A$1001,0), MATCH(orders!G$1,customers!$A$1:$I$1,0))</f>
        <v>Inger Bouldon</v>
      </c>
      <c r="H52" s="2" t="str">
        <f>IF(INDEX(customers!$A$2:$I$1001,MATCH(orders!$D52,customers!$A$2:$A$1001,0), MATCH(orders!H$1,customers!$A$1:$I$1,0)) = 0, " ", INDEX(customers!$A$2:$I$1001,MATCH(orders!$D52,customers!$A$2:$A$1001,0), MATCH(orders!H$1,customers!$A$1:$I$1,0)))</f>
        <v>ibouldon1e@gizmodo.com</v>
      </c>
      <c r="I52" s="2" t="str">
        <f>_xlfn.XLOOKUP(D52,customers!$A$1:$A$1001,customers!$G$1:$G$1001,,0)</f>
        <v>United States</v>
      </c>
      <c r="J52" t="str">
        <f>INDEX(products!$A$1:$G$49,MATCH(orders!$E52,products!$A$1:$A$49,0), MATCH(orders!J$1,products!$A$1:$G$1,0))</f>
        <v>Lib</v>
      </c>
      <c r="K52" t="str">
        <f>INDEX(products!$A$1:$G$49,MATCH(orders!$E52,products!$A$1:$A$49,0), MATCH(orders!K$1,products!$A$1:$G$1,0))</f>
        <v>D</v>
      </c>
      <c r="L52" s="3">
        <f>INDEX(products!$A$1:$G$49,MATCH(orders!$E52,products!$A$1:$A$49,0), MATCH(orders!L$1,products!$A$1:$G$1,0))</f>
        <v>0.5</v>
      </c>
      <c r="M52" s="4">
        <f>INDEX(products!$A$1:$G$49,MATCH(orders!$E52,products!$A$1:$A$49,0), MATCH(orders!M$1,products!$A$1:$G$1,0))</f>
        <v>7.77</v>
      </c>
      <c r="N52" s="4">
        <f t="shared" si="0"/>
        <v>15.54</v>
      </c>
      <c r="O52" t="str">
        <f t="shared" si="1"/>
        <v>Liberica</v>
      </c>
      <c r="P52" t="str" cm="1">
        <f t="array" ref="P52">_xlfn.IFS(K52 = "M", "Medium", K52 = "L", "Light", K52 = "D", "Dark")</f>
        <v>Dark</v>
      </c>
      <c r="Q52" t="str">
        <f>_xlfn.XLOOKUP(Orders[[#This Row],[Customer ID]],customers!$A$2:$A$1001,customers!$I$2:$I$1001,,0)</f>
        <v>No</v>
      </c>
      <c r="S52" t="str">
        <v>OGW-60685-912</v>
      </c>
      <c r="T52">
        <v>44156</v>
      </c>
      <c r="U52" t="str">
        <v>67423-10113-LM</v>
      </c>
      <c r="V52" t="str">
        <v>E-D-2.5</v>
      </c>
      <c r="W52">
        <v>4</v>
      </c>
      <c r="X52" t="str">
        <v>Hildegarde Brangan</v>
      </c>
      <c r="Y52" t="str">
        <v>hbranganex@woothemes.com</v>
      </c>
      <c r="Z52" t="str">
        <v>United States</v>
      </c>
      <c r="AA52" t="str">
        <v>Exc</v>
      </c>
      <c r="AB52" t="str">
        <v>D</v>
      </c>
      <c r="AC52">
        <v>2.5</v>
      </c>
      <c r="AD52">
        <v>27.945</v>
      </c>
      <c r="AE52">
        <v>111.78</v>
      </c>
      <c r="AF52" t="str">
        <v>Excelsa</v>
      </c>
      <c r="AG52" t="str">
        <v>Dark</v>
      </c>
      <c r="AH52" t="str">
        <v>Yes</v>
      </c>
    </row>
    <row r="53" spans="2:34" x14ac:dyDescent="0.35">
      <c r="B53" s="2" t="s">
        <v>778</v>
      </c>
      <c r="C53" s="5">
        <v>43600</v>
      </c>
      <c r="D53" s="2" t="s">
        <v>779</v>
      </c>
      <c r="E53" t="s">
        <v>6164</v>
      </c>
      <c r="F53" s="2">
        <v>4</v>
      </c>
      <c r="G53" s="2" t="str">
        <f>INDEX(customers!$A$2:$I$1001,MATCH(orders!$D53,customers!$A$2:$A$1001,0), MATCH(orders!G$1,customers!$A$1:$I$1,0))</f>
        <v>Karry Flanders</v>
      </c>
      <c r="H53" s="2" t="str">
        <f>IF(INDEX(customers!$A$2:$I$1001,MATCH(orders!$D53,customers!$A$2:$A$1001,0), MATCH(orders!H$1,customers!$A$1:$I$1,0)) = 0, " ", INDEX(customers!$A$2:$I$1001,MATCH(orders!$D53,customers!$A$2:$A$1001,0), MATCH(orders!H$1,customers!$A$1:$I$1,0)))</f>
        <v>kflanders1f@over-blog.com</v>
      </c>
      <c r="I53" s="2" t="str">
        <f>_xlfn.XLOOKUP(D53,customers!$A$1:$A$1001,customers!$G$1:$G$1001,,0)</f>
        <v>Ireland</v>
      </c>
      <c r="J53" t="str">
        <f>INDEX(products!$A$1:$G$49,MATCH(orders!$E53,products!$A$1:$A$49,0), MATCH(orders!J$1,products!$A$1:$G$1,0))</f>
        <v>Lib</v>
      </c>
      <c r="K53" t="str">
        <f>INDEX(products!$A$1:$G$49,MATCH(orders!$E53,products!$A$1:$A$49,0), MATCH(orders!K$1,products!$A$1:$G$1,0))</f>
        <v>L</v>
      </c>
      <c r="L53" s="3">
        <f>INDEX(products!$A$1:$G$49,MATCH(orders!$E53,products!$A$1:$A$49,0), MATCH(orders!L$1,products!$A$1:$G$1,0))</f>
        <v>2.5</v>
      </c>
      <c r="M53" s="4">
        <f>INDEX(products!$A$1:$G$49,MATCH(orders!$E53,products!$A$1:$A$49,0), MATCH(orders!M$1,products!$A$1:$G$1,0))</f>
        <v>36.454999999999998</v>
      </c>
      <c r="N53" s="4">
        <f t="shared" si="0"/>
        <v>145.82</v>
      </c>
      <c r="O53" t="str">
        <f t="shared" si="1"/>
        <v>Liberica</v>
      </c>
      <c r="P53" t="str" cm="1">
        <f t="array" ref="P53">_xlfn.IFS(K53 = "M", "Medium", K53 = "L", "Light", K53 = "D", "Dark")</f>
        <v>Light</v>
      </c>
      <c r="Q53" t="str">
        <f>_xlfn.XLOOKUP(Orders[[#This Row],[Customer ID]],customers!$A$2:$A$1001,customers!$I$2:$I$1001,,0)</f>
        <v>Yes</v>
      </c>
      <c r="S53" t="str">
        <v>RMW-74160-339</v>
      </c>
      <c r="T53">
        <v>44120</v>
      </c>
      <c r="U53" t="str">
        <v>38978-59582-JP</v>
      </c>
      <c r="V53" t="str">
        <v>R-L-2.5</v>
      </c>
      <c r="W53">
        <v>4</v>
      </c>
      <c r="X53" t="str">
        <v>Emlynne Heining</v>
      </c>
      <c r="Y53" t="str">
        <v>eheining4x@flickr.com</v>
      </c>
      <c r="Z53" t="str">
        <v>United States</v>
      </c>
      <c r="AA53" t="str">
        <v>Rob</v>
      </c>
      <c r="AB53" t="str">
        <v>L</v>
      </c>
      <c r="AC53">
        <v>2.5</v>
      </c>
      <c r="AD53">
        <v>27.484999999999996</v>
      </c>
      <c r="AE53">
        <v>109.93999999999998</v>
      </c>
      <c r="AF53" t="str">
        <v>Robusta</v>
      </c>
      <c r="AG53" t="str">
        <v>Light</v>
      </c>
      <c r="AH53" t="str">
        <v>Yes</v>
      </c>
    </row>
    <row r="54" spans="2:34" x14ac:dyDescent="0.35">
      <c r="B54" s="2" t="s">
        <v>784</v>
      </c>
      <c r="C54" s="5">
        <v>43719</v>
      </c>
      <c r="D54" s="2" t="s">
        <v>785</v>
      </c>
      <c r="E54" t="s">
        <v>6146</v>
      </c>
      <c r="F54" s="2">
        <v>5</v>
      </c>
      <c r="G54" s="2" t="str">
        <f>INDEX(customers!$A$2:$I$1001,MATCH(orders!$D54,customers!$A$2:$A$1001,0), MATCH(orders!G$1,customers!$A$1:$I$1,0))</f>
        <v>Hartley Mattioli</v>
      </c>
      <c r="H54" s="2" t="str">
        <f>IF(INDEX(customers!$A$2:$I$1001,MATCH(orders!$D54,customers!$A$2:$A$1001,0), MATCH(orders!H$1,customers!$A$1:$I$1,0)) = 0, " ", INDEX(customers!$A$2:$I$1001,MATCH(orders!$D54,customers!$A$2:$A$1001,0), MATCH(orders!H$1,customers!$A$1:$I$1,0)))</f>
        <v>hmattioli1g@webmd.com</v>
      </c>
      <c r="I54" s="2" t="str">
        <f>_xlfn.XLOOKUP(D54,customers!$A$1:$A$1001,customers!$G$1:$G$1001,,0)</f>
        <v>United Kingdom</v>
      </c>
      <c r="J54" t="str">
        <f>INDEX(products!$A$1:$G$49,MATCH(orders!$E54,products!$A$1:$A$49,0), MATCH(orders!J$1,products!$A$1:$G$1,0))</f>
        <v>Rob</v>
      </c>
      <c r="K54" t="str">
        <f>INDEX(products!$A$1:$G$49,MATCH(orders!$E54,products!$A$1:$A$49,0), MATCH(orders!K$1,products!$A$1:$G$1,0))</f>
        <v>M</v>
      </c>
      <c r="L54" s="3">
        <f>INDEX(products!$A$1:$G$49,MATCH(orders!$E54,products!$A$1:$A$49,0), MATCH(orders!L$1,products!$A$1:$G$1,0))</f>
        <v>0.5</v>
      </c>
      <c r="M54" s="4">
        <f>INDEX(products!$A$1:$G$49,MATCH(orders!$E54,products!$A$1:$A$49,0), MATCH(orders!M$1,products!$A$1:$G$1,0))</f>
        <v>5.97</v>
      </c>
      <c r="N54" s="4">
        <f t="shared" si="0"/>
        <v>29.849999999999998</v>
      </c>
      <c r="O54" t="str">
        <f t="shared" si="1"/>
        <v>Robusta</v>
      </c>
      <c r="P54" t="str" cm="1">
        <f t="array" ref="P54">_xlfn.IFS(K54 = "M", "Medium", K54 = "L", "Light", K54 = "D", "Dark")</f>
        <v>Medium</v>
      </c>
      <c r="Q54" t="str">
        <f>_xlfn.XLOOKUP(Orders[[#This Row],[Customer ID]],customers!$A$2:$A$1001,customers!$I$2:$I$1001,,0)</f>
        <v>No</v>
      </c>
      <c r="S54" t="str">
        <v>HVU-21634-076</v>
      </c>
      <c r="T54">
        <v>43992</v>
      </c>
      <c r="U54" t="str">
        <v>27723-45097-MH</v>
      </c>
      <c r="V54" t="str">
        <v>R-L-2.5</v>
      </c>
      <c r="W54">
        <v>4</v>
      </c>
      <c r="X54" t="str">
        <v>Dorelia Bury</v>
      </c>
      <c r="Y54" t="str">
        <v>dbury7o@tinyurl.com</v>
      </c>
      <c r="Z54" t="str">
        <v>Ireland</v>
      </c>
      <c r="AA54" t="str">
        <v>Rob</v>
      </c>
      <c r="AB54" t="str">
        <v>L</v>
      </c>
      <c r="AC54">
        <v>2.5</v>
      </c>
      <c r="AD54">
        <v>27.484999999999996</v>
      </c>
      <c r="AE54">
        <v>109.93999999999998</v>
      </c>
      <c r="AF54" t="str">
        <v>Robusta</v>
      </c>
      <c r="AG54" t="str">
        <v>Light</v>
      </c>
      <c r="AH54" t="str">
        <v>Yes</v>
      </c>
    </row>
    <row r="55" spans="2:34" x14ac:dyDescent="0.35">
      <c r="B55" s="2" t="s">
        <v>784</v>
      </c>
      <c r="C55" s="5">
        <v>43719</v>
      </c>
      <c r="D55" s="2" t="s">
        <v>785</v>
      </c>
      <c r="E55" t="s">
        <v>6164</v>
      </c>
      <c r="F55" s="2">
        <v>2</v>
      </c>
      <c r="G55" s="2" t="str">
        <f>INDEX(customers!$A$2:$I$1001,MATCH(orders!$D55,customers!$A$2:$A$1001,0), MATCH(orders!G$1,customers!$A$1:$I$1,0))</f>
        <v>Hartley Mattioli</v>
      </c>
      <c r="H55" s="2" t="str">
        <f>IF(INDEX(customers!$A$2:$I$1001,MATCH(orders!$D55,customers!$A$2:$A$1001,0), MATCH(orders!H$1,customers!$A$1:$I$1,0)) = 0, " ", INDEX(customers!$A$2:$I$1001,MATCH(orders!$D55,customers!$A$2:$A$1001,0), MATCH(orders!H$1,customers!$A$1:$I$1,0)))</f>
        <v>hmattioli1g@webmd.com</v>
      </c>
      <c r="I55" s="2" t="str">
        <f>_xlfn.XLOOKUP(D55,customers!$A$1:$A$1001,customers!$G$1:$G$1001,,0)</f>
        <v>United Kingdom</v>
      </c>
      <c r="J55" t="str">
        <f>INDEX(products!$A$1:$G$49,MATCH(orders!$E55,products!$A$1:$A$49,0), MATCH(orders!J$1,products!$A$1:$G$1,0))</f>
        <v>Lib</v>
      </c>
      <c r="K55" t="str">
        <f>INDEX(products!$A$1:$G$49,MATCH(orders!$E55,products!$A$1:$A$49,0), MATCH(orders!K$1,products!$A$1:$G$1,0))</f>
        <v>L</v>
      </c>
      <c r="L55" s="3">
        <f>INDEX(products!$A$1:$G$49,MATCH(orders!$E55,products!$A$1:$A$49,0), MATCH(orders!L$1,products!$A$1:$G$1,0))</f>
        <v>2.5</v>
      </c>
      <c r="M55" s="4">
        <f>INDEX(products!$A$1:$G$49,MATCH(orders!$E55,products!$A$1:$A$49,0), MATCH(orders!M$1,products!$A$1:$G$1,0))</f>
        <v>36.454999999999998</v>
      </c>
      <c r="N55" s="4">
        <f t="shared" si="0"/>
        <v>72.91</v>
      </c>
      <c r="O55" t="str">
        <f t="shared" si="1"/>
        <v>Liberica</v>
      </c>
      <c r="P55" t="str" cm="1">
        <f t="array" ref="P55">_xlfn.IFS(K55 = "M", "Medium", K55 = "L", "Light", K55 = "D", "Dark")</f>
        <v>Light</v>
      </c>
      <c r="Q55" t="str">
        <f>_xlfn.XLOOKUP(Orders[[#This Row],[Customer ID]],customers!$A$2:$A$1001,customers!$I$2:$I$1001,,0)</f>
        <v>No</v>
      </c>
      <c r="S55" t="str">
        <v>TRA-79507-007</v>
      </c>
      <c r="T55">
        <v>43815</v>
      </c>
      <c r="U55" t="str">
        <v>70089-27418-UJ</v>
      </c>
      <c r="V55" t="str">
        <v>R-L-2.5</v>
      </c>
      <c r="W55">
        <v>4</v>
      </c>
      <c r="X55" t="str">
        <v>Aurelia Burgwin</v>
      </c>
      <c r="Y55" t="str">
        <v>aburgwingp@redcross.org</v>
      </c>
      <c r="Z55" t="str">
        <v>United States</v>
      </c>
      <c r="AA55" t="str">
        <v>Rob</v>
      </c>
      <c r="AB55" t="str">
        <v>L</v>
      </c>
      <c r="AC55">
        <v>2.5</v>
      </c>
      <c r="AD55">
        <v>27.484999999999996</v>
      </c>
      <c r="AE55">
        <v>109.93999999999998</v>
      </c>
      <c r="AF55" t="str">
        <v>Robusta</v>
      </c>
      <c r="AG55" t="str">
        <v>Light</v>
      </c>
      <c r="AH55" t="str">
        <v>Yes</v>
      </c>
    </row>
    <row r="56" spans="2:34" x14ac:dyDescent="0.35">
      <c r="B56" s="2" t="s">
        <v>794</v>
      </c>
      <c r="C56" s="5">
        <v>44271</v>
      </c>
      <c r="D56" s="2" t="s">
        <v>795</v>
      </c>
      <c r="E56" t="s">
        <v>6162</v>
      </c>
      <c r="F56" s="2">
        <v>5</v>
      </c>
      <c r="G56" s="2" t="str">
        <f>INDEX(customers!$A$2:$I$1001,MATCH(orders!$D56,customers!$A$2:$A$1001,0), MATCH(orders!G$1,customers!$A$1:$I$1,0))</f>
        <v>Archambault Gillard</v>
      </c>
      <c r="H56" s="2" t="str">
        <f>IF(INDEX(customers!$A$2:$I$1001,MATCH(orders!$D56,customers!$A$2:$A$1001,0), MATCH(orders!H$1,customers!$A$1:$I$1,0)) = 0, " ", INDEX(customers!$A$2:$I$1001,MATCH(orders!$D56,customers!$A$2:$A$1001,0), MATCH(orders!H$1,customers!$A$1:$I$1,0)))</f>
        <v>agillard1i@issuu.com</v>
      </c>
      <c r="I56" s="2" t="str">
        <f>_xlfn.XLOOKUP(D56,customers!$A$1:$A$1001,customers!$G$1:$G$1001,,0)</f>
        <v>United States</v>
      </c>
      <c r="J56" t="str">
        <f>INDEX(products!$A$1:$G$49,MATCH(orders!$E56,products!$A$1:$A$49,0), MATCH(orders!J$1,products!$A$1:$G$1,0))</f>
        <v>Lib</v>
      </c>
      <c r="K56" t="str">
        <f>INDEX(products!$A$1:$G$49,MATCH(orders!$E56,products!$A$1:$A$49,0), MATCH(orders!K$1,products!$A$1:$G$1,0))</f>
        <v>M</v>
      </c>
      <c r="L56" s="3">
        <f>INDEX(products!$A$1:$G$49,MATCH(orders!$E56,products!$A$1:$A$49,0), MATCH(orders!L$1,products!$A$1:$G$1,0))</f>
        <v>1</v>
      </c>
      <c r="M56" s="4">
        <f>INDEX(products!$A$1:$G$49,MATCH(orders!$E56,products!$A$1:$A$49,0), MATCH(orders!M$1,products!$A$1:$G$1,0))</f>
        <v>14.55</v>
      </c>
      <c r="N56" s="4">
        <f t="shared" si="0"/>
        <v>72.75</v>
      </c>
      <c r="O56" t="str">
        <f t="shared" si="1"/>
        <v>Liberica</v>
      </c>
      <c r="P56" t="str" cm="1">
        <f t="array" ref="P56">_xlfn.IFS(K56 = "M", "Medium", K56 = "L", "Light", K56 = "D", "Dark")</f>
        <v>Medium</v>
      </c>
      <c r="Q56" t="str">
        <f>_xlfn.XLOOKUP(Orders[[#This Row],[Customer ID]],customers!$A$2:$A$1001,customers!$I$2:$I$1001,,0)</f>
        <v>No</v>
      </c>
      <c r="S56" t="str">
        <v>CQM-49696-263</v>
      </c>
      <c r="T56">
        <v>43763</v>
      </c>
      <c r="U56" t="str">
        <v>76534-45229-SG</v>
      </c>
      <c r="V56" t="str">
        <v>L-L-2.5</v>
      </c>
      <c r="W56">
        <v>3</v>
      </c>
      <c r="X56" t="str">
        <v>Sheppard Yann</v>
      </c>
      <c r="Y56" t="str">
        <v>syann29@senate.gov</v>
      </c>
      <c r="Z56" t="str">
        <v>United States</v>
      </c>
      <c r="AA56" t="str">
        <v>Lib</v>
      </c>
      <c r="AB56" t="str">
        <v>L</v>
      </c>
      <c r="AC56">
        <v>2.5</v>
      </c>
      <c r="AD56">
        <v>36.454999999999998</v>
      </c>
      <c r="AE56">
        <v>109.36499999999999</v>
      </c>
      <c r="AF56" t="str">
        <v>Liberica</v>
      </c>
      <c r="AG56" t="str">
        <v>Light</v>
      </c>
      <c r="AH56" t="str">
        <v>Yes</v>
      </c>
    </row>
    <row r="57" spans="2:34" x14ac:dyDescent="0.35">
      <c r="B57" s="2" t="s">
        <v>800</v>
      </c>
      <c r="C57" s="5">
        <v>44168</v>
      </c>
      <c r="D57" s="2" t="s">
        <v>801</v>
      </c>
      <c r="E57" t="s">
        <v>6170</v>
      </c>
      <c r="F57" s="2">
        <v>3</v>
      </c>
      <c r="G57" s="2" t="str">
        <f>INDEX(customers!$A$2:$I$1001,MATCH(orders!$D57,customers!$A$2:$A$1001,0), MATCH(orders!G$1,customers!$A$1:$I$1,0))</f>
        <v>Salomo Cushworth</v>
      </c>
      <c r="H57" s="2" t="str">
        <f>IF(INDEX(customers!$A$2:$I$1001,MATCH(orders!$D57,customers!$A$2:$A$1001,0), MATCH(orders!H$1,customers!$A$1:$I$1,0)) = 0, " ", INDEX(customers!$A$2:$I$1001,MATCH(orders!$D57,customers!$A$2:$A$1001,0), MATCH(orders!H$1,customers!$A$1:$I$1,0)))</f>
        <v xml:space="preserve"> </v>
      </c>
      <c r="I57" s="2" t="str">
        <f>_xlfn.XLOOKUP(D57,customers!$A$1:$A$1001,customers!$G$1:$G$1001,,0)</f>
        <v>United States</v>
      </c>
      <c r="J57" t="str">
        <f>INDEX(products!$A$1:$G$49,MATCH(orders!$E57,products!$A$1:$A$49,0), MATCH(orders!J$1,products!$A$1:$G$1,0))</f>
        <v>Lib</v>
      </c>
      <c r="K57" t="str">
        <f>INDEX(products!$A$1:$G$49,MATCH(orders!$E57,products!$A$1:$A$49,0), MATCH(orders!K$1,products!$A$1:$G$1,0))</f>
        <v>L</v>
      </c>
      <c r="L57" s="3">
        <f>INDEX(products!$A$1:$G$49,MATCH(orders!$E57,products!$A$1:$A$49,0), MATCH(orders!L$1,products!$A$1:$G$1,0))</f>
        <v>1</v>
      </c>
      <c r="M57" s="4">
        <f>INDEX(products!$A$1:$G$49,MATCH(orders!$E57,products!$A$1:$A$49,0), MATCH(orders!M$1,products!$A$1:$G$1,0))</f>
        <v>15.85</v>
      </c>
      <c r="N57" s="4">
        <f t="shared" si="0"/>
        <v>47.55</v>
      </c>
      <c r="O57" t="str">
        <f t="shared" si="1"/>
        <v>Liberica</v>
      </c>
      <c r="P57" t="str" cm="1">
        <f t="array" ref="P57">_xlfn.IFS(K57 = "M", "Medium", K57 = "L", "Light", K57 = "D", "Dark")</f>
        <v>Light</v>
      </c>
      <c r="Q57" t="str">
        <f>_xlfn.XLOOKUP(Orders[[#This Row],[Customer ID]],customers!$A$2:$A$1001,customers!$I$2:$I$1001,,0)</f>
        <v>No</v>
      </c>
      <c r="S57" t="str">
        <v>UMM-28497-689</v>
      </c>
      <c r="T57">
        <v>44138</v>
      </c>
      <c r="U57" t="str">
        <v>05325-97750-WP</v>
      </c>
      <c r="V57" t="str">
        <v>L-L-2.5</v>
      </c>
      <c r="W57">
        <v>3</v>
      </c>
      <c r="X57" t="str">
        <v>Cody Verissimo</v>
      </c>
      <c r="Y57" t="str">
        <v>cverissimogh@theglobeandmail.com</v>
      </c>
      <c r="Z57" t="str">
        <v>United Kingdom</v>
      </c>
      <c r="AA57" t="str">
        <v>Lib</v>
      </c>
      <c r="AB57" t="str">
        <v>L</v>
      </c>
      <c r="AC57">
        <v>2.5</v>
      </c>
      <c r="AD57">
        <v>36.454999999999998</v>
      </c>
      <c r="AE57">
        <v>109.36499999999999</v>
      </c>
      <c r="AF57" t="str">
        <v>Liberica</v>
      </c>
      <c r="AG57" t="str">
        <v>Light</v>
      </c>
      <c r="AH57" t="str">
        <v>Yes</v>
      </c>
    </row>
    <row r="58" spans="2:34" x14ac:dyDescent="0.35">
      <c r="B58" s="2" t="s">
        <v>805</v>
      </c>
      <c r="C58" s="5">
        <v>43857</v>
      </c>
      <c r="D58" s="2" t="s">
        <v>806</v>
      </c>
      <c r="E58" t="s">
        <v>6153</v>
      </c>
      <c r="F58" s="2">
        <v>3</v>
      </c>
      <c r="G58" s="2" t="str">
        <f>INDEX(customers!$A$2:$I$1001,MATCH(orders!$D58,customers!$A$2:$A$1001,0), MATCH(orders!G$1,customers!$A$1:$I$1,0))</f>
        <v>Theda Grizard</v>
      </c>
      <c r="H58" s="2" t="str">
        <f>IF(INDEX(customers!$A$2:$I$1001,MATCH(orders!$D58,customers!$A$2:$A$1001,0), MATCH(orders!H$1,customers!$A$1:$I$1,0)) = 0, " ", INDEX(customers!$A$2:$I$1001,MATCH(orders!$D58,customers!$A$2:$A$1001,0), MATCH(orders!H$1,customers!$A$1:$I$1,0)))</f>
        <v>tgrizard1k@odnoklassniki.ru</v>
      </c>
      <c r="I58" s="2" t="str">
        <f>_xlfn.XLOOKUP(D58,customers!$A$1:$A$1001,customers!$G$1:$G$1001,,0)</f>
        <v>United States</v>
      </c>
      <c r="J58" t="str">
        <f>INDEX(products!$A$1:$G$49,MATCH(orders!$E58,products!$A$1:$A$49,0), MATCH(orders!J$1,products!$A$1:$G$1,0))</f>
        <v>Exc</v>
      </c>
      <c r="K58" t="str">
        <f>INDEX(products!$A$1:$G$49,MATCH(orders!$E58,products!$A$1:$A$49,0), MATCH(orders!K$1,products!$A$1:$G$1,0))</f>
        <v>D</v>
      </c>
      <c r="L58" s="3">
        <f>INDEX(products!$A$1:$G$49,MATCH(orders!$E58,products!$A$1:$A$49,0), MATCH(orders!L$1,products!$A$1:$G$1,0))</f>
        <v>0.2</v>
      </c>
      <c r="M58" s="4">
        <f>INDEX(products!$A$1:$G$49,MATCH(orders!$E58,products!$A$1:$A$49,0), MATCH(orders!M$1,products!$A$1:$G$1,0))</f>
        <v>3.645</v>
      </c>
      <c r="N58" s="4">
        <f t="shared" si="0"/>
        <v>10.935</v>
      </c>
      <c r="O58" t="str">
        <f t="shared" si="1"/>
        <v>Excelsa</v>
      </c>
      <c r="P58" t="str" cm="1">
        <f t="array" ref="P58">_xlfn.IFS(K58 = "M", "Medium", K58 = "L", "Light", K58 = "D", "Dark")</f>
        <v>Dark</v>
      </c>
      <c r="Q58" t="str">
        <f>_xlfn.XLOOKUP(Orders[[#This Row],[Customer ID]],customers!$A$2:$A$1001,customers!$I$2:$I$1001,,0)</f>
        <v>Yes</v>
      </c>
      <c r="S58" t="str">
        <v>ADX-50674-975</v>
      </c>
      <c r="T58">
        <v>44230</v>
      </c>
      <c r="U58" t="str">
        <v>58916-61837-QH</v>
      </c>
      <c r="V58" t="str">
        <v>A-M-2.5</v>
      </c>
      <c r="W58">
        <v>4</v>
      </c>
      <c r="X58" t="str">
        <v>Freda Hollows</v>
      </c>
      <c r="Y58" t="str">
        <v>fhollowsc8@blogtalkradio.com</v>
      </c>
      <c r="Z58" t="str">
        <v>United States</v>
      </c>
      <c r="AA58" t="str">
        <v>Ara</v>
      </c>
      <c r="AB58" t="str">
        <v>M</v>
      </c>
      <c r="AC58">
        <v>2.5</v>
      </c>
      <c r="AD58">
        <v>25.874999999999996</v>
      </c>
      <c r="AE58">
        <v>103.49999999999999</v>
      </c>
      <c r="AF58" t="str">
        <v>Arabica</v>
      </c>
      <c r="AG58" t="str">
        <v>Medium</v>
      </c>
      <c r="AH58" t="str">
        <v>Yes</v>
      </c>
    </row>
    <row r="59" spans="2:34" x14ac:dyDescent="0.35">
      <c r="B59" s="2" t="s">
        <v>811</v>
      </c>
      <c r="C59" s="5">
        <v>44759</v>
      </c>
      <c r="D59" s="2" t="s">
        <v>812</v>
      </c>
      <c r="E59" t="s">
        <v>6171</v>
      </c>
      <c r="F59" s="2">
        <v>4</v>
      </c>
      <c r="G59" s="2" t="str">
        <f>INDEX(customers!$A$2:$I$1001,MATCH(orders!$D59,customers!$A$2:$A$1001,0), MATCH(orders!G$1,customers!$A$1:$I$1,0))</f>
        <v>Rozele Relton</v>
      </c>
      <c r="H59" s="2" t="str">
        <f>IF(INDEX(customers!$A$2:$I$1001,MATCH(orders!$D59,customers!$A$2:$A$1001,0), MATCH(orders!H$1,customers!$A$1:$I$1,0)) = 0, " ", INDEX(customers!$A$2:$I$1001,MATCH(orders!$D59,customers!$A$2:$A$1001,0), MATCH(orders!H$1,customers!$A$1:$I$1,0)))</f>
        <v>rrelton1l@stanford.edu</v>
      </c>
      <c r="I59" s="2" t="str">
        <f>_xlfn.XLOOKUP(D59,customers!$A$1:$A$1001,customers!$G$1:$G$1001,,0)</f>
        <v>United States</v>
      </c>
      <c r="J59" t="str">
        <f>INDEX(products!$A$1:$G$49,MATCH(orders!$E59,products!$A$1:$A$49,0), MATCH(orders!J$1,products!$A$1:$G$1,0))</f>
        <v>Exc</v>
      </c>
      <c r="K59" t="str">
        <f>INDEX(products!$A$1:$G$49,MATCH(orders!$E59,products!$A$1:$A$49,0), MATCH(orders!K$1,products!$A$1:$G$1,0))</f>
        <v>L</v>
      </c>
      <c r="L59" s="3">
        <f>INDEX(products!$A$1:$G$49,MATCH(orders!$E59,products!$A$1:$A$49,0), MATCH(orders!L$1,products!$A$1:$G$1,0))</f>
        <v>1</v>
      </c>
      <c r="M59" s="4">
        <f>INDEX(products!$A$1:$G$49,MATCH(orders!$E59,products!$A$1:$A$49,0), MATCH(orders!M$1,products!$A$1:$G$1,0))</f>
        <v>14.85</v>
      </c>
      <c r="N59" s="4">
        <f t="shared" si="0"/>
        <v>59.4</v>
      </c>
      <c r="O59" t="str">
        <f t="shared" si="1"/>
        <v>Excelsa</v>
      </c>
      <c r="P59" t="str" cm="1">
        <f t="array" ref="P59">_xlfn.IFS(K59 = "M", "Medium", K59 = "L", "Light", K59 = "D", "Dark")</f>
        <v>Light</v>
      </c>
      <c r="Q59" t="str">
        <f>_xlfn.XLOOKUP(Orders[[#This Row],[Customer ID]],customers!$A$2:$A$1001,customers!$I$2:$I$1001,,0)</f>
        <v>No</v>
      </c>
      <c r="S59" t="str">
        <v>AOT-70449-651</v>
      </c>
      <c r="T59">
        <v>44723</v>
      </c>
      <c r="U59" t="str">
        <v>53414-73391-CR</v>
      </c>
      <c r="V59" t="str">
        <v>R-D-2.5</v>
      </c>
      <c r="W59">
        <v>5</v>
      </c>
      <c r="X59" t="str">
        <v>Cindra Burling</v>
      </c>
      <c r="Y59" t="str">
        <v xml:space="preserve"> </v>
      </c>
      <c r="Z59" t="str">
        <v>United States</v>
      </c>
      <c r="AA59" t="str">
        <v>Rob</v>
      </c>
      <c r="AB59" t="str">
        <v>D</v>
      </c>
      <c r="AC59">
        <v>2.5</v>
      </c>
      <c r="AD59">
        <v>20.584999999999997</v>
      </c>
      <c r="AE59">
        <v>102.92499999999998</v>
      </c>
      <c r="AF59" t="str">
        <v>Robusta</v>
      </c>
      <c r="AG59" t="str">
        <v>Dark</v>
      </c>
      <c r="AH59" t="str">
        <v>Yes</v>
      </c>
    </row>
    <row r="60" spans="2:34" x14ac:dyDescent="0.35">
      <c r="B60" s="2" t="s">
        <v>817</v>
      </c>
      <c r="C60" s="5">
        <v>44624</v>
      </c>
      <c r="D60" s="2" t="s">
        <v>818</v>
      </c>
      <c r="E60" t="s">
        <v>6165</v>
      </c>
      <c r="F60" s="2">
        <v>3</v>
      </c>
      <c r="G60" s="2" t="str">
        <f>INDEX(customers!$A$2:$I$1001,MATCH(orders!$D60,customers!$A$2:$A$1001,0), MATCH(orders!G$1,customers!$A$1:$I$1,0))</f>
        <v>Willa Rolling</v>
      </c>
      <c r="H60" s="2" t="str">
        <f>IF(INDEX(customers!$A$2:$I$1001,MATCH(orders!$D60,customers!$A$2:$A$1001,0), MATCH(orders!H$1,customers!$A$1:$I$1,0)) = 0, " ", INDEX(customers!$A$2:$I$1001,MATCH(orders!$D60,customers!$A$2:$A$1001,0), MATCH(orders!H$1,customers!$A$1:$I$1,0)))</f>
        <v xml:space="preserve"> </v>
      </c>
      <c r="I60" s="2" t="str">
        <f>_xlfn.XLOOKUP(D60,customers!$A$1:$A$1001,customers!$G$1:$G$1001,,0)</f>
        <v>United States</v>
      </c>
      <c r="J60" t="str">
        <f>INDEX(products!$A$1:$G$49,MATCH(orders!$E60,products!$A$1:$A$49,0), MATCH(orders!J$1,products!$A$1:$G$1,0))</f>
        <v>Lib</v>
      </c>
      <c r="K60" t="str">
        <f>INDEX(products!$A$1:$G$49,MATCH(orders!$E60,products!$A$1:$A$49,0), MATCH(orders!K$1,products!$A$1:$G$1,0))</f>
        <v>D</v>
      </c>
      <c r="L60" s="3">
        <f>INDEX(products!$A$1:$G$49,MATCH(orders!$E60,products!$A$1:$A$49,0), MATCH(orders!L$1,products!$A$1:$G$1,0))</f>
        <v>2.5</v>
      </c>
      <c r="M60" s="4">
        <f>INDEX(products!$A$1:$G$49,MATCH(orders!$E60,products!$A$1:$A$49,0), MATCH(orders!M$1,products!$A$1:$G$1,0))</f>
        <v>29.784999999999997</v>
      </c>
      <c r="N60" s="4">
        <f t="shared" si="0"/>
        <v>89.35499999999999</v>
      </c>
      <c r="O60" t="str">
        <f t="shared" si="1"/>
        <v>Liberica</v>
      </c>
      <c r="P60" t="str" cm="1">
        <f t="array" ref="P60">_xlfn.IFS(K60 = "M", "Medium", K60 = "L", "Light", K60 = "D", "Dark")</f>
        <v>Dark</v>
      </c>
      <c r="Q60" t="str">
        <f>_xlfn.XLOOKUP(Orders[[#This Row],[Customer ID]],customers!$A$2:$A$1001,customers!$I$2:$I$1001,,0)</f>
        <v>Yes</v>
      </c>
      <c r="S60" t="str">
        <v>PKN-19556-918</v>
      </c>
      <c r="T60">
        <v>44680</v>
      </c>
      <c r="U60" t="str">
        <v>00445-42781-KX</v>
      </c>
      <c r="V60" t="str">
        <v>R-D-2.5</v>
      </c>
      <c r="W60">
        <v>5</v>
      </c>
      <c r="X60" t="str">
        <v>Faunie Brigham</v>
      </c>
      <c r="Y60" t="str">
        <v>fbrighamhg@blog.com</v>
      </c>
      <c r="Z60" t="str">
        <v>Ireland</v>
      </c>
      <c r="AA60" t="str">
        <v>Rob</v>
      </c>
      <c r="AB60" t="str">
        <v>D</v>
      </c>
      <c r="AC60">
        <v>2.5</v>
      </c>
      <c r="AD60">
        <v>20.584999999999997</v>
      </c>
      <c r="AE60">
        <v>102.92499999999998</v>
      </c>
      <c r="AF60" t="str">
        <v>Robusta</v>
      </c>
      <c r="AG60" t="str">
        <v>Dark</v>
      </c>
      <c r="AH60" t="str">
        <v>Yes</v>
      </c>
    </row>
    <row r="61" spans="2:34" x14ac:dyDescent="0.35">
      <c r="B61" s="2" t="s">
        <v>822</v>
      </c>
      <c r="C61" s="5">
        <v>44537</v>
      </c>
      <c r="D61" s="2" t="s">
        <v>823</v>
      </c>
      <c r="E61" t="s">
        <v>6160</v>
      </c>
      <c r="F61" s="2">
        <v>3</v>
      </c>
      <c r="G61" s="2" t="str">
        <f>INDEX(customers!$A$2:$I$1001,MATCH(orders!$D61,customers!$A$2:$A$1001,0), MATCH(orders!G$1,customers!$A$1:$I$1,0))</f>
        <v>Stanislaus Gilroy</v>
      </c>
      <c r="H61" s="2" t="str">
        <f>IF(INDEX(customers!$A$2:$I$1001,MATCH(orders!$D61,customers!$A$2:$A$1001,0), MATCH(orders!H$1,customers!$A$1:$I$1,0)) = 0, " ", INDEX(customers!$A$2:$I$1001,MATCH(orders!$D61,customers!$A$2:$A$1001,0), MATCH(orders!H$1,customers!$A$1:$I$1,0)))</f>
        <v>sgilroy1n@eepurl.com</v>
      </c>
      <c r="I61" s="2" t="str">
        <f>_xlfn.XLOOKUP(D61,customers!$A$1:$A$1001,customers!$G$1:$G$1001,,0)</f>
        <v>United States</v>
      </c>
      <c r="J61" t="str">
        <f>INDEX(products!$A$1:$G$49,MATCH(orders!$E61,products!$A$1:$A$49,0), MATCH(orders!J$1,products!$A$1:$G$1,0))</f>
        <v>Lib</v>
      </c>
      <c r="K61" t="str">
        <f>INDEX(products!$A$1:$G$49,MATCH(orders!$E61,products!$A$1:$A$49,0), MATCH(orders!K$1,products!$A$1:$G$1,0))</f>
        <v>M</v>
      </c>
      <c r="L61" s="3">
        <f>INDEX(products!$A$1:$G$49,MATCH(orders!$E61,products!$A$1:$A$49,0), MATCH(orders!L$1,products!$A$1:$G$1,0))</f>
        <v>0.5</v>
      </c>
      <c r="M61" s="4">
        <f>INDEX(products!$A$1:$G$49,MATCH(orders!$E61,products!$A$1:$A$49,0), MATCH(orders!M$1,products!$A$1:$G$1,0))</f>
        <v>8.73</v>
      </c>
      <c r="N61" s="4">
        <f t="shared" si="0"/>
        <v>26.19</v>
      </c>
      <c r="O61" t="str">
        <f t="shared" si="1"/>
        <v>Liberica</v>
      </c>
      <c r="P61" t="str" cm="1">
        <f t="array" ref="P61">_xlfn.IFS(K61 = "M", "Medium", K61 = "L", "Light", K61 = "D", "Dark")</f>
        <v>Medium</v>
      </c>
      <c r="Q61" t="str">
        <f>_xlfn.XLOOKUP(Orders[[#This Row],[Customer ID]],customers!$A$2:$A$1001,customers!$I$2:$I$1001,,0)</f>
        <v>Yes</v>
      </c>
      <c r="S61" t="str">
        <v>WRN-55114-031</v>
      </c>
      <c r="T61">
        <v>44011</v>
      </c>
      <c r="U61" t="str">
        <v>40180-22940-QB</v>
      </c>
      <c r="V61" t="str">
        <v>E-L-2.5</v>
      </c>
      <c r="W61">
        <v>3</v>
      </c>
      <c r="X61" t="str">
        <v>Courtney Pallant</v>
      </c>
      <c r="Y61" t="str">
        <v>cpallanthv@typepad.com</v>
      </c>
      <c r="Z61" t="str">
        <v>United States</v>
      </c>
      <c r="AA61" t="str">
        <v>Exc</v>
      </c>
      <c r="AB61" t="str">
        <v>L</v>
      </c>
      <c r="AC61">
        <v>2.5</v>
      </c>
      <c r="AD61">
        <v>34.154999999999994</v>
      </c>
      <c r="AE61">
        <v>102.46499999999997</v>
      </c>
      <c r="AF61" t="str">
        <v>Excelsa</v>
      </c>
      <c r="AG61" t="str">
        <v>Light</v>
      </c>
      <c r="AH61" t="str">
        <v>Yes</v>
      </c>
    </row>
    <row r="62" spans="2:34" x14ac:dyDescent="0.35">
      <c r="B62" s="2" t="s">
        <v>827</v>
      </c>
      <c r="C62" s="5">
        <v>44252</v>
      </c>
      <c r="D62" s="2" t="s">
        <v>828</v>
      </c>
      <c r="E62" t="s">
        <v>6168</v>
      </c>
      <c r="F62" s="2">
        <v>5</v>
      </c>
      <c r="G62" s="2" t="str">
        <f>INDEX(customers!$A$2:$I$1001,MATCH(orders!$D62,customers!$A$2:$A$1001,0), MATCH(orders!G$1,customers!$A$1:$I$1,0))</f>
        <v>Correy Cottingham</v>
      </c>
      <c r="H62" s="2" t="str">
        <f>IF(INDEX(customers!$A$2:$I$1001,MATCH(orders!$D62,customers!$A$2:$A$1001,0), MATCH(orders!H$1,customers!$A$1:$I$1,0)) = 0, " ", INDEX(customers!$A$2:$I$1001,MATCH(orders!$D62,customers!$A$2:$A$1001,0), MATCH(orders!H$1,customers!$A$1:$I$1,0)))</f>
        <v>ccottingham1o@wikipedia.org</v>
      </c>
      <c r="I62" s="2" t="str">
        <f>_xlfn.XLOOKUP(D62,customers!$A$1:$A$1001,customers!$G$1:$G$1001,,0)</f>
        <v>United States</v>
      </c>
      <c r="J62" t="str">
        <f>INDEX(products!$A$1:$G$49,MATCH(orders!$E62,products!$A$1:$A$49,0), MATCH(orders!J$1,products!$A$1:$G$1,0))</f>
        <v>Ara</v>
      </c>
      <c r="K62" t="str">
        <f>INDEX(products!$A$1:$G$49,MATCH(orders!$E62,products!$A$1:$A$49,0), MATCH(orders!K$1,products!$A$1:$G$1,0))</f>
        <v>D</v>
      </c>
      <c r="L62" s="3">
        <f>INDEX(products!$A$1:$G$49,MATCH(orders!$E62,products!$A$1:$A$49,0), MATCH(orders!L$1,products!$A$1:$G$1,0))</f>
        <v>2.5</v>
      </c>
      <c r="M62" s="4">
        <f>INDEX(products!$A$1:$G$49,MATCH(orders!$E62,products!$A$1:$A$49,0), MATCH(orders!M$1,products!$A$1:$G$1,0))</f>
        <v>22.884999999999998</v>
      </c>
      <c r="N62" s="4">
        <f t="shared" si="0"/>
        <v>114.42499999999998</v>
      </c>
      <c r="O62" t="str">
        <f t="shared" si="1"/>
        <v>Arabica</v>
      </c>
      <c r="P62" t="str" cm="1">
        <f t="array" ref="P62">_xlfn.IFS(K62 = "M", "Medium", K62 = "L", "Light", K62 = "D", "Dark")</f>
        <v>Dark</v>
      </c>
      <c r="Q62" t="str">
        <f>_xlfn.XLOOKUP(Orders[[#This Row],[Customer ID]],customers!$A$2:$A$1001,customers!$I$2:$I$1001,,0)</f>
        <v>No</v>
      </c>
      <c r="S62" t="str">
        <v>KXN-85094-246</v>
      </c>
      <c r="T62">
        <v>43721</v>
      </c>
      <c r="U62" t="str">
        <v>81744-27332-RR</v>
      </c>
      <c r="V62" t="str">
        <v>L-M-2.5</v>
      </c>
      <c r="W62">
        <v>3</v>
      </c>
      <c r="X62" t="str">
        <v>Bunny Naulls</v>
      </c>
      <c r="Y62" t="str">
        <v>bnaulls2a@tiny.cc</v>
      </c>
      <c r="Z62" t="str">
        <v>Ireland</v>
      </c>
      <c r="AA62" t="str">
        <v>Lib</v>
      </c>
      <c r="AB62" t="str">
        <v>M</v>
      </c>
      <c r="AC62">
        <v>2.5</v>
      </c>
      <c r="AD62">
        <v>33.464999999999996</v>
      </c>
      <c r="AE62">
        <v>100.39499999999998</v>
      </c>
      <c r="AF62" t="str">
        <v>Liberica</v>
      </c>
      <c r="AG62" t="str">
        <v>Medium</v>
      </c>
      <c r="AH62" t="str">
        <v>Yes</v>
      </c>
    </row>
    <row r="63" spans="2:34" x14ac:dyDescent="0.35">
      <c r="B63" s="2" t="s">
        <v>833</v>
      </c>
      <c r="C63" s="5">
        <v>43521</v>
      </c>
      <c r="D63" s="2" t="s">
        <v>834</v>
      </c>
      <c r="E63" t="s">
        <v>6172</v>
      </c>
      <c r="F63" s="2">
        <v>5</v>
      </c>
      <c r="G63" s="2" t="str">
        <f>INDEX(customers!$A$2:$I$1001,MATCH(orders!$D63,customers!$A$2:$A$1001,0), MATCH(orders!G$1,customers!$A$1:$I$1,0))</f>
        <v>Pammi Endacott</v>
      </c>
      <c r="H63" s="2" t="str">
        <f>IF(INDEX(customers!$A$2:$I$1001,MATCH(orders!$D63,customers!$A$2:$A$1001,0), MATCH(orders!H$1,customers!$A$1:$I$1,0)) = 0, " ", INDEX(customers!$A$2:$I$1001,MATCH(orders!$D63,customers!$A$2:$A$1001,0), MATCH(orders!H$1,customers!$A$1:$I$1,0)))</f>
        <v xml:space="preserve"> </v>
      </c>
      <c r="I63" s="2" t="str">
        <f>_xlfn.XLOOKUP(D63,customers!$A$1:$A$1001,customers!$G$1:$G$1001,,0)</f>
        <v>United Kingdom</v>
      </c>
      <c r="J63" t="str">
        <f>INDEX(products!$A$1:$G$49,MATCH(orders!$E63,products!$A$1:$A$49,0), MATCH(orders!J$1,products!$A$1:$G$1,0))</f>
        <v>Rob</v>
      </c>
      <c r="K63" t="str">
        <f>INDEX(products!$A$1:$G$49,MATCH(orders!$E63,products!$A$1:$A$49,0), MATCH(orders!K$1,products!$A$1:$G$1,0))</f>
        <v>D</v>
      </c>
      <c r="L63" s="3">
        <f>INDEX(products!$A$1:$G$49,MATCH(orders!$E63,products!$A$1:$A$49,0), MATCH(orders!L$1,products!$A$1:$G$1,0))</f>
        <v>0.5</v>
      </c>
      <c r="M63" s="4">
        <f>INDEX(products!$A$1:$G$49,MATCH(orders!$E63,products!$A$1:$A$49,0), MATCH(orders!M$1,products!$A$1:$G$1,0))</f>
        <v>5.3699999999999992</v>
      </c>
      <c r="N63" s="4">
        <f t="shared" si="0"/>
        <v>26.849999999999994</v>
      </c>
      <c r="O63" t="str">
        <f t="shared" si="1"/>
        <v>Robusta</v>
      </c>
      <c r="P63" t="str" cm="1">
        <f t="array" ref="P63">_xlfn.IFS(K63 = "M", "Medium", K63 = "L", "Light", K63 = "D", "Dark")</f>
        <v>Dark</v>
      </c>
      <c r="Q63" t="str">
        <f>_xlfn.XLOOKUP(Orders[[#This Row],[Customer ID]],customers!$A$2:$A$1001,customers!$I$2:$I$1001,,0)</f>
        <v>Yes</v>
      </c>
      <c r="S63" t="str">
        <v>SNL-83703-516</v>
      </c>
      <c r="T63">
        <v>44565</v>
      </c>
      <c r="U63" t="str">
        <v>57976-33535-WK</v>
      </c>
      <c r="V63" t="str">
        <v>L-M-2.5</v>
      </c>
      <c r="W63">
        <v>3</v>
      </c>
      <c r="X63" t="str">
        <v>Glory Clemon</v>
      </c>
      <c r="Y63" t="str">
        <v>gclemonkd@networksolutions.com</v>
      </c>
      <c r="Z63" t="str">
        <v>United States</v>
      </c>
      <c r="AA63" t="str">
        <v>Lib</v>
      </c>
      <c r="AB63" t="str">
        <v>M</v>
      </c>
      <c r="AC63">
        <v>2.5</v>
      </c>
      <c r="AD63">
        <v>33.464999999999996</v>
      </c>
      <c r="AE63">
        <v>100.39499999999998</v>
      </c>
      <c r="AF63" t="str">
        <v>Liberica</v>
      </c>
      <c r="AG63" t="str">
        <v>Medium</v>
      </c>
      <c r="AH63" t="str">
        <v>Yes</v>
      </c>
    </row>
    <row r="64" spans="2:34" x14ac:dyDescent="0.35">
      <c r="B64" s="2" t="s">
        <v>838</v>
      </c>
      <c r="C64" s="5">
        <v>43505</v>
      </c>
      <c r="D64" s="2" t="s">
        <v>839</v>
      </c>
      <c r="E64" t="s">
        <v>6145</v>
      </c>
      <c r="F64" s="2">
        <v>5</v>
      </c>
      <c r="G64" s="2" t="str">
        <f>INDEX(customers!$A$2:$I$1001,MATCH(orders!$D64,customers!$A$2:$A$1001,0), MATCH(orders!G$1,customers!$A$1:$I$1,0))</f>
        <v>Nona Linklater</v>
      </c>
      <c r="H64" s="2" t="str">
        <f>IF(INDEX(customers!$A$2:$I$1001,MATCH(orders!$D64,customers!$A$2:$A$1001,0), MATCH(orders!H$1,customers!$A$1:$I$1,0)) = 0, " ", INDEX(customers!$A$2:$I$1001,MATCH(orders!$D64,customers!$A$2:$A$1001,0), MATCH(orders!H$1,customers!$A$1:$I$1,0)))</f>
        <v xml:space="preserve"> </v>
      </c>
      <c r="I64" s="2" t="str">
        <f>_xlfn.XLOOKUP(D64,customers!$A$1:$A$1001,customers!$G$1:$G$1001,,0)</f>
        <v>United States</v>
      </c>
      <c r="J64" t="str">
        <f>INDEX(products!$A$1:$G$49,MATCH(orders!$E64,products!$A$1:$A$49,0), MATCH(orders!J$1,products!$A$1:$G$1,0))</f>
        <v>Lib</v>
      </c>
      <c r="K64" t="str">
        <f>INDEX(products!$A$1:$G$49,MATCH(orders!$E64,products!$A$1:$A$49,0), MATCH(orders!K$1,products!$A$1:$G$1,0))</f>
        <v>L</v>
      </c>
      <c r="L64" s="3">
        <f>INDEX(products!$A$1:$G$49,MATCH(orders!$E64,products!$A$1:$A$49,0), MATCH(orders!L$1,products!$A$1:$G$1,0))</f>
        <v>0.2</v>
      </c>
      <c r="M64" s="4">
        <f>INDEX(products!$A$1:$G$49,MATCH(orders!$E64,products!$A$1:$A$49,0), MATCH(orders!M$1,products!$A$1:$G$1,0))</f>
        <v>4.7549999999999999</v>
      </c>
      <c r="N64" s="4">
        <f t="shared" si="0"/>
        <v>23.774999999999999</v>
      </c>
      <c r="O64" t="str">
        <f t="shared" si="1"/>
        <v>Liberica</v>
      </c>
      <c r="P64" t="str" cm="1">
        <f t="array" ref="P64">_xlfn.IFS(K64 = "M", "Medium", K64 = "L", "Light", K64 = "D", "Dark")</f>
        <v>Light</v>
      </c>
      <c r="Q64" t="str">
        <f>_xlfn.XLOOKUP(Orders[[#This Row],[Customer ID]],customers!$A$2:$A$1001,customers!$I$2:$I$1001,,0)</f>
        <v>Yes</v>
      </c>
      <c r="S64" t="str">
        <v>AYY-83051-752</v>
      </c>
      <c r="T64">
        <v>43487</v>
      </c>
      <c r="U64" t="str">
        <v>46431-09298-OU</v>
      </c>
      <c r="V64" t="str">
        <v>L-L-1</v>
      </c>
      <c r="W64">
        <v>6</v>
      </c>
      <c r="X64" t="str">
        <v>Carolee Winchcombe</v>
      </c>
      <c r="Y64" t="str">
        <v>cwinchcombeho@jiathis.com</v>
      </c>
      <c r="Z64" t="str">
        <v>United States</v>
      </c>
      <c r="AA64" t="str">
        <v>Lib</v>
      </c>
      <c r="AB64" t="str">
        <v>L</v>
      </c>
      <c r="AC64">
        <v>1</v>
      </c>
      <c r="AD64">
        <v>15.85</v>
      </c>
      <c r="AE64">
        <v>95.1</v>
      </c>
      <c r="AF64" t="str">
        <v>Liberica</v>
      </c>
      <c r="AG64" t="str">
        <v>Light</v>
      </c>
      <c r="AH64" t="str">
        <v>Yes</v>
      </c>
    </row>
    <row r="65" spans="2:34" x14ac:dyDescent="0.35">
      <c r="B65" s="2" t="s">
        <v>843</v>
      </c>
      <c r="C65" s="5">
        <v>43868</v>
      </c>
      <c r="D65" s="2" t="s">
        <v>844</v>
      </c>
      <c r="E65" t="s">
        <v>6157</v>
      </c>
      <c r="F65" s="2">
        <v>1</v>
      </c>
      <c r="G65" s="2" t="str">
        <f>INDEX(customers!$A$2:$I$1001,MATCH(orders!$D65,customers!$A$2:$A$1001,0), MATCH(orders!G$1,customers!$A$1:$I$1,0))</f>
        <v>Annadiane Dykes</v>
      </c>
      <c r="H65" s="2" t="str">
        <f>IF(INDEX(customers!$A$2:$I$1001,MATCH(orders!$D65,customers!$A$2:$A$1001,0), MATCH(orders!H$1,customers!$A$1:$I$1,0)) = 0, " ", INDEX(customers!$A$2:$I$1001,MATCH(orders!$D65,customers!$A$2:$A$1001,0), MATCH(orders!H$1,customers!$A$1:$I$1,0)))</f>
        <v>adykes1r@eventbrite.com</v>
      </c>
      <c r="I65" s="2" t="str">
        <f>_xlfn.XLOOKUP(D65,customers!$A$1:$A$1001,customers!$G$1:$G$1001,,0)</f>
        <v>United States</v>
      </c>
      <c r="J65" t="str">
        <f>INDEX(products!$A$1:$G$49,MATCH(orders!$E65,products!$A$1:$A$49,0), MATCH(orders!J$1,products!$A$1:$G$1,0))</f>
        <v>Ara</v>
      </c>
      <c r="K65" t="str">
        <f>INDEX(products!$A$1:$G$49,MATCH(orders!$E65,products!$A$1:$A$49,0), MATCH(orders!K$1,products!$A$1:$G$1,0))</f>
        <v>M</v>
      </c>
      <c r="L65" s="3">
        <f>INDEX(products!$A$1:$G$49,MATCH(orders!$E65,products!$A$1:$A$49,0), MATCH(orders!L$1,products!$A$1:$G$1,0))</f>
        <v>0.5</v>
      </c>
      <c r="M65" s="4">
        <f>INDEX(products!$A$1:$G$49,MATCH(orders!$E65,products!$A$1:$A$49,0), MATCH(orders!M$1,products!$A$1:$G$1,0))</f>
        <v>6.75</v>
      </c>
      <c r="N65" s="4">
        <f t="shared" si="0"/>
        <v>6.75</v>
      </c>
      <c r="O65" t="str">
        <f t="shared" si="1"/>
        <v>Arabica</v>
      </c>
      <c r="P65" t="str" cm="1">
        <f t="array" ref="P65">_xlfn.IFS(K65 = "M", "Medium", K65 = "L", "Light", K65 = "D", "Dark")</f>
        <v>Medium</v>
      </c>
      <c r="Q65" t="str">
        <f>_xlfn.XLOOKUP(Orders[[#This Row],[Customer ID]],customers!$A$2:$A$1001,customers!$I$2:$I$1001,,0)</f>
        <v>No</v>
      </c>
      <c r="S65" t="str">
        <v>ZGK-97262-313</v>
      </c>
      <c r="T65">
        <v>44758</v>
      </c>
      <c r="U65" t="str">
        <v>02536-18494-AQ</v>
      </c>
      <c r="V65" t="str">
        <v>E-M-2.5</v>
      </c>
      <c r="W65">
        <v>3</v>
      </c>
      <c r="X65" t="str">
        <v>Ewell Hanby</v>
      </c>
      <c r="Y65" t="str">
        <v xml:space="preserve"> </v>
      </c>
      <c r="Z65" t="str">
        <v>United States</v>
      </c>
      <c r="AA65" t="str">
        <v>Exc</v>
      </c>
      <c r="AB65" t="str">
        <v>M</v>
      </c>
      <c r="AC65">
        <v>2.5</v>
      </c>
      <c r="AD65">
        <v>31.624999999999996</v>
      </c>
      <c r="AE65">
        <v>94.874999999999986</v>
      </c>
      <c r="AF65" t="str">
        <v>Excelsa</v>
      </c>
      <c r="AG65" t="str">
        <v>Medium</v>
      </c>
      <c r="AH65" t="str">
        <v>Yes</v>
      </c>
    </row>
    <row r="66" spans="2:34" x14ac:dyDescent="0.35">
      <c r="B66" s="2" t="s">
        <v>849</v>
      </c>
      <c r="C66" s="5">
        <v>43913</v>
      </c>
      <c r="D66" s="2" t="s">
        <v>850</v>
      </c>
      <c r="E66" t="s">
        <v>6146</v>
      </c>
      <c r="F66" s="2">
        <v>6</v>
      </c>
      <c r="G66" s="2" t="str">
        <f>INDEX(customers!$A$2:$I$1001,MATCH(orders!$D66,customers!$A$2:$A$1001,0), MATCH(orders!G$1,customers!$A$1:$I$1,0))</f>
        <v>Felecia Dodgson</v>
      </c>
      <c r="H66" s="2" t="str">
        <f>IF(INDEX(customers!$A$2:$I$1001,MATCH(orders!$D66,customers!$A$2:$A$1001,0), MATCH(orders!H$1,customers!$A$1:$I$1,0)) = 0, " ", INDEX(customers!$A$2:$I$1001,MATCH(orders!$D66,customers!$A$2:$A$1001,0), MATCH(orders!H$1,customers!$A$1:$I$1,0)))</f>
        <v xml:space="preserve"> </v>
      </c>
      <c r="I66" s="2" t="str">
        <f>_xlfn.XLOOKUP(D66,customers!$A$1:$A$1001,customers!$G$1:$G$1001,,0)</f>
        <v>United States</v>
      </c>
      <c r="J66" t="str">
        <f>INDEX(products!$A$1:$G$49,MATCH(orders!$E66,products!$A$1:$A$49,0), MATCH(orders!J$1,products!$A$1:$G$1,0))</f>
        <v>Rob</v>
      </c>
      <c r="K66" t="str">
        <f>INDEX(products!$A$1:$G$49,MATCH(orders!$E66,products!$A$1:$A$49,0), MATCH(orders!K$1,products!$A$1:$G$1,0))</f>
        <v>M</v>
      </c>
      <c r="L66" s="3">
        <f>INDEX(products!$A$1:$G$49,MATCH(orders!$E66,products!$A$1:$A$49,0), MATCH(orders!L$1,products!$A$1:$G$1,0))</f>
        <v>0.5</v>
      </c>
      <c r="M66" s="4">
        <f>INDEX(products!$A$1:$G$49,MATCH(orders!$E66,products!$A$1:$A$49,0), MATCH(orders!M$1,products!$A$1:$G$1,0))</f>
        <v>5.97</v>
      </c>
      <c r="N66" s="4">
        <f t="shared" si="0"/>
        <v>35.82</v>
      </c>
      <c r="O66" t="str">
        <f t="shared" si="1"/>
        <v>Robusta</v>
      </c>
      <c r="P66" t="str" cm="1">
        <f t="array" ref="P66">_xlfn.IFS(K66 = "M", "Medium", K66 = "L", "Light", K66 = "D", "Dark")</f>
        <v>Medium</v>
      </c>
      <c r="Q66" t="str">
        <f>_xlfn.XLOOKUP(Orders[[#This Row],[Customer ID]],customers!$A$2:$A$1001,customers!$I$2:$I$1001,,0)</f>
        <v>Yes</v>
      </c>
      <c r="S66" t="str">
        <v>UQU-65630-479</v>
      </c>
      <c r="T66">
        <v>44218</v>
      </c>
      <c r="U66" t="str">
        <v>37651-47492-NC</v>
      </c>
      <c r="V66" t="str">
        <v>R-M-2.5</v>
      </c>
      <c r="W66">
        <v>4</v>
      </c>
      <c r="X66" t="str">
        <v>Annabel Antuk</v>
      </c>
      <c r="Y66" t="str">
        <v>aantukm@kickstarter.com</v>
      </c>
      <c r="Z66" t="str">
        <v>United States</v>
      </c>
      <c r="AA66" t="str">
        <v>Rob</v>
      </c>
      <c r="AB66" t="str">
        <v>M</v>
      </c>
      <c r="AC66">
        <v>2.5</v>
      </c>
      <c r="AD66">
        <v>22.884999999999998</v>
      </c>
      <c r="AE66">
        <v>91.539999999999992</v>
      </c>
      <c r="AF66" t="str">
        <v>Robusta</v>
      </c>
      <c r="AG66" t="str">
        <v>Medium</v>
      </c>
      <c r="AH66" t="str">
        <v>Yes</v>
      </c>
    </row>
    <row r="67" spans="2:34" x14ac:dyDescent="0.35">
      <c r="B67" s="2" t="s">
        <v>854</v>
      </c>
      <c r="C67" s="5">
        <v>44626</v>
      </c>
      <c r="D67" s="2" t="s">
        <v>855</v>
      </c>
      <c r="E67" t="s">
        <v>6149</v>
      </c>
      <c r="F67" s="2">
        <v>4</v>
      </c>
      <c r="G67" s="2" t="str">
        <f>INDEX(customers!$A$2:$I$1001,MATCH(orders!$D67,customers!$A$2:$A$1001,0), MATCH(orders!G$1,customers!$A$1:$I$1,0))</f>
        <v>Angelia Cockrem</v>
      </c>
      <c r="H67" s="2" t="str">
        <f>IF(INDEX(customers!$A$2:$I$1001,MATCH(orders!$D67,customers!$A$2:$A$1001,0), MATCH(orders!H$1,customers!$A$1:$I$1,0)) = 0, " ", INDEX(customers!$A$2:$I$1001,MATCH(orders!$D67,customers!$A$2:$A$1001,0), MATCH(orders!H$1,customers!$A$1:$I$1,0)))</f>
        <v>acockrem1t@engadget.com</v>
      </c>
      <c r="I67" s="2" t="str">
        <f>_xlfn.XLOOKUP(D67,customers!$A$1:$A$1001,customers!$G$1:$G$1001,,0)</f>
        <v>United States</v>
      </c>
      <c r="J67" t="str">
        <f>INDEX(products!$A$1:$G$49,MATCH(orders!$E67,products!$A$1:$A$49,0), MATCH(orders!J$1,products!$A$1:$G$1,0))</f>
        <v>Rob</v>
      </c>
      <c r="K67" t="str">
        <f>INDEX(products!$A$1:$G$49,MATCH(orders!$E67,products!$A$1:$A$49,0), MATCH(orders!K$1,products!$A$1:$G$1,0))</f>
        <v>D</v>
      </c>
      <c r="L67" s="3">
        <f>INDEX(products!$A$1:$G$49,MATCH(orders!$E67,products!$A$1:$A$49,0), MATCH(orders!L$1,products!$A$1:$G$1,0))</f>
        <v>2.5</v>
      </c>
      <c r="M67" s="4">
        <f>INDEX(products!$A$1:$G$49,MATCH(orders!$E67,products!$A$1:$A$49,0), MATCH(orders!M$1,products!$A$1:$G$1,0))</f>
        <v>20.584999999999997</v>
      </c>
      <c r="N67" s="4">
        <f t="shared" ref="N67:N130" si="2">M67*F67</f>
        <v>82.339999999999989</v>
      </c>
      <c r="O67" t="str">
        <f t="shared" ref="O67:O130" si="3">IF(J67="Rob","Robusta",IF(J67="Exc","Excelsa",IF(J67="Ara","Arabica",IF(J67="Lib","Liberica"," "))))</f>
        <v>Robusta</v>
      </c>
      <c r="P67" t="str" cm="1">
        <f t="array" ref="P67">_xlfn.IFS(K67 = "M", "Medium", K67 = "L", "Light", K67 = "D", "Dark")</f>
        <v>Dark</v>
      </c>
      <c r="Q67" t="str">
        <f>_xlfn.XLOOKUP(Orders[[#This Row],[Customer ID]],customers!$A$2:$A$1001,customers!$I$2:$I$1001,,0)</f>
        <v>Yes</v>
      </c>
      <c r="S67" t="str">
        <v>OLH-95722-362</v>
      </c>
      <c r="T67">
        <v>44493</v>
      </c>
      <c r="U67" t="str">
        <v>48553-69225-VX</v>
      </c>
      <c r="V67" t="str">
        <v>R-M-2.5</v>
      </c>
      <c r="W67">
        <v>4</v>
      </c>
      <c r="X67" t="str">
        <v>Devland Gritton</v>
      </c>
      <c r="Y67" t="str">
        <v>dgrittonq0@nydailynews.com</v>
      </c>
      <c r="Z67" t="str">
        <v>United States</v>
      </c>
      <c r="AA67" t="str">
        <v>Rob</v>
      </c>
      <c r="AB67" t="str">
        <v>M</v>
      </c>
      <c r="AC67">
        <v>2.5</v>
      </c>
      <c r="AD67">
        <v>22.884999999999998</v>
      </c>
      <c r="AE67">
        <v>91.539999999999992</v>
      </c>
      <c r="AF67" t="str">
        <v>Robusta</v>
      </c>
      <c r="AG67" t="str">
        <v>Medium</v>
      </c>
      <c r="AH67" t="str">
        <v>Yes</v>
      </c>
    </row>
    <row r="68" spans="2:34" x14ac:dyDescent="0.35">
      <c r="B68" s="2" t="s">
        <v>860</v>
      </c>
      <c r="C68" s="5">
        <v>44666</v>
      </c>
      <c r="D68" s="2" t="s">
        <v>861</v>
      </c>
      <c r="E68" t="s">
        <v>6173</v>
      </c>
      <c r="F68" s="2">
        <v>1</v>
      </c>
      <c r="G68" s="2" t="str">
        <f>INDEX(customers!$A$2:$I$1001,MATCH(orders!$D68,customers!$A$2:$A$1001,0), MATCH(orders!G$1,customers!$A$1:$I$1,0))</f>
        <v>Belvia Umpleby</v>
      </c>
      <c r="H68" s="2" t="str">
        <f>IF(INDEX(customers!$A$2:$I$1001,MATCH(orders!$D68,customers!$A$2:$A$1001,0), MATCH(orders!H$1,customers!$A$1:$I$1,0)) = 0, " ", INDEX(customers!$A$2:$I$1001,MATCH(orders!$D68,customers!$A$2:$A$1001,0), MATCH(orders!H$1,customers!$A$1:$I$1,0)))</f>
        <v>bumpleby1u@soundcloud.com</v>
      </c>
      <c r="I68" s="2" t="str">
        <f>_xlfn.XLOOKUP(D68,customers!$A$1:$A$1001,customers!$G$1:$G$1001,,0)</f>
        <v>United States</v>
      </c>
      <c r="J68" t="str">
        <f>INDEX(products!$A$1:$G$49,MATCH(orders!$E68,products!$A$1:$A$49,0), MATCH(orders!J$1,products!$A$1:$G$1,0))</f>
        <v>Rob</v>
      </c>
      <c r="K68" t="str">
        <f>INDEX(products!$A$1:$G$49,MATCH(orders!$E68,products!$A$1:$A$49,0), MATCH(orders!K$1,products!$A$1:$G$1,0))</f>
        <v>L</v>
      </c>
      <c r="L68" s="3">
        <f>INDEX(products!$A$1:$G$49,MATCH(orders!$E68,products!$A$1:$A$49,0), MATCH(orders!L$1,products!$A$1:$G$1,0))</f>
        <v>0.5</v>
      </c>
      <c r="M68" s="4">
        <f>INDEX(products!$A$1:$G$49,MATCH(orders!$E68,products!$A$1:$A$49,0), MATCH(orders!M$1,products!$A$1:$G$1,0))</f>
        <v>7.169999999999999</v>
      </c>
      <c r="N68" s="4">
        <f t="shared" si="2"/>
        <v>7.169999999999999</v>
      </c>
      <c r="O68" t="str">
        <f t="shared" si="3"/>
        <v>Robusta</v>
      </c>
      <c r="P68" t="str" cm="1">
        <f t="array" ref="P68">_xlfn.IFS(K68 = "M", "Medium", K68 = "L", "Light", K68 = "D", "Dark")</f>
        <v>Light</v>
      </c>
      <c r="Q68" t="str">
        <f>_xlfn.XLOOKUP(Orders[[#This Row],[Customer ID]],customers!$A$2:$A$1001,customers!$I$2:$I$1001,,0)</f>
        <v>Yes</v>
      </c>
      <c r="S68" t="str">
        <v>UCZ-59708-525</v>
      </c>
      <c r="T68">
        <v>44624</v>
      </c>
      <c r="U68" t="str">
        <v>05501-86351-NX</v>
      </c>
      <c r="V68" t="str">
        <v>L-D-2.5</v>
      </c>
      <c r="W68">
        <v>3</v>
      </c>
      <c r="X68" t="str">
        <v>Willa Rolling</v>
      </c>
      <c r="Y68" t="str">
        <v xml:space="preserve"> </v>
      </c>
      <c r="Z68" t="str">
        <v>United States</v>
      </c>
      <c r="AA68" t="str">
        <v>Lib</v>
      </c>
      <c r="AB68" t="str">
        <v>D</v>
      </c>
      <c r="AC68">
        <v>2.5</v>
      </c>
      <c r="AD68">
        <v>29.784999999999997</v>
      </c>
      <c r="AE68">
        <v>89.35499999999999</v>
      </c>
      <c r="AF68" t="str">
        <v>Liberica</v>
      </c>
      <c r="AG68" t="str">
        <v>Dark</v>
      </c>
      <c r="AH68" t="str">
        <v>Yes</v>
      </c>
    </row>
    <row r="69" spans="2:34" x14ac:dyDescent="0.35">
      <c r="B69" s="2" t="s">
        <v>866</v>
      </c>
      <c r="C69" s="5">
        <v>44519</v>
      </c>
      <c r="D69" s="2" t="s">
        <v>867</v>
      </c>
      <c r="E69" t="s">
        <v>6145</v>
      </c>
      <c r="F69" s="2">
        <v>2</v>
      </c>
      <c r="G69" s="2" t="str">
        <f>INDEX(customers!$A$2:$I$1001,MATCH(orders!$D69,customers!$A$2:$A$1001,0), MATCH(orders!G$1,customers!$A$1:$I$1,0))</f>
        <v>Nat Saleway</v>
      </c>
      <c r="H69" s="2" t="str">
        <f>IF(INDEX(customers!$A$2:$I$1001,MATCH(orders!$D69,customers!$A$2:$A$1001,0), MATCH(orders!H$1,customers!$A$1:$I$1,0)) = 0, " ", INDEX(customers!$A$2:$I$1001,MATCH(orders!$D69,customers!$A$2:$A$1001,0), MATCH(orders!H$1,customers!$A$1:$I$1,0)))</f>
        <v>nsaleway1v@dedecms.com</v>
      </c>
      <c r="I69" s="2" t="str">
        <f>_xlfn.XLOOKUP(D69,customers!$A$1:$A$1001,customers!$G$1:$G$1001,,0)</f>
        <v>United States</v>
      </c>
      <c r="J69" t="str">
        <f>INDEX(products!$A$1:$G$49,MATCH(orders!$E69,products!$A$1:$A$49,0), MATCH(orders!J$1,products!$A$1:$G$1,0))</f>
        <v>Lib</v>
      </c>
      <c r="K69" t="str">
        <f>INDEX(products!$A$1:$G$49,MATCH(orders!$E69,products!$A$1:$A$49,0), MATCH(orders!K$1,products!$A$1:$G$1,0))</f>
        <v>L</v>
      </c>
      <c r="L69" s="3">
        <f>INDEX(products!$A$1:$G$49,MATCH(orders!$E69,products!$A$1:$A$49,0), MATCH(orders!L$1,products!$A$1:$G$1,0))</f>
        <v>0.2</v>
      </c>
      <c r="M69" s="4">
        <f>INDEX(products!$A$1:$G$49,MATCH(orders!$E69,products!$A$1:$A$49,0), MATCH(orders!M$1,products!$A$1:$G$1,0))</f>
        <v>4.7549999999999999</v>
      </c>
      <c r="N69" s="4">
        <f t="shared" si="2"/>
        <v>9.51</v>
      </c>
      <c r="O69" t="str">
        <f t="shared" si="3"/>
        <v>Liberica</v>
      </c>
      <c r="P69" t="str" cm="1">
        <f t="array" ref="P69">_xlfn.IFS(K69 = "M", "Medium", K69 = "L", "Light", K69 = "D", "Dark")</f>
        <v>Light</v>
      </c>
      <c r="Q69" t="str">
        <f>_xlfn.XLOOKUP(Orders[[#This Row],[Customer ID]],customers!$A$2:$A$1001,customers!$I$2:$I$1001,,0)</f>
        <v>No</v>
      </c>
      <c r="S69" t="str">
        <v>XEE-37895-169</v>
      </c>
      <c r="T69">
        <v>43516</v>
      </c>
      <c r="U69" t="str">
        <v>14888-85625-TM</v>
      </c>
      <c r="V69" t="str">
        <v>A-L-2.5</v>
      </c>
      <c r="W69">
        <v>3</v>
      </c>
      <c r="X69" t="str">
        <v>Perry Lyfield</v>
      </c>
      <c r="Y69" t="str">
        <v>plyfielde3@baidu.com</v>
      </c>
      <c r="Z69" t="str">
        <v>United States</v>
      </c>
      <c r="AA69" t="str">
        <v>Ara</v>
      </c>
      <c r="AB69" t="str">
        <v>L</v>
      </c>
      <c r="AC69">
        <v>2.5</v>
      </c>
      <c r="AD69">
        <v>29.784999999999997</v>
      </c>
      <c r="AE69">
        <v>89.35499999999999</v>
      </c>
      <c r="AF69" t="str">
        <v>Arabica</v>
      </c>
      <c r="AG69" t="str">
        <v>Light</v>
      </c>
      <c r="AH69" t="str">
        <v>Yes</v>
      </c>
    </row>
    <row r="70" spans="2:34" x14ac:dyDescent="0.35">
      <c r="B70" s="2" t="s">
        <v>872</v>
      </c>
      <c r="C70" s="5">
        <v>43754</v>
      </c>
      <c r="D70" s="2" t="s">
        <v>873</v>
      </c>
      <c r="E70" t="s">
        <v>6174</v>
      </c>
      <c r="F70" s="2">
        <v>1</v>
      </c>
      <c r="G70" s="2" t="str">
        <f>INDEX(customers!$A$2:$I$1001,MATCH(orders!$D70,customers!$A$2:$A$1001,0), MATCH(orders!G$1,customers!$A$1:$I$1,0))</f>
        <v>Hayward Goulter</v>
      </c>
      <c r="H70" s="2" t="str">
        <f>IF(INDEX(customers!$A$2:$I$1001,MATCH(orders!$D70,customers!$A$2:$A$1001,0), MATCH(orders!H$1,customers!$A$1:$I$1,0)) = 0, " ", INDEX(customers!$A$2:$I$1001,MATCH(orders!$D70,customers!$A$2:$A$1001,0), MATCH(orders!H$1,customers!$A$1:$I$1,0)))</f>
        <v>hgoulter1w@abc.net.au</v>
      </c>
      <c r="I70" s="2" t="str">
        <f>_xlfn.XLOOKUP(D70,customers!$A$1:$A$1001,customers!$G$1:$G$1001,,0)</f>
        <v>United States</v>
      </c>
      <c r="J70" t="str">
        <f>INDEX(products!$A$1:$G$49,MATCH(orders!$E70,products!$A$1:$A$49,0), MATCH(orders!J$1,products!$A$1:$G$1,0))</f>
        <v>Rob</v>
      </c>
      <c r="K70" t="str">
        <f>INDEX(products!$A$1:$G$49,MATCH(orders!$E70,products!$A$1:$A$49,0), MATCH(orders!K$1,products!$A$1:$G$1,0))</f>
        <v>M</v>
      </c>
      <c r="L70" s="3">
        <f>INDEX(products!$A$1:$G$49,MATCH(orders!$E70,products!$A$1:$A$49,0), MATCH(orders!L$1,products!$A$1:$G$1,0))</f>
        <v>0.2</v>
      </c>
      <c r="M70" s="4">
        <f>INDEX(products!$A$1:$G$49,MATCH(orders!$E70,products!$A$1:$A$49,0), MATCH(orders!M$1,products!$A$1:$G$1,0))</f>
        <v>2.9849999999999999</v>
      </c>
      <c r="N70" s="4">
        <f t="shared" si="2"/>
        <v>2.9849999999999999</v>
      </c>
      <c r="O70" t="str">
        <f t="shared" si="3"/>
        <v>Robusta</v>
      </c>
      <c r="P70" t="str" cm="1">
        <f t="array" ref="P70">_xlfn.IFS(K70 = "M", "Medium", K70 = "L", "Light", K70 = "D", "Dark")</f>
        <v>Medium</v>
      </c>
      <c r="Q70" t="str">
        <f>_xlfn.XLOOKUP(Orders[[#This Row],[Customer ID]],customers!$A$2:$A$1001,customers!$I$2:$I$1001,,0)</f>
        <v>No</v>
      </c>
      <c r="S70" t="str">
        <v>FDO-25756-141</v>
      </c>
      <c r="T70">
        <v>44411</v>
      </c>
      <c r="U70" t="str">
        <v>57360-46846-NS</v>
      </c>
      <c r="V70" t="str">
        <v>A-L-2.5</v>
      </c>
      <c r="W70">
        <v>3</v>
      </c>
      <c r="X70" t="str">
        <v>Dinah Crutcher</v>
      </c>
      <c r="Y70" t="str">
        <v xml:space="preserve"> </v>
      </c>
      <c r="Z70" t="str">
        <v>Ireland</v>
      </c>
      <c r="AA70" t="str">
        <v>Ara</v>
      </c>
      <c r="AB70" t="str">
        <v>L</v>
      </c>
      <c r="AC70">
        <v>2.5</v>
      </c>
      <c r="AD70">
        <v>29.784999999999997</v>
      </c>
      <c r="AE70">
        <v>89.35499999999999</v>
      </c>
      <c r="AF70" t="str">
        <v>Arabica</v>
      </c>
      <c r="AG70" t="str">
        <v>Light</v>
      </c>
      <c r="AH70" t="str">
        <v>Yes</v>
      </c>
    </row>
    <row r="71" spans="2:34" x14ac:dyDescent="0.35">
      <c r="B71" s="2" t="s">
        <v>878</v>
      </c>
      <c r="C71" s="5">
        <v>43795</v>
      </c>
      <c r="D71" s="2" t="s">
        <v>879</v>
      </c>
      <c r="E71" t="s">
        <v>6138</v>
      </c>
      <c r="F71" s="2">
        <v>6</v>
      </c>
      <c r="G71" s="2" t="str">
        <f>INDEX(customers!$A$2:$I$1001,MATCH(orders!$D71,customers!$A$2:$A$1001,0), MATCH(orders!G$1,customers!$A$1:$I$1,0))</f>
        <v>Gay Rizzello</v>
      </c>
      <c r="H71" s="2" t="str">
        <f>IF(INDEX(customers!$A$2:$I$1001,MATCH(orders!$D71,customers!$A$2:$A$1001,0), MATCH(orders!H$1,customers!$A$1:$I$1,0)) = 0, " ", INDEX(customers!$A$2:$I$1001,MATCH(orders!$D71,customers!$A$2:$A$1001,0), MATCH(orders!H$1,customers!$A$1:$I$1,0)))</f>
        <v>grizzello1x@symantec.com</v>
      </c>
      <c r="I71" s="2" t="str">
        <f>_xlfn.XLOOKUP(D71,customers!$A$1:$A$1001,customers!$G$1:$G$1001,,0)</f>
        <v>United Kingdom</v>
      </c>
      <c r="J71" t="str">
        <f>INDEX(products!$A$1:$G$49,MATCH(orders!$E71,products!$A$1:$A$49,0), MATCH(orders!J$1,products!$A$1:$G$1,0))</f>
        <v>Rob</v>
      </c>
      <c r="K71" t="str">
        <f>INDEX(products!$A$1:$G$49,MATCH(orders!$E71,products!$A$1:$A$49,0), MATCH(orders!K$1,products!$A$1:$G$1,0))</f>
        <v>M</v>
      </c>
      <c r="L71" s="3">
        <f>INDEX(products!$A$1:$G$49,MATCH(orders!$E71,products!$A$1:$A$49,0), MATCH(orders!L$1,products!$A$1:$G$1,0))</f>
        <v>1</v>
      </c>
      <c r="M71" s="4">
        <f>INDEX(products!$A$1:$G$49,MATCH(orders!$E71,products!$A$1:$A$49,0), MATCH(orders!M$1,products!$A$1:$G$1,0))</f>
        <v>9.9499999999999993</v>
      </c>
      <c r="N71" s="4">
        <f t="shared" si="2"/>
        <v>59.699999999999996</v>
      </c>
      <c r="O71" t="str">
        <f t="shared" si="3"/>
        <v>Robusta</v>
      </c>
      <c r="P71" t="str" cm="1">
        <f t="array" ref="P71">_xlfn.IFS(K71 = "M", "Medium", K71 = "L", "Light", K71 = "D", "Dark")</f>
        <v>Medium</v>
      </c>
      <c r="Q71" t="str">
        <f>_xlfn.XLOOKUP(Orders[[#This Row],[Customer ID]],customers!$A$2:$A$1001,customers!$I$2:$I$1001,,0)</f>
        <v>Yes</v>
      </c>
      <c r="S71" t="str">
        <v>ITE-28312-615</v>
      </c>
      <c r="T71">
        <v>43714</v>
      </c>
      <c r="U71" t="str">
        <v>56450-21890-HK</v>
      </c>
      <c r="V71" t="str">
        <v>E-L-1</v>
      </c>
      <c r="W71">
        <v>6</v>
      </c>
      <c r="X71" t="str">
        <v>Chuck Kendrick</v>
      </c>
      <c r="Y71" t="str">
        <v>ckendrickl5@webnode.com</v>
      </c>
      <c r="Z71" t="str">
        <v>United States</v>
      </c>
      <c r="AA71" t="str">
        <v>Exc</v>
      </c>
      <c r="AB71" t="str">
        <v>L</v>
      </c>
      <c r="AC71">
        <v>1</v>
      </c>
      <c r="AD71">
        <v>14.85</v>
      </c>
      <c r="AE71">
        <v>89.1</v>
      </c>
      <c r="AF71" t="str">
        <v>Excelsa</v>
      </c>
      <c r="AG71" t="str">
        <v>Light</v>
      </c>
      <c r="AH71" t="str">
        <v>Yes</v>
      </c>
    </row>
    <row r="72" spans="2:34" x14ac:dyDescent="0.35">
      <c r="B72" s="2" t="s">
        <v>885</v>
      </c>
      <c r="C72" s="5">
        <v>43646</v>
      </c>
      <c r="D72" s="2" t="s">
        <v>886</v>
      </c>
      <c r="E72" t="s">
        <v>6148</v>
      </c>
      <c r="F72" s="2">
        <v>4</v>
      </c>
      <c r="G72" s="2" t="str">
        <f>INDEX(customers!$A$2:$I$1001,MATCH(orders!$D72,customers!$A$2:$A$1001,0), MATCH(orders!G$1,customers!$A$1:$I$1,0))</f>
        <v>Shannon List</v>
      </c>
      <c r="H72" s="2" t="str">
        <f>IF(INDEX(customers!$A$2:$I$1001,MATCH(orders!$D72,customers!$A$2:$A$1001,0), MATCH(orders!H$1,customers!$A$1:$I$1,0)) = 0, " ", INDEX(customers!$A$2:$I$1001,MATCH(orders!$D72,customers!$A$2:$A$1001,0), MATCH(orders!H$1,customers!$A$1:$I$1,0)))</f>
        <v>slist1y@mapquest.com</v>
      </c>
      <c r="I72" s="2" t="str">
        <f>_xlfn.XLOOKUP(D72,customers!$A$1:$A$1001,customers!$G$1:$G$1001,,0)</f>
        <v>United States</v>
      </c>
      <c r="J72" t="str">
        <f>INDEX(products!$A$1:$G$49,MATCH(orders!$E72,products!$A$1:$A$49,0), MATCH(orders!J$1,products!$A$1:$G$1,0))</f>
        <v>Exc</v>
      </c>
      <c r="K72" t="str">
        <f>INDEX(products!$A$1:$G$49,MATCH(orders!$E72,products!$A$1:$A$49,0), MATCH(orders!K$1,products!$A$1:$G$1,0))</f>
        <v>L</v>
      </c>
      <c r="L72" s="3">
        <f>INDEX(products!$A$1:$G$49,MATCH(orders!$E72,products!$A$1:$A$49,0), MATCH(orders!L$1,products!$A$1:$G$1,0))</f>
        <v>2.5</v>
      </c>
      <c r="M72" s="4">
        <f>INDEX(products!$A$1:$G$49,MATCH(orders!$E72,products!$A$1:$A$49,0), MATCH(orders!M$1,products!$A$1:$G$1,0))</f>
        <v>34.154999999999994</v>
      </c>
      <c r="N72" s="4">
        <f t="shared" si="2"/>
        <v>136.61999999999998</v>
      </c>
      <c r="O72" t="str">
        <f t="shared" si="3"/>
        <v>Excelsa</v>
      </c>
      <c r="P72" t="str" cm="1">
        <f t="array" ref="P72">_xlfn.IFS(K72 = "M", "Medium", K72 = "L", "Light", K72 = "D", "Dark")</f>
        <v>Light</v>
      </c>
      <c r="Q72" t="str">
        <f>_xlfn.XLOOKUP(Orders[[#This Row],[Customer ID]],customers!$A$2:$A$1001,customers!$I$2:$I$1001,,0)</f>
        <v>No</v>
      </c>
      <c r="S72" t="str">
        <v>TNX-09857-717</v>
      </c>
      <c r="T72">
        <v>44504</v>
      </c>
      <c r="U72" t="str">
        <v>48675-07824-HJ</v>
      </c>
      <c r="V72" t="str">
        <v>L-M-1</v>
      </c>
      <c r="W72">
        <v>6</v>
      </c>
      <c r="X72" t="str">
        <v>Harwilll Bishell</v>
      </c>
      <c r="Y72" t="str">
        <v xml:space="preserve"> </v>
      </c>
      <c r="Z72" t="str">
        <v>United States</v>
      </c>
      <c r="AA72" t="str">
        <v>Lib</v>
      </c>
      <c r="AB72" t="str">
        <v>M</v>
      </c>
      <c r="AC72">
        <v>1</v>
      </c>
      <c r="AD72">
        <v>14.55</v>
      </c>
      <c r="AE72">
        <v>87.300000000000011</v>
      </c>
      <c r="AF72" t="str">
        <v>Liberica</v>
      </c>
      <c r="AG72" t="str">
        <v>Medium</v>
      </c>
      <c r="AH72" t="str">
        <v>Yes</v>
      </c>
    </row>
    <row r="73" spans="2:34" x14ac:dyDescent="0.35">
      <c r="B73" s="2" t="s">
        <v>891</v>
      </c>
      <c r="C73" s="5">
        <v>44200</v>
      </c>
      <c r="D73" s="2" t="s">
        <v>892</v>
      </c>
      <c r="E73" t="s">
        <v>6145</v>
      </c>
      <c r="F73" s="2">
        <v>2</v>
      </c>
      <c r="G73" s="2" t="str">
        <f>INDEX(customers!$A$2:$I$1001,MATCH(orders!$D73,customers!$A$2:$A$1001,0), MATCH(orders!G$1,customers!$A$1:$I$1,0))</f>
        <v>Shirlene Edmondson</v>
      </c>
      <c r="H73" s="2" t="str">
        <f>IF(INDEX(customers!$A$2:$I$1001,MATCH(orders!$D73,customers!$A$2:$A$1001,0), MATCH(orders!H$1,customers!$A$1:$I$1,0)) = 0, " ", INDEX(customers!$A$2:$I$1001,MATCH(orders!$D73,customers!$A$2:$A$1001,0), MATCH(orders!H$1,customers!$A$1:$I$1,0)))</f>
        <v>sedmondson1z@theguardian.com</v>
      </c>
      <c r="I73" s="2" t="str">
        <f>_xlfn.XLOOKUP(D73,customers!$A$1:$A$1001,customers!$G$1:$G$1001,,0)</f>
        <v>Ireland</v>
      </c>
      <c r="J73" t="str">
        <f>INDEX(products!$A$1:$G$49,MATCH(orders!$E73,products!$A$1:$A$49,0), MATCH(orders!J$1,products!$A$1:$G$1,0))</f>
        <v>Lib</v>
      </c>
      <c r="K73" t="str">
        <f>INDEX(products!$A$1:$G$49,MATCH(orders!$E73,products!$A$1:$A$49,0), MATCH(orders!K$1,products!$A$1:$G$1,0))</f>
        <v>L</v>
      </c>
      <c r="L73" s="3">
        <f>INDEX(products!$A$1:$G$49,MATCH(orders!$E73,products!$A$1:$A$49,0), MATCH(orders!L$1,products!$A$1:$G$1,0))</f>
        <v>0.2</v>
      </c>
      <c r="M73" s="4">
        <f>INDEX(products!$A$1:$G$49,MATCH(orders!$E73,products!$A$1:$A$49,0), MATCH(orders!M$1,products!$A$1:$G$1,0))</f>
        <v>4.7549999999999999</v>
      </c>
      <c r="N73" s="4">
        <f t="shared" si="2"/>
        <v>9.51</v>
      </c>
      <c r="O73" t="str">
        <f t="shared" si="3"/>
        <v>Liberica</v>
      </c>
      <c r="P73" t="str" cm="1">
        <f t="array" ref="P73">_xlfn.IFS(K73 = "M", "Medium", K73 = "L", "Light", K73 = "D", "Dark")</f>
        <v>Light</v>
      </c>
      <c r="Q73" t="str">
        <f>_xlfn.XLOOKUP(Orders[[#This Row],[Customer ID]],customers!$A$2:$A$1001,customers!$I$2:$I$1001,,0)</f>
        <v>No</v>
      </c>
      <c r="S73" t="str">
        <v>SZR-35951-530</v>
      </c>
      <c r="T73">
        <v>44291</v>
      </c>
      <c r="U73" t="str">
        <v>14121-20527-OJ</v>
      </c>
      <c r="V73" t="str">
        <v>E-D-2.5</v>
      </c>
      <c r="W73">
        <v>3</v>
      </c>
      <c r="X73" t="str">
        <v>Witty Ranson</v>
      </c>
      <c r="Y73" t="str">
        <v>wransonbz@ted.com</v>
      </c>
      <c r="Z73" t="str">
        <v>Ireland</v>
      </c>
      <c r="AA73" t="str">
        <v>Exc</v>
      </c>
      <c r="AB73" t="str">
        <v>D</v>
      </c>
      <c r="AC73">
        <v>2.5</v>
      </c>
      <c r="AD73">
        <v>27.945</v>
      </c>
      <c r="AE73">
        <v>83.835000000000008</v>
      </c>
      <c r="AF73" t="str">
        <v>Excelsa</v>
      </c>
      <c r="AG73" t="str">
        <v>Dark</v>
      </c>
      <c r="AH73" t="str">
        <v>Yes</v>
      </c>
    </row>
    <row r="74" spans="2:34" x14ac:dyDescent="0.35">
      <c r="B74" s="2" t="s">
        <v>897</v>
      </c>
      <c r="C74" s="5">
        <v>44131</v>
      </c>
      <c r="D74" s="2" t="s">
        <v>898</v>
      </c>
      <c r="E74" t="s">
        <v>6175</v>
      </c>
      <c r="F74" s="2">
        <v>3</v>
      </c>
      <c r="G74" s="2" t="str">
        <f>INDEX(customers!$A$2:$I$1001,MATCH(orders!$D74,customers!$A$2:$A$1001,0), MATCH(orders!G$1,customers!$A$1:$I$1,0))</f>
        <v>Aurlie McCarl</v>
      </c>
      <c r="H74" s="2" t="str">
        <f>IF(INDEX(customers!$A$2:$I$1001,MATCH(orders!$D74,customers!$A$2:$A$1001,0), MATCH(orders!H$1,customers!$A$1:$I$1,0)) = 0, " ", INDEX(customers!$A$2:$I$1001,MATCH(orders!$D74,customers!$A$2:$A$1001,0), MATCH(orders!H$1,customers!$A$1:$I$1,0)))</f>
        <v xml:space="preserve"> </v>
      </c>
      <c r="I74" s="2" t="str">
        <f>_xlfn.XLOOKUP(D74,customers!$A$1:$A$1001,customers!$G$1:$G$1001,,0)</f>
        <v>United States</v>
      </c>
      <c r="J74" t="str">
        <f>INDEX(products!$A$1:$G$49,MATCH(orders!$E74,products!$A$1:$A$49,0), MATCH(orders!J$1,products!$A$1:$G$1,0))</f>
        <v>Ara</v>
      </c>
      <c r="K74" t="str">
        <f>INDEX(products!$A$1:$G$49,MATCH(orders!$E74,products!$A$1:$A$49,0), MATCH(orders!K$1,products!$A$1:$G$1,0))</f>
        <v>M</v>
      </c>
      <c r="L74" s="3">
        <f>INDEX(products!$A$1:$G$49,MATCH(orders!$E74,products!$A$1:$A$49,0), MATCH(orders!L$1,products!$A$1:$G$1,0))</f>
        <v>2.5</v>
      </c>
      <c r="M74" s="4">
        <f>INDEX(products!$A$1:$G$49,MATCH(orders!$E74,products!$A$1:$A$49,0), MATCH(orders!M$1,products!$A$1:$G$1,0))</f>
        <v>25.874999999999996</v>
      </c>
      <c r="N74" s="4">
        <f t="shared" si="2"/>
        <v>77.624999999999986</v>
      </c>
      <c r="O74" t="str">
        <f t="shared" si="3"/>
        <v>Arabica</v>
      </c>
      <c r="P74" t="str" cm="1">
        <f t="array" ref="P74">_xlfn.IFS(K74 = "M", "Medium", K74 = "L", "Light", K74 = "D", "Dark")</f>
        <v>Medium</v>
      </c>
      <c r="Q74" t="str">
        <f>_xlfn.XLOOKUP(Orders[[#This Row],[Customer ID]],customers!$A$2:$A$1001,customers!$I$2:$I$1001,,0)</f>
        <v>No</v>
      </c>
      <c r="S74" t="str">
        <v>HBY-35655-049</v>
      </c>
      <c r="T74">
        <v>43955</v>
      </c>
      <c r="U74" t="str">
        <v>69207-93422-CQ</v>
      </c>
      <c r="V74" t="str">
        <v>E-D-2.5</v>
      </c>
      <c r="W74">
        <v>3</v>
      </c>
      <c r="X74" t="str">
        <v>Isis Hessel</v>
      </c>
      <c r="Y74" t="str">
        <v>ihesselpf@ox.ac.uk</v>
      </c>
      <c r="Z74" t="str">
        <v>United States</v>
      </c>
      <c r="AA74" t="str">
        <v>Exc</v>
      </c>
      <c r="AB74" t="str">
        <v>D</v>
      </c>
      <c r="AC74">
        <v>2.5</v>
      </c>
      <c r="AD74">
        <v>27.945</v>
      </c>
      <c r="AE74">
        <v>83.835000000000008</v>
      </c>
      <c r="AF74" t="str">
        <v>Excelsa</v>
      </c>
      <c r="AG74" t="str">
        <v>Dark</v>
      </c>
      <c r="AH74" t="str">
        <v>Yes</v>
      </c>
    </row>
    <row r="75" spans="2:34" x14ac:dyDescent="0.35">
      <c r="B75" s="2" t="s">
        <v>902</v>
      </c>
      <c r="C75" s="5">
        <v>44362</v>
      </c>
      <c r="D75" s="2" t="s">
        <v>903</v>
      </c>
      <c r="E75" t="s">
        <v>6159</v>
      </c>
      <c r="F75" s="2">
        <v>5</v>
      </c>
      <c r="G75" s="2" t="str">
        <f>INDEX(customers!$A$2:$I$1001,MATCH(orders!$D75,customers!$A$2:$A$1001,0), MATCH(orders!G$1,customers!$A$1:$I$1,0))</f>
        <v>Alikee Carryer</v>
      </c>
      <c r="H75" s="2" t="str">
        <f>IF(INDEX(customers!$A$2:$I$1001,MATCH(orders!$D75,customers!$A$2:$A$1001,0), MATCH(orders!H$1,customers!$A$1:$I$1,0)) = 0, " ", INDEX(customers!$A$2:$I$1001,MATCH(orders!$D75,customers!$A$2:$A$1001,0), MATCH(orders!H$1,customers!$A$1:$I$1,0)))</f>
        <v xml:space="preserve"> </v>
      </c>
      <c r="I75" s="2" t="str">
        <f>_xlfn.XLOOKUP(D75,customers!$A$1:$A$1001,customers!$G$1:$G$1001,,0)</f>
        <v>United States</v>
      </c>
      <c r="J75" t="str">
        <f>INDEX(products!$A$1:$G$49,MATCH(orders!$E75,products!$A$1:$A$49,0), MATCH(orders!J$1,products!$A$1:$G$1,0))</f>
        <v>Lib</v>
      </c>
      <c r="K75" t="str">
        <f>INDEX(products!$A$1:$G$49,MATCH(orders!$E75,products!$A$1:$A$49,0), MATCH(orders!K$1,products!$A$1:$G$1,0))</f>
        <v>M</v>
      </c>
      <c r="L75" s="3">
        <f>INDEX(products!$A$1:$G$49,MATCH(orders!$E75,products!$A$1:$A$49,0), MATCH(orders!L$1,products!$A$1:$G$1,0))</f>
        <v>0.2</v>
      </c>
      <c r="M75" s="4">
        <f>INDEX(products!$A$1:$G$49,MATCH(orders!$E75,products!$A$1:$A$49,0), MATCH(orders!M$1,products!$A$1:$G$1,0))</f>
        <v>4.3650000000000002</v>
      </c>
      <c r="N75" s="4">
        <f t="shared" si="2"/>
        <v>21.825000000000003</v>
      </c>
      <c r="O75" t="str">
        <f t="shared" si="3"/>
        <v>Liberica</v>
      </c>
      <c r="P75" t="str" cm="1">
        <f t="array" ref="P75">_xlfn.IFS(K75 = "M", "Medium", K75 = "L", "Light", K75 = "D", "Dark")</f>
        <v>Medium</v>
      </c>
      <c r="Q75" t="str">
        <f>_xlfn.XLOOKUP(Orders[[#This Row],[Customer ID]],customers!$A$2:$A$1001,customers!$I$2:$I$1001,,0)</f>
        <v>Yes</v>
      </c>
      <c r="S75" t="str">
        <v>ORX-57454-917</v>
      </c>
      <c r="T75">
        <v>44445</v>
      </c>
      <c r="U75" t="str">
        <v>76209-39601-ZR</v>
      </c>
      <c r="V75" t="str">
        <v>E-D-2.5</v>
      </c>
      <c r="W75">
        <v>3</v>
      </c>
      <c r="X75" t="str">
        <v>Gnni Cheeke</v>
      </c>
      <c r="Y75" t="str">
        <v>gcheekeqc@sitemeter.com</v>
      </c>
      <c r="Z75" t="str">
        <v>United Kingdom</v>
      </c>
      <c r="AA75" t="str">
        <v>Exc</v>
      </c>
      <c r="AB75" t="str">
        <v>D</v>
      </c>
      <c r="AC75">
        <v>2.5</v>
      </c>
      <c r="AD75">
        <v>27.945</v>
      </c>
      <c r="AE75">
        <v>83.835000000000008</v>
      </c>
      <c r="AF75" t="str">
        <v>Excelsa</v>
      </c>
      <c r="AG75" t="str">
        <v>Dark</v>
      </c>
      <c r="AH75" t="str">
        <v>Yes</v>
      </c>
    </row>
    <row r="76" spans="2:34" x14ac:dyDescent="0.35">
      <c r="B76" s="2" t="s">
        <v>907</v>
      </c>
      <c r="C76" s="5">
        <v>44396</v>
      </c>
      <c r="D76" s="2" t="s">
        <v>908</v>
      </c>
      <c r="E76" t="s">
        <v>6176</v>
      </c>
      <c r="F76" s="2">
        <v>2</v>
      </c>
      <c r="G76" s="2" t="str">
        <f>INDEX(customers!$A$2:$I$1001,MATCH(orders!$D76,customers!$A$2:$A$1001,0), MATCH(orders!G$1,customers!$A$1:$I$1,0))</f>
        <v>Jennifer Rangall</v>
      </c>
      <c r="H76" s="2" t="str">
        <f>IF(INDEX(customers!$A$2:$I$1001,MATCH(orders!$D76,customers!$A$2:$A$1001,0), MATCH(orders!H$1,customers!$A$1:$I$1,0)) = 0, " ", INDEX(customers!$A$2:$I$1001,MATCH(orders!$D76,customers!$A$2:$A$1001,0), MATCH(orders!H$1,customers!$A$1:$I$1,0)))</f>
        <v>jrangall22@newsvine.com</v>
      </c>
      <c r="I76" s="2" t="str">
        <f>_xlfn.XLOOKUP(D76,customers!$A$1:$A$1001,customers!$G$1:$G$1001,,0)</f>
        <v>United States</v>
      </c>
      <c r="J76" t="str">
        <f>INDEX(products!$A$1:$G$49,MATCH(orders!$E76,products!$A$1:$A$49,0), MATCH(orders!J$1,products!$A$1:$G$1,0))</f>
        <v>Exc</v>
      </c>
      <c r="K76" t="str">
        <f>INDEX(products!$A$1:$G$49,MATCH(orders!$E76,products!$A$1:$A$49,0), MATCH(orders!K$1,products!$A$1:$G$1,0))</f>
        <v>L</v>
      </c>
      <c r="L76" s="3">
        <f>INDEX(products!$A$1:$G$49,MATCH(orders!$E76,products!$A$1:$A$49,0), MATCH(orders!L$1,products!$A$1:$G$1,0))</f>
        <v>0.5</v>
      </c>
      <c r="M76" s="4">
        <f>INDEX(products!$A$1:$G$49,MATCH(orders!$E76,products!$A$1:$A$49,0), MATCH(orders!M$1,products!$A$1:$G$1,0))</f>
        <v>8.91</v>
      </c>
      <c r="N76" s="4">
        <f t="shared" si="2"/>
        <v>17.82</v>
      </c>
      <c r="O76" t="str">
        <f t="shared" si="3"/>
        <v>Excelsa</v>
      </c>
      <c r="P76" t="str" cm="1">
        <f t="array" ref="P76">_xlfn.IFS(K76 = "M", "Medium", K76 = "L", "Light", K76 = "D", "Dark")</f>
        <v>Light</v>
      </c>
      <c r="Q76" t="str">
        <f>_xlfn.XLOOKUP(Orders[[#This Row],[Customer ID]],customers!$A$2:$A$1001,customers!$I$2:$I$1001,,0)</f>
        <v>Yes</v>
      </c>
      <c r="S76" t="str">
        <v>NOM-56457-507</v>
      </c>
      <c r="T76">
        <v>44118</v>
      </c>
      <c r="U76" t="str">
        <v>40214-03678-GU</v>
      </c>
      <c r="V76" t="str">
        <v>E-M-1</v>
      </c>
      <c r="W76">
        <v>6</v>
      </c>
      <c r="X76" t="str">
        <v>Hazel Saill</v>
      </c>
      <c r="Y76" t="str">
        <v>hsaillip@odnoklassniki.ru</v>
      </c>
      <c r="Z76" t="str">
        <v>United States</v>
      </c>
      <c r="AA76" t="str">
        <v>Exc</v>
      </c>
      <c r="AB76" t="str">
        <v>M</v>
      </c>
      <c r="AC76">
        <v>1</v>
      </c>
      <c r="AD76">
        <v>13.75</v>
      </c>
      <c r="AE76">
        <v>82.5</v>
      </c>
      <c r="AF76" t="str">
        <v>Excelsa</v>
      </c>
      <c r="AG76" t="str">
        <v>Medium</v>
      </c>
      <c r="AH76" t="str">
        <v>Yes</v>
      </c>
    </row>
    <row r="77" spans="2:34" x14ac:dyDescent="0.35">
      <c r="B77" s="2" t="s">
        <v>913</v>
      </c>
      <c r="C77" s="5">
        <v>44400</v>
      </c>
      <c r="D77" s="2" t="s">
        <v>914</v>
      </c>
      <c r="E77" t="s">
        <v>6177</v>
      </c>
      <c r="F77" s="2">
        <v>6</v>
      </c>
      <c r="G77" s="2" t="str">
        <f>INDEX(customers!$A$2:$I$1001,MATCH(orders!$D77,customers!$A$2:$A$1001,0), MATCH(orders!G$1,customers!$A$1:$I$1,0))</f>
        <v>Kipper Boorn</v>
      </c>
      <c r="H77" s="2" t="str">
        <f>IF(INDEX(customers!$A$2:$I$1001,MATCH(orders!$D77,customers!$A$2:$A$1001,0), MATCH(orders!H$1,customers!$A$1:$I$1,0)) = 0, " ", INDEX(customers!$A$2:$I$1001,MATCH(orders!$D77,customers!$A$2:$A$1001,0), MATCH(orders!H$1,customers!$A$1:$I$1,0)))</f>
        <v>kboorn23@ezinearticles.com</v>
      </c>
      <c r="I77" s="2" t="str">
        <f>_xlfn.XLOOKUP(D77,customers!$A$1:$A$1001,customers!$G$1:$G$1001,,0)</f>
        <v>Ireland</v>
      </c>
      <c r="J77" t="str">
        <f>INDEX(products!$A$1:$G$49,MATCH(orders!$E77,products!$A$1:$A$49,0), MATCH(orders!J$1,products!$A$1:$G$1,0))</f>
        <v>Rob</v>
      </c>
      <c r="K77" t="str">
        <f>INDEX(products!$A$1:$G$49,MATCH(orders!$E77,products!$A$1:$A$49,0), MATCH(orders!K$1,products!$A$1:$G$1,0))</f>
        <v>D</v>
      </c>
      <c r="L77" s="3">
        <f>INDEX(products!$A$1:$G$49,MATCH(orders!$E77,products!$A$1:$A$49,0), MATCH(orders!L$1,products!$A$1:$G$1,0))</f>
        <v>1</v>
      </c>
      <c r="M77" s="4">
        <f>INDEX(products!$A$1:$G$49,MATCH(orders!$E77,products!$A$1:$A$49,0), MATCH(orders!M$1,products!$A$1:$G$1,0))</f>
        <v>8.9499999999999993</v>
      </c>
      <c r="N77" s="4">
        <f t="shared" si="2"/>
        <v>53.699999999999996</v>
      </c>
      <c r="O77" t="str">
        <f t="shared" si="3"/>
        <v>Robusta</v>
      </c>
      <c r="P77" t="str" cm="1">
        <f t="array" ref="P77">_xlfn.IFS(K77 = "M", "Medium", K77 = "L", "Light", K77 = "D", "Dark")</f>
        <v>Dark</v>
      </c>
      <c r="Q77" t="str">
        <f>_xlfn.XLOOKUP(Orders[[#This Row],[Customer ID]],customers!$A$2:$A$1001,customers!$I$2:$I$1001,,0)</f>
        <v>Yes</v>
      </c>
      <c r="S77" t="str">
        <v>TBU-64277-625</v>
      </c>
      <c r="T77">
        <v>44305</v>
      </c>
      <c r="U77" t="str">
        <v>98918-34330-GY</v>
      </c>
      <c r="V77" t="str">
        <v>E-M-1</v>
      </c>
      <c r="W77">
        <v>6</v>
      </c>
      <c r="X77" t="str">
        <v>Beryl Osborn</v>
      </c>
      <c r="Y77" t="str">
        <v xml:space="preserve"> </v>
      </c>
      <c r="Z77" t="str">
        <v>United States</v>
      </c>
      <c r="AA77" t="str">
        <v>Exc</v>
      </c>
      <c r="AB77" t="str">
        <v>M</v>
      </c>
      <c r="AC77">
        <v>1</v>
      </c>
      <c r="AD77">
        <v>13.75</v>
      </c>
      <c r="AE77">
        <v>82.5</v>
      </c>
      <c r="AF77" t="str">
        <v>Excelsa</v>
      </c>
      <c r="AG77" t="str">
        <v>Medium</v>
      </c>
      <c r="AH77" t="str">
        <v>Yes</v>
      </c>
    </row>
    <row r="78" spans="2:34" x14ac:dyDescent="0.35">
      <c r="B78" s="2" t="s">
        <v>919</v>
      </c>
      <c r="C78" s="5">
        <v>43855</v>
      </c>
      <c r="D78" s="2" t="s">
        <v>920</v>
      </c>
      <c r="E78" t="s">
        <v>6178</v>
      </c>
      <c r="F78" s="2">
        <v>1</v>
      </c>
      <c r="G78" s="2" t="str">
        <f>INDEX(customers!$A$2:$I$1001,MATCH(orders!$D78,customers!$A$2:$A$1001,0), MATCH(orders!G$1,customers!$A$1:$I$1,0))</f>
        <v>Melania Beadle</v>
      </c>
      <c r="H78" s="2" t="str">
        <f>IF(INDEX(customers!$A$2:$I$1001,MATCH(orders!$D78,customers!$A$2:$A$1001,0), MATCH(orders!H$1,customers!$A$1:$I$1,0)) = 0, " ", INDEX(customers!$A$2:$I$1001,MATCH(orders!$D78,customers!$A$2:$A$1001,0), MATCH(orders!H$1,customers!$A$1:$I$1,0)))</f>
        <v xml:space="preserve"> </v>
      </c>
      <c r="I78" s="2" t="str">
        <f>_xlfn.XLOOKUP(D78,customers!$A$1:$A$1001,customers!$G$1:$G$1001,,0)</f>
        <v>Ireland</v>
      </c>
      <c r="J78" t="str">
        <f>INDEX(products!$A$1:$G$49,MATCH(orders!$E78,products!$A$1:$A$49,0), MATCH(orders!J$1,products!$A$1:$G$1,0))</f>
        <v>Rob</v>
      </c>
      <c r="K78" t="str">
        <f>INDEX(products!$A$1:$G$49,MATCH(orders!$E78,products!$A$1:$A$49,0), MATCH(orders!K$1,products!$A$1:$G$1,0))</f>
        <v>L</v>
      </c>
      <c r="L78" s="3">
        <f>INDEX(products!$A$1:$G$49,MATCH(orders!$E78,products!$A$1:$A$49,0), MATCH(orders!L$1,products!$A$1:$G$1,0))</f>
        <v>0.2</v>
      </c>
      <c r="M78" s="4">
        <f>INDEX(products!$A$1:$G$49,MATCH(orders!$E78,products!$A$1:$A$49,0), MATCH(orders!M$1,products!$A$1:$G$1,0))</f>
        <v>3.5849999999999995</v>
      </c>
      <c r="N78" s="4">
        <f t="shared" si="2"/>
        <v>3.5849999999999995</v>
      </c>
      <c r="O78" t="str">
        <f t="shared" si="3"/>
        <v>Robusta</v>
      </c>
      <c r="P78" t="str" cm="1">
        <f t="array" ref="P78">_xlfn.IFS(K78 = "M", "Medium", K78 = "L", "Light", K78 = "D", "Dark")</f>
        <v>Light</v>
      </c>
      <c r="Q78" t="str">
        <f>_xlfn.XLOOKUP(Orders[[#This Row],[Customer ID]],customers!$A$2:$A$1001,customers!$I$2:$I$1001,,0)</f>
        <v>Yes</v>
      </c>
      <c r="S78" t="str">
        <v>TDZ-59011-211</v>
      </c>
      <c r="T78">
        <v>43629</v>
      </c>
      <c r="U78" t="str">
        <v>57611-05522-ST</v>
      </c>
      <c r="V78" t="str">
        <v>R-D-2.5</v>
      </c>
      <c r="W78">
        <v>4</v>
      </c>
      <c r="X78" t="str">
        <v>Pall Redford</v>
      </c>
      <c r="Y78" t="str">
        <v>predfordi@ow.ly</v>
      </c>
      <c r="Z78" t="str">
        <v>Ireland</v>
      </c>
      <c r="AA78" t="str">
        <v>Rob</v>
      </c>
      <c r="AB78" t="str">
        <v>D</v>
      </c>
      <c r="AC78">
        <v>2.5</v>
      </c>
      <c r="AD78">
        <v>20.584999999999997</v>
      </c>
      <c r="AE78">
        <v>82.339999999999989</v>
      </c>
      <c r="AF78" t="str">
        <v>Robusta</v>
      </c>
      <c r="AG78" t="str">
        <v>Dark</v>
      </c>
      <c r="AH78" t="str">
        <v>Yes</v>
      </c>
    </row>
    <row r="79" spans="2:34" x14ac:dyDescent="0.35">
      <c r="B79" s="2" t="s">
        <v>924</v>
      </c>
      <c r="C79" s="5">
        <v>43594</v>
      </c>
      <c r="D79" s="2" t="s">
        <v>925</v>
      </c>
      <c r="E79" t="s">
        <v>6153</v>
      </c>
      <c r="F79" s="2">
        <v>2</v>
      </c>
      <c r="G79" s="2" t="str">
        <f>INDEX(customers!$A$2:$I$1001,MATCH(orders!$D79,customers!$A$2:$A$1001,0), MATCH(orders!G$1,customers!$A$1:$I$1,0))</f>
        <v>Colene Elgey</v>
      </c>
      <c r="H79" s="2" t="str">
        <f>IF(INDEX(customers!$A$2:$I$1001,MATCH(orders!$D79,customers!$A$2:$A$1001,0), MATCH(orders!H$1,customers!$A$1:$I$1,0)) = 0, " ", INDEX(customers!$A$2:$I$1001,MATCH(orders!$D79,customers!$A$2:$A$1001,0), MATCH(orders!H$1,customers!$A$1:$I$1,0)))</f>
        <v>celgey25@webs.com</v>
      </c>
      <c r="I79" s="2" t="str">
        <f>_xlfn.XLOOKUP(D79,customers!$A$1:$A$1001,customers!$G$1:$G$1001,,0)</f>
        <v>United States</v>
      </c>
      <c r="J79" t="str">
        <f>INDEX(products!$A$1:$G$49,MATCH(orders!$E79,products!$A$1:$A$49,0), MATCH(orders!J$1,products!$A$1:$G$1,0))</f>
        <v>Exc</v>
      </c>
      <c r="K79" t="str">
        <f>INDEX(products!$A$1:$G$49,MATCH(orders!$E79,products!$A$1:$A$49,0), MATCH(orders!K$1,products!$A$1:$G$1,0))</f>
        <v>D</v>
      </c>
      <c r="L79" s="3">
        <f>INDEX(products!$A$1:$G$49,MATCH(orders!$E79,products!$A$1:$A$49,0), MATCH(orders!L$1,products!$A$1:$G$1,0))</f>
        <v>0.2</v>
      </c>
      <c r="M79" s="4">
        <f>INDEX(products!$A$1:$G$49,MATCH(orders!$E79,products!$A$1:$A$49,0), MATCH(orders!M$1,products!$A$1:$G$1,0))</f>
        <v>3.645</v>
      </c>
      <c r="N79" s="4">
        <f t="shared" si="2"/>
        <v>7.29</v>
      </c>
      <c r="O79" t="str">
        <f t="shared" si="3"/>
        <v>Excelsa</v>
      </c>
      <c r="P79" t="str" cm="1">
        <f t="array" ref="P79">_xlfn.IFS(K79 = "M", "Medium", K79 = "L", "Light", K79 = "D", "Dark")</f>
        <v>Dark</v>
      </c>
      <c r="Q79" t="str">
        <f>_xlfn.XLOOKUP(Orders[[#This Row],[Customer ID]],customers!$A$2:$A$1001,customers!$I$2:$I$1001,,0)</f>
        <v>No</v>
      </c>
      <c r="S79" t="str">
        <v>TIR-71396-998</v>
      </c>
      <c r="T79">
        <v>44626</v>
      </c>
      <c r="U79" t="str">
        <v>14204-14186-LA</v>
      </c>
      <c r="V79" t="str">
        <v>R-D-2.5</v>
      </c>
      <c r="W79">
        <v>4</v>
      </c>
      <c r="X79" t="str">
        <v>Angelia Cockrem</v>
      </c>
      <c r="Y79" t="str">
        <v>acockrem1t@engadget.com</v>
      </c>
      <c r="Z79" t="str">
        <v>United States</v>
      </c>
      <c r="AA79" t="str">
        <v>Rob</v>
      </c>
      <c r="AB79" t="str">
        <v>D</v>
      </c>
      <c r="AC79">
        <v>2.5</v>
      </c>
      <c r="AD79">
        <v>20.584999999999997</v>
      </c>
      <c r="AE79">
        <v>82.339999999999989</v>
      </c>
      <c r="AF79" t="str">
        <v>Robusta</v>
      </c>
      <c r="AG79" t="str">
        <v>Dark</v>
      </c>
      <c r="AH79" t="str">
        <v>Yes</v>
      </c>
    </row>
    <row r="80" spans="2:34" x14ac:dyDescent="0.35">
      <c r="B80" s="2" t="s">
        <v>930</v>
      </c>
      <c r="C80" s="5">
        <v>43920</v>
      </c>
      <c r="D80" s="2" t="s">
        <v>931</v>
      </c>
      <c r="E80" t="s">
        <v>6157</v>
      </c>
      <c r="F80" s="2">
        <v>6</v>
      </c>
      <c r="G80" s="2" t="str">
        <f>INDEX(customers!$A$2:$I$1001,MATCH(orders!$D80,customers!$A$2:$A$1001,0), MATCH(orders!G$1,customers!$A$1:$I$1,0))</f>
        <v>Lothaire Mizzi</v>
      </c>
      <c r="H80" s="2" t="str">
        <f>IF(INDEX(customers!$A$2:$I$1001,MATCH(orders!$D80,customers!$A$2:$A$1001,0), MATCH(orders!H$1,customers!$A$1:$I$1,0)) = 0, " ", INDEX(customers!$A$2:$I$1001,MATCH(orders!$D80,customers!$A$2:$A$1001,0), MATCH(orders!H$1,customers!$A$1:$I$1,0)))</f>
        <v>lmizzi26@rakuten.co.jp</v>
      </c>
      <c r="I80" s="2" t="str">
        <f>_xlfn.XLOOKUP(D80,customers!$A$1:$A$1001,customers!$G$1:$G$1001,,0)</f>
        <v>United States</v>
      </c>
      <c r="J80" t="str">
        <f>INDEX(products!$A$1:$G$49,MATCH(orders!$E80,products!$A$1:$A$49,0), MATCH(orders!J$1,products!$A$1:$G$1,0))</f>
        <v>Ara</v>
      </c>
      <c r="K80" t="str">
        <f>INDEX(products!$A$1:$G$49,MATCH(orders!$E80,products!$A$1:$A$49,0), MATCH(orders!K$1,products!$A$1:$G$1,0))</f>
        <v>M</v>
      </c>
      <c r="L80" s="3">
        <f>INDEX(products!$A$1:$G$49,MATCH(orders!$E80,products!$A$1:$A$49,0), MATCH(orders!L$1,products!$A$1:$G$1,0))</f>
        <v>0.5</v>
      </c>
      <c r="M80" s="4">
        <f>INDEX(products!$A$1:$G$49,MATCH(orders!$E80,products!$A$1:$A$49,0), MATCH(orders!M$1,products!$A$1:$G$1,0))</f>
        <v>6.75</v>
      </c>
      <c r="N80" s="4">
        <f t="shared" si="2"/>
        <v>40.5</v>
      </c>
      <c r="O80" t="str">
        <f t="shared" si="3"/>
        <v>Arabica</v>
      </c>
      <c r="P80" t="str" cm="1">
        <f t="array" ref="P80">_xlfn.IFS(K80 = "M", "Medium", K80 = "L", "Light", K80 = "D", "Dark")</f>
        <v>Medium</v>
      </c>
      <c r="Q80" t="str">
        <f>_xlfn.XLOOKUP(Orders[[#This Row],[Customer ID]],customers!$A$2:$A$1001,customers!$I$2:$I$1001,,0)</f>
        <v>Yes</v>
      </c>
      <c r="S80" t="str">
        <v>XOQ-12405-419</v>
      </c>
      <c r="T80">
        <v>43933</v>
      </c>
      <c r="U80" t="str">
        <v>91513-75657-PH</v>
      </c>
      <c r="V80" t="str">
        <v>R-D-2.5</v>
      </c>
      <c r="W80">
        <v>4</v>
      </c>
      <c r="X80" t="str">
        <v>Hally Lorait</v>
      </c>
      <c r="Y80" t="str">
        <v xml:space="preserve"> </v>
      </c>
      <c r="Z80" t="str">
        <v>United States</v>
      </c>
      <c r="AA80" t="str">
        <v>Rob</v>
      </c>
      <c r="AB80" t="str">
        <v>D</v>
      </c>
      <c r="AC80">
        <v>2.5</v>
      </c>
      <c r="AD80">
        <v>20.584999999999997</v>
      </c>
      <c r="AE80">
        <v>82.339999999999989</v>
      </c>
      <c r="AF80" t="str">
        <v>Robusta</v>
      </c>
      <c r="AG80" t="str">
        <v>Dark</v>
      </c>
      <c r="AH80" t="str">
        <v>Yes</v>
      </c>
    </row>
    <row r="81" spans="2:34" x14ac:dyDescent="0.35">
      <c r="B81" s="2" t="s">
        <v>936</v>
      </c>
      <c r="C81" s="5">
        <v>44633</v>
      </c>
      <c r="D81" s="2" t="s">
        <v>937</v>
      </c>
      <c r="E81" t="s">
        <v>6179</v>
      </c>
      <c r="F81" s="2">
        <v>4</v>
      </c>
      <c r="G81" s="2" t="str">
        <f>INDEX(customers!$A$2:$I$1001,MATCH(orders!$D81,customers!$A$2:$A$1001,0), MATCH(orders!G$1,customers!$A$1:$I$1,0))</f>
        <v>Cletis Giacomazzo</v>
      </c>
      <c r="H81" s="2" t="str">
        <f>IF(INDEX(customers!$A$2:$I$1001,MATCH(orders!$D81,customers!$A$2:$A$1001,0), MATCH(orders!H$1,customers!$A$1:$I$1,0)) = 0, " ", INDEX(customers!$A$2:$I$1001,MATCH(orders!$D81,customers!$A$2:$A$1001,0), MATCH(orders!H$1,customers!$A$1:$I$1,0)))</f>
        <v>cgiacomazzo27@jigsy.com</v>
      </c>
      <c r="I81" s="2" t="str">
        <f>_xlfn.XLOOKUP(D81,customers!$A$1:$A$1001,customers!$G$1:$G$1001,,0)</f>
        <v>United States</v>
      </c>
      <c r="J81" t="str">
        <f>INDEX(products!$A$1:$G$49,MATCH(orders!$E81,products!$A$1:$A$49,0), MATCH(orders!J$1,products!$A$1:$G$1,0))</f>
        <v>Rob</v>
      </c>
      <c r="K81" t="str">
        <f>INDEX(products!$A$1:$G$49,MATCH(orders!$E81,products!$A$1:$A$49,0), MATCH(orders!K$1,products!$A$1:$G$1,0))</f>
        <v>L</v>
      </c>
      <c r="L81" s="3">
        <f>INDEX(products!$A$1:$G$49,MATCH(orders!$E81,products!$A$1:$A$49,0), MATCH(orders!L$1,products!$A$1:$G$1,0))</f>
        <v>1</v>
      </c>
      <c r="M81" s="4">
        <f>INDEX(products!$A$1:$G$49,MATCH(orders!$E81,products!$A$1:$A$49,0), MATCH(orders!M$1,products!$A$1:$G$1,0))</f>
        <v>11.95</v>
      </c>
      <c r="N81" s="4">
        <f t="shared" si="2"/>
        <v>47.8</v>
      </c>
      <c r="O81" t="str">
        <f t="shared" si="3"/>
        <v>Robusta</v>
      </c>
      <c r="P81" t="str" cm="1">
        <f t="array" ref="P81">_xlfn.IFS(K81 = "M", "Medium", K81 = "L", "Light", K81 = "D", "Dark")</f>
        <v>Light</v>
      </c>
      <c r="Q81" t="str">
        <f>_xlfn.XLOOKUP(Orders[[#This Row],[Customer ID]],customers!$A$2:$A$1001,customers!$I$2:$I$1001,,0)</f>
        <v>No</v>
      </c>
      <c r="S81" t="str">
        <v>ULA-24644-321</v>
      </c>
      <c r="T81">
        <v>44421</v>
      </c>
      <c r="U81" t="str">
        <v>67010-92988-CT</v>
      </c>
      <c r="V81" t="str">
        <v>R-D-2.5</v>
      </c>
      <c r="W81">
        <v>4</v>
      </c>
      <c r="X81" t="str">
        <v>Reube Cawley</v>
      </c>
      <c r="Y81" t="str">
        <v>rcawleycm@yellowbook.com</v>
      </c>
      <c r="Z81" t="str">
        <v>Ireland</v>
      </c>
      <c r="AA81" t="str">
        <v>Rob</v>
      </c>
      <c r="AB81" t="str">
        <v>D</v>
      </c>
      <c r="AC81">
        <v>2.5</v>
      </c>
      <c r="AD81">
        <v>20.584999999999997</v>
      </c>
      <c r="AE81">
        <v>82.339999999999989</v>
      </c>
      <c r="AF81" t="str">
        <v>Robusta</v>
      </c>
      <c r="AG81" t="str">
        <v>Dark</v>
      </c>
      <c r="AH81" t="str">
        <v>Yes</v>
      </c>
    </row>
    <row r="82" spans="2:34" x14ac:dyDescent="0.35">
      <c r="B82" s="2" t="s">
        <v>942</v>
      </c>
      <c r="C82" s="5">
        <v>43572</v>
      </c>
      <c r="D82" s="2" t="s">
        <v>943</v>
      </c>
      <c r="E82" t="s">
        <v>6180</v>
      </c>
      <c r="F82" s="2">
        <v>5</v>
      </c>
      <c r="G82" s="2" t="str">
        <f>INDEX(customers!$A$2:$I$1001,MATCH(orders!$D82,customers!$A$2:$A$1001,0), MATCH(orders!G$1,customers!$A$1:$I$1,0))</f>
        <v>Ami Arnow</v>
      </c>
      <c r="H82" s="2" t="str">
        <f>IF(INDEX(customers!$A$2:$I$1001,MATCH(orders!$D82,customers!$A$2:$A$1001,0), MATCH(orders!H$1,customers!$A$1:$I$1,0)) = 0, " ", INDEX(customers!$A$2:$I$1001,MATCH(orders!$D82,customers!$A$2:$A$1001,0), MATCH(orders!H$1,customers!$A$1:$I$1,0)))</f>
        <v>aarnow28@arizona.edu</v>
      </c>
      <c r="I82" s="2" t="str">
        <f>_xlfn.XLOOKUP(D82,customers!$A$1:$A$1001,customers!$G$1:$G$1001,,0)</f>
        <v>United States</v>
      </c>
      <c r="J82" t="str">
        <f>INDEX(products!$A$1:$G$49,MATCH(orders!$E82,products!$A$1:$A$49,0), MATCH(orders!J$1,products!$A$1:$G$1,0))</f>
        <v>Ara</v>
      </c>
      <c r="K82" t="str">
        <f>INDEX(products!$A$1:$G$49,MATCH(orders!$E82,products!$A$1:$A$49,0), MATCH(orders!K$1,products!$A$1:$G$1,0))</f>
        <v>L</v>
      </c>
      <c r="L82" s="3">
        <f>INDEX(products!$A$1:$G$49,MATCH(orders!$E82,products!$A$1:$A$49,0), MATCH(orders!L$1,products!$A$1:$G$1,0))</f>
        <v>0.5</v>
      </c>
      <c r="M82" s="4">
        <f>INDEX(products!$A$1:$G$49,MATCH(orders!$E82,products!$A$1:$A$49,0), MATCH(orders!M$1,products!$A$1:$G$1,0))</f>
        <v>7.77</v>
      </c>
      <c r="N82" s="4">
        <f t="shared" si="2"/>
        <v>38.849999999999994</v>
      </c>
      <c r="O82" t="str">
        <f t="shared" si="3"/>
        <v>Arabica</v>
      </c>
      <c r="P82" t="str" cm="1">
        <f t="array" ref="P82">_xlfn.IFS(K82 = "M", "Medium", K82 = "L", "Light", K82 = "D", "Dark")</f>
        <v>Light</v>
      </c>
      <c r="Q82" t="str">
        <f>_xlfn.XLOOKUP(Orders[[#This Row],[Customer ID]],customers!$A$2:$A$1001,customers!$I$2:$I$1001,,0)</f>
        <v>Yes</v>
      </c>
      <c r="S82" t="str">
        <v>KMB-95211-174</v>
      </c>
      <c r="T82">
        <v>44302</v>
      </c>
      <c r="U82" t="str">
        <v>23941-30203-MO</v>
      </c>
      <c r="V82" t="str">
        <v>R-D-2.5</v>
      </c>
      <c r="W82">
        <v>4</v>
      </c>
      <c r="X82" t="str">
        <v>Lenette Dwerryhouse</v>
      </c>
      <c r="Y82" t="str">
        <v>ldwerryhousen5@gravatar.com</v>
      </c>
      <c r="Z82" t="str">
        <v>United States</v>
      </c>
      <c r="AA82" t="str">
        <v>Rob</v>
      </c>
      <c r="AB82" t="str">
        <v>D</v>
      </c>
      <c r="AC82">
        <v>2.5</v>
      </c>
      <c r="AD82">
        <v>20.584999999999997</v>
      </c>
      <c r="AE82">
        <v>82.339999999999989</v>
      </c>
      <c r="AF82" t="str">
        <v>Robusta</v>
      </c>
      <c r="AG82" t="str">
        <v>Dark</v>
      </c>
      <c r="AH82" t="str">
        <v>Yes</v>
      </c>
    </row>
    <row r="83" spans="2:34" x14ac:dyDescent="0.35">
      <c r="B83" s="2" t="s">
        <v>948</v>
      </c>
      <c r="C83" s="5">
        <v>43763</v>
      </c>
      <c r="D83" s="2" t="s">
        <v>949</v>
      </c>
      <c r="E83" t="s">
        <v>6164</v>
      </c>
      <c r="F83" s="2">
        <v>3</v>
      </c>
      <c r="G83" s="2" t="str">
        <f>INDEX(customers!$A$2:$I$1001,MATCH(orders!$D83,customers!$A$2:$A$1001,0), MATCH(orders!G$1,customers!$A$1:$I$1,0))</f>
        <v>Sheppard Yann</v>
      </c>
      <c r="H83" s="2" t="str">
        <f>IF(INDEX(customers!$A$2:$I$1001,MATCH(orders!$D83,customers!$A$2:$A$1001,0), MATCH(orders!H$1,customers!$A$1:$I$1,0)) = 0, " ", INDEX(customers!$A$2:$I$1001,MATCH(orders!$D83,customers!$A$2:$A$1001,0), MATCH(orders!H$1,customers!$A$1:$I$1,0)))</f>
        <v>syann29@senate.gov</v>
      </c>
      <c r="I83" s="2" t="str">
        <f>_xlfn.XLOOKUP(D83,customers!$A$1:$A$1001,customers!$G$1:$G$1001,,0)</f>
        <v>United States</v>
      </c>
      <c r="J83" t="str">
        <f>INDEX(products!$A$1:$G$49,MATCH(orders!$E83,products!$A$1:$A$49,0), MATCH(orders!J$1,products!$A$1:$G$1,0))</f>
        <v>Lib</v>
      </c>
      <c r="K83" t="str">
        <f>INDEX(products!$A$1:$G$49,MATCH(orders!$E83,products!$A$1:$A$49,0), MATCH(orders!K$1,products!$A$1:$G$1,0))</f>
        <v>L</v>
      </c>
      <c r="L83" s="3">
        <f>INDEX(products!$A$1:$G$49,MATCH(orders!$E83,products!$A$1:$A$49,0), MATCH(orders!L$1,products!$A$1:$G$1,0))</f>
        <v>2.5</v>
      </c>
      <c r="M83" s="4">
        <f>INDEX(products!$A$1:$G$49,MATCH(orders!$E83,products!$A$1:$A$49,0), MATCH(orders!M$1,products!$A$1:$G$1,0))</f>
        <v>36.454999999999998</v>
      </c>
      <c r="N83" s="4">
        <f t="shared" si="2"/>
        <v>109.36499999999999</v>
      </c>
      <c r="O83" t="str">
        <f t="shared" si="3"/>
        <v>Liberica</v>
      </c>
      <c r="P83" t="str" cm="1">
        <f t="array" ref="P83">_xlfn.IFS(K83 = "M", "Medium", K83 = "L", "Light", K83 = "D", "Dark")</f>
        <v>Light</v>
      </c>
      <c r="Q83" t="str">
        <f>_xlfn.XLOOKUP(Orders[[#This Row],[Customer ID]],customers!$A$2:$A$1001,customers!$I$2:$I$1001,,0)</f>
        <v>Yes</v>
      </c>
      <c r="S83" t="str">
        <v>KAW-95195-329</v>
      </c>
      <c r="T83">
        <v>44016</v>
      </c>
      <c r="U83" t="str">
        <v>34570-99384-AF</v>
      </c>
      <c r="V83" t="str">
        <v>R-D-2.5</v>
      </c>
      <c r="W83">
        <v>4</v>
      </c>
      <c r="X83" t="str">
        <v>Sharity Wickens</v>
      </c>
      <c r="Y83" t="str">
        <v xml:space="preserve"> </v>
      </c>
      <c r="Z83" t="str">
        <v>Ireland</v>
      </c>
      <c r="AA83" t="str">
        <v>Rob</v>
      </c>
      <c r="AB83" t="str">
        <v>D</v>
      </c>
      <c r="AC83">
        <v>2.5</v>
      </c>
      <c r="AD83">
        <v>20.584999999999997</v>
      </c>
      <c r="AE83">
        <v>82.339999999999989</v>
      </c>
      <c r="AF83" t="str">
        <v>Robusta</v>
      </c>
      <c r="AG83" t="str">
        <v>Dark</v>
      </c>
      <c r="AH83" t="str">
        <v>Yes</v>
      </c>
    </row>
    <row r="84" spans="2:34" x14ac:dyDescent="0.35">
      <c r="B84" s="2" t="s">
        <v>954</v>
      </c>
      <c r="C84" s="5">
        <v>43721</v>
      </c>
      <c r="D84" s="2" t="s">
        <v>955</v>
      </c>
      <c r="E84" t="s">
        <v>6181</v>
      </c>
      <c r="F84" s="2">
        <v>3</v>
      </c>
      <c r="G84" s="2" t="str">
        <f>INDEX(customers!$A$2:$I$1001,MATCH(orders!$D84,customers!$A$2:$A$1001,0), MATCH(orders!G$1,customers!$A$1:$I$1,0))</f>
        <v>Bunny Naulls</v>
      </c>
      <c r="H84" s="2" t="str">
        <f>IF(INDEX(customers!$A$2:$I$1001,MATCH(orders!$D84,customers!$A$2:$A$1001,0), MATCH(orders!H$1,customers!$A$1:$I$1,0)) = 0, " ", INDEX(customers!$A$2:$I$1001,MATCH(orders!$D84,customers!$A$2:$A$1001,0), MATCH(orders!H$1,customers!$A$1:$I$1,0)))</f>
        <v>bnaulls2a@tiny.cc</v>
      </c>
      <c r="I84" s="2" t="str">
        <f>_xlfn.XLOOKUP(D84,customers!$A$1:$A$1001,customers!$G$1:$G$1001,,0)</f>
        <v>Ireland</v>
      </c>
      <c r="J84" t="str">
        <f>INDEX(products!$A$1:$G$49,MATCH(orders!$E84,products!$A$1:$A$49,0), MATCH(orders!J$1,products!$A$1:$G$1,0))</f>
        <v>Lib</v>
      </c>
      <c r="K84" t="str">
        <f>INDEX(products!$A$1:$G$49,MATCH(orders!$E84,products!$A$1:$A$49,0), MATCH(orders!K$1,products!$A$1:$G$1,0))</f>
        <v>M</v>
      </c>
      <c r="L84" s="3">
        <f>INDEX(products!$A$1:$G$49,MATCH(orders!$E84,products!$A$1:$A$49,0), MATCH(orders!L$1,products!$A$1:$G$1,0))</f>
        <v>2.5</v>
      </c>
      <c r="M84" s="4">
        <f>INDEX(products!$A$1:$G$49,MATCH(orders!$E84,products!$A$1:$A$49,0), MATCH(orders!M$1,products!$A$1:$G$1,0))</f>
        <v>33.464999999999996</v>
      </c>
      <c r="N84" s="4">
        <f t="shared" si="2"/>
        <v>100.39499999999998</v>
      </c>
      <c r="O84" t="str">
        <f t="shared" si="3"/>
        <v>Liberica</v>
      </c>
      <c r="P84" t="str" cm="1">
        <f t="array" ref="P84">_xlfn.IFS(K84 = "M", "Medium", K84 = "L", "Light", K84 = "D", "Dark")</f>
        <v>Medium</v>
      </c>
      <c r="Q84" t="str">
        <f>_xlfn.XLOOKUP(Orders[[#This Row],[Customer ID]],customers!$A$2:$A$1001,customers!$I$2:$I$1001,,0)</f>
        <v>Yes</v>
      </c>
      <c r="S84" t="str">
        <v>MBM-00112-248</v>
      </c>
      <c r="T84">
        <v>43710</v>
      </c>
      <c r="U84" t="str">
        <v>50238-24377-ZS</v>
      </c>
      <c r="V84" t="str">
        <v>L-L-1</v>
      </c>
      <c r="W84">
        <v>5</v>
      </c>
      <c r="X84" t="str">
        <v>Currey MacAllister</v>
      </c>
      <c r="Y84" t="str">
        <v xml:space="preserve"> </v>
      </c>
      <c r="Z84" t="str">
        <v>United States</v>
      </c>
      <c r="AA84" t="str">
        <v>Lib</v>
      </c>
      <c r="AB84" t="str">
        <v>L</v>
      </c>
      <c r="AC84">
        <v>1</v>
      </c>
      <c r="AD84">
        <v>15.85</v>
      </c>
      <c r="AE84">
        <v>79.25</v>
      </c>
      <c r="AF84" t="str">
        <v>Liberica</v>
      </c>
      <c r="AG84" t="str">
        <v>Light</v>
      </c>
      <c r="AH84" t="str">
        <v>Yes</v>
      </c>
    </row>
    <row r="85" spans="2:34" x14ac:dyDescent="0.35">
      <c r="B85" s="2" t="s">
        <v>960</v>
      </c>
      <c r="C85" s="5">
        <v>43933</v>
      </c>
      <c r="D85" s="2" t="s">
        <v>961</v>
      </c>
      <c r="E85" t="s">
        <v>6149</v>
      </c>
      <c r="F85" s="2">
        <v>4</v>
      </c>
      <c r="G85" s="2" t="str">
        <f>INDEX(customers!$A$2:$I$1001,MATCH(orders!$D85,customers!$A$2:$A$1001,0), MATCH(orders!G$1,customers!$A$1:$I$1,0))</f>
        <v>Hally Lorait</v>
      </c>
      <c r="H85" s="2" t="str">
        <f>IF(INDEX(customers!$A$2:$I$1001,MATCH(orders!$D85,customers!$A$2:$A$1001,0), MATCH(orders!H$1,customers!$A$1:$I$1,0)) = 0, " ", INDEX(customers!$A$2:$I$1001,MATCH(orders!$D85,customers!$A$2:$A$1001,0), MATCH(orders!H$1,customers!$A$1:$I$1,0)))</f>
        <v xml:space="preserve"> </v>
      </c>
      <c r="I85" s="2" t="str">
        <f>_xlfn.XLOOKUP(D85,customers!$A$1:$A$1001,customers!$G$1:$G$1001,,0)</f>
        <v>United States</v>
      </c>
      <c r="J85" t="str">
        <f>INDEX(products!$A$1:$G$49,MATCH(orders!$E85,products!$A$1:$A$49,0), MATCH(orders!J$1,products!$A$1:$G$1,0))</f>
        <v>Rob</v>
      </c>
      <c r="K85" t="str">
        <f>INDEX(products!$A$1:$G$49,MATCH(orders!$E85,products!$A$1:$A$49,0), MATCH(orders!K$1,products!$A$1:$G$1,0))</f>
        <v>D</v>
      </c>
      <c r="L85" s="3">
        <f>INDEX(products!$A$1:$G$49,MATCH(orders!$E85,products!$A$1:$A$49,0), MATCH(orders!L$1,products!$A$1:$G$1,0))</f>
        <v>2.5</v>
      </c>
      <c r="M85" s="4">
        <f>INDEX(products!$A$1:$G$49,MATCH(orders!$E85,products!$A$1:$A$49,0), MATCH(orders!M$1,products!$A$1:$G$1,0))</f>
        <v>20.584999999999997</v>
      </c>
      <c r="N85" s="4">
        <f t="shared" si="2"/>
        <v>82.339999999999989</v>
      </c>
      <c r="O85" t="str">
        <f t="shared" si="3"/>
        <v>Robusta</v>
      </c>
      <c r="P85" t="str" cm="1">
        <f t="array" ref="P85">_xlfn.IFS(K85 = "M", "Medium", K85 = "L", "Light", K85 = "D", "Dark")</f>
        <v>Dark</v>
      </c>
      <c r="Q85" t="str">
        <f>_xlfn.XLOOKUP(Orders[[#This Row],[Customer ID]],customers!$A$2:$A$1001,customers!$I$2:$I$1001,,0)</f>
        <v>Yes</v>
      </c>
      <c r="S85" t="str">
        <v>VPX-08817-517</v>
      </c>
      <c r="T85">
        <v>44150</v>
      </c>
      <c r="U85" t="str">
        <v>46963-10322-ZA</v>
      </c>
      <c r="V85" t="str">
        <v>L-L-1</v>
      </c>
      <c r="W85">
        <v>5</v>
      </c>
      <c r="X85" t="str">
        <v>Granger Fantham</v>
      </c>
      <c r="Y85" t="str">
        <v>gfanthamjz@hexun.com</v>
      </c>
      <c r="Z85" t="str">
        <v>United States</v>
      </c>
      <c r="AA85" t="str">
        <v>Lib</v>
      </c>
      <c r="AB85" t="str">
        <v>L</v>
      </c>
      <c r="AC85">
        <v>1</v>
      </c>
      <c r="AD85">
        <v>15.85</v>
      </c>
      <c r="AE85">
        <v>79.25</v>
      </c>
      <c r="AF85" t="str">
        <v>Liberica</v>
      </c>
      <c r="AG85" t="str">
        <v>Light</v>
      </c>
      <c r="AH85" t="str">
        <v>Yes</v>
      </c>
    </row>
    <row r="86" spans="2:34" x14ac:dyDescent="0.35">
      <c r="B86" s="2" t="s">
        <v>965</v>
      </c>
      <c r="C86" s="5">
        <v>43783</v>
      </c>
      <c r="D86" s="2" t="s">
        <v>966</v>
      </c>
      <c r="E86" t="s">
        <v>6161</v>
      </c>
      <c r="F86" s="2">
        <v>1</v>
      </c>
      <c r="G86" s="2" t="str">
        <f>INDEX(customers!$A$2:$I$1001,MATCH(orders!$D86,customers!$A$2:$A$1001,0), MATCH(orders!G$1,customers!$A$1:$I$1,0))</f>
        <v>Zaccaria Sherewood</v>
      </c>
      <c r="H86" s="2" t="str">
        <f>IF(INDEX(customers!$A$2:$I$1001,MATCH(orders!$D86,customers!$A$2:$A$1001,0), MATCH(orders!H$1,customers!$A$1:$I$1,0)) = 0, " ", INDEX(customers!$A$2:$I$1001,MATCH(orders!$D86,customers!$A$2:$A$1001,0), MATCH(orders!H$1,customers!$A$1:$I$1,0)))</f>
        <v>zsherewood2c@apache.org</v>
      </c>
      <c r="I86" s="2" t="str">
        <f>_xlfn.XLOOKUP(D86,customers!$A$1:$A$1001,customers!$G$1:$G$1001,,0)</f>
        <v>United States</v>
      </c>
      <c r="J86" t="str">
        <f>INDEX(products!$A$1:$G$49,MATCH(orders!$E86,products!$A$1:$A$49,0), MATCH(orders!J$1,products!$A$1:$G$1,0))</f>
        <v>Lib</v>
      </c>
      <c r="K86" t="str">
        <f>INDEX(products!$A$1:$G$49,MATCH(orders!$E86,products!$A$1:$A$49,0), MATCH(orders!K$1,products!$A$1:$G$1,0))</f>
        <v>L</v>
      </c>
      <c r="L86" s="3">
        <f>INDEX(products!$A$1:$G$49,MATCH(orders!$E86,products!$A$1:$A$49,0), MATCH(orders!L$1,products!$A$1:$G$1,0))</f>
        <v>0.5</v>
      </c>
      <c r="M86" s="4">
        <f>INDEX(products!$A$1:$G$49,MATCH(orders!$E86,products!$A$1:$A$49,0), MATCH(orders!M$1,products!$A$1:$G$1,0))</f>
        <v>9.51</v>
      </c>
      <c r="N86" s="4">
        <f t="shared" si="2"/>
        <v>9.51</v>
      </c>
      <c r="O86" t="str">
        <f t="shared" si="3"/>
        <v>Liberica</v>
      </c>
      <c r="P86" t="str" cm="1">
        <f t="array" ref="P86">_xlfn.IFS(K86 = "M", "Medium", K86 = "L", "Light", K86 = "D", "Dark")</f>
        <v>Light</v>
      </c>
      <c r="Q86" t="str">
        <f>_xlfn.XLOOKUP(Orders[[#This Row],[Customer ID]],customers!$A$2:$A$1001,customers!$I$2:$I$1001,,0)</f>
        <v>No</v>
      </c>
      <c r="S86" t="str">
        <v>KJB-98240-098</v>
      </c>
      <c r="T86">
        <v>44591</v>
      </c>
      <c r="U86" t="str">
        <v>77746-08153-PM</v>
      </c>
      <c r="V86" t="str">
        <v>L-L-1</v>
      </c>
      <c r="W86">
        <v>5</v>
      </c>
      <c r="X86" t="str">
        <v>Chad Miguel</v>
      </c>
      <c r="Y86" t="str">
        <v>cmiguelqo@exblog.jp</v>
      </c>
      <c r="Z86" t="str">
        <v>United States</v>
      </c>
      <c r="AA86" t="str">
        <v>Lib</v>
      </c>
      <c r="AB86" t="str">
        <v>L</v>
      </c>
      <c r="AC86">
        <v>1</v>
      </c>
      <c r="AD86">
        <v>15.85</v>
      </c>
      <c r="AE86">
        <v>79.25</v>
      </c>
      <c r="AF86" t="str">
        <v>Liberica</v>
      </c>
      <c r="AG86" t="str">
        <v>Light</v>
      </c>
      <c r="AH86" t="str">
        <v>Yes</v>
      </c>
    </row>
    <row r="87" spans="2:34" x14ac:dyDescent="0.35">
      <c r="B87" s="2" t="s">
        <v>971</v>
      </c>
      <c r="C87" s="5">
        <v>43664</v>
      </c>
      <c r="D87" s="2" t="s">
        <v>972</v>
      </c>
      <c r="E87" t="s">
        <v>6182</v>
      </c>
      <c r="F87" s="2">
        <v>3</v>
      </c>
      <c r="G87" s="2" t="str">
        <f>INDEX(customers!$A$2:$I$1001,MATCH(orders!$D87,customers!$A$2:$A$1001,0), MATCH(orders!G$1,customers!$A$1:$I$1,0))</f>
        <v>Jeffrey Dufaire</v>
      </c>
      <c r="H87" s="2" t="str">
        <f>IF(INDEX(customers!$A$2:$I$1001,MATCH(orders!$D87,customers!$A$2:$A$1001,0), MATCH(orders!H$1,customers!$A$1:$I$1,0)) = 0, " ", INDEX(customers!$A$2:$I$1001,MATCH(orders!$D87,customers!$A$2:$A$1001,0), MATCH(orders!H$1,customers!$A$1:$I$1,0)))</f>
        <v>jdufaire2d@fc2.com</v>
      </c>
      <c r="I87" s="2" t="str">
        <f>_xlfn.XLOOKUP(D87,customers!$A$1:$A$1001,customers!$G$1:$G$1001,,0)</f>
        <v>United States</v>
      </c>
      <c r="J87" t="str">
        <f>INDEX(products!$A$1:$G$49,MATCH(orders!$E87,products!$A$1:$A$49,0), MATCH(orders!J$1,products!$A$1:$G$1,0))</f>
        <v>Ara</v>
      </c>
      <c r="K87" t="str">
        <f>INDEX(products!$A$1:$G$49,MATCH(orders!$E87,products!$A$1:$A$49,0), MATCH(orders!K$1,products!$A$1:$G$1,0))</f>
        <v>L</v>
      </c>
      <c r="L87" s="3">
        <f>INDEX(products!$A$1:$G$49,MATCH(orders!$E87,products!$A$1:$A$49,0), MATCH(orders!L$1,products!$A$1:$G$1,0))</f>
        <v>2.5</v>
      </c>
      <c r="M87" s="4">
        <f>INDEX(products!$A$1:$G$49,MATCH(orders!$E87,products!$A$1:$A$49,0), MATCH(orders!M$1,products!$A$1:$G$1,0))</f>
        <v>29.784999999999997</v>
      </c>
      <c r="N87" s="4">
        <f t="shared" si="2"/>
        <v>89.35499999999999</v>
      </c>
      <c r="O87" t="str">
        <f t="shared" si="3"/>
        <v>Arabica</v>
      </c>
      <c r="P87" t="str" cm="1">
        <f t="array" ref="P87">_xlfn.IFS(K87 = "M", "Medium", K87 = "L", "Light", K87 = "D", "Dark")</f>
        <v>Light</v>
      </c>
      <c r="Q87" t="str">
        <f>_xlfn.XLOOKUP(Orders[[#This Row],[Customer ID]],customers!$A$2:$A$1001,customers!$I$2:$I$1001,,0)</f>
        <v>No</v>
      </c>
      <c r="S87" t="str">
        <v>JUO-34131-517</v>
      </c>
      <c r="T87">
        <v>43509</v>
      </c>
      <c r="U87" t="str">
        <v>07972-83748-JI</v>
      </c>
      <c r="V87" t="str">
        <v>L-D-1</v>
      </c>
      <c r="W87">
        <v>6</v>
      </c>
      <c r="X87" t="str">
        <v>Rivy Farington</v>
      </c>
      <c r="Y87" t="str">
        <v xml:space="preserve"> </v>
      </c>
      <c r="Z87" t="str">
        <v>United States</v>
      </c>
      <c r="AA87" t="str">
        <v>Lib</v>
      </c>
      <c r="AB87" t="str">
        <v>D</v>
      </c>
      <c r="AC87">
        <v>1</v>
      </c>
      <c r="AD87">
        <v>12.95</v>
      </c>
      <c r="AE87">
        <v>77.699999999999989</v>
      </c>
      <c r="AF87" t="str">
        <v>Liberica</v>
      </c>
      <c r="AG87" t="str">
        <v>Dark</v>
      </c>
      <c r="AH87" t="str">
        <v>Yes</v>
      </c>
    </row>
    <row r="88" spans="2:34" x14ac:dyDescent="0.35">
      <c r="B88" s="2" t="s">
        <v>971</v>
      </c>
      <c r="C88" s="5">
        <v>43664</v>
      </c>
      <c r="D88" s="2" t="s">
        <v>972</v>
      </c>
      <c r="E88" t="s">
        <v>6154</v>
      </c>
      <c r="F88" s="2">
        <v>4</v>
      </c>
      <c r="G88" s="2" t="str">
        <f>INDEX(customers!$A$2:$I$1001,MATCH(orders!$D88,customers!$A$2:$A$1001,0), MATCH(orders!G$1,customers!$A$1:$I$1,0))</f>
        <v>Jeffrey Dufaire</v>
      </c>
      <c r="H88" s="2" t="str">
        <f>IF(INDEX(customers!$A$2:$I$1001,MATCH(orders!$D88,customers!$A$2:$A$1001,0), MATCH(orders!H$1,customers!$A$1:$I$1,0)) = 0, " ", INDEX(customers!$A$2:$I$1001,MATCH(orders!$D88,customers!$A$2:$A$1001,0), MATCH(orders!H$1,customers!$A$1:$I$1,0)))</f>
        <v>jdufaire2d@fc2.com</v>
      </c>
      <c r="I88" s="2" t="str">
        <f>_xlfn.XLOOKUP(D88,customers!$A$1:$A$1001,customers!$G$1:$G$1001,,0)</f>
        <v>United States</v>
      </c>
      <c r="J88" t="str">
        <f>INDEX(products!$A$1:$G$49,MATCH(orders!$E88,products!$A$1:$A$49,0), MATCH(orders!J$1,products!$A$1:$G$1,0))</f>
        <v>Ara</v>
      </c>
      <c r="K88" t="str">
        <f>INDEX(products!$A$1:$G$49,MATCH(orders!$E88,products!$A$1:$A$49,0), MATCH(orders!K$1,products!$A$1:$G$1,0))</f>
        <v>D</v>
      </c>
      <c r="L88" s="3">
        <f>INDEX(products!$A$1:$G$49,MATCH(orders!$E88,products!$A$1:$A$49,0), MATCH(orders!L$1,products!$A$1:$G$1,0))</f>
        <v>0.2</v>
      </c>
      <c r="M88" s="4">
        <f>INDEX(products!$A$1:$G$49,MATCH(orders!$E88,products!$A$1:$A$49,0), MATCH(orders!M$1,products!$A$1:$G$1,0))</f>
        <v>2.9849999999999999</v>
      </c>
      <c r="N88" s="4">
        <f t="shared" si="2"/>
        <v>11.94</v>
      </c>
      <c r="O88" t="str">
        <f t="shared" si="3"/>
        <v>Arabica</v>
      </c>
      <c r="P88" t="str" cm="1">
        <f t="array" ref="P88">_xlfn.IFS(K88 = "M", "Medium", K88 = "L", "Light", K88 = "D", "Dark")</f>
        <v>Dark</v>
      </c>
      <c r="Q88" t="str">
        <f>_xlfn.XLOOKUP(Orders[[#This Row],[Customer ID]],customers!$A$2:$A$1001,customers!$I$2:$I$1001,,0)</f>
        <v>No</v>
      </c>
      <c r="S88" t="str">
        <v>VFZ-91673-181</v>
      </c>
      <c r="T88">
        <v>44513</v>
      </c>
      <c r="U88" t="str">
        <v>10225-91535-AI</v>
      </c>
      <c r="V88" t="str">
        <v>A-L-1</v>
      </c>
      <c r="W88">
        <v>6</v>
      </c>
      <c r="X88" t="str">
        <v>Lenka Rushmer</v>
      </c>
      <c r="Y88" t="str">
        <v>lrushmer65@europa.eu</v>
      </c>
      <c r="Z88" t="str">
        <v>United States</v>
      </c>
      <c r="AA88" t="str">
        <v>Ara</v>
      </c>
      <c r="AB88" t="str">
        <v>L</v>
      </c>
      <c r="AC88">
        <v>1</v>
      </c>
      <c r="AD88">
        <v>12.95</v>
      </c>
      <c r="AE88">
        <v>77.699999999999989</v>
      </c>
      <c r="AF88" t="str">
        <v>Arabica</v>
      </c>
      <c r="AG88" t="str">
        <v>Light</v>
      </c>
      <c r="AH88" t="str">
        <v>Yes</v>
      </c>
    </row>
    <row r="89" spans="2:34" x14ac:dyDescent="0.35">
      <c r="B89" s="2" t="s">
        <v>980</v>
      </c>
      <c r="C89" s="5">
        <v>44289</v>
      </c>
      <c r="D89" s="2" t="s">
        <v>981</v>
      </c>
      <c r="E89" t="s">
        <v>6155</v>
      </c>
      <c r="F89" s="2">
        <v>3</v>
      </c>
      <c r="G89" s="2" t="str">
        <f>INDEX(customers!$A$2:$I$1001,MATCH(orders!$D89,customers!$A$2:$A$1001,0), MATCH(orders!G$1,customers!$A$1:$I$1,0))</f>
        <v>Beitris Keaveney</v>
      </c>
      <c r="H89" s="2" t="str">
        <f>IF(INDEX(customers!$A$2:$I$1001,MATCH(orders!$D89,customers!$A$2:$A$1001,0), MATCH(orders!H$1,customers!$A$1:$I$1,0)) = 0, " ", INDEX(customers!$A$2:$I$1001,MATCH(orders!$D89,customers!$A$2:$A$1001,0), MATCH(orders!H$1,customers!$A$1:$I$1,0)))</f>
        <v>bkeaveney2f@netlog.com</v>
      </c>
      <c r="I89" s="2" t="str">
        <f>_xlfn.XLOOKUP(D89,customers!$A$1:$A$1001,customers!$G$1:$G$1001,,0)</f>
        <v>United States</v>
      </c>
      <c r="J89" t="str">
        <f>INDEX(products!$A$1:$G$49,MATCH(orders!$E89,products!$A$1:$A$49,0), MATCH(orders!J$1,products!$A$1:$G$1,0))</f>
        <v>Ara</v>
      </c>
      <c r="K89" t="str">
        <f>INDEX(products!$A$1:$G$49,MATCH(orders!$E89,products!$A$1:$A$49,0), MATCH(orders!K$1,products!$A$1:$G$1,0))</f>
        <v>M</v>
      </c>
      <c r="L89" s="3">
        <f>INDEX(products!$A$1:$G$49,MATCH(orders!$E89,products!$A$1:$A$49,0), MATCH(orders!L$1,products!$A$1:$G$1,0))</f>
        <v>1</v>
      </c>
      <c r="M89" s="4">
        <f>INDEX(products!$A$1:$G$49,MATCH(orders!$E89,products!$A$1:$A$49,0), MATCH(orders!M$1,products!$A$1:$G$1,0))</f>
        <v>11.25</v>
      </c>
      <c r="N89" s="4">
        <f t="shared" si="2"/>
        <v>33.75</v>
      </c>
      <c r="O89" t="str">
        <f t="shared" si="3"/>
        <v>Arabica</v>
      </c>
      <c r="P89" t="str" cm="1">
        <f t="array" ref="P89">_xlfn.IFS(K89 = "M", "Medium", K89 = "L", "Light", K89 = "D", "Dark")</f>
        <v>Medium</v>
      </c>
      <c r="Q89" t="str">
        <f>_xlfn.XLOOKUP(Orders[[#This Row],[Customer ID]],customers!$A$2:$A$1001,customers!$I$2:$I$1001,,0)</f>
        <v>No</v>
      </c>
      <c r="S89" t="str">
        <v>ZUR-55774-294</v>
      </c>
      <c r="T89">
        <v>43985</v>
      </c>
      <c r="U89" t="str">
        <v>33269-10023-CO</v>
      </c>
      <c r="V89" t="str">
        <v>L-D-1</v>
      </c>
      <c r="W89">
        <v>6</v>
      </c>
      <c r="X89" t="str">
        <v>Ugo Southerden</v>
      </c>
      <c r="Y89" t="str">
        <v>usoutherdenln@hao123.com</v>
      </c>
      <c r="Z89" t="str">
        <v>United States</v>
      </c>
      <c r="AA89" t="str">
        <v>Lib</v>
      </c>
      <c r="AB89" t="str">
        <v>D</v>
      </c>
      <c r="AC89">
        <v>1</v>
      </c>
      <c r="AD89">
        <v>12.95</v>
      </c>
      <c r="AE89">
        <v>77.699999999999989</v>
      </c>
      <c r="AF89" t="str">
        <v>Liberica</v>
      </c>
      <c r="AG89" t="str">
        <v>Dark</v>
      </c>
      <c r="AH89" t="str">
        <v>Yes</v>
      </c>
    </row>
    <row r="90" spans="2:34" x14ac:dyDescent="0.35">
      <c r="B90" s="2" t="s">
        <v>985</v>
      </c>
      <c r="C90" s="5">
        <v>44284</v>
      </c>
      <c r="D90" s="2" t="s">
        <v>986</v>
      </c>
      <c r="E90" t="s">
        <v>6179</v>
      </c>
      <c r="F90" s="2">
        <v>3</v>
      </c>
      <c r="G90" s="2" t="str">
        <f>INDEX(customers!$A$2:$I$1001,MATCH(orders!$D90,customers!$A$2:$A$1001,0), MATCH(orders!G$1,customers!$A$1:$I$1,0))</f>
        <v>Elna Grise</v>
      </c>
      <c r="H90" s="2" t="str">
        <f>IF(INDEX(customers!$A$2:$I$1001,MATCH(orders!$D90,customers!$A$2:$A$1001,0), MATCH(orders!H$1,customers!$A$1:$I$1,0)) = 0, " ", INDEX(customers!$A$2:$I$1001,MATCH(orders!$D90,customers!$A$2:$A$1001,0), MATCH(orders!H$1,customers!$A$1:$I$1,0)))</f>
        <v>egrise2g@cargocollective.com</v>
      </c>
      <c r="I90" s="2" t="str">
        <f>_xlfn.XLOOKUP(D90,customers!$A$1:$A$1001,customers!$G$1:$G$1001,,0)</f>
        <v>United States</v>
      </c>
      <c r="J90" t="str">
        <f>INDEX(products!$A$1:$G$49,MATCH(orders!$E90,products!$A$1:$A$49,0), MATCH(orders!J$1,products!$A$1:$G$1,0))</f>
        <v>Rob</v>
      </c>
      <c r="K90" t="str">
        <f>INDEX(products!$A$1:$G$49,MATCH(orders!$E90,products!$A$1:$A$49,0), MATCH(orders!K$1,products!$A$1:$G$1,0))</f>
        <v>L</v>
      </c>
      <c r="L90" s="3">
        <f>INDEX(products!$A$1:$G$49,MATCH(orders!$E90,products!$A$1:$A$49,0), MATCH(orders!L$1,products!$A$1:$G$1,0))</f>
        <v>1</v>
      </c>
      <c r="M90" s="4">
        <f>INDEX(products!$A$1:$G$49,MATCH(orders!$E90,products!$A$1:$A$49,0), MATCH(orders!M$1,products!$A$1:$G$1,0))</f>
        <v>11.95</v>
      </c>
      <c r="N90" s="4">
        <f t="shared" si="2"/>
        <v>35.849999999999994</v>
      </c>
      <c r="O90" t="str">
        <f t="shared" si="3"/>
        <v>Robusta</v>
      </c>
      <c r="P90" t="str" cm="1">
        <f t="array" ref="P90">_xlfn.IFS(K90 = "M", "Medium", K90 = "L", "Light", K90 = "D", "Dark")</f>
        <v>Light</v>
      </c>
      <c r="Q90" t="str">
        <f>_xlfn.XLOOKUP(Orders[[#This Row],[Customer ID]],customers!$A$2:$A$1001,customers!$I$2:$I$1001,,0)</f>
        <v>No</v>
      </c>
      <c r="S90" t="str">
        <v>TWD-70988-853</v>
      </c>
      <c r="T90">
        <v>43802</v>
      </c>
      <c r="U90" t="str">
        <v>87519-68847-ZG</v>
      </c>
      <c r="V90" t="str">
        <v>L-D-1</v>
      </c>
      <c r="W90">
        <v>6</v>
      </c>
      <c r="X90" t="str">
        <v>Noel Chisholm</v>
      </c>
      <c r="Y90" t="str">
        <v>nchisholmnx@example.com</v>
      </c>
      <c r="Z90" t="str">
        <v>United States</v>
      </c>
      <c r="AA90" t="str">
        <v>Lib</v>
      </c>
      <c r="AB90" t="str">
        <v>D</v>
      </c>
      <c r="AC90">
        <v>1</v>
      </c>
      <c r="AD90">
        <v>12.95</v>
      </c>
      <c r="AE90">
        <v>77.699999999999989</v>
      </c>
      <c r="AF90" t="str">
        <v>Liberica</v>
      </c>
      <c r="AG90" t="str">
        <v>Dark</v>
      </c>
      <c r="AH90" t="str">
        <v>Yes</v>
      </c>
    </row>
    <row r="91" spans="2:34" x14ac:dyDescent="0.35">
      <c r="B91" s="2" t="s">
        <v>990</v>
      </c>
      <c r="C91" s="5">
        <v>44545</v>
      </c>
      <c r="D91" s="2" t="s">
        <v>991</v>
      </c>
      <c r="E91" t="s">
        <v>6140</v>
      </c>
      <c r="F91" s="2">
        <v>6</v>
      </c>
      <c r="G91" s="2" t="str">
        <f>INDEX(customers!$A$2:$I$1001,MATCH(orders!$D91,customers!$A$2:$A$1001,0), MATCH(orders!G$1,customers!$A$1:$I$1,0))</f>
        <v>Torie Gottelier</v>
      </c>
      <c r="H91" s="2" t="str">
        <f>IF(INDEX(customers!$A$2:$I$1001,MATCH(orders!$D91,customers!$A$2:$A$1001,0), MATCH(orders!H$1,customers!$A$1:$I$1,0)) = 0, " ", INDEX(customers!$A$2:$I$1001,MATCH(orders!$D91,customers!$A$2:$A$1001,0), MATCH(orders!H$1,customers!$A$1:$I$1,0)))</f>
        <v>tgottelier2h@vistaprint.com</v>
      </c>
      <c r="I91" s="2" t="str">
        <f>_xlfn.XLOOKUP(D91,customers!$A$1:$A$1001,customers!$G$1:$G$1001,,0)</f>
        <v>United States</v>
      </c>
      <c r="J91" t="str">
        <f>INDEX(products!$A$1:$G$49,MATCH(orders!$E91,products!$A$1:$A$49,0), MATCH(orders!J$1,products!$A$1:$G$1,0))</f>
        <v>Ara</v>
      </c>
      <c r="K91" t="str">
        <f>INDEX(products!$A$1:$G$49,MATCH(orders!$E91,products!$A$1:$A$49,0), MATCH(orders!K$1,products!$A$1:$G$1,0))</f>
        <v>L</v>
      </c>
      <c r="L91" s="3">
        <f>INDEX(products!$A$1:$G$49,MATCH(orders!$E91,products!$A$1:$A$49,0), MATCH(orders!L$1,products!$A$1:$G$1,0))</f>
        <v>1</v>
      </c>
      <c r="M91" s="4">
        <f>INDEX(products!$A$1:$G$49,MATCH(orders!$E91,products!$A$1:$A$49,0), MATCH(orders!M$1,products!$A$1:$G$1,0))</f>
        <v>12.95</v>
      </c>
      <c r="N91" s="4">
        <f t="shared" si="2"/>
        <v>77.699999999999989</v>
      </c>
      <c r="O91" t="str">
        <f t="shared" si="3"/>
        <v>Arabica</v>
      </c>
      <c r="P91" t="str" cm="1">
        <f t="array" ref="P91">_xlfn.IFS(K91 = "M", "Medium", K91 = "L", "Light", K91 = "D", "Dark")</f>
        <v>Light</v>
      </c>
      <c r="Q91" t="str">
        <f>_xlfn.XLOOKUP(Orders[[#This Row],[Customer ID]],customers!$A$2:$A$1001,customers!$I$2:$I$1001,,0)</f>
        <v>No</v>
      </c>
      <c r="S91" t="str">
        <v>THA-60599-417</v>
      </c>
      <c r="T91">
        <v>43764</v>
      </c>
      <c r="U91" t="str">
        <v>59971-35626-YJ</v>
      </c>
      <c r="V91" t="str">
        <v>A-M-2.5</v>
      </c>
      <c r="W91">
        <v>3</v>
      </c>
      <c r="X91" t="str">
        <v>Fielding Keinrat</v>
      </c>
      <c r="Y91" t="str">
        <v>fkeinrat4c@dailymail.co.uk</v>
      </c>
      <c r="Z91" t="str">
        <v>United States</v>
      </c>
      <c r="AA91" t="str">
        <v>Ara</v>
      </c>
      <c r="AB91" t="str">
        <v>M</v>
      </c>
      <c r="AC91">
        <v>2.5</v>
      </c>
      <c r="AD91">
        <v>25.874999999999996</v>
      </c>
      <c r="AE91">
        <v>77.624999999999986</v>
      </c>
      <c r="AF91" t="str">
        <v>Arabica</v>
      </c>
      <c r="AG91" t="str">
        <v>Medium</v>
      </c>
      <c r="AH91" t="str">
        <v>Yes</v>
      </c>
    </row>
    <row r="92" spans="2:34" x14ac:dyDescent="0.35">
      <c r="B92" s="2" t="s">
        <v>996</v>
      </c>
      <c r="C92" s="5">
        <v>43971</v>
      </c>
      <c r="D92" s="2" t="s">
        <v>997</v>
      </c>
      <c r="E92" t="s">
        <v>6140</v>
      </c>
      <c r="F92" s="2">
        <v>4</v>
      </c>
      <c r="G92" s="2" t="str">
        <f>INDEX(customers!$A$2:$I$1001,MATCH(orders!$D92,customers!$A$2:$A$1001,0), MATCH(orders!G$1,customers!$A$1:$I$1,0))</f>
        <v>Loydie Langlais</v>
      </c>
      <c r="H92" s="2" t="str">
        <f>IF(INDEX(customers!$A$2:$I$1001,MATCH(orders!$D92,customers!$A$2:$A$1001,0), MATCH(orders!H$1,customers!$A$1:$I$1,0)) = 0, " ", INDEX(customers!$A$2:$I$1001,MATCH(orders!$D92,customers!$A$2:$A$1001,0), MATCH(orders!H$1,customers!$A$1:$I$1,0)))</f>
        <v xml:space="preserve"> </v>
      </c>
      <c r="I92" s="2" t="str">
        <f>_xlfn.XLOOKUP(D92,customers!$A$1:$A$1001,customers!$G$1:$G$1001,,0)</f>
        <v>Ireland</v>
      </c>
      <c r="J92" t="str">
        <f>INDEX(products!$A$1:$G$49,MATCH(orders!$E92,products!$A$1:$A$49,0), MATCH(orders!J$1,products!$A$1:$G$1,0))</f>
        <v>Ara</v>
      </c>
      <c r="K92" t="str">
        <f>INDEX(products!$A$1:$G$49,MATCH(orders!$E92,products!$A$1:$A$49,0), MATCH(orders!K$1,products!$A$1:$G$1,0))</f>
        <v>L</v>
      </c>
      <c r="L92" s="3">
        <f>INDEX(products!$A$1:$G$49,MATCH(orders!$E92,products!$A$1:$A$49,0), MATCH(orders!L$1,products!$A$1:$G$1,0))</f>
        <v>1</v>
      </c>
      <c r="M92" s="4">
        <f>INDEX(products!$A$1:$G$49,MATCH(orders!$E92,products!$A$1:$A$49,0), MATCH(orders!M$1,products!$A$1:$G$1,0))</f>
        <v>12.95</v>
      </c>
      <c r="N92" s="4">
        <f t="shared" si="2"/>
        <v>51.8</v>
      </c>
      <c r="O92" t="str">
        <f t="shared" si="3"/>
        <v>Arabica</v>
      </c>
      <c r="P92" t="str" cm="1">
        <f t="array" ref="P92">_xlfn.IFS(K92 = "M", "Medium", K92 = "L", "Light", K92 = "D", "Dark")</f>
        <v>Light</v>
      </c>
      <c r="Q92" t="str">
        <f>_xlfn.XLOOKUP(Orders[[#This Row],[Customer ID]],customers!$A$2:$A$1001,customers!$I$2:$I$1001,,0)</f>
        <v>Yes</v>
      </c>
      <c r="S92" t="str">
        <v>ACY-56225-839</v>
      </c>
      <c r="T92">
        <v>44224</v>
      </c>
      <c r="U92" t="str">
        <v>47386-50743-FG</v>
      </c>
      <c r="V92" t="str">
        <v>A-M-2.5</v>
      </c>
      <c r="W92">
        <v>3</v>
      </c>
      <c r="X92" t="str">
        <v>Kynthia Berick</v>
      </c>
      <c r="Y92" t="str">
        <v xml:space="preserve"> </v>
      </c>
      <c r="Z92" t="str">
        <v>United States</v>
      </c>
      <c r="AA92" t="str">
        <v>Ara</v>
      </c>
      <c r="AB92" t="str">
        <v>M</v>
      </c>
      <c r="AC92">
        <v>2.5</v>
      </c>
      <c r="AD92">
        <v>25.874999999999996</v>
      </c>
      <c r="AE92">
        <v>77.624999999999986</v>
      </c>
      <c r="AF92" t="str">
        <v>Arabica</v>
      </c>
      <c r="AG92" t="str">
        <v>Medium</v>
      </c>
      <c r="AH92" t="str">
        <v>Yes</v>
      </c>
    </row>
    <row r="93" spans="2:34" x14ac:dyDescent="0.35">
      <c r="B93" s="2" t="s">
        <v>1001</v>
      </c>
      <c r="C93" s="5">
        <v>44137</v>
      </c>
      <c r="D93" s="2" t="s">
        <v>1002</v>
      </c>
      <c r="E93" t="s">
        <v>6175</v>
      </c>
      <c r="F93" s="2">
        <v>4</v>
      </c>
      <c r="G93" s="2" t="str">
        <f>INDEX(customers!$A$2:$I$1001,MATCH(orders!$D93,customers!$A$2:$A$1001,0), MATCH(orders!G$1,customers!$A$1:$I$1,0))</f>
        <v>Adham Greenhead</v>
      </c>
      <c r="H93" s="2" t="str">
        <f>IF(INDEX(customers!$A$2:$I$1001,MATCH(orders!$D93,customers!$A$2:$A$1001,0), MATCH(orders!H$1,customers!$A$1:$I$1,0)) = 0, " ", INDEX(customers!$A$2:$I$1001,MATCH(orders!$D93,customers!$A$2:$A$1001,0), MATCH(orders!H$1,customers!$A$1:$I$1,0)))</f>
        <v>agreenhead2j@dailymail.co.uk</v>
      </c>
      <c r="I93" s="2" t="str">
        <f>_xlfn.XLOOKUP(D93,customers!$A$1:$A$1001,customers!$G$1:$G$1001,,0)</f>
        <v>United States</v>
      </c>
      <c r="J93" t="str">
        <f>INDEX(products!$A$1:$G$49,MATCH(orders!$E93,products!$A$1:$A$49,0), MATCH(orders!J$1,products!$A$1:$G$1,0))</f>
        <v>Ara</v>
      </c>
      <c r="K93" t="str">
        <f>INDEX(products!$A$1:$G$49,MATCH(orders!$E93,products!$A$1:$A$49,0), MATCH(orders!K$1,products!$A$1:$G$1,0))</f>
        <v>M</v>
      </c>
      <c r="L93" s="3">
        <f>INDEX(products!$A$1:$G$49,MATCH(orders!$E93,products!$A$1:$A$49,0), MATCH(orders!L$1,products!$A$1:$G$1,0))</f>
        <v>2.5</v>
      </c>
      <c r="M93" s="4">
        <f>INDEX(products!$A$1:$G$49,MATCH(orders!$E93,products!$A$1:$A$49,0), MATCH(orders!M$1,products!$A$1:$G$1,0))</f>
        <v>25.874999999999996</v>
      </c>
      <c r="N93" s="4">
        <f t="shared" si="2"/>
        <v>103.49999999999999</v>
      </c>
      <c r="O93" t="str">
        <f t="shared" si="3"/>
        <v>Arabica</v>
      </c>
      <c r="P93" t="str" cm="1">
        <f t="array" ref="P93">_xlfn.IFS(K93 = "M", "Medium", K93 = "L", "Light", K93 = "D", "Dark")</f>
        <v>Medium</v>
      </c>
      <c r="Q93" t="str">
        <f>_xlfn.XLOOKUP(Orders[[#This Row],[Customer ID]],customers!$A$2:$A$1001,customers!$I$2:$I$1001,,0)</f>
        <v>No</v>
      </c>
      <c r="S93" t="str">
        <v>ITY-92466-909</v>
      </c>
      <c r="T93">
        <v>43684</v>
      </c>
      <c r="U93" t="str">
        <v>34927-68586-ZV</v>
      </c>
      <c r="V93" t="str">
        <v>A-M-2.5</v>
      </c>
      <c r="W93">
        <v>3</v>
      </c>
      <c r="X93" t="str">
        <v>Neville Piatto</v>
      </c>
      <c r="Y93" t="str">
        <v xml:space="preserve"> </v>
      </c>
      <c r="Z93" t="str">
        <v>Ireland</v>
      </c>
      <c r="AA93" t="str">
        <v>Ara</v>
      </c>
      <c r="AB93" t="str">
        <v>M</v>
      </c>
      <c r="AC93">
        <v>2.5</v>
      </c>
      <c r="AD93">
        <v>25.874999999999996</v>
      </c>
      <c r="AE93">
        <v>77.624999999999986</v>
      </c>
      <c r="AF93" t="str">
        <v>Arabica</v>
      </c>
      <c r="AG93" t="str">
        <v>Medium</v>
      </c>
      <c r="AH93" t="str">
        <v>Yes</v>
      </c>
    </row>
    <row r="94" spans="2:34" x14ac:dyDescent="0.35">
      <c r="B94" s="2" t="s">
        <v>1007</v>
      </c>
      <c r="C94" s="5">
        <v>44037</v>
      </c>
      <c r="D94" s="2" t="s">
        <v>1008</v>
      </c>
      <c r="E94" t="s">
        <v>6171</v>
      </c>
      <c r="F94" s="2">
        <v>3</v>
      </c>
      <c r="G94" s="2" t="str">
        <f>INDEX(customers!$A$2:$I$1001,MATCH(orders!$D94,customers!$A$2:$A$1001,0), MATCH(orders!G$1,customers!$A$1:$I$1,0))</f>
        <v>Hamish MacSherry</v>
      </c>
      <c r="H94" s="2" t="str">
        <f>IF(INDEX(customers!$A$2:$I$1001,MATCH(orders!$D94,customers!$A$2:$A$1001,0), MATCH(orders!H$1,customers!$A$1:$I$1,0)) = 0, " ", INDEX(customers!$A$2:$I$1001,MATCH(orders!$D94,customers!$A$2:$A$1001,0), MATCH(orders!H$1,customers!$A$1:$I$1,0)))</f>
        <v xml:space="preserve"> </v>
      </c>
      <c r="I94" s="2" t="str">
        <f>_xlfn.XLOOKUP(D94,customers!$A$1:$A$1001,customers!$G$1:$G$1001,,0)</f>
        <v>United States</v>
      </c>
      <c r="J94" t="str">
        <f>INDEX(products!$A$1:$G$49,MATCH(orders!$E94,products!$A$1:$A$49,0), MATCH(orders!J$1,products!$A$1:$G$1,0))</f>
        <v>Exc</v>
      </c>
      <c r="K94" t="str">
        <f>INDEX(products!$A$1:$G$49,MATCH(orders!$E94,products!$A$1:$A$49,0), MATCH(orders!K$1,products!$A$1:$G$1,0))</f>
        <v>L</v>
      </c>
      <c r="L94" s="3">
        <f>INDEX(products!$A$1:$G$49,MATCH(orders!$E94,products!$A$1:$A$49,0), MATCH(orders!L$1,products!$A$1:$G$1,0))</f>
        <v>1</v>
      </c>
      <c r="M94" s="4">
        <f>INDEX(products!$A$1:$G$49,MATCH(orders!$E94,products!$A$1:$A$49,0), MATCH(orders!M$1,products!$A$1:$G$1,0))</f>
        <v>14.85</v>
      </c>
      <c r="N94" s="4">
        <f t="shared" si="2"/>
        <v>44.55</v>
      </c>
      <c r="O94" t="str">
        <f t="shared" si="3"/>
        <v>Excelsa</v>
      </c>
      <c r="P94" t="str" cm="1">
        <f t="array" ref="P94">_xlfn.IFS(K94 = "M", "Medium", K94 = "L", "Light", K94 = "D", "Dark")</f>
        <v>Light</v>
      </c>
      <c r="Q94" t="str">
        <f>_xlfn.XLOOKUP(Orders[[#This Row],[Customer ID]],customers!$A$2:$A$1001,customers!$I$2:$I$1001,,0)</f>
        <v>Yes</v>
      </c>
      <c r="S94" t="str">
        <v>BZP-33213-637</v>
      </c>
      <c r="T94">
        <v>43956</v>
      </c>
      <c r="U94" t="str">
        <v>77175-09826-SF</v>
      </c>
      <c r="V94" t="str">
        <v>A-M-2.5</v>
      </c>
      <c r="W94">
        <v>3</v>
      </c>
      <c r="X94" t="str">
        <v>Lindon Agnolo</v>
      </c>
      <c r="Y94" t="str">
        <v>lagnolooj@pinterest.com</v>
      </c>
      <c r="Z94" t="str">
        <v>United States</v>
      </c>
      <c r="AA94" t="str">
        <v>Ara</v>
      </c>
      <c r="AB94" t="str">
        <v>M</v>
      </c>
      <c r="AC94">
        <v>2.5</v>
      </c>
      <c r="AD94">
        <v>25.874999999999996</v>
      </c>
      <c r="AE94">
        <v>77.624999999999986</v>
      </c>
      <c r="AF94" t="str">
        <v>Arabica</v>
      </c>
      <c r="AG94" t="str">
        <v>Medium</v>
      </c>
      <c r="AH94" t="str">
        <v>Yes</v>
      </c>
    </row>
    <row r="95" spans="2:34" x14ac:dyDescent="0.35">
      <c r="B95" s="2" t="s">
        <v>1012</v>
      </c>
      <c r="C95" s="5">
        <v>43538</v>
      </c>
      <c r="D95" s="2" t="s">
        <v>1013</v>
      </c>
      <c r="E95" t="s">
        <v>6176</v>
      </c>
      <c r="F95" s="2">
        <v>4</v>
      </c>
      <c r="G95" s="2" t="str">
        <f>INDEX(customers!$A$2:$I$1001,MATCH(orders!$D95,customers!$A$2:$A$1001,0), MATCH(orders!G$1,customers!$A$1:$I$1,0))</f>
        <v>Else Langcaster</v>
      </c>
      <c r="H95" s="2" t="str">
        <f>IF(INDEX(customers!$A$2:$I$1001,MATCH(orders!$D95,customers!$A$2:$A$1001,0), MATCH(orders!H$1,customers!$A$1:$I$1,0)) = 0, " ", INDEX(customers!$A$2:$I$1001,MATCH(orders!$D95,customers!$A$2:$A$1001,0), MATCH(orders!H$1,customers!$A$1:$I$1,0)))</f>
        <v>elangcaster2l@spotify.com</v>
      </c>
      <c r="I95" s="2" t="str">
        <f>_xlfn.XLOOKUP(D95,customers!$A$1:$A$1001,customers!$G$1:$G$1001,,0)</f>
        <v>United Kingdom</v>
      </c>
      <c r="J95" t="str">
        <f>INDEX(products!$A$1:$G$49,MATCH(orders!$E95,products!$A$1:$A$49,0), MATCH(orders!J$1,products!$A$1:$G$1,0))</f>
        <v>Exc</v>
      </c>
      <c r="K95" t="str">
        <f>INDEX(products!$A$1:$G$49,MATCH(orders!$E95,products!$A$1:$A$49,0), MATCH(orders!K$1,products!$A$1:$G$1,0))</f>
        <v>L</v>
      </c>
      <c r="L95" s="3">
        <f>INDEX(products!$A$1:$G$49,MATCH(orders!$E95,products!$A$1:$A$49,0), MATCH(orders!L$1,products!$A$1:$G$1,0))</f>
        <v>0.5</v>
      </c>
      <c r="M95" s="4">
        <f>INDEX(products!$A$1:$G$49,MATCH(orders!$E95,products!$A$1:$A$49,0), MATCH(orders!M$1,products!$A$1:$G$1,0))</f>
        <v>8.91</v>
      </c>
      <c r="N95" s="4">
        <f t="shared" si="2"/>
        <v>35.64</v>
      </c>
      <c r="O95" t="str">
        <f t="shared" si="3"/>
        <v>Excelsa</v>
      </c>
      <c r="P95" t="str" cm="1">
        <f t="array" ref="P95">_xlfn.IFS(K95 = "M", "Medium", K95 = "L", "Light", K95 = "D", "Dark")</f>
        <v>Light</v>
      </c>
      <c r="Q95" t="str">
        <f>_xlfn.XLOOKUP(Orders[[#This Row],[Customer ID]],customers!$A$2:$A$1001,customers!$I$2:$I$1001,,0)</f>
        <v>Yes</v>
      </c>
      <c r="S95" t="str">
        <v>SDB-77492-188</v>
      </c>
      <c r="T95">
        <v>44686</v>
      </c>
      <c r="U95" t="str">
        <v>64815-54078-HH</v>
      </c>
      <c r="V95" t="str">
        <v>E-L-1</v>
      </c>
      <c r="W95">
        <v>5</v>
      </c>
      <c r="X95" t="str">
        <v>Feliks Babber</v>
      </c>
      <c r="Y95" t="str">
        <v>fbabbera2@stanford.edu</v>
      </c>
      <c r="Z95" t="str">
        <v>United States</v>
      </c>
      <c r="AA95" t="str">
        <v>Exc</v>
      </c>
      <c r="AB95" t="str">
        <v>L</v>
      </c>
      <c r="AC95">
        <v>1</v>
      </c>
      <c r="AD95">
        <v>14.85</v>
      </c>
      <c r="AE95">
        <v>74.25</v>
      </c>
      <c r="AF95" t="str">
        <v>Excelsa</v>
      </c>
      <c r="AG95" t="str">
        <v>Light</v>
      </c>
      <c r="AH95" t="str">
        <v>Yes</v>
      </c>
    </row>
    <row r="96" spans="2:34" x14ac:dyDescent="0.35">
      <c r="B96" s="2" t="s">
        <v>1018</v>
      </c>
      <c r="C96" s="5">
        <v>44014</v>
      </c>
      <c r="D96" s="2" t="s">
        <v>1019</v>
      </c>
      <c r="E96" t="s">
        <v>6154</v>
      </c>
      <c r="F96" s="2">
        <v>6</v>
      </c>
      <c r="G96" s="2" t="str">
        <f>INDEX(customers!$A$2:$I$1001,MATCH(orders!$D96,customers!$A$2:$A$1001,0), MATCH(orders!G$1,customers!$A$1:$I$1,0))</f>
        <v>Rudy Farquharson</v>
      </c>
      <c r="H96" s="2" t="str">
        <f>IF(INDEX(customers!$A$2:$I$1001,MATCH(orders!$D96,customers!$A$2:$A$1001,0), MATCH(orders!H$1,customers!$A$1:$I$1,0)) = 0, " ", INDEX(customers!$A$2:$I$1001,MATCH(orders!$D96,customers!$A$2:$A$1001,0), MATCH(orders!H$1,customers!$A$1:$I$1,0)))</f>
        <v xml:space="preserve"> </v>
      </c>
      <c r="I96" s="2" t="str">
        <f>_xlfn.XLOOKUP(D96,customers!$A$1:$A$1001,customers!$G$1:$G$1001,,0)</f>
        <v>Ireland</v>
      </c>
      <c r="J96" t="str">
        <f>INDEX(products!$A$1:$G$49,MATCH(orders!$E96,products!$A$1:$A$49,0), MATCH(orders!J$1,products!$A$1:$G$1,0))</f>
        <v>Ara</v>
      </c>
      <c r="K96" t="str">
        <f>INDEX(products!$A$1:$G$49,MATCH(orders!$E96,products!$A$1:$A$49,0), MATCH(orders!K$1,products!$A$1:$G$1,0))</f>
        <v>D</v>
      </c>
      <c r="L96" s="3">
        <f>INDEX(products!$A$1:$G$49,MATCH(orders!$E96,products!$A$1:$A$49,0), MATCH(orders!L$1,products!$A$1:$G$1,0))</f>
        <v>0.2</v>
      </c>
      <c r="M96" s="4">
        <f>INDEX(products!$A$1:$G$49,MATCH(orders!$E96,products!$A$1:$A$49,0), MATCH(orders!M$1,products!$A$1:$G$1,0))</f>
        <v>2.9849999999999999</v>
      </c>
      <c r="N96" s="4">
        <f t="shared" si="2"/>
        <v>17.91</v>
      </c>
      <c r="O96" t="str">
        <f t="shared" si="3"/>
        <v>Arabica</v>
      </c>
      <c r="P96" t="str" cm="1">
        <f t="array" ref="P96">_xlfn.IFS(K96 = "M", "Medium", K96 = "L", "Light", K96 = "D", "Dark")</f>
        <v>Dark</v>
      </c>
      <c r="Q96" t="str">
        <f>_xlfn.XLOOKUP(Orders[[#This Row],[Customer ID]],customers!$A$2:$A$1001,customers!$I$2:$I$1001,,0)</f>
        <v>Yes</v>
      </c>
      <c r="S96" t="str">
        <v>DHT-93810-053</v>
      </c>
      <c r="T96">
        <v>44455</v>
      </c>
      <c r="U96" t="str">
        <v>17005-82030-EA</v>
      </c>
      <c r="V96" t="str">
        <v>E-L-1</v>
      </c>
      <c r="W96">
        <v>5</v>
      </c>
      <c r="X96" t="str">
        <v>Shirleen Welds</v>
      </c>
      <c r="Y96" t="str">
        <v>sweldsar@wired.com</v>
      </c>
      <c r="Z96" t="str">
        <v>United States</v>
      </c>
      <c r="AA96" t="str">
        <v>Exc</v>
      </c>
      <c r="AB96" t="str">
        <v>L</v>
      </c>
      <c r="AC96">
        <v>1</v>
      </c>
      <c r="AD96">
        <v>14.85</v>
      </c>
      <c r="AE96">
        <v>74.25</v>
      </c>
      <c r="AF96" t="str">
        <v>Excelsa</v>
      </c>
      <c r="AG96" t="str">
        <v>Light</v>
      </c>
      <c r="AH96" t="str">
        <v>Yes</v>
      </c>
    </row>
    <row r="97" spans="2:34" x14ac:dyDescent="0.35">
      <c r="B97" s="2" t="s">
        <v>1022</v>
      </c>
      <c r="C97" s="5">
        <v>43816</v>
      </c>
      <c r="D97" s="2" t="s">
        <v>1023</v>
      </c>
      <c r="E97" t="s">
        <v>6175</v>
      </c>
      <c r="F97" s="2">
        <v>6</v>
      </c>
      <c r="G97" s="2" t="str">
        <f>INDEX(customers!$A$2:$I$1001,MATCH(orders!$D97,customers!$A$2:$A$1001,0), MATCH(orders!G$1,customers!$A$1:$I$1,0))</f>
        <v>Norene Magauran</v>
      </c>
      <c r="H97" s="2" t="str">
        <f>IF(INDEX(customers!$A$2:$I$1001,MATCH(orders!$D97,customers!$A$2:$A$1001,0), MATCH(orders!H$1,customers!$A$1:$I$1,0)) = 0, " ", INDEX(customers!$A$2:$I$1001,MATCH(orders!$D97,customers!$A$2:$A$1001,0), MATCH(orders!H$1,customers!$A$1:$I$1,0)))</f>
        <v>nmagauran2n@51.la</v>
      </c>
      <c r="I97" s="2" t="str">
        <f>_xlfn.XLOOKUP(D97,customers!$A$1:$A$1001,customers!$G$1:$G$1001,,0)</f>
        <v>United States</v>
      </c>
      <c r="J97" t="str">
        <f>INDEX(products!$A$1:$G$49,MATCH(orders!$E97,products!$A$1:$A$49,0), MATCH(orders!J$1,products!$A$1:$G$1,0))</f>
        <v>Ara</v>
      </c>
      <c r="K97" t="str">
        <f>INDEX(products!$A$1:$G$49,MATCH(orders!$E97,products!$A$1:$A$49,0), MATCH(orders!K$1,products!$A$1:$G$1,0))</f>
        <v>M</v>
      </c>
      <c r="L97" s="3">
        <f>INDEX(products!$A$1:$G$49,MATCH(orders!$E97,products!$A$1:$A$49,0), MATCH(orders!L$1,products!$A$1:$G$1,0))</f>
        <v>2.5</v>
      </c>
      <c r="M97" s="4">
        <f>INDEX(products!$A$1:$G$49,MATCH(orders!$E97,products!$A$1:$A$49,0), MATCH(orders!M$1,products!$A$1:$G$1,0))</f>
        <v>25.874999999999996</v>
      </c>
      <c r="N97" s="4">
        <f t="shared" si="2"/>
        <v>155.24999999999997</v>
      </c>
      <c r="O97" t="str">
        <f t="shared" si="3"/>
        <v>Arabica</v>
      </c>
      <c r="P97" t="str" cm="1">
        <f t="array" ref="P97">_xlfn.IFS(K97 = "M", "Medium", K97 = "L", "Light", K97 = "D", "Dark")</f>
        <v>Medium</v>
      </c>
      <c r="Q97" t="str">
        <f>_xlfn.XLOOKUP(Orders[[#This Row],[Customer ID]],customers!$A$2:$A$1001,customers!$I$2:$I$1001,,0)</f>
        <v>No</v>
      </c>
      <c r="S97" t="str">
        <v>KCW-50949-318</v>
      </c>
      <c r="T97">
        <v>43829</v>
      </c>
      <c r="U97" t="str">
        <v>52374-27313-IV</v>
      </c>
      <c r="V97" t="str">
        <v>E-L-1</v>
      </c>
      <c r="W97">
        <v>5</v>
      </c>
      <c r="X97" t="str">
        <v>Dell Gut</v>
      </c>
      <c r="Y97" t="str">
        <v>dgutq2@umich.edu</v>
      </c>
      <c r="Z97" t="str">
        <v>United States</v>
      </c>
      <c r="AA97" t="str">
        <v>Exc</v>
      </c>
      <c r="AB97" t="str">
        <v>L</v>
      </c>
      <c r="AC97">
        <v>1</v>
      </c>
      <c r="AD97">
        <v>14.85</v>
      </c>
      <c r="AE97">
        <v>74.25</v>
      </c>
      <c r="AF97" t="str">
        <v>Excelsa</v>
      </c>
      <c r="AG97" t="str">
        <v>Light</v>
      </c>
      <c r="AH97" t="str">
        <v>Yes</v>
      </c>
    </row>
    <row r="98" spans="2:34" x14ac:dyDescent="0.35">
      <c r="B98" s="2" t="s">
        <v>1027</v>
      </c>
      <c r="C98" s="5">
        <v>44171</v>
      </c>
      <c r="D98" s="2" t="s">
        <v>1028</v>
      </c>
      <c r="E98" t="s">
        <v>6154</v>
      </c>
      <c r="F98" s="2">
        <v>2</v>
      </c>
      <c r="G98" s="2" t="str">
        <f>INDEX(customers!$A$2:$I$1001,MATCH(orders!$D98,customers!$A$2:$A$1001,0), MATCH(orders!G$1,customers!$A$1:$I$1,0))</f>
        <v>Vicki Kirdsch</v>
      </c>
      <c r="H98" s="2" t="str">
        <f>IF(INDEX(customers!$A$2:$I$1001,MATCH(orders!$D98,customers!$A$2:$A$1001,0), MATCH(orders!H$1,customers!$A$1:$I$1,0)) = 0, " ", INDEX(customers!$A$2:$I$1001,MATCH(orders!$D98,customers!$A$2:$A$1001,0), MATCH(orders!H$1,customers!$A$1:$I$1,0)))</f>
        <v>vkirdsch2o@google.fr</v>
      </c>
      <c r="I98" s="2" t="str">
        <f>_xlfn.XLOOKUP(D98,customers!$A$1:$A$1001,customers!$G$1:$G$1001,,0)</f>
        <v>United States</v>
      </c>
      <c r="J98" t="str">
        <f>INDEX(products!$A$1:$G$49,MATCH(orders!$E98,products!$A$1:$A$49,0), MATCH(orders!J$1,products!$A$1:$G$1,0))</f>
        <v>Ara</v>
      </c>
      <c r="K98" t="str">
        <f>INDEX(products!$A$1:$G$49,MATCH(orders!$E98,products!$A$1:$A$49,0), MATCH(orders!K$1,products!$A$1:$G$1,0))</f>
        <v>D</v>
      </c>
      <c r="L98" s="3">
        <f>INDEX(products!$A$1:$G$49,MATCH(orders!$E98,products!$A$1:$A$49,0), MATCH(orders!L$1,products!$A$1:$G$1,0))</f>
        <v>0.2</v>
      </c>
      <c r="M98" s="4">
        <f>INDEX(products!$A$1:$G$49,MATCH(orders!$E98,products!$A$1:$A$49,0), MATCH(orders!M$1,products!$A$1:$G$1,0))</f>
        <v>2.9849999999999999</v>
      </c>
      <c r="N98" s="4">
        <f t="shared" si="2"/>
        <v>5.97</v>
      </c>
      <c r="O98" t="str">
        <f t="shared" si="3"/>
        <v>Arabica</v>
      </c>
      <c r="P98" t="str" cm="1">
        <f t="array" ref="P98">_xlfn.IFS(K98 = "M", "Medium", K98 = "L", "Light", K98 = "D", "Dark")</f>
        <v>Dark</v>
      </c>
      <c r="Q98" t="str">
        <f>_xlfn.XLOOKUP(Orders[[#This Row],[Customer ID]],customers!$A$2:$A$1001,customers!$I$2:$I$1001,,0)</f>
        <v>No</v>
      </c>
      <c r="S98" t="str">
        <v>IXW-20780-268</v>
      </c>
      <c r="T98">
        <v>44006</v>
      </c>
      <c r="U98" t="str">
        <v>20236-64364-QL</v>
      </c>
      <c r="V98" t="str">
        <v>L-L-2.5</v>
      </c>
      <c r="W98">
        <v>2</v>
      </c>
      <c r="X98" t="str">
        <v>Shay Couronne</v>
      </c>
      <c r="Y98" t="str">
        <v>scouronneh3@mozilla.org</v>
      </c>
      <c r="Z98" t="str">
        <v>United States</v>
      </c>
      <c r="AA98" t="str">
        <v>Lib</v>
      </c>
      <c r="AB98" t="str">
        <v>L</v>
      </c>
      <c r="AC98">
        <v>2.5</v>
      </c>
      <c r="AD98">
        <v>36.454999999999998</v>
      </c>
      <c r="AE98">
        <v>72.91</v>
      </c>
      <c r="AF98" t="str">
        <v>Liberica</v>
      </c>
      <c r="AG98" t="str">
        <v>Light</v>
      </c>
      <c r="AH98" t="str">
        <v>Yes</v>
      </c>
    </row>
    <row r="99" spans="2:34" x14ac:dyDescent="0.35">
      <c r="B99" s="2" t="s">
        <v>1032</v>
      </c>
      <c r="C99" s="5">
        <v>44259</v>
      </c>
      <c r="D99" s="2" t="s">
        <v>1033</v>
      </c>
      <c r="E99" t="s">
        <v>6157</v>
      </c>
      <c r="F99" s="2">
        <v>2</v>
      </c>
      <c r="G99" s="2" t="str">
        <f>INDEX(customers!$A$2:$I$1001,MATCH(orders!$D99,customers!$A$2:$A$1001,0), MATCH(orders!G$1,customers!$A$1:$I$1,0))</f>
        <v>Ilysa Whapple</v>
      </c>
      <c r="H99" s="2" t="str">
        <f>IF(INDEX(customers!$A$2:$I$1001,MATCH(orders!$D99,customers!$A$2:$A$1001,0), MATCH(orders!H$1,customers!$A$1:$I$1,0)) = 0, " ", INDEX(customers!$A$2:$I$1001,MATCH(orders!$D99,customers!$A$2:$A$1001,0), MATCH(orders!H$1,customers!$A$1:$I$1,0)))</f>
        <v>iwhapple2p@com.com</v>
      </c>
      <c r="I99" s="2" t="str">
        <f>_xlfn.XLOOKUP(D99,customers!$A$1:$A$1001,customers!$G$1:$G$1001,,0)</f>
        <v>United States</v>
      </c>
      <c r="J99" t="str">
        <f>INDEX(products!$A$1:$G$49,MATCH(orders!$E99,products!$A$1:$A$49,0), MATCH(orders!J$1,products!$A$1:$G$1,0))</f>
        <v>Ara</v>
      </c>
      <c r="K99" t="str">
        <f>INDEX(products!$A$1:$G$49,MATCH(orders!$E99,products!$A$1:$A$49,0), MATCH(orders!K$1,products!$A$1:$G$1,0))</f>
        <v>M</v>
      </c>
      <c r="L99" s="3">
        <f>INDEX(products!$A$1:$G$49,MATCH(orders!$E99,products!$A$1:$A$49,0), MATCH(orders!L$1,products!$A$1:$G$1,0))</f>
        <v>0.5</v>
      </c>
      <c r="M99" s="4">
        <f>INDEX(products!$A$1:$G$49,MATCH(orders!$E99,products!$A$1:$A$49,0), MATCH(orders!M$1,products!$A$1:$G$1,0))</f>
        <v>6.75</v>
      </c>
      <c r="N99" s="4">
        <f t="shared" si="2"/>
        <v>13.5</v>
      </c>
      <c r="O99" t="str">
        <f t="shared" si="3"/>
        <v>Arabica</v>
      </c>
      <c r="P99" t="str" cm="1">
        <f t="array" ref="P99">_xlfn.IFS(K99 = "M", "Medium", K99 = "L", "Light", K99 = "D", "Dark")</f>
        <v>Medium</v>
      </c>
      <c r="Q99" t="str">
        <f>_xlfn.XLOOKUP(Orders[[#This Row],[Customer ID]],customers!$A$2:$A$1001,customers!$I$2:$I$1001,,0)</f>
        <v>No</v>
      </c>
      <c r="S99" t="str">
        <v>OVO-01283-090</v>
      </c>
      <c r="T99">
        <v>44637</v>
      </c>
      <c r="U99" t="str">
        <v>15958-25089-OS</v>
      </c>
      <c r="V99" t="str">
        <v>L-L-2.5</v>
      </c>
      <c r="W99">
        <v>2</v>
      </c>
      <c r="X99" t="str">
        <v>Jeno Druitt</v>
      </c>
      <c r="Y99" t="str">
        <v>jdruittj1@feedburner.com</v>
      </c>
      <c r="Z99" t="str">
        <v>United States</v>
      </c>
      <c r="AA99" t="str">
        <v>Lib</v>
      </c>
      <c r="AB99" t="str">
        <v>L</v>
      </c>
      <c r="AC99">
        <v>2.5</v>
      </c>
      <c r="AD99">
        <v>36.454999999999998</v>
      </c>
      <c r="AE99">
        <v>72.91</v>
      </c>
      <c r="AF99" t="str">
        <v>Liberica</v>
      </c>
      <c r="AG99" t="str">
        <v>Light</v>
      </c>
      <c r="AH99" t="str">
        <v>Yes</v>
      </c>
    </row>
    <row r="100" spans="2:34" x14ac:dyDescent="0.35">
      <c r="B100" s="2" t="s">
        <v>1038</v>
      </c>
      <c r="C100" s="5">
        <v>44394</v>
      </c>
      <c r="D100" s="2" t="s">
        <v>1039</v>
      </c>
      <c r="E100" t="s">
        <v>6154</v>
      </c>
      <c r="F100" s="2">
        <v>1</v>
      </c>
      <c r="G100" s="2" t="str">
        <f>INDEX(customers!$A$2:$I$1001,MATCH(orders!$D100,customers!$A$2:$A$1001,0), MATCH(orders!G$1,customers!$A$1:$I$1,0))</f>
        <v>Ruy Cancellieri</v>
      </c>
      <c r="H100" s="2" t="str">
        <f>IF(INDEX(customers!$A$2:$I$1001,MATCH(orders!$D100,customers!$A$2:$A$1001,0), MATCH(orders!H$1,customers!$A$1:$I$1,0)) = 0, " ", INDEX(customers!$A$2:$I$1001,MATCH(orders!$D100,customers!$A$2:$A$1001,0), MATCH(orders!H$1,customers!$A$1:$I$1,0)))</f>
        <v xml:space="preserve"> </v>
      </c>
      <c r="I100" s="2" t="str">
        <f>_xlfn.XLOOKUP(D100,customers!$A$1:$A$1001,customers!$G$1:$G$1001,,0)</f>
        <v>Ireland</v>
      </c>
      <c r="J100" t="str">
        <f>INDEX(products!$A$1:$G$49,MATCH(orders!$E100,products!$A$1:$A$49,0), MATCH(orders!J$1,products!$A$1:$G$1,0))</f>
        <v>Ara</v>
      </c>
      <c r="K100" t="str">
        <f>INDEX(products!$A$1:$G$49,MATCH(orders!$E100,products!$A$1:$A$49,0), MATCH(orders!K$1,products!$A$1:$G$1,0))</f>
        <v>D</v>
      </c>
      <c r="L100" s="3">
        <f>INDEX(products!$A$1:$G$49,MATCH(orders!$E100,products!$A$1:$A$49,0), MATCH(orders!L$1,products!$A$1:$G$1,0))</f>
        <v>0.2</v>
      </c>
      <c r="M100" s="4">
        <f>INDEX(products!$A$1:$G$49,MATCH(orders!$E100,products!$A$1:$A$49,0), MATCH(orders!M$1,products!$A$1:$G$1,0))</f>
        <v>2.9849999999999999</v>
      </c>
      <c r="N100" s="4">
        <f t="shared" si="2"/>
        <v>2.9849999999999999</v>
      </c>
      <c r="O100" t="str">
        <f t="shared" si="3"/>
        <v>Arabica</v>
      </c>
      <c r="P100" t="str" cm="1">
        <f t="array" ref="P100">_xlfn.IFS(K100 = "M", "Medium", K100 = "L", "Light", K100 = "D", "Dark")</f>
        <v>Dark</v>
      </c>
      <c r="Q100" t="str">
        <f>_xlfn.XLOOKUP(Orders[[#This Row],[Customer ID]],customers!$A$2:$A$1001,customers!$I$2:$I$1001,,0)</f>
        <v>No</v>
      </c>
      <c r="S100" t="str">
        <v>ILQ-11027-588</v>
      </c>
      <c r="T100">
        <v>43919</v>
      </c>
      <c r="U100" t="str">
        <v>76293-30918-DQ</v>
      </c>
      <c r="V100" t="str">
        <v>E-D-1</v>
      </c>
      <c r="W100">
        <v>6</v>
      </c>
      <c r="X100" t="str">
        <v>Philipa Petrushanko</v>
      </c>
      <c r="Y100" t="str">
        <v>ppetrushanko5c@blinklist.com</v>
      </c>
      <c r="Z100" t="str">
        <v>Ireland</v>
      </c>
      <c r="AA100" t="str">
        <v>Exc</v>
      </c>
      <c r="AB100" t="str">
        <v>D</v>
      </c>
      <c r="AC100">
        <v>1</v>
      </c>
      <c r="AD100">
        <v>12.15</v>
      </c>
      <c r="AE100">
        <v>72.900000000000006</v>
      </c>
      <c r="AF100" t="str">
        <v>Excelsa</v>
      </c>
      <c r="AG100" t="str">
        <v>Dark</v>
      </c>
      <c r="AH100" t="str">
        <v>Yes</v>
      </c>
    </row>
    <row r="101" spans="2:34" x14ac:dyDescent="0.35">
      <c r="B101" s="2" t="s">
        <v>1043</v>
      </c>
      <c r="C101" s="5">
        <v>44139</v>
      </c>
      <c r="D101" s="2" t="s">
        <v>1044</v>
      </c>
      <c r="E101" t="s">
        <v>6159</v>
      </c>
      <c r="F101" s="2">
        <v>3</v>
      </c>
      <c r="G101" s="2" t="str">
        <f>INDEX(customers!$A$2:$I$1001,MATCH(orders!$D101,customers!$A$2:$A$1001,0), MATCH(orders!G$1,customers!$A$1:$I$1,0))</f>
        <v>Aube Follett</v>
      </c>
      <c r="H101" s="2" t="str">
        <f>IF(INDEX(customers!$A$2:$I$1001,MATCH(orders!$D101,customers!$A$2:$A$1001,0), MATCH(orders!H$1,customers!$A$1:$I$1,0)) = 0, " ", INDEX(customers!$A$2:$I$1001,MATCH(orders!$D101,customers!$A$2:$A$1001,0), MATCH(orders!H$1,customers!$A$1:$I$1,0)))</f>
        <v xml:space="preserve"> </v>
      </c>
      <c r="I101" s="2" t="str">
        <f>_xlfn.XLOOKUP(D101,customers!$A$1:$A$1001,customers!$G$1:$G$1001,,0)</f>
        <v>United States</v>
      </c>
      <c r="J101" t="str">
        <f>INDEX(products!$A$1:$G$49,MATCH(orders!$E101,products!$A$1:$A$49,0), MATCH(orders!J$1,products!$A$1:$G$1,0))</f>
        <v>Lib</v>
      </c>
      <c r="K101" t="str">
        <f>INDEX(products!$A$1:$G$49,MATCH(orders!$E101,products!$A$1:$A$49,0), MATCH(orders!K$1,products!$A$1:$G$1,0))</f>
        <v>M</v>
      </c>
      <c r="L101" s="3">
        <f>INDEX(products!$A$1:$G$49,MATCH(orders!$E101,products!$A$1:$A$49,0), MATCH(orders!L$1,products!$A$1:$G$1,0))</f>
        <v>0.2</v>
      </c>
      <c r="M101" s="4">
        <f>INDEX(products!$A$1:$G$49,MATCH(orders!$E101,products!$A$1:$A$49,0), MATCH(orders!M$1,products!$A$1:$G$1,0))</f>
        <v>4.3650000000000002</v>
      </c>
      <c r="N101" s="4">
        <f t="shared" si="2"/>
        <v>13.095000000000001</v>
      </c>
      <c r="O101" t="str">
        <f t="shared" si="3"/>
        <v>Liberica</v>
      </c>
      <c r="P101" t="str" cm="1">
        <f t="array" ref="P101">_xlfn.IFS(K101 = "M", "Medium", K101 = "L", "Light", K101 = "D", "Dark")</f>
        <v>Medium</v>
      </c>
      <c r="Q101" t="str">
        <f>_xlfn.XLOOKUP(Orders[[#This Row],[Customer ID]],customers!$A$2:$A$1001,customers!$I$2:$I$1001,,0)</f>
        <v>Yes</v>
      </c>
      <c r="S101" t="str">
        <v>HDQ-86094-507</v>
      </c>
      <c r="T101">
        <v>43582</v>
      </c>
      <c r="U101" t="str">
        <v>32481-61533-ZJ</v>
      </c>
      <c r="V101" t="str">
        <v>E-D-1</v>
      </c>
      <c r="W101">
        <v>6</v>
      </c>
      <c r="X101" t="str">
        <v>Parker Tofful</v>
      </c>
      <c r="Y101" t="str">
        <v>ptoffula4@posterous.com</v>
      </c>
      <c r="Z101" t="str">
        <v>United States</v>
      </c>
      <c r="AA101" t="str">
        <v>Exc</v>
      </c>
      <c r="AB101" t="str">
        <v>D</v>
      </c>
      <c r="AC101">
        <v>1</v>
      </c>
      <c r="AD101">
        <v>12.15</v>
      </c>
      <c r="AE101">
        <v>72.900000000000006</v>
      </c>
      <c r="AF101" t="str">
        <v>Excelsa</v>
      </c>
      <c r="AG101" t="str">
        <v>Dark</v>
      </c>
      <c r="AH101" t="str">
        <v>Yes</v>
      </c>
    </row>
    <row r="102" spans="2:34" x14ac:dyDescent="0.35">
      <c r="B102" s="2" t="s">
        <v>1048</v>
      </c>
      <c r="C102" s="5">
        <v>44291</v>
      </c>
      <c r="D102" s="2" t="s">
        <v>1049</v>
      </c>
      <c r="E102" t="s">
        <v>6167</v>
      </c>
      <c r="F102" s="2">
        <v>2</v>
      </c>
      <c r="G102" s="2" t="str">
        <f>INDEX(customers!$A$2:$I$1001,MATCH(orders!$D102,customers!$A$2:$A$1001,0), MATCH(orders!G$1,customers!$A$1:$I$1,0))</f>
        <v>Rudiger Di Bartolomeo</v>
      </c>
      <c r="H102" s="2" t="str">
        <f>IF(INDEX(customers!$A$2:$I$1001,MATCH(orders!$D102,customers!$A$2:$A$1001,0), MATCH(orders!H$1,customers!$A$1:$I$1,0)) = 0, " ", INDEX(customers!$A$2:$I$1001,MATCH(orders!$D102,customers!$A$2:$A$1001,0), MATCH(orders!H$1,customers!$A$1:$I$1,0)))</f>
        <v xml:space="preserve"> </v>
      </c>
      <c r="I102" s="2" t="str">
        <f>_xlfn.XLOOKUP(D102,customers!$A$1:$A$1001,customers!$G$1:$G$1001,,0)</f>
        <v>United States</v>
      </c>
      <c r="J102" t="str">
        <f>INDEX(products!$A$1:$G$49,MATCH(orders!$E102,products!$A$1:$A$49,0), MATCH(orders!J$1,products!$A$1:$G$1,0))</f>
        <v>Ara</v>
      </c>
      <c r="K102" t="str">
        <f>INDEX(products!$A$1:$G$49,MATCH(orders!$E102,products!$A$1:$A$49,0), MATCH(orders!K$1,products!$A$1:$G$1,0))</f>
        <v>L</v>
      </c>
      <c r="L102" s="3">
        <f>INDEX(products!$A$1:$G$49,MATCH(orders!$E102,products!$A$1:$A$49,0), MATCH(orders!L$1,products!$A$1:$G$1,0))</f>
        <v>0.2</v>
      </c>
      <c r="M102" s="4">
        <f>INDEX(products!$A$1:$G$49,MATCH(orders!$E102,products!$A$1:$A$49,0), MATCH(orders!M$1,products!$A$1:$G$1,0))</f>
        <v>3.8849999999999998</v>
      </c>
      <c r="N102" s="4">
        <f t="shared" si="2"/>
        <v>7.77</v>
      </c>
      <c r="O102" t="str">
        <f t="shared" si="3"/>
        <v>Arabica</v>
      </c>
      <c r="P102" t="str" cm="1">
        <f t="array" ref="P102">_xlfn.IFS(K102 = "M", "Medium", K102 = "L", "Light", K102 = "D", "Dark")</f>
        <v>Light</v>
      </c>
      <c r="Q102" t="str">
        <f>_xlfn.XLOOKUP(Orders[[#This Row],[Customer ID]],customers!$A$2:$A$1001,customers!$I$2:$I$1001,,0)</f>
        <v>Yes</v>
      </c>
      <c r="S102" t="str">
        <v>ZMU-63715-204</v>
      </c>
      <c r="T102">
        <v>44469</v>
      </c>
      <c r="U102" t="str">
        <v>29060-75856-UI</v>
      </c>
      <c r="V102" t="str">
        <v>E-D-1</v>
      </c>
      <c r="W102">
        <v>6</v>
      </c>
      <c r="X102" t="str">
        <v>Innis Renhard</v>
      </c>
      <c r="Y102" t="str">
        <v>irenhardh6@i2i.jp</v>
      </c>
      <c r="Z102" t="str">
        <v>United States</v>
      </c>
      <c r="AA102" t="str">
        <v>Exc</v>
      </c>
      <c r="AB102" t="str">
        <v>D</v>
      </c>
      <c r="AC102">
        <v>1</v>
      </c>
      <c r="AD102">
        <v>12.15</v>
      </c>
      <c r="AE102">
        <v>72.900000000000006</v>
      </c>
      <c r="AF102" t="str">
        <v>Excelsa</v>
      </c>
      <c r="AG102" t="str">
        <v>Dark</v>
      </c>
      <c r="AH102" t="str">
        <v>Yes</v>
      </c>
    </row>
    <row r="103" spans="2:34" x14ac:dyDescent="0.35">
      <c r="B103" s="2" t="s">
        <v>1053</v>
      </c>
      <c r="C103" s="5">
        <v>43891</v>
      </c>
      <c r="D103" s="2" t="s">
        <v>1054</v>
      </c>
      <c r="E103" t="s">
        <v>6165</v>
      </c>
      <c r="F103" s="2">
        <v>5</v>
      </c>
      <c r="G103" s="2" t="str">
        <f>INDEX(customers!$A$2:$I$1001,MATCH(orders!$D103,customers!$A$2:$A$1001,0), MATCH(orders!G$1,customers!$A$1:$I$1,0))</f>
        <v>Nickey Youles</v>
      </c>
      <c r="H103" s="2" t="str">
        <f>IF(INDEX(customers!$A$2:$I$1001,MATCH(orders!$D103,customers!$A$2:$A$1001,0), MATCH(orders!H$1,customers!$A$1:$I$1,0)) = 0, " ", INDEX(customers!$A$2:$I$1001,MATCH(orders!$D103,customers!$A$2:$A$1001,0), MATCH(orders!H$1,customers!$A$1:$I$1,0)))</f>
        <v>nyoules2t@reference.com</v>
      </c>
      <c r="I103" s="2" t="str">
        <f>_xlfn.XLOOKUP(D103,customers!$A$1:$A$1001,customers!$G$1:$G$1001,,0)</f>
        <v>Ireland</v>
      </c>
      <c r="J103" t="str">
        <f>INDEX(products!$A$1:$G$49,MATCH(orders!$E103,products!$A$1:$A$49,0), MATCH(orders!J$1,products!$A$1:$G$1,0))</f>
        <v>Lib</v>
      </c>
      <c r="K103" t="str">
        <f>INDEX(products!$A$1:$G$49,MATCH(orders!$E103,products!$A$1:$A$49,0), MATCH(orders!K$1,products!$A$1:$G$1,0))</f>
        <v>D</v>
      </c>
      <c r="L103" s="3">
        <f>INDEX(products!$A$1:$G$49,MATCH(orders!$E103,products!$A$1:$A$49,0), MATCH(orders!L$1,products!$A$1:$G$1,0))</f>
        <v>2.5</v>
      </c>
      <c r="M103" s="4">
        <f>INDEX(products!$A$1:$G$49,MATCH(orders!$E103,products!$A$1:$A$49,0), MATCH(orders!M$1,products!$A$1:$G$1,0))</f>
        <v>29.784999999999997</v>
      </c>
      <c r="N103" s="4">
        <f t="shared" si="2"/>
        <v>148.92499999999998</v>
      </c>
      <c r="O103" t="str">
        <f t="shared" si="3"/>
        <v>Liberica</v>
      </c>
      <c r="P103" t="str" cm="1">
        <f t="array" ref="P103">_xlfn.IFS(K103 = "M", "Medium", K103 = "L", "Light", K103 = "D", "Dark")</f>
        <v>Dark</v>
      </c>
      <c r="Q103" t="str">
        <f>_xlfn.XLOOKUP(Orders[[#This Row],[Customer ID]],customers!$A$2:$A$1001,customers!$I$2:$I$1001,,0)</f>
        <v>Yes</v>
      </c>
      <c r="S103" t="str">
        <v>CPX-46916-770</v>
      </c>
      <c r="T103">
        <v>44435</v>
      </c>
      <c r="U103" t="str">
        <v>12729-50170-JE</v>
      </c>
      <c r="V103" t="str">
        <v>R-L-1</v>
      </c>
      <c r="W103">
        <v>6</v>
      </c>
      <c r="X103" t="str">
        <v>Zachariah Carlson</v>
      </c>
      <c r="Y103" t="str">
        <v>zcarlson7k@bigcartel.com</v>
      </c>
      <c r="Z103" t="str">
        <v>Ireland</v>
      </c>
      <c r="AA103" t="str">
        <v>Rob</v>
      </c>
      <c r="AB103" t="str">
        <v>L</v>
      </c>
      <c r="AC103">
        <v>1</v>
      </c>
      <c r="AD103">
        <v>11.95</v>
      </c>
      <c r="AE103">
        <v>71.699999999999989</v>
      </c>
      <c r="AF103" t="str">
        <v>Robusta</v>
      </c>
      <c r="AG103" t="str">
        <v>Light</v>
      </c>
      <c r="AH103" t="str">
        <v>Yes</v>
      </c>
    </row>
    <row r="104" spans="2:34" x14ac:dyDescent="0.35">
      <c r="B104" s="2" t="s">
        <v>1059</v>
      </c>
      <c r="C104" s="5">
        <v>44488</v>
      </c>
      <c r="D104" s="2" t="s">
        <v>1060</v>
      </c>
      <c r="E104" t="s">
        <v>6143</v>
      </c>
      <c r="F104" s="2">
        <v>3</v>
      </c>
      <c r="G104" s="2" t="str">
        <f>INDEX(customers!$A$2:$I$1001,MATCH(orders!$D104,customers!$A$2:$A$1001,0), MATCH(orders!G$1,customers!$A$1:$I$1,0))</f>
        <v>Dyanna Aizikovitz</v>
      </c>
      <c r="H104" s="2" t="str">
        <f>IF(INDEX(customers!$A$2:$I$1001,MATCH(orders!$D104,customers!$A$2:$A$1001,0), MATCH(orders!H$1,customers!$A$1:$I$1,0)) = 0, " ", INDEX(customers!$A$2:$I$1001,MATCH(orders!$D104,customers!$A$2:$A$1001,0), MATCH(orders!H$1,customers!$A$1:$I$1,0)))</f>
        <v>daizikovitz2u@answers.com</v>
      </c>
      <c r="I104" s="2" t="str">
        <f>_xlfn.XLOOKUP(D104,customers!$A$1:$A$1001,customers!$G$1:$G$1001,,0)</f>
        <v>Ireland</v>
      </c>
      <c r="J104" t="str">
        <f>INDEX(products!$A$1:$G$49,MATCH(orders!$E104,products!$A$1:$A$49,0), MATCH(orders!J$1,products!$A$1:$G$1,0))</f>
        <v>Lib</v>
      </c>
      <c r="K104" t="str">
        <f>INDEX(products!$A$1:$G$49,MATCH(orders!$E104,products!$A$1:$A$49,0), MATCH(orders!K$1,products!$A$1:$G$1,0))</f>
        <v>D</v>
      </c>
      <c r="L104" s="3">
        <f>INDEX(products!$A$1:$G$49,MATCH(orders!$E104,products!$A$1:$A$49,0), MATCH(orders!L$1,products!$A$1:$G$1,0))</f>
        <v>1</v>
      </c>
      <c r="M104" s="4">
        <f>INDEX(products!$A$1:$G$49,MATCH(orders!$E104,products!$A$1:$A$49,0), MATCH(orders!M$1,products!$A$1:$G$1,0))</f>
        <v>12.95</v>
      </c>
      <c r="N104" s="4">
        <f t="shared" si="2"/>
        <v>38.849999999999994</v>
      </c>
      <c r="O104" t="str">
        <f t="shared" si="3"/>
        <v>Liberica</v>
      </c>
      <c r="P104" t="str" cm="1">
        <f t="array" ref="P104">_xlfn.IFS(K104 = "M", "Medium", K104 = "L", "Light", K104 = "D", "Dark")</f>
        <v>Dark</v>
      </c>
      <c r="Q104" t="str">
        <f>_xlfn.XLOOKUP(Orders[[#This Row],[Customer ID]],customers!$A$2:$A$1001,customers!$I$2:$I$1001,,0)</f>
        <v>Yes</v>
      </c>
      <c r="S104" t="str">
        <v>BQI-61647-496</v>
      </c>
      <c r="T104">
        <v>44360</v>
      </c>
      <c r="U104" t="str">
        <v>84340-73931-VV</v>
      </c>
      <c r="V104" t="str">
        <v>E-M-1</v>
      </c>
      <c r="W104">
        <v>5</v>
      </c>
      <c r="X104" t="str">
        <v>Connor Heaviside</v>
      </c>
      <c r="Y104" t="str">
        <v>cheaviside6z@rediff.com</v>
      </c>
      <c r="Z104" t="str">
        <v>United States</v>
      </c>
      <c r="AA104" t="str">
        <v>Exc</v>
      </c>
      <c r="AB104" t="str">
        <v>M</v>
      </c>
      <c r="AC104">
        <v>1</v>
      </c>
      <c r="AD104">
        <v>13.75</v>
      </c>
      <c r="AE104">
        <v>68.75</v>
      </c>
      <c r="AF104" t="str">
        <v>Excelsa</v>
      </c>
      <c r="AG104" t="str">
        <v>Medium</v>
      </c>
      <c r="AH104" t="str">
        <v>Yes</v>
      </c>
    </row>
    <row r="105" spans="2:34" x14ac:dyDescent="0.35">
      <c r="B105" s="2" t="s">
        <v>1065</v>
      </c>
      <c r="C105" s="5">
        <v>44750</v>
      </c>
      <c r="D105" s="2" t="s">
        <v>1066</v>
      </c>
      <c r="E105" t="s">
        <v>6174</v>
      </c>
      <c r="F105" s="2">
        <v>4</v>
      </c>
      <c r="G105" s="2" t="str">
        <f>INDEX(customers!$A$2:$I$1001,MATCH(orders!$D105,customers!$A$2:$A$1001,0), MATCH(orders!G$1,customers!$A$1:$I$1,0))</f>
        <v>Bram Revel</v>
      </c>
      <c r="H105" s="2" t="str">
        <f>IF(INDEX(customers!$A$2:$I$1001,MATCH(orders!$D105,customers!$A$2:$A$1001,0), MATCH(orders!H$1,customers!$A$1:$I$1,0)) = 0, " ", INDEX(customers!$A$2:$I$1001,MATCH(orders!$D105,customers!$A$2:$A$1001,0), MATCH(orders!H$1,customers!$A$1:$I$1,0)))</f>
        <v>brevel2v@fastcompany.com</v>
      </c>
      <c r="I105" s="2" t="str">
        <f>_xlfn.XLOOKUP(D105,customers!$A$1:$A$1001,customers!$G$1:$G$1001,,0)</f>
        <v>United States</v>
      </c>
      <c r="J105" t="str">
        <f>INDEX(products!$A$1:$G$49,MATCH(orders!$E105,products!$A$1:$A$49,0), MATCH(orders!J$1,products!$A$1:$G$1,0))</f>
        <v>Rob</v>
      </c>
      <c r="K105" t="str">
        <f>INDEX(products!$A$1:$G$49,MATCH(orders!$E105,products!$A$1:$A$49,0), MATCH(orders!K$1,products!$A$1:$G$1,0))</f>
        <v>M</v>
      </c>
      <c r="L105" s="3">
        <f>INDEX(products!$A$1:$G$49,MATCH(orders!$E105,products!$A$1:$A$49,0), MATCH(orders!L$1,products!$A$1:$G$1,0))</f>
        <v>0.2</v>
      </c>
      <c r="M105" s="4">
        <f>INDEX(products!$A$1:$G$49,MATCH(orders!$E105,products!$A$1:$A$49,0), MATCH(orders!M$1,products!$A$1:$G$1,0))</f>
        <v>2.9849999999999999</v>
      </c>
      <c r="N105" s="4">
        <f t="shared" si="2"/>
        <v>11.94</v>
      </c>
      <c r="O105" t="str">
        <f t="shared" si="3"/>
        <v>Robusta</v>
      </c>
      <c r="P105" t="str" cm="1">
        <f t="array" ref="P105">_xlfn.IFS(K105 = "M", "Medium", K105 = "L", "Light", K105 = "D", "Dark")</f>
        <v>Medium</v>
      </c>
      <c r="Q105" t="str">
        <f>_xlfn.XLOOKUP(Orders[[#This Row],[Customer ID]],customers!$A$2:$A$1001,customers!$I$2:$I$1001,,0)</f>
        <v>No</v>
      </c>
      <c r="S105" t="str">
        <v>EFC-39577-424</v>
      </c>
      <c r="T105">
        <v>44416</v>
      </c>
      <c r="U105" t="str">
        <v>16046-34805-ZF</v>
      </c>
      <c r="V105" t="str">
        <v>E-M-1</v>
      </c>
      <c r="W105">
        <v>5</v>
      </c>
      <c r="X105" t="str">
        <v>Auguste Rizon</v>
      </c>
      <c r="Y105" t="str">
        <v>arizonba@xing.com</v>
      </c>
      <c r="Z105" t="str">
        <v>United States</v>
      </c>
      <c r="AA105" t="str">
        <v>Exc</v>
      </c>
      <c r="AB105" t="str">
        <v>M</v>
      </c>
      <c r="AC105">
        <v>1</v>
      </c>
      <c r="AD105">
        <v>13.75</v>
      </c>
      <c r="AE105">
        <v>68.75</v>
      </c>
      <c r="AF105" t="str">
        <v>Excelsa</v>
      </c>
      <c r="AG105" t="str">
        <v>Medium</v>
      </c>
      <c r="AH105" t="str">
        <v>Yes</v>
      </c>
    </row>
    <row r="106" spans="2:34" x14ac:dyDescent="0.35">
      <c r="B106" s="2" t="s">
        <v>1071</v>
      </c>
      <c r="C106" s="5">
        <v>43694</v>
      </c>
      <c r="D106" s="2" t="s">
        <v>1072</v>
      </c>
      <c r="E106" t="s">
        <v>6162</v>
      </c>
      <c r="F106" s="2">
        <v>6</v>
      </c>
      <c r="G106" s="2" t="str">
        <f>INDEX(customers!$A$2:$I$1001,MATCH(orders!$D106,customers!$A$2:$A$1001,0), MATCH(orders!G$1,customers!$A$1:$I$1,0))</f>
        <v>Emiline Priddis</v>
      </c>
      <c r="H106" s="2" t="str">
        <f>IF(INDEX(customers!$A$2:$I$1001,MATCH(orders!$D106,customers!$A$2:$A$1001,0), MATCH(orders!H$1,customers!$A$1:$I$1,0)) = 0, " ", INDEX(customers!$A$2:$I$1001,MATCH(orders!$D106,customers!$A$2:$A$1001,0), MATCH(orders!H$1,customers!$A$1:$I$1,0)))</f>
        <v>epriddis2w@nationalgeographic.com</v>
      </c>
      <c r="I106" s="2" t="str">
        <f>_xlfn.XLOOKUP(D106,customers!$A$1:$A$1001,customers!$G$1:$G$1001,,0)</f>
        <v>United States</v>
      </c>
      <c r="J106" t="str">
        <f>INDEX(products!$A$1:$G$49,MATCH(orders!$E106,products!$A$1:$A$49,0), MATCH(orders!J$1,products!$A$1:$G$1,0))</f>
        <v>Lib</v>
      </c>
      <c r="K106" t="str">
        <f>INDEX(products!$A$1:$G$49,MATCH(orders!$E106,products!$A$1:$A$49,0), MATCH(orders!K$1,products!$A$1:$G$1,0))</f>
        <v>M</v>
      </c>
      <c r="L106" s="3">
        <f>INDEX(products!$A$1:$G$49,MATCH(orders!$E106,products!$A$1:$A$49,0), MATCH(orders!L$1,products!$A$1:$G$1,0))</f>
        <v>1</v>
      </c>
      <c r="M106" s="4">
        <f>INDEX(products!$A$1:$G$49,MATCH(orders!$E106,products!$A$1:$A$49,0), MATCH(orders!M$1,products!$A$1:$G$1,0))</f>
        <v>14.55</v>
      </c>
      <c r="N106" s="4">
        <f t="shared" si="2"/>
        <v>87.300000000000011</v>
      </c>
      <c r="O106" t="str">
        <f t="shared" si="3"/>
        <v>Liberica</v>
      </c>
      <c r="P106" t="str" cm="1">
        <f t="array" ref="P106">_xlfn.IFS(K106 = "M", "Medium", K106 = "L", "Light", K106 = "D", "Dark")</f>
        <v>Medium</v>
      </c>
      <c r="Q106" t="str">
        <f>_xlfn.XLOOKUP(Orders[[#This Row],[Customer ID]],customers!$A$2:$A$1001,customers!$I$2:$I$1001,,0)</f>
        <v>No</v>
      </c>
      <c r="S106" t="str">
        <v>JQK-64922-985</v>
      </c>
      <c r="T106">
        <v>44510</v>
      </c>
      <c r="U106" t="str">
        <v>23779-10274-KN</v>
      </c>
      <c r="V106" t="str">
        <v>R-M-2.5</v>
      </c>
      <c r="W106">
        <v>3</v>
      </c>
      <c r="X106" t="str">
        <v>Bettina Leffek</v>
      </c>
      <c r="Y106" t="str">
        <v>bleffek48@ning.com</v>
      </c>
      <c r="Z106" t="str">
        <v>United States</v>
      </c>
      <c r="AA106" t="str">
        <v>Rob</v>
      </c>
      <c r="AB106" t="str">
        <v>M</v>
      </c>
      <c r="AC106">
        <v>2.5</v>
      </c>
      <c r="AD106">
        <v>22.884999999999998</v>
      </c>
      <c r="AE106">
        <v>68.655000000000001</v>
      </c>
      <c r="AF106" t="str">
        <v>Robusta</v>
      </c>
      <c r="AG106" t="str">
        <v>Medium</v>
      </c>
      <c r="AH106" t="str">
        <v>Yes</v>
      </c>
    </row>
    <row r="107" spans="2:34" x14ac:dyDescent="0.35">
      <c r="B107" s="2" t="s">
        <v>1077</v>
      </c>
      <c r="C107" s="5">
        <v>43982</v>
      </c>
      <c r="D107" s="2" t="s">
        <v>1078</v>
      </c>
      <c r="E107" t="s">
        <v>6157</v>
      </c>
      <c r="F107" s="2">
        <v>6</v>
      </c>
      <c r="G107" s="2" t="str">
        <f>INDEX(customers!$A$2:$I$1001,MATCH(orders!$D107,customers!$A$2:$A$1001,0), MATCH(orders!G$1,customers!$A$1:$I$1,0))</f>
        <v>Queenie Veel</v>
      </c>
      <c r="H107" s="2" t="str">
        <f>IF(INDEX(customers!$A$2:$I$1001,MATCH(orders!$D107,customers!$A$2:$A$1001,0), MATCH(orders!H$1,customers!$A$1:$I$1,0)) = 0, " ", INDEX(customers!$A$2:$I$1001,MATCH(orders!$D107,customers!$A$2:$A$1001,0), MATCH(orders!H$1,customers!$A$1:$I$1,0)))</f>
        <v>qveel2x@jugem.jp</v>
      </c>
      <c r="I107" s="2" t="str">
        <f>_xlfn.XLOOKUP(D107,customers!$A$1:$A$1001,customers!$G$1:$G$1001,,0)</f>
        <v>United States</v>
      </c>
      <c r="J107" t="str">
        <f>INDEX(products!$A$1:$G$49,MATCH(orders!$E107,products!$A$1:$A$49,0), MATCH(orders!J$1,products!$A$1:$G$1,0))</f>
        <v>Ara</v>
      </c>
      <c r="K107" t="str">
        <f>INDEX(products!$A$1:$G$49,MATCH(orders!$E107,products!$A$1:$A$49,0), MATCH(orders!K$1,products!$A$1:$G$1,0))</f>
        <v>M</v>
      </c>
      <c r="L107" s="3">
        <f>INDEX(products!$A$1:$G$49,MATCH(orders!$E107,products!$A$1:$A$49,0), MATCH(orders!L$1,products!$A$1:$G$1,0))</f>
        <v>0.5</v>
      </c>
      <c r="M107" s="4">
        <f>INDEX(products!$A$1:$G$49,MATCH(orders!$E107,products!$A$1:$A$49,0), MATCH(orders!M$1,products!$A$1:$G$1,0))</f>
        <v>6.75</v>
      </c>
      <c r="N107" s="4">
        <f t="shared" si="2"/>
        <v>40.5</v>
      </c>
      <c r="O107" t="str">
        <f t="shared" si="3"/>
        <v>Arabica</v>
      </c>
      <c r="P107" t="str" cm="1">
        <f t="array" ref="P107">_xlfn.IFS(K107 = "M", "Medium", K107 = "L", "Light", K107 = "D", "Dark")</f>
        <v>Medium</v>
      </c>
      <c r="Q107" t="str">
        <f>_xlfn.XLOOKUP(Orders[[#This Row],[Customer ID]],customers!$A$2:$A$1001,customers!$I$2:$I$1001,,0)</f>
        <v>Yes</v>
      </c>
      <c r="S107" t="str">
        <v>JVF-91003-729</v>
      </c>
      <c r="T107">
        <v>44106</v>
      </c>
      <c r="U107" t="str">
        <v>98536-88616-FF</v>
      </c>
      <c r="V107" t="str">
        <v>A-D-2.5</v>
      </c>
      <c r="W107">
        <v>3</v>
      </c>
      <c r="X107" t="str">
        <v>Denny O' Ronan</v>
      </c>
      <c r="Y107" t="str">
        <v>dohx@redcross.org</v>
      </c>
      <c r="Z107" t="str">
        <v>United States</v>
      </c>
      <c r="AA107" t="str">
        <v>Ara</v>
      </c>
      <c r="AB107" t="str">
        <v>D</v>
      </c>
      <c r="AC107">
        <v>2.5</v>
      </c>
      <c r="AD107">
        <v>22.884999999999998</v>
      </c>
      <c r="AE107">
        <v>68.655000000000001</v>
      </c>
      <c r="AF107" t="str">
        <v>Arabica</v>
      </c>
      <c r="AG107" t="str">
        <v>Dark</v>
      </c>
      <c r="AH107" t="str">
        <v>Yes</v>
      </c>
    </row>
    <row r="108" spans="2:34" x14ac:dyDescent="0.35">
      <c r="B108" s="2" t="s">
        <v>1083</v>
      </c>
      <c r="C108" s="5">
        <v>43956</v>
      </c>
      <c r="D108" s="2" t="s">
        <v>1084</v>
      </c>
      <c r="E108" t="s">
        <v>6183</v>
      </c>
      <c r="F108" s="2">
        <v>2</v>
      </c>
      <c r="G108" s="2" t="str">
        <f>INDEX(customers!$A$2:$I$1001,MATCH(orders!$D108,customers!$A$2:$A$1001,0), MATCH(orders!G$1,customers!$A$1:$I$1,0))</f>
        <v>Lind Conyers</v>
      </c>
      <c r="H108" s="2" t="str">
        <f>IF(INDEX(customers!$A$2:$I$1001,MATCH(orders!$D108,customers!$A$2:$A$1001,0), MATCH(orders!H$1,customers!$A$1:$I$1,0)) = 0, " ", INDEX(customers!$A$2:$I$1001,MATCH(orders!$D108,customers!$A$2:$A$1001,0), MATCH(orders!H$1,customers!$A$1:$I$1,0)))</f>
        <v>lconyers2y@twitter.com</v>
      </c>
      <c r="I108" s="2" t="str">
        <f>_xlfn.XLOOKUP(D108,customers!$A$1:$A$1001,customers!$G$1:$G$1001,,0)</f>
        <v>United States</v>
      </c>
      <c r="J108" t="str">
        <f>INDEX(products!$A$1:$G$49,MATCH(orders!$E108,products!$A$1:$A$49,0), MATCH(orders!J$1,products!$A$1:$G$1,0))</f>
        <v>Exc</v>
      </c>
      <c r="K108" t="str">
        <f>INDEX(products!$A$1:$G$49,MATCH(orders!$E108,products!$A$1:$A$49,0), MATCH(orders!K$1,products!$A$1:$G$1,0))</f>
        <v>D</v>
      </c>
      <c r="L108" s="3">
        <f>INDEX(products!$A$1:$G$49,MATCH(orders!$E108,products!$A$1:$A$49,0), MATCH(orders!L$1,products!$A$1:$G$1,0))</f>
        <v>1</v>
      </c>
      <c r="M108" s="4">
        <f>INDEX(products!$A$1:$G$49,MATCH(orders!$E108,products!$A$1:$A$49,0), MATCH(orders!M$1,products!$A$1:$G$1,0))</f>
        <v>12.15</v>
      </c>
      <c r="N108" s="4">
        <f t="shared" si="2"/>
        <v>24.3</v>
      </c>
      <c r="O108" t="str">
        <f t="shared" si="3"/>
        <v>Excelsa</v>
      </c>
      <c r="P108" t="str" cm="1">
        <f t="array" ref="P108">_xlfn.IFS(K108 = "M", "Medium", K108 = "L", "Light", K108 = "D", "Dark")</f>
        <v>Dark</v>
      </c>
      <c r="Q108" t="str">
        <f>_xlfn.XLOOKUP(Orders[[#This Row],[Customer ID]],customers!$A$2:$A$1001,customers!$I$2:$I$1001,,0)</f>
        <v>No</v>
      </c>
      <c r="S108" t="str">
        <v>WXG-25759-236</v>
      </c>
      <c r="T108">
        <v>44265</v>
      </c>
      <c r="U108" t="str">
        <v>39919-06540-ZI</v>
      </c>
      <c r="V108" t="str">
        <v>E-L-2.5</v>
      </c>
      <c r="W108">
        <v>2</v>
      </c>
      <c r="X108" t="str">
        <v>Winn Keyse</v>
      </c>
      <c r="Y108" t="str">
        <v>wkeyse40@apple.com</v>
      </c>
      <c r="Z108" t="str">
        <v>United States</v>
      </c>
      <c r="AA108" t="str">
        <v>Exc</v>
      </c>
      <c r="AB108" t="str">
        <v>L</v>
      </c>
      <c r="AC108">
        <v>2.5</v>
      </c>
      <c r="AD108">
        <v>34.154999999999994</v>
      </c>
      <c r="AE108">
        <v>68.309999999999988</v>
      </c>
      <c r="AF108" t="str">
        <v>Excelsa</v>
      </c>
      <c r="AG108" t="str">
        <v>Light</v>
      </c>
      <c r="AH108" t="str">
        <v>Yes</v>
      </c>
    </row>
    <row r="109" spans="2:34" x14ac:dyDescent="0.35">
      <c r="B109" s="2" t="s">
        <v>1089</v>
      </c>
      <c r="C109" s="5">
        <v>43569</v>
      </c>
      <c r="D109" s="2" t="s">
        <v>1090</v>
      </c>
      <c r="E109" t="s">
        <v>6146</v>
      </c>
      <c r="F109" s="2">
        <v>3</v>
      </c>
      <c r="G109" s="2" t="str">
        <f>INDEX(customers!$A$2:$I$1001,MATCH(orders!$D109,customers!$A$2:$A$1001,0), MATCH(orders!G$1,customers!$A$1:$I$1,0))</f>
        <v>Pen Wye</v>
      </c>
      <c r="H109" s="2" t="str">
        <f>IF(INDEX(customers!$A$2:$I$1001,MATCH(orders!$D109,customers!$A$2:$A$1001,0), MATCH(orders!H$1,customers!$A$1:$I$1,0)) = 0, " ", INDEX(customers!$A$2:$I$1001,MATCH(orders!$D109,customers!$A$2:$A$1001,0), MATCH(orders!H$1,customers!$A$1:$I$1,0)))</f>
        <v>pwye2z@dagondesign.com</v>
      </c>
      <c r="I109" s="2" t="str">
        <f>_xlfn.XLOOKUP(D109,customers!$A$1:$A$1001,customers!$G$1:$G$1001,,0)</f>
        <v>United States</v>
      </c>
      <c r="J109" t="str">
        <f>INDEX(products!$A$1:$G$49,MATCH(orders!$E109,products!$A$1:$A$49,0), MATCH(orders!J$1,products!$A$1:$G$1,0))</f>
        <v>Rob</v>
      </c>
      <c r="K109" t="str">
        <f>INDEX(products!$A$1:$G$49,MATCH(orders!$E109,products!$A$1:$A$49,0), MATCH(orders!K$1,products!$A$1:$G$1,0))</f>
        <v>M</v>
      </c>
      <c r="L109" s="3">
        <f>INDEX(products!$A$1:$G$49,MATCH(orders!$E109,products!$A$1:$A$49,0), MATCH(orders!L$1,products!$A$1:$G$1,0))</f>
        <v>0.5</v>
      </c>
      <c r="M109" s="4">
        <f>INDEX(products!$A$1:$G$49,MATCH(orders!$E109,products!$A$1:$A$49,0), MATCH(orders!M$1,products!$A$1:$G$1,0))</f>
        <v>5.97</v>
      </c>
      <c r="N109" s="4">
        <f t="shared" si="2"/>
        <v>17.91</v>
      </c>
      <c r="O109" t="str">
        <f t="shared" si="3"/>
        <v>Robusta</v>
      </c>
      <c r="P109" t="str" cm="1">
        <f t="array" ref="P109">_xlfn.IFS(K109 = "M", "Medium", K109 = "L", "Light", K109 = "D", "Dark")</f>
        <v>Medium</v>
      </c>
      <c r="Q109" t="str">
        <f>_xlfn.XLOOKUP(Orders[[#This Row],[Customer ID]],customers!$A$2:$A$1001,customers!$I$2:$I$1001,,0)</f>
        <v>Yes</v>
      </c>
      <c r="S109" t="str">
        <v>KHO-27106-786</v>
      </c>
      <c r="T109">
        <v>44114</v>
      </c>
      <c r="U109" t="str">
        <v>01603-43789-TN</v>
      </c>
      <c r="V109" t="str">
        <v>A-M-1</v>
      </c>
      <c r="W109">
        <v>6</v>
      </c>
      <c r="X109" t="str">
        <v>Brice Romera</v>
      </c>
      <c r="Y109" t="str">
        <v>bromeramj@list-manage.com</v>
      </c>
      <c r="Z109" t="str">
        <v>Ireland</v>
      </c>
      <c r="AA109" t="str">
        <v>Ara</v>
      </c>
      <c r="AB109" t="str">
        <v>M</v>
      </c>
      <c r="AC109">
        <v>1</v>
      </c>
      <c r="AD109">
        <v>11.25</v>
      </c>
      <c r="AE109">
        <v>67.5</v>
      </c>
      <c r="AF109" t="str">
        <v>Arabica</v>
      </c>
      <c r="AG109" t="str">
        <v>Medium</v>
      </c>
      <c r="AH109" t="str">
        <v>Yes</v>
      </c>
    </row>
    <row r="110" spans="2:34" x14ac:dyDescent="0.35">
      <c r="B110" s="2" t="s">
        <v>1095</v>
      </c>
      <c r="C110" s="5">
        <v>44041</v>
      </c>
      <c r="D110" s="2" t="s">
        <v>1096</v>
      </c>
      <c r="E110" t="s">
        <v>6157</v>
      </c>
      <c r="F110" s="2">
        <v>4</v>
      </c>
      <c r="G110" s="2" t="str">
        <f>INDEX(customers!$A$2:$I$1001,MATCH(orders!$D110,customers!$A$2:$A$1001,0), MATCH(orders!G$1,customers!$A$1:$I$1,0))</f>
        <v>Isahella Hagland</v>
      </c>
      <c r="H110" s="2" t="str">
        <f>IF(INDEX(customers!$A$2:$I$1001,MATCH(orders!$D110,customers!$A$2:$A$1001,0), MATCH(orders!H$1,customers!$A$1:$I$1,0)) = 0, " ", INDEX(customers!$A$2:$I$1001,MATCH(orders!$D110,customers!$A$2:$A$1001,0), MATCH(orders!H$1,customers!$A$1:$I$1,0)))</f>
        <v xml:space="preserve"> </v>
      </c>
      <c r="I110" s="2" t="str">
        <f>_xlfn.XLOOKUP(D110,customers!$A$1:$A$1001,customers!$G$1:$G$1001,,0)</f>
        <v>United States</v>
      </c>
      <c r="J110" t="str">
        <f>INDEX(products!$A$1:$G$49,MATCH(orders!$E110,products!$A$1:$A$49,0), MATCH(orders!J$1,products!$A$1:$G$1,0))</f>
        <v>Ara</v>
      </c>
      <c r="K110" t="str">
        <f>INDEX(products!$A$1:$G$49,MATCH(orders!$E110,products!$A$1:$A$49,0), MATCH(orders!K$1,products!$A$1:$G$1,0))</f>
        <v>M</v>
      </c>
      <c r="L110" s="3">
        <f>INDEX(products!$A$1:$G$49,MATCH(orders!$E110,products!$A$1:$A$49,0), MATCH(orders!L$1,products!$A$1:$G$1,0))</f>
        <v>0.5</v>
      </c>
      <c r="M110" s="4">
        <f>INDEX(products!$A$1:$G$49,MATCH(orders!$E110,products!$A$1:$A$49,0), MATCH(orders!M$1,products!$A$1:$G$1,0))</f>
        <v>6.75</v>
      </c>
      <c r="N110" s="4">
        <f t="shared" si="2"/>
        <v>27</v>
      </c>
      <c r="O110" t="str">
        <f t="shared" si="3"/>
        <v>Arabica</v>
      </c>
      <c r="P110" t="str" cm="1">
        <f t="array" ref="P110">_xlfn.IFS(K110 = "M", "Medium", K110 = "L", "Light", K110 = "D", "Dark")</f>
        <v>Medium</v>
      </c>
      <c r="Q110" t="str">
        <f>_xlfn.XLOOKUP(Orders[[#This Row],[Customer ID]],customers!$A$2:$A$1001,customers!$I$2:$I$1001,,0)</f>
        <v>No</v>
      </c>
      <c r="S110" t="str">
        <v>KHK-13105-388</v>
      </c>
      <c r="T110">
        <v>44659</v>
      </c>
      <c r="U110" t="str">
        <v>46242-54946-ZW</v>
      </c>
      <c r="V110" t="str">
        <v>A-M-1</v>
      </c>
      <c r="W110">
        <v>6</v>
      </c>
      <c r="X110" t="str">
        <v>Charin Maplethorp</v>
      </c>
      <c r="Y110" t="str">
        <v xml:space="preserve"> </v>
      </c>
      <c r="Z110" t="str">
        <v>United States</v>
      </c>
      <c r="AA110" t="str">
        <v>Ara</v>
      </c>
      <c r="AB110" t="str">
        <v>M</v>
      </c>
      <c r="AC110">
        <v>1</v>
      </c>
      <c r="AD110">
        <v>11.25</v>
      </c>
      <c r="AE110">
        <v>67.5</v>
      </c>
      <c r="AF110" t="str">
        <v>Arabica</v>
      </c>
      <c r="AG110" t="str">
        <v>Medium</v>
      </c>
      <c r="AH110" t="str">
        <v>Yes</v>
      </c>
    </row>
    <row r="111" spans="2:34" x14ac:dyDescent="0.35">
      <c r="B111" s="2" t="s">
        <v>1100</v>
      </c>
      <c r="C111" s="5">
        <v>43811</v>
      </c>
      <c r="D111" s="2" t="s">
        <v>1101</v>
      </c>
      <c r="E111" t="s">
        <v>6169</v>
      </c>
      <c r="F111" s="2">
        <v>1</v>
      </c>
      <c r="G111" s="2" t="str">
        <f>INDEX(customers!$A$2:$I$1001,MATCH(orders!$D111,customers!$A$2:$A$1001,0), MATCH(orders!G$1,customers!$A$1:$I$1,0))</f>
        <v>Terry Sheryn</v>
      </c>
      <c r="H111" s="2" t="str">
        <f>IF(INDEX(customers!$A$2:$I$1001,MATCH(orders!$D111,customers!$A$2:$A$1001,0), MATCH(orders!H$1,customers!$A$1:$I$1,0)) = 0, " ", INDEX(customers!$A$2:$I$1001,MATCH(orders!$D111,customers!$A$2:$A$1001,0), MATCH(orders!H$1,customers!$A$1:$I$1,0)))</f>
        <v>tsheryn31@mtv.com</v>
      </c>
      <c r="I111" s="2" t="str">
        <f>_xlfn.XLOOKUP(D111,customers!$A$1:$A$1001,customers!$G$1:$G$1001,,0)</f>
        <v>United States</v>
      </c>
      <c r="J111" t="str">
        <f>INDEX(products!$A$1:$G$49,MATCH(orders!$E111,products!$A$1:$A$49,0), MATCH(orders!J$1,products!$A$1:$G$1,0))</f>
        <v>Lib</v>
      </c>
      <c r="K111" t="str">
        <f>INDEX(products!$A$1:$G$49,MATCH(orders!$E111,products!$A$1:$A$49,0), MATCH(orders!K$1,products!$A$1:$G$1,0))</f>
        <v>D</v>
      </c>
      <c r="L111" s="3">
        <f>INDEX(products!$A$1:$G$49,MATCH(orders!$E111,products!$A$1:$A$49,0), MATCH(orders!L$1,products!$A$1:$G$1,0))</f>
        <v>0.5</v>
      </c>
      <c r="M111" s="4">
        <f>INDEX(products!$A$1:$G$49,MATCH(orders!$E111,products!$A$1:$A$49,0), MATCH(orders!M$1,products!$A$1:$G$1,0))</f>
        <v>7.77</v>
      </c>
      <c r="N111" s="4">
        <f t="shared" si="2"/>
        <v>7.77</v>
      </c>
      <c r="O111" t="str">
        <f t="shared" si="3"/>
        <v>Liberica</v>
      </c>
      <c r="P111" t="str" cm="1">
        <f t="array" ref="P111">_xlfn.IFS(K111 = "M", "Medium", K111 = "L", "Light", K111 = "D", "Dark")</f>
        <v>Dark</v>
      </c>
      <c r="Q111" t="str">
        <f>_xlfn.XLOOKUP(Orders[[#This Row],[Customer ID]],customers!$A$2:$A$1001,customers!$I$2:$I$1001,,0)</f>
        <v>Yes</v>
      </c>
      <c r="S111" t="str">
        <v>IXU-20263-532</v>
      </c>
      <c r="T111">
        <v>43784</v>
      </c>
      <c r="U111" t="str">
        <v>68044-89277-ML</v>
      </c>
      <c r="V111" t="str">
        <v>L-M-2.5</v>
      </c>
      <c r="W111">
        <v>2</v>
      </c>
      <c r="X111" t="str">
        <v>Kizzie Warman</v>
      </c>
      <c r="Y111" t="str">
        <v>kwarmancd@printfriendly.com</v>
      </c>
      <c r="Z111" t="str">
        <v>Ireland</v>
      </c>
      <c r="AA111" t="str">
        <v>Lib</v>
      </c>
      <c r="AB111" t="str">
        <v>M</v>
      </c>
      <c r="AC111">
        <v>2.5</v>
      </c>
      <c r="AD111">
        <v>33.464999999999996</v>
      </c>
      <c r="AE111">
        <v>66.929999999999993</v>
      </c>
      <c r="AF111" t="str">
        <v>Liberica</v>
      </c>
      <c r="AG111" t="str">
        <v>Medium</v>
      </c>
      <c r="AH111" t="str">
        <v>Yes</v>
      </c>
    </row>
    <row r="112" spans="2:34" x14ac:dyDescent="0.35">
      <c r="B112" s="2" t="s">
        <v>1106</v>
      </c>
      <c r="C112" s="5">
        <v>44727</v>
      </c>
      <c r="D112" s="2" t="s">
        <v>1107</v>
      </c>
      <c r="E112" t="s">
        <v>6184</v>
      </c>
      <c r="F112" s="2">
        <v>3</v>
      </c>
      <c r="G112" s="2" t="str">
        <f>INDEX(customers!$A$2:$I$1001,MATCH(orders!$D112,customers!$A$2:$A$1001,0), MATCH(orders!G$1,customers!$A$1:$I$1,0))</f>
        <v>Marie-jeanne Redgrave</v>
      </c>
      <c r="H112" s="2" t="str">
        <f>IF(INDEX(customers!$A$2:$I$1001,MATCH(orders!$D112,customers!$A$2:$A$1001,0), MATCH(orders!H$1,customers!$A$1:$I$1,0)) = 0, " ", INDEX(customers!$A$2:$I$1001,MATCH(orders!$D112,customers!$A$2:$A$1001,0), MATCH(orders!H$1,customers!$A$1:$I$1,0)))</f>
        <v>mredgrave32@cargocollective.com</v>
      </c>
      <c r="I112" s="2" t="str">
        <f>_xlfn.XLOOKUP(D112,customers!$A$1:$A$1001,customers!$G$1:$G$1001,,0)</f>
        <v>United States</v>
      </c>
      <c r="J112" t="str">
        <f>INDEX(products!$A$1:$G$49,MATCH(orders!$E112,products!$A$1:$A$49,0), MATCH(orders!J$1,products!$A$1:$G$1,0))</f>
        <v>Exc</v>
      </c>
      <c r="K112" t="str">
        <f>INDEX(products!$A$1:$G$49,MATCH(orders!$E112,products!$A$1:$A$49,0), MATCH(orders!K$1,products!$A$1:$G$1,0))</f>
        <v>L</v>
      </c>
      <c r="L112" s="3">
        <f>INDEX(products!$A$1:$G$49,MATCH(orders!$E112,products!$A$1:$A$49,0), MATCH(orders!L$1,products!$A$1:$G$1,0))</f>
        <v>0.2</v>
      </c>
      <c r="M112" s="4">
        <f>INDEX(products!$A$1:$G$49,MATCH(orders!$E112,products!$A$1:$A$49,0), MATCH(orders!M$1,products!$A$1:$G$1,0))</f>
        <v>4.4550000000000001</v>
      </c>
      <c r="N112" s="4">
        <f t="shared" si="2"/>
        <v>13.365</v>
      </c>
      <c r="O112" t="str">
        <f t="shared" si="3"/>
        <v>Excelsa</v>
      </c>
      <c r="P112" t="str" cm="1">
        <f t="array" ref="P112">_xlfn.IFS(K112 = "M", "Medium", K112 = "L", "Light", K112 = "D", "Dark")</f>
        <v>Light</v>
      </c>
      <c r="Q112" t="str">
        <f>_xlfn.XLOOKUP(Orders[[#This Row],[Customer ID]],customers!$A$2:$A$1001,customers!$I$2:$I$1001,,0)</f>
        <v>Yes</v>
      </c>
      <c r="S112" t="str">
        <v>FHD-89872-325</v>
      </c>
      <c r="T112">
        <v>43584</v>
      </c>
      <c r="U112" t="str">
        <v>31715-98714-OO</v>
      </c>
      <c r="V112" t="str">
        <v>L-L-1</v>
      </c>
      <c r="W112">
        <v>4</v>
      </c>
      <c r="X112" t="str">
        <v>Killian Osler</v>
      </c>
      <c r="Y112" t="str">
        <v>koslerf0@gmpg.org</v>
      </c>
      <c r="Z112" t="str">
        <v>United States</v>
      </c>
      <c r="AA112" t="str">
        <v>Lib</v>
      </c>
      <c r="AB112" t="str">
        <v>L</v>
      </c>
      <c r="AC112">
        <v>1</v>
      </c>
      <c r="AD112">
        <v>15.85</v>
      </c>
      <c r="AE112">
        <v>63.4</v>
      </c>
      <c r="AF112" t="str">
        <v>Liberica</v>
      </c>
      <c r="AG112" t="str">
        <v>Light</v>
      </c>
      <c r="AH112" t="str">
        <v>Yes</v>
      </c>
    </row>
    <row r="113" spans="2:34" x14ac:dyDescent="0.35">
      <c r="B113" s="2" t="s">
        <v>1112</v>
      </c>
      <c r="C113" s="5">
        <v>43642</v>
      </c>
      <c r="D113" s="2" t="s">
        <v>1113</v>
      </c>
      <c r="E113" t="s">
        <v>6172</v>
      </c>
      <c r="F113" s="2">
        <v>5</v>
      </c>
      <c r="G113" s="2" t="str">
        <f>INDEX(customers!$A$2:$I$1001,MATCH(orders!$D113,customers!$A$2:$A$1001,0), MATCH(orders!G$1,customers!$A$1:$I$1,0))</f>
        <v>Betty Fominov</v>
      </c>
      <c r="H113" s="2" t="str">
        <f>IF(INDEX(customers!$A$2:$I$1001,MATCH(orders!$D113,customers!$A$2:$A$1001,0), MATCH(orders!H$1,customers!$A$1:$I$1,0)) = 0, " ", INDEX(customers!$A$2:$I$1001,MATCH(orders!$D113,customers!$A$2:$A$1001,0), MATCH(orders!H$1,customers!$A$1:$I$1,0)))</f>
        <v>bfominov33@yale.edu</v>
      </c>
      <c r="I113" s="2" t="str">
        <f>_xlfn.XLOOKUP(D113,customers!$A$1:$A$1001,customers!$G$1:$G$1001,,0)</f>
        <v>United States</v>
      </c>
      <c r="J113" t="str">
        <f>INDEX(products!$A$1:$G$49,MATCH(orders!$E113,products!$A$1:$A$49,0), MATCH(orders!J$1,products!$A$1:$G$1,0))</f>
        <v>Rob</v>
      </c>
      <c r="K113" t="str">
        <f>INDEX(products!$A$1:$G$49,MATCH(orders!$E113,products!$A$1:$A$49,0), MATCH(orders!K$1,products!$A$1:$G$1,0))</f>
        <v>D</v>
      </c>
      <c r="L113" s="3">
        <f>INDEX(products!$A$1:$G$49,MATCH(orders!$E113,products!$A$1:$A$49,0), MATCH(orders!L$1,products!$A$1:$G$1,0))</f>
        <v>0.5</v>
      </c>
      <c r="M113" s="4">
        <f>INDEX(products!$A$1:$G$49,MATCH(orders!$E113,products!$A$1:$A$49,0), MATCH(orders!M$1,products!$A$1:$G$1,0))</f>
        <v>5.3699999999999992</v>
      </c>
      <c r="N113" s="4">
        <f t="shared" si="2"/>
        <v>26.849999999999994</v>
      </c>
      <c r="O113" t="str">
        <f t="shared" si="3"/>
        <v>Robusta</v>
      </c>
      <c r="P113" t="str" cm="1">
        <f t="array" ref="P113">_xlfn.IFS(K113 = "M", "Medium", K113 = "L", "Light", K113 = "D", "Dark")</f>
        <v>Dark</v>
      </c>
      <c r="Q113" t="str">
        <f>_xlfn.XLOOKUP(Orders[[#This Row],[Customer ID]],customers!$A$2:$A$1001,customers!$I$2:$I$1001,,0)</f>
        <v>No</v>
      </c>
      <c r="S113" t="str">
        <v>DJH-05202-380</v>
      </c>
      <c r="T113">
        <v>43776</v>
      </c>
      <c r="U113" t="str">
        <v>85589-17020-CX</v>
      </c>
      <c r="V113" t="str">
        <v>E-M-2.5</v>
      </c>
      <c r="W113">
        <v>2</v>
      </c>
      <c r="X113" t="str">
        <v>Donna Baskeyfied</v>
      </c>
      <c r="Y113" t="str">
        <v xml:space="preserve"> </v>
      </c>
      <c r="Z113" t="str">
        <v>United States</v>
      </c>
      <c r="AA113" t="str">
        <v>Exc</v>
      </c>
      <c r="AB113" t="str">
        <v>M</v>
      </c>
      <c r="AC113">
        <v>2.5</v>
      </c>
      <c r="AD113">
        <v>31.624999999999996</v>
      </c>
      <c r="AE113">
        <v>63.249999999999993</v>
      </c>
      <c r="AF113" t="str">
        <v>Excelsa</v>
      </c>
      <c r="AG113" t="str">
        <v>Medium</v>
      </c>
      <c r="AH113" t="str">
        <v>Yes</v>
      </c>
    </row>
    <row r="114" spans="2:34" x14ac:dyDescent="0.35">
      <c r="B114" s="2" t="s">
        <v>1117</v>
      </c>
      <c r="C114" s="5">
        <v>44481</v>
      </c>
      <c r="D114" s="2" t="s">
        <v>1118</v>
      </c>
      <c r="E114" t="s">
        <v>6155</v>
      </c>
      <c r="F114" s="2">
        <v>1</v>
      </c>
      <c r="G114" s="2" t="str">
        <f>INDEX(customers!$A$2:$I$1001,MATCH(orders!$D114,customers!$A$2:$A$1001,0), MATCH(orders!G$1,customers!$A$1:$I$1,0))</f>
        <v>Shawnee Critchlow</v>
      </c>
      <c r="H114" s="2" t="str">
        <f>IF(INDEX(customers!$A$2:$I$1001,MATCH(orders!$D114,customers!$A$2:$A$1001,0), MATCH(orders!H$1,customers!$A$1:$I$1,0)) = 0, " ", INDEX(customers!$A$2:$I$1001,MATCH(orders!$D114,customers!$A$2:$A$1001,0), MATCH(orders!H$1,customers!$A$1:$I$1,0)))</f>
        <v>scritchlow34@un.org</v>
      </c>
      <c r="I114" s="2" t="str">
        <f>_xlfn.XLOOKUP(D114,customers!$A$1:$A$1001,customers!$G$1:$G$1001,,0)</f>
        <v>United States</v>
      </c>
      <c r="J114" t="str">
        <f>INDEX(products!$A$1:$G$49,MATCH(orders!$E114,products!$A$1:$A$49,0), MATCH(orders!J$1,products!$A$1:$G$1,0))</f>
        <v>Ara</v>
      </c>
      <c r="K114" t="str">
        <f>INDEX(products!$A$1:$G$49,MATCH(orders!$E114,products!$A$1:$A$49,0), MATCH(orders!K$1,products!$A$1:$G$1,0))</f>
        <v>M</v>
      </c>
      <c r="L114" s="3">
        <f>INDEX(products!$A$1:$G$49,MATCH(orders!$E114,products!$A$1:$A$49,0), MATCH(orders!L$1,products!$A$1:$G$1,0))</f>
        <v>1</v>
      </c>
      <c r="M114" s="4">
        <f>INDEX(products!$A$1:$G$49,MATCH(orders!$E114,products!$A$1:$A$49,0), MATCH(orders!M$1,products!$A$1:$G$1,0))</f>
        <v>11.25</v>
      </c>
      <c r="N114" s="4">
        <f t="shared" si="2"/>
        <v>11.25</v>
      </c>
      <c r="O114" t="str">
        <f t="shared" si="3"/>
        <v>Arabica</v>
      </c>
      <c r="P114" t="str" cm="1">
        <f t="array" ref="P114">_xlfn.IFS(K114 = "M", "Medium", K114 = "L", "Light", K114 = "D", "Dark")</f>
        <v>Medium</v>
      </c>
      <c r="Q114" t="str">
        <f>_xlfn.XLOOKUP(Orders[[#This Row],[Customer ID]],customers!$A$2:$A$1001,customers!$I$2:$I$1001,,0)</f>
        <v>No</v>
      </c>
      <c r="S114" t="str">
        <v>IRJ-67095-738</v>
      </c>
      <c r="T114">
        <v>43544</v>
      </c>
      <c r="U114" t="str">
        <v>86447-02699-UT</v>
      </c>
      <c r="V114" t="str">
        <v>E-M-2.5</v>
      </c>
      <c r="W114">
        <v>2</v>
      </c>
      <c r="X114" t="str">
        <v>Minny Chamberlayne</v>
      </c>
      <c r="Y114" t="str">
        <v>mchamberlayne4r@bigcartel.com</v>
      </c>
      <c r="Z114" t="str">
        <v>United States</v>
      </c>
      <c r="AA114" t="str">
        <v>Exc</v>
      </c>
      <c r="AB114" t="str">
        <v>M</v>
      </c>
      <c r="AC114">
        <v>2.5</v>
      </c>
      <c r="AD114">
        <v>31.624999999999996</v>
      </c>
      <c r="AE114">
        <v>63.249999999999993</v>
      </c>
      <c r="AF114" t="str">
        <v>Excelsa</v>
      </c>
      <c r="AG114" t="str">
        <v>Medium</v>
      </c>
      <c r="AH114" t="str">
        <v>Yes</v>
      </c>
    </row>
    <row r="115" spans="2:34" x14ac:dyDescent="0.35">
      <c r="B115" s="2" t="s">
        <v>1123</v>
      </c>
      <c r="C115" s="5">
        <v>43556</v>
      </c>
      <c r="D115" s="2" t="s">
        <v>1124</v>
      </c>
      <c r="E115" t="s">
        <v>6162</v>
      </c>
      <c r="F115" s="2">
        <v>1</v>
      </c>
      <c r="G115" s="2" t="str">
        <f>INDEX(customers!$A$2:$I$1001,MATCH(orders!$D115,customers!$A$2:$A$1001,0), MATCH(orders!G$1,customers!$A$1:$I$1,0))</f>
        <v>Merrel Steptow</v>
      </c>
      <c r="H115" s="2" t="str">
        <f>IF(INDEX(customers!$A$2:$I$1001,MATCH(orders!$D115,customers!$A$2:$A$1001,0), MATCH(orders!H$1,customers!$A$1:$I$1,0)) = 0, " ", INDEX(customers!$A$2:$I$1001,MATCH(orders!$D115,customers!$A$2:$A$1001,0), MATCH(orders!H$1,customers!$A$1:$I$1,0)))</f>
        <v>msteptow35@earthlink.net</v>
      </c>
      <c r="I115" s="2" t="str">
        <f>_xlfn.XLOOKUP(D115,customers!$A$1:$A$1001,customers!$G$1:$G$1001,,0)</f>
        <v>Ireland</v>
      </c>
      <c r="J115" t="str">
        <f>INDEX(products!$A$1:$G$49,MATCH(orders!$E115,products!$A$1:$A$49,0), MATCH(orders!J$1,products!$A$1:$G$1,0))</f>
        <v>Lib</v>
      </c>
      <c r="K115" t="str">
        <f>INDEX(products!$A$1:$G$49,MATCH(orders!$E115,products!$A$1:$A$49,0), MATCH(orders!K$1,products!$A$1:$G$1,0))</f>
        <v>M</v>
      </c>
      <c r="L115" s="3">
        <f>INDEX(products!$A$1:$G$49,MATCH(orders!$E115,products!$A$1:$A$49,0), MATCH(orders!L$1,products!$A$1:$G$1,0))</f>
        <v>1</v>
      </c>
      <c r="M115" s="4">
        <f>INDEX(products!$A$1:$G$49,MATCH(orders!$E115,products!$A$1:$A$49,0), MATCH(orders!M$1,products!$A$1:$G$1,0))</f>
        <v>14.55</v>
      </c>
      <c r="N115" s="4">
        <f t="shared" si="2"/>
        <v>14.55</v>
      </c>
      <c r="O115" t="str">
        <f t="shared" si="3"/>
        <v>Liberica</v>
      </c>
      <c r="P115" t="str" cm="1">
        <f t="array" ref="P115">_xlfn.IFS(K115 = "M", "Medium", K115 = "L", "Light", K115 = "D", "Dark")</f>
        <v>Medium</v>
      </c>
      <c r="Q115" t="str">
        <f>_xlfn.XLOOKUP(Orders[[#This Row],[Customer ID]],customers!$A$2:$A$1001,customers!$I$2:$I$1001,,0)</f>
        <v>No</v>
      </c>
      <c r="S115" t="str">
        <v>ZWK-03995-815</v>
      </c>
      <c r="T115">
        <v>44296</v>
      </c>
      <c r="U115" t="str">
        <v>28279-78469-YW</v>
      </c>
      <c r="V115" t="str">
        <v>E-M-2.5</v>
      </c>
      <c r="W115">
        <v>2</v>
      </c>
      <c r="X115" t="str">
        <v>Ethelda Hobbing</v>
      </c>
      <c r="Y115" t="str">
        <v>ehobbing4v@nsw.gov.au</v>
      </c>
      <c r="Z115" t="str">
        <v>United States</v>
      </c>
      <c r="AA115" t="str">
        <v>Exc</v>
      </c>
      <c r="AB115" t="str">
        <v>M</v>
      </c>
      <c r="AC115">
        <v>2.5</v>
      </c>
      <c r="AD115">
        <v>31.624999999999996</v>
      </c>
      <c r="AE115">
        <v>63.249999999999993</v>
      </c>
      <c r="AF115" t="str">
        <v>Excelsa</v>
      </c>
      <c r="AG115" t="str">
        <v>Medium</v>
      </c>
      <c r="AH115" t="str">
        <v>Yes</v>
      </c>
    </row>
    <row r="116" spans="2:34" x14ac:dyDescent="0.35">
      <c r="B116" s="2" t="s">
        <v>1129</v>
      </c>
      <c r="C116" s="5">
        <v>44265</v>
      </c>
      <c r="D116" s="2" t="s">
        <v>1130</v>
      </c>
      <c r="E116" t="s">
        <v>6178</v>
      </c>
      <c r="F116" s="2">
        <v>4</v>
      </c>
      <c r="G116" s="2" t="str">
        <f>INDEX(customers!$A$2:$I$1001,MATCH(orders!$D116,customers!$A$2:$A$1001,0), MATCH(orders!G$1,customers!$A$1:$I$1,0))</f>
        <v>Carmina Hubbuck</v>
      </c>
      <c r="H116" s="2" t="str">
        <f>IF(INDEX(customers!$A$2:$I$1001,MATCH(orders!$D116,customers!$A$2:$A$1001,0), MATCH(orders!H$1,customers!$A$1:$I$1,0)) = 0, " ", INDEX(customers!$A$2:$I$1001,MATCH(orders!$D116,customers!$A$2:$A$1001,0), MATCH(orders!H$1,customers!$A$1:$I$1,0)))</f>
        <v xml:space="preserve"> </v>
      </c>
      <c r="I116" s="2" t="str">
        <f>_xlfn.XLOOKUP(D116,customers!$A$1:$A$1001,customers!$G$1:$G$1001,,0)</f>
        <v>United States</v>
      </c>
      <c r="J116" t="str">
        <f>INDEX(products!$A$1:$G$49,MATCH(orders!$E116,products!$A$1:$A$49,0), MATCH(orders!J$1,products!$A$1:$G$1,0))</f>
        <v>Rob</v>
      </c>
      <c r="K116" t="str">
        <f>INDEX(products!$A$1:$G$49,MATCH(orders!$E116,products!$A$1:$A$49,0), MATCH(orders!K$1,products!$A$1:$G$1,0))</f>
        <v>L</v>
      </c>
      <c r="L116" s="3">
        <f>INDEX(products!$A$1:$G$49,MATCH(orders!$E116,products!$A$1:$A$49,0), MATCH(orders!L$1,products!$A$1:$G$1,0))</f>
        <v>0.2</v>
      </c>
      <c r="M116" s="4">
        <f>INDEX(products!$A$1:$G$49,MATCH(orders!$E116,products!$A$1:$A$49,0), MATCH(orders!M$1,products!$A$1:$G$1,0))</f>
        <v>3.5849999999999995</v>
      </c>
      <c r="N116" s="4">
        <f t="shared" si="2"/>
        <v>14.339999999999998</v>
      </c>
      <c r="O116" t="str">
        <f t="shared" si="3"/>
        <v>Robusta</v>
      </c>
      <c r="P116" t="str" cm="1">
        <f t="array" ref="P116">_xlfn.IFS(K116 = "M", "Medium", K116 = "L", "Light", K116 = "D", "Dark")</f>
        <v>Light</v>
      </c>
      <c r="Q116" t="str">
        <f>_xlfn.XLOOKUP(Orders[[#This Row],[Customer ID]],customers!$A$2:$A$1001,customers!$I$2:$I$1001,,0)</f>
        <v>No</v>
      </c>
      <c r="S116" t="str">
        <v>VET-41158-896</v>
      </c>
      <c r="T116">
        <v>43950</v>
      </c>
      <c r="U116" t="str">
        <v>10728-17633-ST</v>
      </c>
      <c r="V116" t="str">
        <v>E-M-2.5</v>
      </c>
      <c r="W116">
        <v>2</v>
      </c>
      <c r="X116" t="str">
        <v>Jewelle Shenton</v>
      </c>
      <c r="Y116" t="str">
        <v>jshentonge@google.com.hk</v>
      </c>
      <c r="Z116" t="str">
        <v>United States</v>
      </c>
      <c r="AA116" t="str">
        <v>Exc</v>
      </c>
      <c r="AB116" t="str">
        <v>M</v>
      </c>
      <c r="AC116">
        <v>2.5</v>
      </c>
      <c r="AD116">
        <v>31.624999999999996</v>
      </c>
      <c r="AE116">
        <v>63.249999999999993</v>
      </c>
      <c r="AF116" t="str">
        <v>Excelsa</v>
      </c>
      <c r="AG116" t="str">
        <v>Medium</v>
      </c>
      <c r="AH116" t="str">
        <v>Yes</v>
      </c>
    </row>
    <row r="117" spans="2:34" x14ac:dyDescent="0.35">
      <c r="B117" s="2" t="s">
        <v>1134</v>
      </c>
      <c r="C117" s="5">
        <v>43693</v>
      </c>
      <c r="D117" s="2" t="s">
        <v>1135</v>
      </c>
      <c r="E117" t="s">
        <v>6170</v>
      </c>
      <c r="F117" s="2">
        <v>1</v>
      </c>
      <c r="G117" s="2" t="str">
        <f>INDEX(customers!$A$2:$I$1001,MATCH(orders!$D117,customers!$A$2:$A$1001,0), MATCH(orders!G$1,customers!$A$1:$I$1,0))</f>
        <v>Ingeberg Mulliner</v>
      </c>
      <c r="H117" s="2" t="str">
        <f>IF(INDEX(customers!$A$2:$I$1001,MATCH(orders!$D117,customers!$A$2:$A$1001,0), MATCH(orders!H$1,customers!$A$1:$I$1,0)) = 0, " ", INDEX(customers!$A$2:$I$1001,MATCH(orders!$D117,customers!$A$2:$A$1001,0), MATCH(orders!H$1,customers!$A$1:$I$1,0)))</f>
        <v>imulliner37@pinterest.com</v>
      </c>
      <c r="I117" s="2" t="str">
        <f>_xlfn.XLOOKUP(D117,customers!$A$1:$A$1001,customers!$G$1:$G$1001,,0)</f>
        <v>United Kingdom</v>
      </c>
      <c r="J117" t="str">
        <f>INDEX(products!$A$1:$G$49,MATCH(orders!$E117,products!$A$1:$A$49,0), MATCH(orders!J$1,products!$A$1:$G$1,0))</f>
        <v>Lib</v>
      </c>
      <c r="K117" t="str">
        <f>INDEX(products!$A$1:$G$49,MATCH(orders!$E117,products!$A$1:$A$49,0), MATCH(orders!K$1,products!$A$1:$G$1,0))</f>
        <v>L</v>
      </c>
      <c r="L117" s="3">
        <f>INDEX(products!$A$1:$G$49,MATCH(orders!$E117,products!$A$1:$A$49,0), MATCH(orders!L$1,products!$A$1:$G$1,0))</f>
        <v>1</v>
      </c>
      <c r="M117" s="4">
        <f>INDEX(products!$A$1:$G$49,MATCH(orders!$E117,products!$A$1:$A$49,0), MATCH(orders!M$1,products!$A$1:$G$1,0))</f>
        <v>15.85</v>
      </c>
      <c r="N117" s="4">
        <f t="shared" si="2"/>
        <v>15.85</v>
      </c>
      <c r="O117" t="str">
        <f t="shared" si="3"/>
        <v>Liberica</v>
      </c>
      <c r="P117" t="str" cm="1">
        <f t="array" ref="P117">_xlfn.IFS(K117 = "M", "Medium", K117 = "L", "Light", K117 = "D", "Dark")</f>
        <v>Light</v>
      </c>
      <c r="Q117" t="str">
        <f>_xlfn.XLOOKUP(Orders[[#This Row],[Customer ID]],customers!$A$2:$A$1001,customers!$I$2:$I$1001,,0)</f>
        <v>No</v>
      </c>
      <c r="S117" t="str">
        <v>XSN-26809-910</v>
      </c>
      <c r="T117">
        <v>44010</v>
      </c>
      <c r="U117" t="str">
        <v>80467-17137-TO</v>
      </c>
      <c r="V117" t="str">
        <v>E-M-2.5</v>
      </c>
      <c r="W117">
        <v>2</v>
      </c>
      <c r="X117" t="str">
        <v>Dianne Chardin</v>
      </c>
      <c r="Y117" t="str">
        <v>dchardinhc@nhs.uk</v>
      </c>
      <c r="Z117" t="str">
        <v>Ireland</v>
      </c>
      <c r="AA117" t="str">
        <v>Exc</v>
      </c>
      <c r="AB117" t="str">
        <v>M</v>
      </c>
      <c r="AC117">
        <v>2.5</v>
      </c>
      <c r="AD117">
        <v>31.624999999999996</v>
      </c>
      <c r="AE117">
        <v>63.249999999999993</v>
      </c>
      <c r="AF117" t="str">
        <v>Excelsa</v>
      </c>
      <c r="AG117" t="str">
        <v>Medium</v>
      </c>
      <c r="AH117" t="str">
        <v>Yes</v>
      </c>
    </row>
    <row r="118" spans="2:34" x14ac:dyDescent="0.35">
      <c r="B118" s="2" t="s">
        <v>1140</v>
      </c>
      <c r="C118" s="5">
        <v>44054</v>
      </c>
      <c r="D118" s="2" t="s">
        <v>1141</v>
      </c>
      <c r="E118" t="s">
        <v>6145</v>
      </c>
      <c r="F118" s="2">
        <v>4</v>
      </c>
      <c r="G118" s="2" t="str">
        <f>INDEX(customers!$A$2:$I$1001,MATCH(orders!$D118,customers!$A$2:$A$1001,0), MATCH(orders!G$1,customers!$A$1:$I$1,0))</f>
        <v>Geneva Standley</v>
      </c>
      <c r="H118" s="2" t="str">
        <f>IF(INDEX(customers!$A$2:$I$1001,MATCH(orders!$D118,customers!$A$2:$A$1001,0), MATCH(orders!H$1,customers!$A$1:$I$1,0)) = 0, " ", INDEX(customers!$A$2:$I$1001,MATCH(orders!$D118,customers!$A$2:$A$1001,0), MATCH(orders!H$1,customers!$A$1:$I$1,0)))</f>
        <v>gstandley38@dion.ne.jp</v>
      </c>
      <c r="I118" s="2" t="str">
        <f>_xlfn.XLOOKUP(D118,customers!$A$1:$A$1001,customers!$G$1:$G$1001,,0)</f>
        <v>Ireland</v>
      </c>
      <c r="J118" t="str">
        <f>INDEX(products!$A$1:$G$49,MATCH(orders!$E118,products!$A$1:$A$49,0), MATCH(orders!J$1,products!$A$1:$G$1,0))</f>
        <v>Lib</v>
      </c>
      <c r="K118" t="str">
        <f>INDEX(products!$A$1:$G$49,MATCH(orders!$E118,products!$A$1:$A$49,0), MATCH(orders!K$1,products!$A$1:$G$1,0))</f>
        <v>L</v>
      </c>
      <c r="L118" s="3">
        <f>INDEX(products!$A$1:$G$49,MATCH(orders!$E118,products!$A$1:$A$49,0), MATCH(orders!L$1,products!$A$1:$G$1,0))</f>
        <v>0.2</v>
      </c>
      <c r="M118" s="4">
        <f>INDEX(products!$A$1:$G$49,MATCH(orders!$E118,products!$A$1:$A$49,0), MATCH(orders!M$1,products!$A$1:$G$1,0))</f>
        <v>4.7549999999999999</v>
      </c>
      <c r="N118" s="4">
        <f t="shared" si="2"/>
        <v>19.02</v>
      </c>
      <c r="O118" t="str">
        <f t="shared" si="3"/>
        <v>Liberica</v>
      </c>
      <c r="P118" t="str" cm="1">
        <f t="array" ref="P118">_xlfn.IFS(K118 = "M", "Medium", K118 = "L", "Light", K118 = "D", "Dark")</f>
        <v>Light</v>
      </c>
      <c r="Q118" t="str">
        <f>_xlfn.XLOOKUP(Orders[[#This Row],[Customer ID]],customers!$A$2:$A$1001,customers!$I$2:$I$1001,,0)</f>
        <v>Yes</v>
      </c>
      <c r="S118" t="str">
        <v>VGM-24161-361</v>
      </c>
      <c r="T118">
        <v>44682</v>
      </c>
      <c r="U118" t="str">
        <v>71034-49694-CS</v>
      </c>
      <c r="V118" t="str">
        <v>E-M-2.5</v>
      </c>
      <c r="W118">
        <v>2</v>
      </c>
      <c r="X118" t="str">
        <v>Byron Acarson</v>
      </c>
      <c r="Y118" t="str">
        <v>bacarsonhf@cnn.com</v>
      </c>
      <c r="Z118" t="str">
        <v>United States</v>
      </c>
      <c r="AA118" t="str">
        <v>Exc</v>
      </c>
      <c r="AB118" t="str">
        <v>M</v>
      </c>
      <c r="AC118">
        <v>2.5</v>
      </c>
      <c r="AD118">
        <v>31.624999999999996</v>
      </c>
      <c r="AE118">
        <v>63.249999999999993</v>
      </c>
      <c r="AF118" t="str">
        <v>Excelsa</v>
      </c>
      <c r="AG118" t="str">
        <v>Medium</v>
      </c>
      <c r="AH118" t="str">
        <v>Yes</v>
      </c>
    </row>
    <row r="119" spans="2:34" x14ac:dyDescent="0.35">
      <c r="B119" s="2" t="s">
        <v>1146</v>
      </c>
      <c r="C119" s="5">
        <v>44656</v>
      </c>
      <c r="D119" s="2" t="s">
        <v>1147</v>
      </c>
      <c r="E119" t="s">
        <v>6161</v>
      </c>
      <c r="F119" s="2">
        <v>4</v>
      </c>
      <c r="G119" s="2" t="str">
        <f>INDEX(customers!$A$2:$I$1001,MATCH(orders!$D119,customers!$A$2:$A$1001,0), MATCH(orders!G$1,customers!$A$1:$I$1,0))</f>
        <v>Brook Drage</v>
      </c>
      <c r="H119" s="2" t="str">
        <f>IF(INDEX(customers!$A$2:$I$1001,MATCH(orders!$D119,customers!$A$2:$A$1001,0), MATCH(orders!H$1,customers!$A$1:$I$1,0)) = 0, " ", INDEX(customers!$A$2:$I$1001,MATCH(orders!$D119,customers!$A$2:$A$1001,0), MATCH(orders!H$1,customers!$A$1:$I$1,0)))</f>
        <v>bdrage39@youku.com</v>
      </c>
      <c r="I119" s="2" t="str">
        <f>_xlfn.XLOOKUP(D119,customers!$A$1:$A$1001,customers!$G$1:$G$1001,,0)</f>
        <v>United States</v>
      </c>
      <c r="J119" t="str">
        <f>INDEX(products!$A$1:$G$49,MATCH(orders!$E119,products!$A$1:$A$49,0), MATCH(orders!J$1,products!$A$1:$G$1,0))</f>
        <v>Lib</v>
      </c>
      <c r="K119" t="str">
        <f>INDEX(products!$A$1:$G$49,MATCH(orders!$E119,products!$A$1:$A$49,0), MATCH(orders!K$1,products!$A$1:$G$1,0))</f>
        <v>L</v>
      </c>
      <c r="L119" s="3">
        <f>INDEX(products!$A$1:$G$49,MATCH(orders!$E119,products!$A$1:$A$49,0), MATCH(orders!L$1,products!$A$1:$G$1,0))</f>
        <v>0.5</v>
      </c>
      <c r="M119" s="4">
        <f>INDEX(products!$A$1:$G$49,MATCH(orders!$E119,products!$A$1:$A$49,0), MATCH(orders!M$1,products!$A$1:$G$1,0))</f>
        <v>9.51</v>
      </c>
      <c r="N119" s="4">
        <f t="shared" si="2"/>
        <v>38.04</v>
      </c>
      <c r="O119" t="str">
        <f t="shared" si="3"/>
        <v>Liberica</v>
      </c>
      <c r="P119" t="str" cm="1">
        <f t="array" ref="P119">_xlfn.IFS(K119 = "M", "Medium", K119 = "L", "Light", K119 = "D", "Dark")</f>
        <v>Light</v>
      </c>
      <c r="Q119" t="str">
        <f>_xlfn.XLOOKUP(Orders[[#This Row],[Customer ID]],customers!$A$2:$A$1001,customers!$I$2:$I$1001,,0)</f>
        <v>No</v>
      </c>
      <c r="S119" t="str">
        <v>FBZ-64200-586</v>
      </c>
      <c r="T119">
        <v>44754</v>
      </c>
      <c r="U119" t="str">
        <v>51738-61457-RS</v>
      </c>
      <c r="V119" t="str">
        <v>E-M-2.5</v>
      </c>
      <c r="W119">
        <v>2</v>
      </c>
      <c r="X119" t="str">
        <v>Mathilda Matiasek</v>
      </c>
      <c r="Y119" t="str">
        <v>mmatiasekps@ucoz.ru</v>
      </c>
      <c r="Z119" t="str">
        <v>United States</v>
      </c>
      <c r="AA119" t="str">
        <v>Exc</v>
      </c>
      <c r="AB119" t="str">
        <v>M</v>
      </c>
      <c r="AC119">
        <v>2.5</v>
      </c>
      <c r="AD119">
        <v>31.624999999999996</v>
      </c>
      <c r="AE119">
        <v>63.249999999999993</v>
      </c>
      <c r="AF119" t="str">
        <v>Excelsa</v>
      </c>
      <c r="AG119" t="str">
        <v>Medium</v>
      </c>
      <c r="AH119" t="str">
        <v>Yes</v>
      </c>
    </row>
    <row r="120" spans="2:34" x14ac:dyDescent="0.35">
      <c r="B120" s="2" t="s">
        <v>1152</v>
      </c>
      <c r="C120" s="5">
        <v>43760</v>
      </c>
      <c r="D120" s="2" t="s">
        <v>1153</v>
      </c>
      <c r="E120" t="s">
        <v>6144</v>
      </c>
      <c r="F120" s="2">
        <v>3</v>
      </c>
      <c r="G120" s="2" t="str">
        <f>INDEX(customers!$A$2:$I$1001,MATCH(orders!$D120,customers!$A$2:$A$1001,0), MATCH(orders!G$1,customers!$A$1:$I$1,0))</f>
        <v>Muffin Yallop</v>
      </c>
      <c r="H120" s="2" t="str">
        <f>IF(INDEX(customers!$A$2:$I$1001,MATCH(orders!$D120,customers!$A$2:$A$1001,0), MATCH(orders!H$1,customers!$A$1:$I$1,0)) = 0, " ", INDEX(customers!$A$2:$I$1001,MATCH(orders!$D120,customers!$A$2:$A$1001,0), MATCH(orders!H$1,customers!$A$1:$I$1,0)))</f>
        <v>myallop3a@fema.gov</v>
      </c>
      <c r="I120" s="2" t="str">
        <f>_xlfn.XLOOKUP(D120,customers!$A$1:$A$1001,customers!$G$1:$G$1001,,0)</f>
        <v>United States</v>
      </c>
      <c r="J120" t="str">
        <f>INDEX(products!$A$1:$G$49,MATCH(orders!$E120,products!$A$1:$A$49,0), MATCH(orders!J$1,products!$A$1:$G$1,0))</f>
        <v>Exc</v>
      </c>
      <c r="K120" t="str">
        <f>INDEX(products!$A$1:$G$49,MATCH(orders!$E120,products!$A$1:$A$49,0), MATCH(orders!K$1,products!$A$1:$G$1,0))</f>
        <v>D</v>
      </c>
      <c r="L120" s="3">
        <f>INDEX(products!$A$1:$G$49,MATCH(orders!$E120,products!$A$1:$A$49,0), MATCH(orders!L$1,products!$A$1:$G$1,0))</f>
        <v>0.5</v>
      </c>
      <c r="M120" s="4">
        <f>INDEX(products!$A$1:$G$49,MATCH(orders!$E120,products!$A$1:$A$49,0), MATCH(orders!M$1,products!$A$1:$G$1,0))</f>
        <v>7.29</v>
      </c>
      <c r="N120" s="4">
        <f t="shared" si="2"/>
        <v>21.87</v>
      </c>
      <c r="O120" t="str">
        <f t="shared" si="3"/>
        <v>Excelsa</v>
      </c>
      <c r="P120" t="str" cm="1">
        <f t="array" ref="P120">_xlfn.IFS(K120 = "M", "Medium", K120 = "L", "Light", K120 = "D", "Dark")</f>
        <v>Dark</v>
      </c>
      <c r="Q120" t="str">
        <f>_xlfn.XLOOKUP(Orders[[#This Row],[Customer ID]],customers!$A$2:$A$1001,customers!$I$2:$I$1001,,0)</f>
        <v>Yes</v>
      </c>
      <c r="S120" t="str">
        <v>OTA-40969-710</v>
      </c>
      <c r="T120">
        <v>43538</v>
      </c>
      <c r="U120" t="str">
        <v>77877-11993-QH</v>
      </c>
      <c r="V120" t="str">
        <v>R-L-1</v>
      </c>
      <c r="W120">
        <v>5</v>
      </c>
      <c r="X120" t="str">
        <v>Monique Canty</v>
      </c>
      <c r="Y120" t="str">
        <v>mcanty79@jigsy.com</v>
      </c>
      <c r="Z120" t="str">
        <v>United States</v>
      </c>
      <c r="AA120" t="str">
        <v>Rob</v>
      </c>
      <c r="AB120" t="str">
        <v>L</v>
      </c>
      <c r="AC120">
        <v>1</v>
      </c>
      <c r="AD120">
        <v>11.95</v>
      </c>
      <c r="AE120">
        <v>59.75</v>
      </c>
      <c r="AF120" t="str">
        <v>Robusta</v>
      </c>
      <c r="AG120" t="str">
        <v>Light</v>
      </c>
      <c r="AH120" t="str">
        <v>Yes</v>
      </c>
    </row>
    <row r="121" spans="2:34" x14ac:dyDescent="0.35">
      <c r="B121" s="2" t="s">
        <v>1158</v>
      </c>
      <c r="C121" s="5">
        <v>44471</v>
      </c>
      <c r="D121" s="2" t="s">
        <v>1159</v>
      </c>
      <c r="E121" t="s">
        <v>6156</v>
      </c>
      <c r="F121" s="2">
        <v>1</v>
      </c>
      <c r="G121" s="2" t="str">
        <f>INDEX(customers!$A$2:$I$1001,MATCH(orders!$D121,customers!$A$2:$A$1001,0), MATCH(orders!G$1,customers!$A$1:$I$1,0))</f>
        <v>Cordi Switsur</v>
      </c>
      <c r="H121" s="2" t="str">
        <f>IF(INDEX(customers!$A$2:$I$1001,MATCH(orders!$D121,customers!$A$2:$A$1001,0), MATCH(orders!H$1,customers!$A$1:$I$1,0)) = 0, " ", INDEX(customers!$A$2:$I$1001,MATCH(orders!$D121,customers!$A$2:$A$1001,0), MATCH(orders!H$1,customers!$A$1:$I$1,0)))</f>
        <v>cswitsur3b@chronoengine.com</v>
      </c>
      <c r="I121" s="2" t="str">
        <f>_xlfn.XLOOKUP(D121,customers!$A$1:$A$1001,customers!$G$1:$G$1001,,0)</f>
        <v>United States</v>
      </c>
      <c r="J121" t="str">
        <f>INDEX(products!$A$1:$G$49,MATCH(orders!$E121,products!$A$1:$A$49,0), MATCH(orders!J$1,products!$A$1:$G$1,0))</f>
        <v>Exc</v>
      </c>
      <c r="K121" t="str">
        <f>INDEX(products!$A$1:$G$49,MATCH(orders!$E121,products!$A$1:$A$49,0), MATCH(orders!K$1,products!$A$1:$G$1,0))</f>
        <v>M</v>
      </c>
      <c r="L121" s="3">
        <f>INDEX(products!$A$1:$G$49,MATCH(orders!$E121,products!$A$1:$A$49,0), MATCH(orders!L$1,products!$A$1:$G$1,0))</f>
        <v>0.2</v>
      </c>
      <c r="M121" s="4">
        <f>INDEX(products!$A$1:$G$49,MATCH(orders!$E121,products!$A$1:$A$49,0), MATCH(orders!M$1,products!$A$1:$G$1,0))</f>
        <v>4.125</v>
      </c>
      <c r="N121" s="4">
        <f t="shared" si="2"/>
        <v>4.125</v>
      </c>
      <c r="O121" t="str">
        <f t="shared" si="3"/>
        <v>Excelsa</v>
      </c>
      <c r="P121" t="str" cm="1">
        <f t="array" ref="P121">_xlfn.IFS(K121 = "M", "Medium", K121 = "L", "Light", K121 = "D", "Dark")</f>
        <v>Medium</v>
      </c>
      <c r="Q121" t="str">
        <f>_xlfn.XLOOKUP(Orders[[#This Row],[Customer ID]],customers!$A$2:$A$1001,customers!$I$2:$I$1001,,0)</f>
        <v>No</v>
      </c>
      <c r="S121" t="str">
        <v>VZH-86274-142</v>
      </c>
      <c r="T121">
        <v>44683</v>
      </c>
      <c r="U121" t="str">
        <v>53120-45532-KL</v>
      </c>
      <c r="V121" t="str">
        <v>R-L-1</v>
      </c>
      <c r="W121">
        <v>5</v>
      </c>
      <c r="X121" t="str">
        <v>Arabella Fransewich</v>
      </c>
      <c r="Y121" t="str">
        <v xml:space="preserve"> </v>
      </c>
      <c r="Z121" t="str">
        <v>Ireland</v>
      </c>
      <c r="AA121" t="str">
        <v>Rob</v>
      </c>
      <c r="AB121" t="str">
        <v>L</v>
      </c>
      <c r="AC121">
        <v>1</v>
      </c>
      <c r="AD121">
        <v>11.95</v>
      </c>
      <c r="AE121">
        <v>59.75</v>
      </c>
      <c r="AF121" t="str">
        <v>Robusta</v>
      </c>
      <c r="AG121" t="str">
        <v>Light</v>
      </c>
      <c r="AH121" t="str">
        <v>Yes</v>
      </c>
    </row>
    <row r="122" spans="2:34" x14ac:dyDescent="0.35">
      <c r="B122" s="2" t="s">
        <v>1158</v>
      </c>
      <c r="C122" s="5">
        <v>44471</v>
      </c>
      <c r="D122" s="2" t="s">
        <v>1159</v>
      </c>
      <c r="E122" t="s">
        <v>6167</v>
      </c>
      <c r="F122" s="2">
        <v>1</v>
      </c>
      <c r="G122" s="2" t="str">
        <f>INDEX(customers!$A$2:$I$1001,MATCH(orders!$D122,customers!$A$2:$A$1001,0), MATCH(orders!G$1,customers!$A$1:$I$1,0))</f>
        <v>Cordi Switsur</v>
      </c>
      <c r="H122" s="2" t="str">
        <f>IF(INDEX(customers!$A$2:$I$1001,MATCH(orders!$D122,customers!$A$2:$A$1001,0), MATCH(orders!H$1,customers!$A$1:$I$1,0)) = 0, " ", INDEX(customers!$A$2:$I$1001,MATCH(orders!$D122,customers!$A$2:$A$1001,0), MATCH(orders!H$1,customers!$A$1:$I$1,0)))</f>
        <v>cswitsur3b@chronoengine.com</v>
      </c>
      <c r="I122" s="2" t="str">
        <f>_xlfn.XLOOKUP(D122,customers!$A$1:$A$1001,customers!$G$1:$G$1001,,0)</f>
        <v>United States</v>
      </c>
      <c r="J122" t="str">
        <f>INDEX(products!$A$1:$G$49,MATCH(orders!$E122,products!$A$1:$A$49,0), MATCH(orders!J$1,products!$A$1:$G$1,0))</f>
        <v>Ara</v>
      </c>
      <c r="K122" t="str">
        <f>INDEX(products!$A$1:$G$49,MATCH(orders!$E122,products!$A$1:$A$49,0), MATCH(orders!K$1,products!$A$1:$G$1,0))</f>
        <v>L</v>
      </c>
      <c r="L122" s="3">
        <f>INDEX(products!$A$1:$G$49,MATCH(orders!$E122,products!$A$1:$A$49,0), MATCH(orders!L$1,products!$A$1:$G$1,0))</f>
        <v>0.2</v>
      </c>
      <c r="M122" s="4">
        <f>INDEX(products!$A$1:$G$49,MATCH(orders!$E122,products!$A$1:$A$49,0), MATCH(orders!M$1,products!$A$1:$G$1,0))</f>
        <v>3.8849999999999998</v>
      </c>
      <c r="N122" s="4">
        <f t="shared" si="2"/>
        <v>3.8849999999999998</v>
      </c>
      <c r="O122" t="str">
        <f t="shared" si="3"/>
        <v>Arabica</v>
      </c>
      <c r="P122" t="str" cm="1">
        <f t="array" ref="P122">_xlfn.IFS(K122 = "M", "Medium", K122 = "L", "Light", K122 = "D", "Dark")</f>
        <v>Light</v>
      </c>
      <c r="Q122" t="str">
        <f>_xlfn.XLOOKUP(Orders[[#This Row],[Customer ID]],customers!$A$2:$A$1001,customers!$I$2:$I$1001,,0)</f>
        <v>No</v>
      </c>
      <c r="S122" t="str">
        <v>OFX-99147-470</v>
      </c>
      <c r="T122">
        <v>44524</v>
      </c>
      <c r="U122" t="str">
        <v>49860-68865-AB</v>
      </c>
      <c r="V122" t="str">
        <v>R-M-1</v>
      </c>
      <c r="W122">
        <v>6</v>
      </c>
      <c r="X122" t="str">
        <v>Hy Zanetto</v>
      </c>
      <c r="Y122" t="str">
        <v xml:space="preserve"> </v>
      </c>
      <c r="Z122" t="str">
        <v>United States</v>
      </c>
      <c r="AA122" t="str">
        <v>Rob</v>
      </c>
      <c r="AB122" t="str">
        <v>M</v>
      </c>
      <c r="AC122">
        <v>1</v>
      </c>
      <c r="AD122">
        <v>9.9499999999999993</v>
      </c>
      <c r="AE122">
        <v>59.699999999999996</v>
      </c>
      <c r="AF122" t="str">
        <v>Robusta</v>
      </c>
      <c r="AG122" t="str">
        <v>Medium</v>
      </c>
      <c r="AH122" t="str">
        <v>Yes</v>
      </c>
    </row>
    <row r="123" spans="2:34" x14ac:dyDescent="0.35">
      <c r="B123" s="2" t="s">
        <v>1158</v>
      </c>
      <c r="C123" s="5">
        <v>44471</v>
      </c>
      <c r="D123" s="2" t="s">
        <v>1159</v>
      </c>
      <c r="E123" t="s">
        <v>6141</v>
      </c>
      <c r="F123" s="2">
        <v>5</v>
      </c>
      <c r="G123" s="2" t="str">
        <f>INDEX(customers!$A$2:$I$1001,MATCH(orders!$D123,customers!$A$2:$A$1001,0), MATCH(orders!G$1,customers!$A$1:$I$1,0))</f>
        <v>Cordi Switsur</v>
      </c>
      <c r="H123" s="2" t="str">
        <f>IF(INDEX(customers!$A$2:$I$1001,MATCH(orders!$D123,customers!$A$2:$A$1001,0), MATCH(orders!H$1,customers!$A$1:$I$1,0)) = 0, " ", INDEX(customers!$A$2:$I$1001,MATCH(orders!$D123,customers!$A$2:$A$1001,0), MATCH(orders!H$1,customers!$A$1:$I$1,0)))</f>
        <v>cswitsur3b@chronoengine.com</v>
      </c>
      <c r="I123" s="2" t="str">
        <f>_xlfn.XLOOKUP(D123,customers!$A$1:$A$1001,customers!$G$1:$G$1001,,0)</f>
        <v>United States</v>
      </c>
      <c r="J123" t="str">
        <f>INDEX(products!$A$1:$G$49,MATCH(orders!$E123,products!$A$1:$A$49,0), MATCH(orders!J$1,products!$A$1:$G$1,0))</f>
        <v>Exc</v>
      </c>
      <c r="K123" t="str">
        <f>INDEX(products!$A$1:$G$49,MATCH(orders!$E123,products!$A$1:$A$49,0), MATCH(orders!K$1,products!$A$1:$G$1,0))</f>
        <v>M</v>
      </c>
      <c r="L123" s="3">
        <f>INDEX(products!$A$1:$G$49,MATCH(orders!$E123,products!$A$1:$A$49,0), MATCH(orders!L$1,products!$A$1:$G$1,0))</f>
        <v>1</v>
      </c>
      <c r="M123" s="4">
        <f>INDEX(products!$A$1:$G$49,MATCH(orders!$E123,products!$A$1:$A$49,0), MATCH(orders!M$1,products!$A$1:$G$1,0))</f>
        <v>13.75</v>
      </c>
      <c r="N123" s="4">
        <f t="shared" si="2"/>
        <v>68.75</v>
      </c>
      <c r="O123" t="str">
        <f t="shared" si="3"/>
        <v>Excelsa</v>
      </c>
      <c r="P123" t="str" cm="1">
        <f t="array" ref="P123">_xlfn.IFS(K123 = "M", "Medium", K123 = "L", "Light", K123 = "D", "Dark")</f>
        <v>Medium</v>
      </c>
      <c r="Q123" t="str">
        <f>_xlfn.XLOOKUP(Orders[[#This Row],[Customer ID]],customers!$A$2:$A$1001,customers!$I$2:$I$1001,,0)</f>
        <v>No</v>
      </c>
      <c r="S123" t="str">
        <v>JHW-74554-805</v>
      </c>
      <c r="T123">
        <v>43795</v>
      </c>
      <c r="U123" t="str">
        <v>14103-58987-ZU</v>
      </c>
      <c r="V123" t="str">
        <v>R-M-1</v>
      </c>
      <c r="W123">
        <v>6</v>
      </c>
      <c r="X123" t="str">
        <v>Gay Rizzello</v>
      </c>
      <c r="Y123" t="str">
        <v>grizzello1x@symantec.com</v>
      </c>
      <c r="Z123" t="str">
        <v>United Kingdom</v>
      </c>
      <c r="AA123" t="str">
        <v>Rob</v>
      </c>
      <c r="AB123" t="str">
        <v>M</v>
      </c>
      <c r="AC123">
        <v>1</v>
      </c>
      <c r="AD123">
        <v>9.9499999999999993</v>
      </c>
      <c r="AE123">
        <v>59.699999999999996</v>
      </c>
      <c r="AF123" t="str">
        <v>Robusta</v>
      </c>
      <c r="AG123" t="str">
        <v>Medium</v>
      </c>
      <c r="AH123" t="str">
        <v>Yes</v>
      </c>
    </row>
    <row r="124" spans="2:34" x14ac:dyDescent="0.35">
      <c r="B124" s="2" t="s">
        <v>1174</v>
      </c>
      <c r="C124" s="5">
        <v>44268</v>
      </c>
      <c r="D124" s="2" t="s">
        <v>1175</v>
      </c>
      <c r="E124" t="s">
        <v>6158</v>
      </c>
      <c r="F124" s="2">
        <v>4</v>
      </c>
      <c r="G124" s="2" t="str">
        <f>INDEX(customers!$A$2:$I$1001,MATCH(orders!$D124,customers!$A$2:$A$1001,0), MATCH(orders!G$1,customers!$A$1:$I$1,0))</f>
        <v>Mahala Ludwell</v>
      </c>
      <c r="H124" s="2" t="str">
        <f>IF(INDEX(customers!$A$2:$I$1001,MATCH(orders!$D124,customers!$A$2:$A$1001,0), MATCH(orders!H$1,customers!$A$1:$I$1,0)) = 0, " ", INDEX(customers!$A$2:$I$1001,MATCH(orders!$D124,customers!$A$2:$A$1001,0), MATCH(orders!H$1,customers!$A$1:$I$1,0)))</f>
        <v>mludwell3e@blogger.com</v>
      </c>
      <c r="I124" s="2" t="str">
        <f>_xlfn.XLOOKUP(D124,customers!$A$1:$A$1001,customers!$G$1:$G$1001,,0)</f>
        <v>United States</v>
      </c>
      <c r="J124" t="str">
        <f>INDEX(products!$A$1:$G$49,MATCH(orders!$E124,products!$A$1:$A$49,0), MATCH(orders!J$1,products!$A$1:$G$1,0))</f>
        <v>Ara</v>
      </c>
      <c r="K124" t="str">
        <f>INDEX(products!$A$1:$G$49,MATCH(orders!$E124,products!$A$1:$A$49,0), MATCH(orders!K$1,products!$A$1:$G$1,0))</f>
        <v>D</v>
      </c>
      <c r="L124" s="3">
        <f>INDEX(products!$A$1:$G$49,MATCH(orders!$E124,products!$A$1:$A$49,0), MATCH(orders!L$1,products!$A$1:$G$1,0))</f>
        <v>0.5</v>
      </c>
      <c r="M124" s="4">
        <f>INDEX(products!$A$1:$G$49,MATCH(orders!$E124,products!$A$1:$A$49,0), MATCH(orders!M$1,products!$A$1:$G$1,0))</f>
        <v>5.97</v>
      </c>
      <c r="N124" s="4">
        <f t="shared" si="2"/>
        <v>23.88</v>
      </c>
      <c r="O124" t="str">
        <f t="shared" si="3"/>
        <v>Arabica</v>
      </c>
      <c r="P124" t="str" cm="1">
        <f t="array" ref="P124">_xlfn.IFS(K124 = "M", "Medium", K124 = "L", "Light", K124 = "D", "Dark")</f>
        <v>Dark</v>
      </c>
      <c r="Q124" t="str">
        <f>_xlfn.XLOOKUP(Orders[[#This Row],[Customer ID]],customers!$A$2:$A$1001,customers!$I$2:$I$1001,,0)</f>
        <v>Yes</v>
      </c>
      <c r="S124" t="str">
        <v>MIU-01481-194</v>
      </c>
      <c r="T124">
        <v>43667</v>
      </c>
      <c r="U124" t="str">
        <v>08439-55669-AI</v>
      </c>
      <c r="V124" t="str">
        <v>R-M-1</v>
      </c>
      <c r="W124">
        <v>6</v>
      </c>
      <c r="X124" t="str">
        <v>Rafferty Pursglove</v>
      </c>
      <c r="Y124" t="str">
        <v>rpursglovel9@biblegateway.com</v>
      </c>
      <c r="Z124" t="str">
        <v>United States</v>
      </c>
      <c r="AA124" t="str">
        <v>Rob</v>
      </c>
      <c r="AB124" t="str">
        <v>M</v>
      </c>
      <c r="AC124">
        <v>1</v>
      </c>
      <c r="AD124">
        <v>9.9499999999999993</v>
      </c>
      <c r="AE124">
        <v>59.699999999999996</v>
      </c>
      <c r="AF124" t="str">
        <v>Robusta</v>
      </c>
      <c r="AG124" t="str">
        <v>Medium</v>
      </c>
      <c r="AH124" t="str">
        <v>Yes</v>
      </c>
    </row>
    <row r="125" spans="2:34" x14ac:dyDescent="0.35">
      <c r="B125" s="2" t="s">
        <v>1180</v>
      </c>
      <c r="C125" s="5">
        <v>44724</v>
      </c>
      <c r="D125" s="2" t="s">
        <v>1181</v>
      </c>
      <c r="E125" t="s">
        <v>6164</v>
      </c>
      <c r="F125" s="2">
        <v>4</v>
      </c>
      <c r="G125" s="2" t="str">
        <f>INDEX(customers!$A$2:$I$1001,MATCH(orders!$D125,customers!$A$2:$A$1001,0), MATCH(orders!G$1,customers!$A$1:$I$1,0))</f>
        <v>Doll Beauchamp</v>
      </c>
      <c r="H125" s="2" t="str">
        <f>IF(INDEX(customers!$A$2:$I$1001,MATCH(orders!$D125,customers!$A$2:$A$1001,0), MATCH(orders!H$1,customers!$A$1:$I$1,0)) = 0, " ", INDEX(customers!$A$2:$I$1001,MATCH(orders!$D125,customers!$A$2:$A$1001,0), MATCH(orders!H$1,customers!$A$1:$I$1,0)))</f>
        <v>dbeauchamp3f@usda.gov</v>
      </c>
      <c r="I125" s="2" t="str">
        <f>_xlfn.XLOOKUP(D125,customers!$A$1:$A$1001,customers!$G$1:$G$1001,,0)</f>
        <v>United States</v>
      </c>
      <c r="J125" t="str">
        <f>INDEX(products!$A$1:$G$49,MATCH(orders!$E125,products!$A$1:$A$49,0), MATCH(orders!J$1,products!$A$1:$G$1,0))</f>
        <v>Lib</v>
      </c>
      <c r="K125" t="str">
        <f>INDEX(products!$A$1:$G$49,MATCH(orders!$E125,products!$A$1:$A$49,0), MATCH(orders!K$1,products!$A$1:$G$1,0))</f>
        <v>L</v>
      </c>
      <c r="L125" s="3">
        <f>INDEX(products!$A$1:$G$49,MATCH(orders!$E125,products!$A$1:$A$49,0), MATCH(orders!L$1,products!$A$1:$G$1,0))</f>
        <v>2.5</v>
      </c>
      <c r="M125" s="4">
        <f>INDEX(products!$A$1:$G$49,MATCH(orders!$E125,products!$A$1:$A$49,0), MATCH(orders!M$1,products!$A$1:$G$1,0))</f>
        <v>36.454999999999998</v>
      </c>
      <c r="N125" s="4">
        <f t="shared" si="2"/>
        <v>145.82</v>
      </c>
      <c r="O125" t="str">
        <f t="shared" si="3"/>
        <v>Liberica</v>
      </c>
      <c r="P125" t="str" cm="1">
        <f t="array" ref="P125">_xlfn.IFS(K125 = "M", "Medium", K125 = "L", "Light", K125 = "D", "Dark")</f>
        <v>Light</v>
      </c>
      <c r="Q125" t="str">
        <f>_xlfn.XLOOKUP(Orders[[#This Row],[Customer ID]],customers!$A$2:$A$1001,customers!$I$2:$I$1001,,0)</f>
        <v>No</v>
      </c>
      <c r="S125" t="str">
        <v>KBB-52530-416</v>
      </c>
      <c r="T125">
        <v>43790</v>
      </c>
      <c r="U125" t="str">
        <v>06488-46303-IZ</v>
      </c>
      <c r="V125" t="str">
        <v>L-D-2.5</v>
      </c>
      <c r="W125">
        <v>2</v>
      </c>
      <c r="X125" t="str">
        <v>Orion Dyott</v>
      </c>
      <c r="Y125" t="str">
        <v xml:space="preserve"> </v>
      </c>
      <c r="Z125" t="str">
        <v>United States</v>
      </c>
      <c r="AA125" t="str">
        <v>Lib</v>
      </c>
      <c r="AB125" t="str">
        <v>D</v>
      </c>
      <c r="AC125">
        <v>2.5</v>
      </c>
      <c r="AD125">
        <v>29.784999999999997</v>
      </c>
      <c r="AE125">
        <v>59.569999999999993</v>
      </c>
      <c r="AF125" t="str">
        <v>Liberica</v>
      </c>
      <c r="AG125" t="str">
        <v>Dark</v>
      </c>
      <c r="AH125" t="str">
        <v>Yes</v>
      </c>
    </row>
    <row r="126" spans="2:34" x14ac:dyDescent="0.35">
      <c r="B126" s="2" t="s">
        <v>1186</v>
      </c>
      <c r="C126" s="5">
        <v>43582</v>
      </c>
      <c r="D126" s="2" t="s">
        <v>1187</v>
      </c>
      <c r="E126" t="s">
        <v>6159</v>
      </c>
      <c r="F126" s="2">
        <v>5</v>
      </c>
      <c r="G126" s="2" t="str">
        <f>INDEX(customers!$A$2:$I$1001,MATCH(orders!$D126,customers!$A$2:$A$1001,0), MATCH(orders!G$1,customers!$A$1:$I$1,0))</f>
        <v>Stanford Rodliff</v>
      </c>
      <c r="H126" s="2" t="str">
        <f>IF(INDEX(customers!$A$2:$I$1001,MATCH(orders!$D126,customers!$A$2:$A$1001,0), MATCH(orders!H$1,customers!$A$1:$I$1,0)) = 0, " ", INDEX(customers!$A$2:$I$1001,MATCH(orders!$D126,customers!$A$2:$A$1001,0), MATCH(orders!H$1,customers!$A$1:$I$1,0)))</f>
        <v>srodliff3g@ted.com</v>
      </c>
      <c r="I126" s="2" t="str">
        <f>_xlfn.XLOOKUP(D126,customers!$A$1:$A$1001,customers!$G$1:$G$1001,,0)</f>
        <v>United States</v>
      </c>
      <c r="J126" t="str">
        <f>INDEX(products!$A$1:$G$49,MATCH(orders!$E126,products!$A$1:$A$49,0), MATCH(orders!J$1,products!$A$1:$G$1,0))</f>
        <v>Lib</v>
      </c>
      <c r="K126" t="str">
        <f>INDEX(products!$A$1:$G$49,MATCH(orders!$E126,products!$A$1:$A$49,0), MATCH(orders!K$1,products!$A$1:$G$1,0))</f>
        <v>M</v>
      </c>
      <c r="L126" s="3">
        <f>INDEX(products!$A$1:$G$49,MATCH(orders!$E126,products!$A$1:$A$49,0), MATCH(orders!L$1,products!$A$1:$G$1,0))</f>
        <v>0.2</v>
      </c>
      <c r="M126" s="4">
        <f>INDEX(products!$A$1:$G$49,MATCH(orders!$E126,products!$A$1:$A$49,0), MATCH(orders!M$1,products!$A$1:$G$1,0))</f>
        <v>4.3650000000000002</v>
      </c>
      <c r="N126" s="4">
        <f t="shared" si="2"/>
        <v>21.825000000000003</v>
      </c>
      <c r="O126" t="str">
        <f t="shared" si="3"/>
        <v>Liberica</v>
      </c>
      <c r="P126" t="str" cm="1">
        <f t="array" ref="P126">_xlfn.IFS(K126 = "M", "Medium", K126 = "L", "Light", K126 = "D", "Dark")</f>
        <v>Medium</v>
      </c>
      <c r="Q126" t="str">
        <f>_xlfn.XLOOKUP(Orders[[#This Row],[Customer ID]],customers!$A$2:$A$1001,customers!$I$2:$I$1001,,0)</f>
        <v>Yes</v>
      </c>
      <c r="S126" t="str">
        <v>TNI-91067-006</v>
      </c>
      <c r="T126">
        <v>44109</v>
      </c>
      <c r="U126" t="str">
        <v>80444-58185-FX</v>
      </c>
      <c r="V126" t="str">
        <v>E-L-1</v>
      </c>
      <c r="W126">
        <v>4</v>
      </c>
      <c r="X126" t="str">
        <v>Bobbe Piggott</v>
      </c>
      <c r="Y126" t="str">
        <v xml:space="preserve"> </v>
      </c>
      <c r="Z126" t="str">
        <v>United States</v>
      </c>
      <c r="AA126" t="str">
        <v>Exc</v>
      </c>
      <c r="AB126" t="str">
        <v>L</v>
      </c>
      <c r="AC126">
        <v>1</v>
      </c>
      <c r="AD126">
        <v>14.85</v>
      </c>
      <c r="AE126">
        <v>59.4</v>
      </c>
      <c r="AF126" t="str">
        <v>Excelsa</v>
      </c>
      <c r="AG126" t="str">
        <v>Light</v>
      </c>
      <c r="AH126" t="str">
        <v>Yes</v>
      </c>
    </row>
    <row r="127" spans="2:34" x14ac:dyDescent="0.35">
      <c r="B127" s="2" t="s">
        <v>1192</v>
      </c>
      <c r="C127" s="5">
        <v>43608</v>
      </c>
      <c r="D127" s="2" t="s">
        <v>1193</v>
      </c>
      <c r="E127" t="s">
        <v>6160</v>
      </c>
      <c r="F127" s="2">
        <v>3</v>
      </c>
      <c r="G127" s="2" t="str">
        <f>INDEX(customers!$A$2:$I$1001,MATCH(orders!$D127,customers!$A$2:$A$1001,0), MATCH(orders!G$1,customers!$A$1:$I$1,0))</f>
        <v>Stevana Woodham</v>
      </c>
      <c r="H127" s="2" t="str">
        <f>IF(INDEX(customers!$A$2:$I$1001,MATCH(orders!$D127,customers!$A$2:$A$1001,0), MATCH(orders!H$1,customers!$A$1:$I$1,0)) = 0, " ", INDEX(customers!$A$2:$I$1001,MATCH(orders!$D127,customers!$A$2:$A$1001,0), MATCH(orders!H$1,customers!$A$1:$I$1,0)))</f>
        <v>swoodham3h@businesswire.com</v>
      </c>
      <c r="I127" s="2" t="str">
        <f>_xlfn.XLOOKUP(D127,customers!$A$1:$A$1001,customers!$G$1:$G$1001,,0)</f>
        <v>Ireland</v>
      </c>
      <c r="J127" t="str">
        <f>INDEX(products!$A$1:$G$49,MATCH(orders!$E127,products!$A$1:$A$49,0), MATCH(orders!J$1,products!$A$1:$G$1,0))</f>
        <v>Lib</v>
      </c>
      <c r="K127" t="str">
        <f>INDEX(products!$A$1:$G$49,MATCH(orders!$E127,products!$A$1:$A$49,0), MATCH(orders!K$1,products!$A$1:$G$1,0))</f>
        <v>M</v>
      </c>
      <c r="L127" s="3">
        <f>INDEX(products!$A$1:$G$49,MATCH(orders!$E127,products!$A$1:$A$49,0), MATCH(orders!L$1,products!$A$1:$G$1,0))</f>
        <v>0.5</v>
      </c>
      <c r="M127" s="4">
        <f>INDEX(products!$A$1:$G$49,MATCH(orders!$E127,products!$A$1:$A$49,0), MATCH(orders!M$1,products!$A$1:$G$1,0))</f>
        <v>8.73</v>
      </c>
      <c r="N127" s="4">
        <f t="shared" si="2"/>
        <v>26.19</v>
      </c>
      <c r="O127" t="str">
        <f t="shared" si="3"/>
        <v>Liberica</v>
      </c>
      <c r="P127" t="str" cm="1">
        <f t="array" ref="P127">_xlfn.IFS(K127 = "M", "Medium", K127 = "L", "Light", K127 = "D", "Dark")</f>
        <v>Medium</v>
      </c>
      <c r="Q127" t="str">
        <f>_xlfn.XLOOKUP(Orders[[#This Row],[Customer ID]],customers!$A$2:$A$1001,customers!$I$2:$I$1001,,0)</f>
        <v>Yes</v>
      </c>
      <c r="S127" t="str">
        <v>NNH-62058-950</v>
      </c>
      <c r="T127">
        <v>44210</v>
      </c>
      <c r="U127" t="str">
        <v>96112-42558-EA</v>
      </c>
      <c r="V127" t="str">
        <v>E-L-1</v>
      </c>
      <c r="W127">
        <v>4</v>
      </c>
      <c r="X127" t="str">
        <v>Karlan Karby</v>
      </c>
      <c r="Y127" t="str">
        <v>kkarby7t@sbwire.com</v>
      </c>
      <c r="Z127" t="str">
        <v>United States</v>
      </c>
      <c r="AA127" t="str">
        <v>Exc</v>
      </c>
      <c r="AB127" t="str">
        <v>L</v>
      </c>
      <c r="AC127">
        <v>1</v>
      </c>
      <c r="AD127">
        <v>14.85</v>
      </c>
      <c r="AE127">
        <v>59.4</v>
      </c>
      <c r="AF127" t="str">
        <v>Excelsa</v>
      </c>
      <c r="AG127" t="str">
        <v>Light</v>
      </c>
      <c r="AH127" t="str">
        <v>Yes</v>
      </c>
    </row>
    <row r="128" spans="2:34" x14ac:dyDescent="0.35">
      <c r="B128" s="2" t="s">
        <v>1198</v>
      </c>
      <c r="C128" s="5">
        <v>44026</v>
      </c>
      <c r="D128" s="2" t="s">
        <v>1199</v>
      </c>
      <c r="E128" t="s">
        <v>6155</v>
      </c>
      <c r="F128" s="2">
        <v>1</v>
      </c>
      <c r="G128" s="2" t="str">
        <f>INDEX(customers!$A$2:$I$1001,MATCH(orders!$D128,customers!$A$2:$A$1001,0), MATCH(orders!G$1,customers!$A$1:$I$1,0))</f>
        <v>Hewet Synnot</v>
      </c>
      <c r="H128" s="2" t="str">
        <f>IF(INDEX(customers!$A$2:$I$1001,MATCH(orders!$D128,customers!$A$2:$A$1001,0), MATCH(orders!H$1,customers!$A$1:$I$1,0)) = 0, " ", INDEX(customers!$A$2:$I$1001,MATCH(orders!$D128,customers!$A$2:$A$1001,0), MATCH(orders!H$1,customers!$A$1:$I$1,0)))</f>
        <v>hsynnot3i@about.com</v>
      </c>
      <c r="I128" s="2" t="str">
        <f>_xlfn.XLOOKUP(D128,customers!$A$1:$A$1001,customers!$G$1:$G$1001,,0)</f>
        <v>United States</v>
      </c>
      <c r="J128" t="str">
        <f>INDEX(products!$A$1:$G$49,MATCH(orders!$E128,products!$A$1:$A$49,0), MATCH(orders!J$1,products!$A$1:$G$1,0))</f>
        <v>Ara</v>
      </c>
      <c r="K128" t="str">
        <f>INDEX(products!$A$1:$G$49,MATCH(orders!$E128,products!$A$1:$A$49,0), MATCH(orders!K$1,products!$A$1:$G$1,0))</f>
        <v>M</v>
      </c>
      <c r="L128" s="3">
        <f>INDEX(products!$A$1:$G$49,MATCH(orders!$E128,products!$A$1:$A$49,0), MATCH(orders!L$1,products!$A$1:$G$1,0))</f>
        <v>1</v>
      </c>
      <c r="M128" s="4">
        <f>INDEX(products!$A$1:$G$49,MATCH(orders!$E128,products!$A$1:$A$49,0), MATCH(orders!M$1,products!$A$1:$G$1,0))</f>
        <v>11.25</v>
      </c>
      <c r="N128" s="4">
        <f t="shared" si="2"/>
        <v>11.25</v>
      </c>
      <c r="O128" t="str">
        <f t="shared" si="3"/>
        <v>Arabica</v>
      </c>
      <c r="P128" t="str" cm="1">
        <f t="array" ref="P128">_xlfn.IFS(K128 = "M", "Medium", K128 = "L", "Light", K128 = "D", "Dark")</f>
        <v>Medium</v>
      </c>
      <c r="Q128" t="str">
        <f>_xlfn.XLOOKUP(Orders[[#This Row],[Customer ID]],customers!$A$2:$A$1001,customers!$I$2:$I$1001,,0)</f>
        <v>No</v>
      </c>
      <c r="S128" t="str">
        <v>XQJ-86887-506</v>
      </c>
      <c r="T128">
        <v>44506</v>
      </c>
      <c r="U128" t="str">
        <v>66458-91190-YC</v>
      </c>
      <c r="V128" t="str">
        <v>E-L-1</v>
      </c>
      <c r="W128">
        <v>4</v>
      </c>
      <c r="X128" t="str">
        <v>Marja Urion</v>
      </c>
      <c r="Y128" t="str">
        <v>murione5@alexa.com</v>
      </c>
      <c r="Z128" t="str">
        <v>Ireland</v>
      </c>
      <c r="AA128" t="str">
        <v>Exc</v>
      </c>
      <c r="AB128" t="str">
        <v>L</v>
      </c>
      <c r="AC128">
        <v>1</v>
      </c>
      <c r="AD128">
        <v>14.85</v>
      </c>
      <c r="AE128">
        <v>59.4</v>
      </c>
      <c r="AF128" t="str">
        <v>Excelsa</v>
      </c>
      <c r="AG128" t="str">
        <v>Light</v>
      </c>
      <c r="AH128" t="str">
        <v>Yes</v>
      </c>
    </row>
    <row r="129" spans="2:34" x14ac:dyDescent="0.35">
      <c r="B129" s="2" t="s">
        <v>1204</v>
      </c>
      <c r="C129" s="5">
        <v>44510</v>
      </c>
      <c r="D129" s="2" t="s">
        <v>1205</v>
      </c>
      <c r="E129" t="s">
        <v>6143</v>
      </c>
      <c r="F129" s="2">
        <v>6</v>
      </c>
      <c r="G129" s="2" t="str">
        <f>INDEX(customers!$A$2:$I$1001,MATCH(orders!$D129,customers!$A$2:$A$1001,0), MATCH(orders!G$1,customers!$A$1:$I$1,0))</f>
        <v>Raleigh Lepere</v>
      </c>
      <c r="H129" s="2" t="str">
        <f>IF(INDEX(customers!$A$2:$I$1001,MATCH(orders!$D129,customers!$A$2:$A$1001,0), MATCH(orders!H$1,customers!$A$1:$I$1,0)) = 0, " ", INDEX(customers!$A$2:$I$1001,MATCH(orders!$D129,customers!$A$2:$A$1001,0), MATCH(orders!H$1,customers!$A$1:$I$1,0)))</f>
        <v>rlepere3j@shop-pro.jp</v>
      </c>
      <c r="I129" s="2" t="str">
        <f>_xlfn.XLOOKUP(D129,customers!$A$1:$A$1001,customers!$G$1:$G$1001,,0)</f>
        <v>Ireland</v>
      </c>
      <c r="J129" t="str">
        <f>INDEX(products!$A$1:$G$49,MATCH(orders!$E129,products!$A$1:$A$49,0), MATCH(orders!J$1,products!$A$1:$G$1,0))</f>
        <v>Lib</v>
      </c>
      <c r="K129" t="str">
        <f>INDEX(products!$A$1:$G$49,MATCH(orders!$E129,products!$A$1:$A$49,0), MATCH(orders!K$1,products!$A$1:$G$1,0))</f>
        <v>D</v>
      </c>
      <c r="L129" s="3">
        <f>INDEX(products!$A$1:$G$49,MATCH(orders!$E129,products!$A$1:$A$49,0), MATCH(orders!L$1,products!$A$1:$G$1,0))</f>
        <v>1</v>
      </c>
      <c r="M129" s="4">
        <f>INDEX(products!$A$1:$G$49,MATCH(orders!$E129,products!$A$1:$A$49,0), MATCH(orders!M$1,products!$A$1:$G$1,0))</f>
        <v>12.95</v>
      </c>
      <c r="N129" s="4">
        <f t="shared" si="2"/>
        <v>77.699999999999989</v>
      </c>
      <c r="O129" t="str">
        <f t="shared" si="3"/>
        <v>Liberica</v>
      </c>
      <c r="P129" t="str" cm="1">
        <f t="array" ref="P129">_xlfn.IFS(K129 = "M", "Medium", K129 = "L", "Light", K129 = "D", "Dark")</f>
        <v>Dark</v>
      </c>
      <c r="Q129" t="str">
        <f>_xlfn.XLOOKUP(Orders[[#This Row],[Customer ID]],customers!$A$2:$A$1001,customers!$I$2:$I$1001,,0)</f>
        <v>No</v>
      </c>
      <c r="S129" t="str">
        <v>PUX-47906-110</v>
      </c>
      <c r="T129">
        <v>44470</v>
      </c>
      <c r="U129" t="str">
        <v>02002-98725-CH</v>
      </c>
      <c r="V129" t="str">
        <v>L-M-1</v>
      </c>
      <c r="W129">
        <v>4</v>
      </c>
      <c r="X129" t="str">
        <v>Alfy Snowding</v>
      </c>
      <c r="Y129" t="str">
        <v>asnowding60@comsenz.com</v>
      </c>
      <c r="Z129" t="str">
        <v>United States</v>
      </c>
      <c r="AA129" t="str">
        <v>Lib</v>
      </c>
      <c r="AB129" t="str">
        <v>M</v>
      </c>
      <c r="AC129">
        <v>1</v>
      </c>
      <c r="AD129">
        <v>14.55</v>
      </c>
      <c r="AE129">
        <v>58.2</v>
      </c>
      <c r="AF129" t="str">
        <v>Liberica</v>
      </c>
      <c r="AG129" t="str">
        <v>Medium</v>
      </c>
      <c r="AH129" t="str">
        <v>Yes</v>
      </c>
    </row>
    <row r="130" spans="2:34" x14ac:dyDescent="0.35">
      <c r="B130" s="2" t="s">
        <v>1210</v>
      </c>
      <c r="C130" s="5">
        <v>44439</v>
      </c>
      <c r="D130" s="2" t="s">
        <v>1211</v>
      </c>
      <c r="E130" t="s">
        <v>6157</v>
      </c>
      <c r="F130" s="2">
        <v>1</v>
      </c>
      <c r="G130" s="2" t="str">
        <f>INDEX(customers!$A$2:$I$1001,MATCH(orders!$D130,customers!$A$2:$A$1001,0), MATCH(orders!G$1,customers!$A$1:$I$1,0))</f>
        <v>Timofei Woofinden</v>
      </c>
      <c r="H130" s="2" t="str">
        <f>IF(INDEX(customers!$A$2:$I$1001,MATCH(orders!$D130,customers!$A$2:$A$1001,0), MATCH(orders!H$1,customers!$A$1:$I$1,0)) = 0, " ", INDEX(customers!$A$2:$I$1001,MATCH(orders!$D130,customers!$A$2:$A$1001,0), MATCH(orders!H$1,customers!$A$1:$I$1,0)))</f>
        <v>twoofinden3k@businesswire.com</v>
      </c>
      <c r="I130" s="2" t="str">
        <f>_xlfn.XLOOKUP(D130,customers!$A$1:$A$1001,customers!$G$1:$G$1001,,0)</f>
        <v>United States</v>
      </c>
      <c r="J130" t="str">
        <f>INDEX(products!$A$1:$G$49,MATCH(orders!$E130,products!$A$1:$A$49,0), MATCH(orders!J$1,products!$A$1:$G$1,0))</f>
        <v>Ara</v>
      </c>
      <c r="K130" t="str">
        <f>INDEX(products!$A$1:$G$49,MATCH(orders!$E130,products!$A$1:$A$49,0), MATCH(orders!K$1,products!$A$1:$G$1,0))</f>
        <v>M</v>
      </c>
      <c r="L130" s="3">
        <f>INDEX(products!$A$1:$G$49,MATCH(orders!$E130,products!$A$1:$A$49,0), MATCH(orders!L$1,products!$A$1:$G$1,0))</f>
        <v>0.5</v>
      </c>
      <c r="M130" s="4">
        <f>INDEX(products!$A$1:$G$49,MATCH(orders!$E130,products!$A$1:$A$49,0), MATCH(orders!M$1,products!$A$1:$G$1,0))</f>
        <v>6.75</v>
      </c>
      <c r="N130" s="4">
        <f t="shared" si="2"/>
        <v>6.75</v>
      </c>
      <c r="O130" t="str">
        <f t="shared" si="3"/>
        <v>Arabica</v>
      </c>
      <c r="P130" t="str" cm="1">
        <f t="array" ref="P130">_xlfn.IFS(K130 = "M", "Medium", K130 = "L", "Light", K130 = "D", "Dark")</f>
        <v>Medium</v>
      </c>
      <c r="Q130" t="str">
        <f>_xlfn.XLOOKUP(Orders[[#This Row],[Customer ID]],customers!$A$2:$A$1001,customers!$I$2:$I$1001,,0)</f>
        <v>No</v>
      </c>
      <c r="S130" t="str">
        <v>GFK-52063-244</v>
      </c>
      <c r="T130">
        <v>44011</v>
      </c>
      <c r="U130" t="str">
        <v>44981-99666-XB</v>
      </c>
      <c r="V130" t="str">
        <v>L-L-0.5</v>
      </c>
      <c r="W130">
        <v>6</v>
      </c>
      <c r="X130" t="str">
        <v>Una Welberry</v>
      </c>
      <c r="Y130" t="str">
        <v>uwelberryy@ebay.co.uk</v>
      </c>
      <c r="Z130" t="str">
        <v>United Kingdom</v>
      </c>
      <c r="AA130" t="str">
        <v>Lib</v>
      </c>
      <c r="AB130" t="str">
        <v>L</v>
      </c>
      <c r="AC130">
        <v>0.5</v>
      </c>
      <c r="AD130">
        <v>9.51</v>
      </c>
      <c r="AE130">
        <v>57.06</v>
      </c>
      <c r="AF130" t="str">
        <v>Liberica</v>
      </c>
      <c r="AG130" t="str">
        <v>Light</v>
      </c>
      <c r="AH130" t="str">
        <v>Yes</v>
      </c>
    </row>
    <row r="131" spans="2:34" x14ac:dyDescent="0.35">
      <c r="B131" s="2" t="s">
        <v>1216</v>
      </c>
      <c r="C131" s="5">
        <v>43652</v>
      </c>
      <c r="D131" s="2" t="s">
        <v>1217</v>
      </c>
      <c r="E131" t="s">
        <v>6183</v>
      </c>
      <c r="F131" s="2">
        <v>1</v>
      </c>
      <c r="G131" s="2" t="str">
        <f>INDEX(customers!$A$2:$I$1001,MATCH(orders!$D131,customers!$A$2:$A$1001,0), MATCH(orders!G$1,customers!$A$1:$I$1,0))</f>
        <v>Evelina Dacca</v>
      </c>
      <c r="H131" s="2" t="str">
        <f>IF(INDEX(customers!$A$2:$I$1001,MATCH(orders!$D131,customers!$A$2:$A$1001,0), MATCH(orders!H$1,customers!$A$1:$I$1,0)) = 0, " ", INDEX(customers!$A$2:$I$1001,MATCH(orders!$D131,customers!$A$2:$A$1001,0), MATCH(orders!H$1,customers!$A$1:$I$1,0)))</f>
        <v>edacca3l@google.pl</v>
      </c>
      <c r="I131" s="2" t="str">
        <f>_xlfn.XLOOKUP(D131,customers!$A$1:$A$1001,customers!$G$1:$G$1001,,0)</f>
        <v>United States</v>
      </c>
      <c r="J131" t="str">
        <f>INDEX(products!$A$1:$G$49,MATCH(orders!$E131,products!$A$1:$A$49,0), MATCH(orders!J$1,products!$A$1:$G$1,0))</f>
        <v>Exc</v>
      </c>
      <c r="K131" t="str">
        <f>INDEX(products!$A$1:$G$49,MATCH(orders!$E131,products!$A$1:$A$49,0), MATCH(orders!K$1,products!$A$1:$G$1,0))</f>
        <v>D</v>
      </c>
      <c r="L131" s="3">
        <f>INDEX(products!$A$1:$G$49,MATCH(orders!$E131,products!$A$1:$A$49,0), MATCH(orders!L$1,products!$A$1:$G$1,0))</f>
        <v>1</v>
      </c>
      <c r="M131" s="4">
        <f>INDEX(products!$A$1:$G$49,MATCH(orders!$E131,products!$A$1:$A$49,0), MATCH(orders!M$1,products!$A$1:$G$1,0))</f>
        <v>12.15</v>
      </c>
      <c r="N131" s="4">
        <f t="shared" ref="N131:N194" si="4">M131*F131</f>
        <v>12.15</v>
      </c>
      <c r="O131" t="str">
        <f t="shared" ref="O131:O194" si="5">IF(J131="Rob","Robusta",IF(J131="Exc","Excelsa",IF(J131="Ara","Arabica",IF(J131="Lib","Liberica"," "))))</f>
        <v>Excelsa</v>
      </c>
      <c r="P131" t="str" cm="1">
        <f t="array" ref="P131">_xlfn.IFS(K131 = "M", "Medium", K131 = "L", "Light", K131 = "D", "Dark")</f>
        <v>Dark</v>
      </c>
      <c r="Q131" t="str">
        <f>_xlfn.XLOOKUP(Orders[[#This Row],[Customer ID]],customers!$A$2:$A$1001,customers!$I$2:$I$1001,,0)</f>
        <v>Yes</v>
      </c>
      <c r="S131" t="str">
        <v>IKK-62234-199</v>
      </c>
      <c r="T131">
        <v>44651</v>
      </c>
      <c r="U131" t="str">
        <v>91190-84826-IQ</v>
      </c>
      <c r="V131" t="str">
        <v>L-L-0.5</v>
      </c>
      <c r="W131">
        <v>6</v>
      </c>
      <c r="X131" t="str">
        <v>Raphaela Schankelborg</v>
      </c>
      <c r="Y131" t="str">
        <v>rschankelborgot@ameblo.jp</v>
      </c>
      <c r="Z131" t="str">
        <v>United States</v>
      </c>
      <c r="AA131" t="str">
        <v>Lib</v>
      </c>
      <c r="AB131" t="str">
        <v>L</v>
      </c>
      <c r="AC131">
        <v>0.5</v>
      </c>
      <c r="AD131">
        <v>9.51</v>
      </c>
      <c r="AE131">
        <v>57.06</v>
      </c>
      <c r="AF131" t="str">
        <v>Liberica</v>
      </c>
      <c r="AG131" t="str">
        <v>Light</v>
      </c>
      <c r="AH131" t="str">
        <v>Yes</v>
      </c>
    </row>
    <row r="132" spans="2:34" x14ac:dyDescent="0.35">
      <c r="B132" s="2" t="s">
        <v>1222</v>
      </c>
      <c r="C132" s="5">
        <v>44624</v>
      </c>
      <c r="D132" s="2" t="s">
        <v>1223</v>
      </c>
      <c r="E132" t="s">
        <v>6182</v>
      </c>
      <c r="F132" s="2">
        <v>5</v>
      </c>
      <c r="G132" s="2" t="str">
        <f>INDEX(customers!$A$2:$I$1001,MATCH(orders!$D132,customers!$A$2:$A$1001,0), MATCH(orders!G$1,customers!$A$1:$I$1,0))</f>
        <v>Bidget Tremellier</v>
      </c>
      <c r="H132" s="2" t="str">
        <f>IF(INDEX(customers!$A$2:$I$1001,MATCH(orders!$D132,customers!$A$2:$A$1001,0), MATCH(orders!H$1,customers!$A$1:$I$1,0)) = 0, " ", INDEX(customers!$A$2:$I$1001,MATCH(orders!$D132,customers!$A$2:$A$1001,0), MATCH(orders!H$1,customers!$A$1:$I$1,0)))</f>
        <v xml:space="preserve"> </v>
      </c>
      <c r="I132" s="2" t="str">
        <f>_xlfn.XLOOKUP(D132,customers!$A$1:$A$1001,customers!$G$1:$G$1001,,0)</f>
        <v>Ireland</v>
      </c>
      <c r="J132" t="str">
        <f>INDEX(products!$A$1:$G$49,MATCH(orders!$E132,products!$A$1:$A$49,0), MATCH(orders!J$1,products!$A$1:$G$1,0))</f>
        <v>Ara</v>
      </c>
      <c r="K132" t="str">
        <f>INDEX(products!$A$1:$G$49,MATCH(orders!$E132,products!$A$1:$A$49,0), MATCH(orders!K$1,products!$A$1:$G$1,0))</f>
        <v>L</v>
      </c>
      <c r="L132" s="3">
        <f>INDEX(products!$A$1:$G$49,MATCH(orders!$E132,products!$A$1:$A$49,0), MATCH(orders!L$1,products!$A$1:$G$1,0))</f>
        <v>2.5</v>
      </c>
      <c r="M132" s="4">
        <f>INDEX(products!$A$1:$G$49,MATCH(orders!$E132,products!$A$1:$A$49,0), MATCH(orders!M$1,products!$A$1:$G$1,0))</f>
        <v>29.784999999999997</v>
      </c>
      <c r="N132" s="4">
        <f t="shared" si="4"/>
        <v>148.92499999999998</v>
      </c>
      <c r="O132" t="str">
        <f t="shared" si="5"/>
        <v>Arabica</v>
      </c>
      <c r="P132" t="str" cm="1">
        <f t="array" ref="P132">_xlfn.IFS(K132 = "M", "Medium", K132 = "L", "Light", K132 = "D", "Dark")</f>
        <v>Light</v>
      </c>
      <c r="Q132" t="str">
        <f>_xlfn.XLOOKUP(Orders[[#This Row],[Customer ID]],customers!$A$2:$A$1001,customers!$I$2:$I$1001,,0)</f>
        <v>Yes</v>
      </c>
      <c r="S132" t="str">
        <v>LBC-45686-819</v>
      </c>
      <c r="T132">
        <v>44317</v>
      </c>
      <c r="U132" t="str">
        <v>98573-41811-EQ</v>
      </c>
      <c r="V132" t="str">
        <v>A-M-1</v>
      </c>
      <c r="W132">
        <v>5</v>
      </c>
      <c r="X132" t="str">
        <v>Rem Furman</v>
      </c>
      <c r="Y132" t="str">
        <v>rfurman62@t.co</v>
      </c>
      <c r="Z132" t="str">
        <v>Ireland</v>
      </c>
      <c r="AA132" t="str">
        <v>Ara</v>
      </c>
      <c r="AB132" t="str">
        <v>M</v>
      </c>
      <c r="AC132">
        <v>1</v>
      </c>
      <c r="AD132">
        <v>11.25</v>
      </c>
      <c r="AE132">
        <v>56.25</v>
      </c>
      <c r="AF132" t="str">
        <v>Arabica</v>
      </c>
      <c r="AG132" t="str">
        <v>Medium</v>
      </c>
      <c r="AH132" t="str">
        <v>Yes</v>
      </c>
    </row>
    <row r="133" spans="2:34" x14ac:dyDescent="0.35">
      <c r="B133" s="2" t="s">
        <v>1227</v>
      </c>
      <c r="C133" s="5">
        <v>44196</v>
      </c>
      <c r="D133" s="2" t="s">
        <v>1228</v>
      </c>
      <c r="E133" t="s">
        <v>6144</v>
      </c>
      <c r="F133" s="2">
        <v>2</v>
      </c>
      <c r="G133" s="2" t="str">
        <f>INDEX(customers!$A$2:$I$1001,MATCH(orders!$D133,customers!$A$2:$A$1001,0), MATCH(orders!G$1,customers!$A$1:$I$1,0))</f>
        <v>Bobinette Hindsberg</v>
      </c>
      <c r="H133" s="2" t="str">
        <f>IF(INDEX(customers!$A$2:$I$1001,MATCH(orders!$D133,customers!$A$2:$A$1001,0), MATCH(orders!H$1,customers!$A$1:$I$1,0)) = 0, " ", INDEX(customers!$A$2:$I$1001,MATCH(orders!$D133,customers!$A$2:$A$1001,0), MATCH(orders!H$1,customers!$A$1:$I$1,0)))</f>
        <v>bhindsberg3n@blogs.com</v>
      </c>
      <c r="I133" s="2" t="str">
        <f>_xlfn.XLOOKUP(D133,customers!$A$1:$A$1001,customers!$G$1:$G$1001,,0)</f>
        <v>United States</v>
      </c>
      <c r="J133" t="str">
        <f>INDEX(products!$A$1:$G$49,MATCH(orders!$E133,products!$A$1:$A$49,0), MATCH(orders!J$1,products!$A$1:$G$1,0))</f>
        <v>Exc</v>
      </c>
      <c r="K133" t="str">
        <f>INDEX(products!$A$1:$G$49,MATCH(orders!$E133,products!$A$1:$A$49,0), MATCH(orders!K$1,products!$A$1:$G$1,0))</f>
        <v>D</v>
      </c>
      <c r="L133" s="3">
        <f>INDEX(products!$A$1:$G$49,MATCH(orders!$E133,products!$A$1:$A$49,0), MATCH(orders!L$1,products!$A$1:$G$1,0))</f>
        <v>0.5</v>
      </c>
      <c r="M133" s="4">
        <f>INDEX(products!$A$1:$G$49,MATCH(orders!$E133,products!$A$1:$A$49,0), MATCH(orders!M$1,products!$A$1:$G$1,0))</f>
        <v>7.29</v>
      </c>
      <c r="N133" s="4">
        <f t="shared" si="4"/>
        <v>14.58</v>
      </c>
      <c r="O133" t="str">
        <f t="shared" si="5"/>
        <v>Excelsa</v>
      </c>
      <c r="P133" t="str" cm="1">
        <f t="array" ref="P133">_xlfn.IFS(K133 = "M", "Medium", K133 = "L", "Light", K133 = "D", "Dark")</f>
        <v>Dark</v>
      </c>
      <c r="Q133" t="str">
        <f>_xlfn.XLOOKUP(Orders[[#This Row],[Customer ID]],customers!$A$2:$A$1001,customers!$I$2:$I$1001,,0)</f>
        <v>Yes</v>
      </c>
      <c r="S133" t="str">
        <v>JZV-43874-185</v>
      </c>
      <c r="T133">
        <v>44410</v>
      </c>
      <c r="U133" t="str">
        <v>18551-80943-YQ</v>
      </c>
      <c r="V133" t="str">
        <v>A-M-1</v>
      </c>
      <c r="W133">
        <v>5</v>
      </c>
      <c r="X133" t="str">
        <v>Freeland Missenden</v>
      </c>
      <c r="Y133" t="str">
        <v xml:space="preserve"> </v>
      </c>
      <c r="Z133" t="str">
        <v>United States</v>
      </c>
      <c r="AA133" t="str">
        <v>Ara</v>
      </c>
      <c r="AB133" t="str">
        <v>M</v>
      </c>
      <c r="AC133">
        <v>1</v>
      </c>
      <c r="AD133">
        <v>11.25</v>
      </c>
      <c r="AE133">
        <v>56.25</v>
      </c>
      <c r="AF133" t="str">
        <v>Arabica</v>
      </c>
      <c r="AG133" t="str">
        <v>Medium</v>
      </c>
      <c r="AH133" t="str">
        <v>Yes</v>
      </c>
    </row>
    <row r="134" spans="2:34" x14ac:dyDescent="0.35">
      <c r="B134" s="2" t="s">
        <v>1233</v>
      </c>
      <c r="C134" s="5">
        <v>44043</v>
      </c>
      <c r="D134" s="2" t="s">
        <v>1234</v>
      </c>
      <c r="E134" t="s">
        <v>6182</v>
      </c>
      <c r="F134" s="2">
        <v>5</v>
      </c>
      <c r="G134" s="2" t="str">
        <f>INDEX(customers!$A$2:$I$1001,MATCH(orders!$D134,customers!$A$2:$A$1001,0), MATCH(orders!G$1,customers!$A$1:$I$1,0))</f>
        <v>Osbert Robins</v>
      </c>
      <c r="H134" s="2" t="str">
        <f>IF(INDEX(customers!$A$2:$I$1001,MATCH(orders!$D134,customers!$A$2:$A$1001,0), MATCH(orders!H$1,customers!$A$1:$I$1,0)) = 0, " ", INDEX(customers!$A$2:$I$1001,MATCH(orders!$D134,customers!$A$2:$A$1001,0), MATCH(orders!H$1,customers!$A$1:$I$1,0)))</f>
        <v>orobins3o@salon.com</v>
      </c>
      <c r="I134" s="2" t="str">
        <f>_xlfn.XLOOKUP(D134,customers!$A$1:$A$1001,customers!$G$1:$G$1001,,0)</f>
        <v>United States</v>
      </c>
      <c r="J134" t="str">
        <f>INDEX(products!$A$1:$G$49,MATCH(orders!$E134,products!$A$1:$A$49,0), MATCH(orders!J$1,products!$A$1:$G$1,0))</f>
        <v>Ara</v>
      </c>
      <c r="K134" t="str">
        <f>INDEX(products!$A$1:$G$49,MATCH(orders!$E134,products!$A$1:$A$49,0), MATCH(orders!K$1,products!$A$1:$G$1,0))</f>
        <v>L</v>
      </c>
      <c r="L134" s="3">
        <f>INDEX(products!$A$1:$G$49,MATCH(orders!$E134,products!$A$1:$A$49,0), MATCH(orders!L$1,products!$A$1:$G$1,0))</f>
        <v>2.5</v>
      </c>
      <c r="M134" s="4">
        <f>INDEX(products!$A$1:$G$49,MATCH(orders!$E134,products!$A$1:$A$49,0), MATCH(orders!M$1,products!$A$1:$G$1,0))</f>
        <v>29.784999999999997</v>
      </c>
      <c r="N134" s="4">
        <f t="shared" si="4"/>
        <v>148.92499999999998</v>
      </c>
      <c r="O134" t="str">
        <f t="shared" si="5"/>
        <v>Arabica</v>
      </c>
      <c r="P134" t="str" cm="1">
        <f t="array" ref="P134">_xlfn.IFS(K134 = "M", "Medium", K134 = "L", "Light", K134 = "D", "Dark")</f>
        <v>Light</v>
      </c>
      <c r="Q134" t="str">
        <f>_xlfn.XLOOKUP(Orders[[#This Row],[Customer ID]],customers!$A$2:$A$1001,customers!$I$2:$I$1001,,0)</f>
        <v>Yes</v>
      </c>
      <c r="S134" t="str">
        <v>AOL-13866-711</v>
      </c>
      <c r="T134">
        <v>43510</v>
      </c>
      <c r="U134" t="str">
        <v>83490-88357-LJ</v>
      </c>
      <c r="V134" t="str">
        <v>E-M-1</v>
      </c>
      <c r="W134">
        <v>4</v>
      </c>
      <c r="X134" t="str">
        <v>Eustace Stenton</v>
      </c>
      <c r="Y134" t="str">
        <v>estentonms@google.it</v>
      </c>
      <c r="Z134" t="str">
        <v>United States</v>
      </c>
      <c r="AA134" t="str">
        <v>Exc</v>
      </c>
      <c r="AB134" t="str">
        <v>M</v>
      </c>
      <c r="AC134">
        <v>1</v>
      </c>
      <c r="AD134">
        <v>13.75</v>
      </c>
      <c r="AE134">
        <v>55</v>
      </c>
      <c r="AF134" t="str">
        <v>Excelsa</v>
      </c>
      <c r="AG134" t="str">
        <v>Medium</v>
      </c>
      <c r="AH134" t="str">
        <v>Yes</v>
      </c>
    </row>
    <row r="135" spans="2:34" x14ac:dyDescent="0.35">
      <c r="B135" s="2" t="s">
        <v>1239</v>
      </c>
      <c r="C135" s="5">
        <v>44340</v>
      </c>
      <c r="D135" s="2" t="s">
        <v>1240</v>
      </c>
      <c r="E135" t="s">
        <v>6143</v>
      </c>
      <c r="F135" s="2">
        <v>1</v>
      </c>
      <c r="G135" s="2" t="str">
        <f>INDEX(customers!$A$2:$I$1001,MATCH(orders!$D135,customers!$A$2:$A$1001,0), MATCH(orders!G$1,customers!$A$1:$I$1,0))</f>
        <v>Othello Syseland</v>
      </c>
      <c r="H135" s="2" t="str">
        <f>IF(INDEX(customers!$A$2:$I$1001,MATCH(orders!$D135,customers!$A$2:$A$1001,0), MATCH(orders!H$1,customers!$A$1:$I$1,0)) = 0, " ", INDEX(customers!$A$2:$I$1001,MATCH(orders!$D135,customers!$A$2:$A$1001,0), MATCH(orders!H$1,customers!$A$1:$I$1,0)))</f>
        <v>osyseland3p@independent.co.uk</v>
      </c>
      <c r="I135" s="2" t="str">
        <f>_xlfn.XLOOKUP(D135,customers!$A$1:$A$1001,customers!$G$1:$G$1001,,0)</f>
        <v>United States</v>
      </c>
      <c r="J135" t="str">
        <f>INDEX(products!$A$1:$G$49,MATCH(orders!$E135,products!$A$1:$A$49,0), MATCH(orders!J$1,products!$A$1:$G$1,0))</f>
        <v>Lib</v>
      </c>
      <c r="K135" t="str">
        <f>INDEX(products!$A$1:$G$49,MATCH(orders!$E135,products!$A$1:$A$49,0), MATCH(orders!K$1,products!$A$1:$G$1,0))</f>
        <v>D</v>
      </c>
      <c r="L135" s="3">
        <f>INDEX(products!$A$1:$G$49,MATCH(orders!$E135,products!$A$1:$A$49,0), MATCH(orders!L$1,products!$A$1:$G$1,0))</f>
        <v>1</v>
      </c>
      <c r="M135" s="4">
        <f>INDEX(products!$A$1:$G$49,MATCH(orders!$E135,products!$A$1:$A$49,0), MATCH(orders!M$1,products!$A$1:$G$1,0))</f>
        <v>12.95</v>
      </c>
      <c r="N135" s="4">
        <f t="shared" si="4"/>
        <v>12.95</v>
      </c>
      <c r="O135" t="str">
        <f t="shared" si="5"/>
        <v>Liberica</v>
      </c>
      <c r="P135" t="str" cm="1">
        <f t="array" ref="P135">_xlfn.IFS(K135 = "M", "Medium", K135 = "L", "Light", K135 = "D", "Dark")</f>
        <v>Dark</v>
      </c>
      <c r="Q135" t="str">
        <f>_xlfn.XLOOKUP(Orders[[#This Row],[Customer ID]],customers!$A$2:$A$1001,customers!$I$2:$I$1001,,0)</f>
        <v>No</v>
      </c>
      <c r="S135" t="str">
        <v>NOY-99738-977</v>
      </c>
      <c r="T135">
        <v>43737</v>
      </c>
      <c r="U135" t="str">
        <v>82872-34456-LJ</v>
      </c>
      <c r="V135" t="str">
        <v>R-L-2.5</v>
      </c>
      <c r="W135">
        <v>2</v>
      </c>
      <c r="X135" t="str">
        <v>Madelaine Sharples</v>
      </c>
      <c r="Y135" t="str">
        <v xml:space="preserve"> </v>
      </c>
      <c r="Z135" t="str">
        <v>United Kingdom</v>
      </c>
      <c r="AA135" t="str">
        <v>Rob</v>
      </c>
      <c r="AB135" t="str">
        <v>L</v>
      </c>
      <c r="AC135">
        <v>2.5</v>
      </c>
      <c r="AD135">
        <v>27.484999999999996</v>
      </c>
      <c r="AE135">
        <v>54.969999999999992</v>
      </c>
      <c r="AF135" t="str">
        <v>Robusta</v>
      </c>
      <c r="AG135" t="str">
        <v>Light</v>
      </c>
      <c r="AH135" t="str">
        <v>Yes</v>
      </c>
    </row>
    <row r="136" spans="2:34" x14ac:dyDescent="0.35">
      <c r="B136" s="2" t="s">
        <v>1245</v>
      </c>
      <c r="C136" s="5">
        <v>44758</v>
      </c>
      <c r="D136" s="2" t="s">
        <v>1246</v>
      </c>
      <c r="E136" t="s">
        <v>6166</v>
      </c>
      <c r="F136" s="2">
        <v>3</v>
      </c>
      <c r="G136" s="2" t="str">
        <f>INDEX(customers!$A$2:$I$1001,MATCH(orders!$D136,customers!$A$2:$A$1001,0), MATCH(orders!G$1,customers!$A$1:$I$1,0))</f>
        <v>Ewell Hanby</v>
      </c>
      <c r="H136" s="2" t="str">
        <f>IF(INDEX(customers!$A$2:$I$1001,MATCH(orders!$D136,customers!$A$2:$A$1001,0), MATCH(orders!H$1,customers!$A$1:$I$1,0)) = 0, " ", INDEX(customers!$A$2:$I$1001,MATCH(orders!$D136,customers!$A$2:$A$1001,0), MATCH(orders!H$1,customers!$A$1:$I$1,0)))</f>
        <v xml:space="preserve"> </v>
      </c>
      <c r="I136" s="2" t="str">
        <f>_xlfn.XLOOKUP(D136,customers!$A$1:$A$1001,customers!$G$1:$G$1001,,0)</f>
        <v>United States</v>
      </c>
      <c r="J136" t="str">
        <f>INDEX(products!$A$1:$G$49,MATCH(orders!$E136,products!$A$1:$A$49,0), MATCH(orders!J$1,products!$A$1:$G$1,0))</f>
        <v>Exc</v>
      </c>
      <c r="K136" t="str">
        <f>INDEX(products!$A$1:$G$49,MATCH(orders!$E136,products!$A$1:$A$49,0), MATCH(orders!K$1,products!$A$1:$G$1,0))</f>
        <v>M</v>
      </c>
      <c r="L136" s="3">
        <f>INDEX(products!$A$1:$G$49,MATCH(orders!$E136,products!$A$1:$A$49,0), MATCH(orders!L$1,products!$A$1:$G$1,0))</f>
        <v>2.5</v>
      </c>
      <c r="M136" s="4">
        <f>INDEX(products!$A$1:$G$49,MATCH(orders!$E136,products!$A$1:$A$49,0), MATCH(orders!M$1,products!$A$1:$G$1,0))</f>
        <v>31.624999999999996</v>
      </c>
      <c r="N136" s="4">
        <f t="shared" si="4"/>
        <v>94.874999999999986</v>
      </c>
      <c r="O136" t="str">
        <f t="shared" si="5"/>
        <v>Excelsa</v>
      </c>
      <c r="P136" t="str" cm="1">
        <f t="array" ref="P136">_xlfn.IFS(K136 = "M", "Medium", K136 = "L", "Light", K136 = "D", "Dark")</f>
        <v>Medium</v>
      </c>
      <c r="Q136" t="str">
        <f>_xlfn.XLOOKUP(Orders[[#This Row],[Customer ID]],customers!$A$2:$A$1001,customers!$I$2:$I$1001,,0)</f>
        <v>Yes</v>
      </c>
      <c r="S136" t="str">
        <v>NCH-55389-562</v>
      </c>
      <c r="T136">
        <v>43582</v>
      </c>
      <c r="U136" t="str">
        <v>86579-92122-OC</v>
      </c>
      <c r="V136" t="str">
        <v>R-L-2.5</v>
      </c>
      <c r="W136">
        <v>2</v>
      </c>
      <c r="X136" t="str">
        <v>Brenn Dundredge</v>
      </c>
      <c r="Y136" t="str">
        <v xml:space="preserve"> </v>
      </c>
      <c r="Z136" t="str">
        <v>United States</v>
      </c>
      <c r="AA136" t="str">
        <v>Rob</v>
      </c>
      <c r="AB136" t="str">
        <v>L</v>
      </c>
      <c r="AC136">
        <v>2.5</v>
      </c>
      <c r="AD136">
        <v>27.484999999999996</v>
      </c>
      <c r="AE136">
        <v>54.969999999999992</v>
      </c>
      <c r="AF136" t="str">
        <v>Robusta</v>
      </c>
      <c r="AG136" t="str">
        <v>Light</v>
      </c>
      <c r="AH136" t="str">
        <v>Yes</v>
      </c>
    </row>
    <row r="137" spans="2:34" x14ac:dyDescent="0.35">
      <c r="B137" s="2" t="s">
        <v>1249</v>
      </c>
      <c r="C137" s="5">
        <v>44232</v>
      </c>
      <c r="D137" s="2" t="s">
        <v>976</v>
      </c>
      <c r="E137" t="s">
        <v>6180</v>
      </c>
      <c r="F137" s="2">
        <v>5</v>
      </c>
      <c r="G137" s="2" t="str">
        <f>INDEX(customers!$A$2:$I$1001,MATCH(orders!$D137,customers!$A$2:$A$1001,0), MATCH(orders!G$1,customers!$A$1:$I$1,0))</f>
        <v>Blancha McAmish</v>
      </c>
      <c r="H137" s="2" t="str">
        <f>IF(INDEX(customers!$A$2:$I$1001,MATCH(orders!$D137,customers!$A$2:$A$1001,0), MATCH(orders!H$1,customers!$A$1:$I$1,0)) = 0, " ", INDEX(customers!$A$2:$I$1001,MATCH(orders!$D137,customers!$A$2:$A$1001,0), MATCH(orders!H$1,customers!$A$1:$I$1,0)))</f>
        <v>bmcamish2e@tripadvisor.com</v>
      </c>
      <c r="I137" s="2" t="str">
        <f>_xlfn.XLOOKUP(D137,customers!$A$1:$A$1001,customers!$G$1:$G$1001,,0)</f>
        <v>United States</v>
      </c>
      <c r="J137" t="str">
        <f>INDEX(products!$A$1:$G$49,MATCH(orders!$E137,products!$A$1:$A$49,0), MATCH(orders!J$1,products!$A$1:$G$1,0))</f>
        <v>Ara</v>
      </c>
      <c r="K137" t="str">
        <f>INDEX(products!$A$1:$G$49,MATCH(orders!$E137,products!$A$1:$A$49,0), MATCH(orders!K$1,products!$A$1:$G$1,0))</f>
        <v>L</v>
      </c>
      <c r="L137" s="3">
        <f>INDEX(products!$A$1:$G$49,MATCH(orders!$E137,products!$A$1:$A$49,0), MATCH(orders!L$1,products!$A$1:$G$1,0))</f>
        <v>0.5</v>
      </c>
      <c r="M137" s="4">
        <f>INDEX(products!$A$1:$G$49,MATCH(orders!$E137,products!$A$1:$A$49,0), MATCH(orders!M$1,products!$A$1:$G$1,0))</f>
        <v>7.77</v>
      </c>
      <c r="N137" s="4">
        <f t="shared" si="4"/>
        <v>38.849999999999994</v>
      </c>
      <c r="O137" t="str">
        <f t="shared" si="5"/>
        <v>Arabica</v>
      </c>
      <c r="P137" t="str" cm="1">
        <f t="array" ref="P137">_xlfn.IFS(K137 = "M", "Medium", K137 = "L", "Light", K137 = "D", "Dark")</f>
        <v>Light</v>
      </c>
      <c r="Q137" t="str">
        <f>_xlfn.XLOOKUP(Orders[[#This Row],[Customer ID]],customers!$A$2:$A$1001,customers!$I$2:$I$1001,,0)</f>
        <v>Yes</v>
      </c>
      <c r="S137" t="str">
        <v>WLL-59044-117</v>
      </c>
      <c r="T137">
        <v>44400</v>
      </c>
      <c r="U137" t="str">
        <v>28476-04082-GR</v>
      </c>
      <c r="V137" t="str">
        <v>R-D-1</v>
      </c>
      <c r="W137">
        <v>6</v>
      </c>
      <c r="X137" t="str">
        <v>Kipper Boorn</v>
      </c>
      <c r="Y137" t="str">
        <v>kboorn23@ezinearticles.com</v>
      </c>
      <c r="Z137" t="str">
        <v>Ireland</v>
      </c>
      <c r="AA137" t="str">
        <v>Rob</v>
      </c>
      <c r="AB137" t="str">
        <v>D</v>
      </c>
      <c r="AC137">
        <v>1</v>
      </c>
      <c r="AD137">
        <v>8.9499999999999993</v>
      </c>
      <c r="AE137">
        <v>53.699999999999996</v>
      </c>
      <c r="AF137" t="str">
        <v>Robusta</v>
      </c>
      <c r="AG137" t="str">
        <v>Dark</v>
      </c>
      <c r="AH137" t="str">
        <v>Yes</v>
      </c>
    </row>
    <row r="138" spans="2:34" x14ac:dyDescent="0.35">
      <c r="B138" s="2" t="s">
        <v>1255</v>
      </c>
      <c r="C138" s="5">
        <v>44406</v>
      </c>
      <c r="D138" s="2" t="s">
        <v>1256</v>
      </c>
      <c r="E138" t="s">
        <v>6154</v>
      </c>
      <c r="F138" s="2">
        <v>4</v>
      </c>
      <c r="G138" s="2" t="str">
        <f>INDEX(customers!$A$2:$I$1001,MATCH(orders!$D138,customers!$A$2:$A$1001,0), MATCH(orders!G$1,customers!$A$1:$I$1,0))</f>
        <v>Lowell Keenleyside</v>
      </c>
      <c r="H138" s="2" t="str">
        <f>IF(INDEX(customers!$A$2:$I$1001,MATCH(orders!$D138,customers!$A$2:$A$1001,0), MATCH(orders!H$1,customers!$A$1:$I$1,0)) = 0, " ", INDEX(customers!$A$2:$I$1001,MATCH(orders!$D138,customers!$A$2:$A$1001,0), MATCH(orders!H$1,customers!$A$1:$I$1,0)))</f>
        <v>lkeenleyside3s@topsy.com</v>
      </c>
      <c r="I138" s="2" t="str">
        <f>_xlfn.XLOOKUP(D138,customers!$A$1:$A$1001,customers!$G$1:$G$1001,,0)</f>
        <v>United States</v>
      </c>
      <c r="J138" t="str">
        <f>INDEX(products!$A$1:$G$49,MATCH(orders!$E138,products!$A$1:$A$49,0), MATCH(orders!J$1,products!$A$1:$G$1,0))</f>
        <v>Ara</v>
      </c>
      <c r="K138" t="str">
        <f>INDEX(products!$A$1:$G$49,MATCH(orders!$E138,products!$A$1:$A$49,0), MATCH(orders!K$1,products!$A$1:$G$1,0))</f>
        <v>D</v>
      </c>
      <c r="L138" s="3">
        <f>INDEX(products!$A$1:$G$49,MATCH(orders!$E138,products!$A$1:$A$49,0), MATCH(orders!L$1,products!$A$1:$G$1,0))</f>
        <v>0.2</v>
      </c>
      <c r="M138" s="4">
        <f>INDEX(products!$A$1:$G$49,MATCH(orders!$E138,products!$A$1:$A$49,0), MATCH(orders!M$1,products!$A$1:$G$1,0))</f>
        <v>2.9849999999999999</v>
      </c>
      <c r="N138" s="4">
        <f t="shared" si="4"/>
        <v>11.94</v>
      </c>
      <c r="O138" t="str">
        <f t="shared" si="5"/>
        <v>Arabica</v>
      </c>
      <c r="P138" t="str" cm="1">
        <f t="array" ref="P138">_xlfn.IFS(K138 = "M", "Medium", K138 = "L", "Light", K138 = "D", "Dark")</f>
        <v>Dark</v>
      </c>
      <c r="Q138" t="str">
        <f>_xlfn.XLOOKUP(Orders[[#This Row],[Customer ID]],customers!$A$2:$A$1001,customers!$I$2:$I$1001,,0)</f>
        <v>No</v>
      </c>
      <c r="S138" t="str">
        <v>EHJ-05910-257</v>
      </c>
      <c r="T138">
        <v>44234</v>
      </c>
      <c r="U138" t="str">
        <v>06812-11924-IK</v>
      </c>
      <c r="V138" t="str">
        <v>R-D-1</v>
      </c>
      <c r="W138">
        <v>6</v>
      </c>
      <c r="X138" t="str">
        <v>Mina Elstone</v>
      </c>
      <c r="Y138" t="str">
        <v xml:space="preserve"> </v>
      </c>
      <c r="Z138" t="str">
        <v>United States</v>
      </c>
      <c r="AA138" t="str">
        <v>Rob</v>
      </c>
      <c r="AB138" t="str">
        <v>D</v>
      </c>
      <c r="AC138">
        <v>1</v>
      </c>
      <c r="AD138">
        <v>8.9499999999999993</v>
      </c>
      <c r="AE138">
        <v>53.699999999999996</v>
      </c>
      <c r="AF138" t="str">
        <v>Robusta</v>
      </c>
      <c r="AG138" t="str">
        <v>Dark</v>
      </c>
      <c r="AH138" t="str">
        <v>Yes</v>
      </c>
    </row>
    <row r="139" spans="2:34" x14ac:dyDescent="0.35">
      <c r="B139" s="2" t="s">
        <v>1261</v>
      </c>
      <c r="C139" s="5">
        <v>44637</v>
      </c>
      <c r="D139" s="2" t="s">
        <v>1262</v>
      </c>
      <c r="E139" t="s">
        <v>6148</v>
      </c>
      <c r="F139" s="2">
        <v>3</v>
      </c>
      <c r="G139" s="2" t="str">
        <f>INDEX(customers!$A$2:$I$1001,MATCH(orders!$D139,customers!$A$2:$A$1001,0), MATCH(orders!G$1,customers!$A$1:$I$1,0))</f>
        <v>Elonore Joliffe</v>
      </c>
      <c r="H139" s="2" t="str">
        <f>IF(INDEX(customers!$A$2:$I$1001,MATCH(orders!$D139,customers!$A$2:$A$1001,0), MATCH(orders!H$1,customers!$A$1:$I$1,0)) = 0, " ", INDEX(customers!$A$2:$I$1001,MATCH(orders!$D139,customers!$A$2:$A$1001,0), MATCH(orders!H$1,customers!$A$1:$I$1,0)))</f>
        <v xml:space="preserve"> </v>
      </c>
      <c r="I139" s="2" t="str">
        <f>_xlfn.XLOOKUP(D139,customers!$A$1:$A$1001,customers!$G$1:$G$1001,,0)</f>
        <v>Ireland</v>
      </c>
      <c r="J139" t="str">
        <f>INDEX(products!$A$1:$G$49,MATCH(orders!$E139,products!$A$1:$A$49,0), MATCH(orders!J$1,products!$A$1:$G$1,0))</f>
        <v>Exc</v>
      </c>
      <c r="K139" t="str">
        <f>INDEX(products!$A$1:$G$49,MATCH(orders!$E139,products!$A$1:$A$49,0), MATCH(orders!K$1,products!$A$1:$G$1,0))</f>
        <v>L</v>
      </c>
      <c r="L139" s="3">
        <f>INDEX(products!$A$1:$G$49,MATCH(orders!$E139,products!$A$1:$A$49,0), MATCH(orders!L$1,products!$A$1:$G$1,0))</f>
        <v>2.5</v>
      </c>
      <c r="M139" s="4">
        <f>INDEX(products!$A$1:$G$49,MATCH(orders!$E139,products!$A$1:$A$49,0), MATCH(orders!M$1,products!$A$1:$G$1,0))</f>
        <v>34.154999999999994</v>
      </c>
      <c r="N139" s="4">
        <f t="shared" si="4"/>
        <v>102.46499999999997</v>
      </c>
      <c r="O139" t="str">
        <f t="shared" si="5"/>
        <v>Excelsa</v>
      </c>
      <c r="P139" t="str" cm="1">
        <f t="array" ref="P139">_xlfn.IFS(K139 = "M", "Medium", K139 = "L", "Light", K139 = "D", "Dark")</f>
        <v>Light</v>
      </c>
      <c r="Q139" t="str">
        <f>_xlfn.XLOOKUP(Orders[[#This Row],[Customer ID]],customers!$A$2:$A$1001,customers!$I$2:$I$1001,,0)</f>
        <v>No</v>
      </c>
      <c r="S139" t="str">
        <v>ZPW-31329-741</v>
      </c>
      <c r="T139">
        <v>43624</v>
      </c>
      <c r="U139" t="str">
        <v>27132-68907-RC</v>
      </c>
      <c r="V139" t="str">
        <v>R-D-1</v>
      </c>
      <c r="W139">
        <v>6</v>
      </c>
      <c r="X139" t="str">
        <v>Ailey Brash</v>
      </c>
      <c r="Y139" t="str">
        <v>abrashda@plala.or.jp</v>
      </c>
      <c r="Z139" t="str">
        <v>United States</v>
      </c>
      <c r="AA139" t="str">
        <v>Rob</v>
      </c>
      <c r="AB139" t="str">
        <v>D</v>
      </c>
      <c r="AC139">
        <v>1</v>
      </c>
      <c r="AD139">
        <v>8.9499999999999993</v>
      </c>
      <c r="AE139">
        <v>53.699999999999996</v>
      </c>
      <c r="AF139" t="str">
        <v>Robusta</v>
      </c>
      <c r="AG139" t="str">
        <v>Dark</v>
      </c>
      <c r="AH139" t="str">
        <v>Yes</v>
      </c>
    </row>
    <row r="140" spans="2:34" x14ac:dyDescent="0.35">
      <c r="B140" s="2" t="s">
        <v>1266</v>
      </c>
      <c r="C140" s="5">
        <v>44238</v>
      </c>
      <c r="D140" s="2" t="s">
        <v>1267</v>
      </c>
      <c r="E140" t="s">
        <v>6183</v>
      </c>
      <c r="F140" s="2">
        <v>4</v>
      </c>
      <c r="G140" s="2" t="str">
        <f>INDEX(customers!$A$2:$I$1001,MATCH(orders!$D140,customers!$A$2:$A$1001,0), MATCH(orders!G$1,customers!$A$1:$I$1,0))</f>
        <v>Abraham Coleman</v>
      </c>
      <c r="H140" s="2" t="str">
        <f>IF(INDEX(customers!$A$2:$I$1001,MATCH(orders!$D140,customers!$A$2:$A$1001,0), MATCH(orders!H$1,customers!$A$1:$I$1,0)) = 0, " ", INDEX(customers!$A$2:$I$1001,MATCH(orders!$D140,customers!$A$2:$A$1001,0), MATCH(orders!H$1,customers!$A$1:$I$1,0)))</f>
        <v xml:space="preserve"> </v>
      </c>
      <c r="I140" s="2" t="str">
        <f>_xlfn.XLOOKUP(D140,customers!$A$1:$A$1001,customers!$G$1:$G$1001,,0)</f>
        <v>United States</v>
      </c>
      <c r="J140" t="str">
        <f>INDEX(products!$A$1:$G$49,MATCH(orders!$E140,products!$A$1:$A$49,0), MATCH(orders!J$1,products!$A$1:$G$1,0))</f>
        <v>Exc</v>
      </c>
      <c r="K140" t="str">
        <f>INDEX(products!$A$1:$G$49,MATCH(orders!$E140,products!$A$1:$A$49,0), MATCH(orders!K$1,products!$A$1:$G$1,0))</f>
        <v>D</v>
      </c>
      <c r="L140" s="3">
        <f>INDEX(products!$A$1:$G$49,MATCH(orders!$E140,products!$A$1:$A$49,0), MATCH(orders!L$1,products!$A$1:$G$1,0))</f>
        <v>1</v>
      </c>
      <c r="M140" s="4">
        <f>INDEX(products!$A$1:$G$49,MATCH(orders!$E140,products!$A$1:$A$49,0), MATCH(orders!M$1,products!$A$1:$G$1,0))</f>
        <v>12.15</v>
      </c>
      <c r="N140" s="4">
        <f t="shared" si="4"/>
        <v>48.6</v>
      </c>
      <c r="O140" t="str">
        <f t="shared" si="5"/>
        <v>Excelsa</v>
      </c>
      <c r="P140" t="str" cm="1">
        <f t="array" ref="P140">_xlfn.IFS(K140 = "M", "Medium", K140 = "L", "Light", K140 = "D", "Dark")</f>
        <v>Dark</v>
      </c>
      <c r="Q140" t="str">
        <f>_xlfn.XLOOKUP(Orders[[#This Row],[Customer ID]],customers!$A$2:$A$1001,customers!$I$2:$I$1001,,0)</f>
        <v>No</v>
      </c>
      <c r="S140" t="str">
        <v>XLD-12920-505</v>
      </c>
      <c r="T140">
        <v>43586</v>
      </c>
      <c r="U140" t="str">
        <v>21907-75962-VB</v>
      </c>
      <c r="V140" t="str">
        <v>E-L-0.5</v>
      </c>
      <c r="W140">
        <v>6</v>
      </c>
      <c r="X140" t="str">
        <v>Marty Kidstoun</v>
      </c>
      <c r="Y140" t="str">
        <v xml:space="preserve"> </v>
      </c>
      <c r="Z140" t="str">
        <v>United States</v>
      </c>
      <c r="AA140" t="str">
        <v>Exc</v>
      </c>
      <c r="AB140" t="str">
        <v>L</v>
      </c>
      <c r="AC140">
        <v>0.5</v>
      </c>
      <c r="AD140">
        <v>8.91</v>
      </c>
      <c r="AE140">
        <v>53.46</v>
      </c>
      <c r="AF140" t="str">
        <v>Excelsa</v>
      </c>
      <c r="AG140" t="str">
        <v>Light</v>
      </c>
      <c r="AH140" t="str">
        <v>Yes</v>
      </c>
    </row>
    <row r="141" spans="2:34" x14ac:dyDescent="0.35">
      <c r="B141" s="2" t="s">
        <v>1271</v>
      </c>
      <c r="C141" s="5">
        <v>43509</v>
      </c>
      <c r="D141" s="2" t="s">
        <v>1272</v>
      </c>
      <c r="E141" t="s">
        <v>6143</v>
      </c>
      <c r="F141" s="2">
        <v>6</v>
      </c>
      <c r="G141" s="2" t="str">
        <f>INDEX(customers!$A$2:$I$1001,MATCH(orders!$D141,customers!$A$2:$A$1001,0), MATCH(orders!G$1,customers!$A$1:$I$1,0))</f>
        <v>Rivy Farington</v>
      </c>
      <c r="H141" s="2" t="str">
        <f>IF(INDEX(customers!$A$2:$I$1001,MATCH(orders!$D141,customers!$A$2:$A$1001,0), MATCH(orders!H$1,customers!$A$1:$I$1,0)) = 0, " ", INDEX(customers!$A$2:$I$1001,MATCH(orders!$D141,customers!$A$2:$A$1001,0), MATCH(orders!H$1,customers!$A$1:$I$1,0)))</f>
        <v xml:space="preserve"> </v>
      </c>
      <c r="I141" s="2" t="str">
        <f>_xlfn.XLOOKUP(D141,customers!$A$1:$A$1001,customers!$G$1:$G$1001,,0)</f>
        <v>United States</v>
      </c>
      <c r="J141" t="str">
        <f>INDEX(products!$A$1:$G$49,MATCH(orders!$E141,products!$A$1:$A$49,0), MATCH(orders!J$1,products!$A$1:$G$1,0))</f>
        <v>Lib</v>
      </c>
      <c r="K141" t="str">
        <f>INDEX(products!$A$1:$G$49,MATCH(orders!$E141,products!$A$1:$A$49,0), MATCH(orders!K$1,products!$A$1:$G$1,0))</f>
        <v>D</v>
      </c>
      <c r="L141" s="3">
        <f>INDEX(products!$A$1:$G$49,MATCH(orders!$E141,products!$A$1:$A$49,0), MATCH(orders!L$1,products!$A$1:$G$1,0))</f>
        <v>1</v>
      </c>
      <c r="M141" s="4">
        <f>INDEX(products!$A$1:$G$49,MATCH(orders!$E141,products!$A$1:$A$49,0), MATCH(orders!M$1,products!$A$1:$G$1,0))</f>
        <v>12.95</v>
      </c>
      <c r="N141" s="4">
        <f t="shared" si="4"/>
        <v>77.699999999999989</v>
      </c>
      <c r="O141" t="str">
        <f t="shared" si="5"/>
        <v>Liberica</v>
      </c>
      <c r="P141" t="str" cm="1">
        <f t="array" ref="P141">_xlfn.IFS(K141 = "M", "Medium", K141 = "L", "Light", K141 = "D", "Dark")</f>
        <v>Dark</v>
      </c>
      <c r="Q141" t="str">
        <f>_xlfn.XLOOKUP(Orders[[#This Row],[Customer ID]],customers!$A$2:$A$1001,customers!$I$2:$I$1001,,0)</f>
        <v>Yes</v>
      </c>
      <c r="S141" t="str">
        <v>GPW-43956-761</v>
      </c>
      <c r="T141">
        <v>43491</v>
      </c>
      <c r="U141" t="str">
        <v>09667-09231-YM</v>
      </c>
      <c r="V141" t="str">
        <v>E-L-0.5</v>
      </c>
      <c r="W141">
        <v>6</v>
      </c>
      <c r="X141" t="str">
        <v>Bearnard Wardell</v>
      </c>
      <c r="Y141" t="str">
        <v>bwardellqu@adobe.com</v>
      </c>
      <c r="Z141" t="str">
        <v>United States</v>
      </c>
      <c r="AA141" t="str">
        <v>Exc</v>
      </c>
      <c r="AB141" t="str">
        <v>L</v>
      </c>
      <c r="AC141">
        <v>0.5</v>
      </c>
      <c r="AD141">
        <v>8.91</v>
      </c>
      <c r="AE141">
        <v>53.46</v>
      </c>
      <c r="AF141" t="str">
        <v>Excelsa</v>
      </c>
      <c r="AG141" t="str">
        <v>Light</v>
      </c>
      <c r="AH141" t="str">
        <v>Yes</v>
      </c>
    </row>
    <row r="142" spans="2:34" x14ac:dyDescent="0.35">
      <c r="B142" s="2" t="s">
        <v>1276</v>
      </c>
      <c r="C142" s="5">
        <v>44694</v>
      </c>
      <c r="D142" s="2" t="s">
        <v>1277</v>
      </c>
      <c r="E142" t="s">
        <v>6165</v>
      </c>
      <c r="F142" s="2">
        <v>1</v>
      </c>
      <c r="G142" s="2" t="str">
        <f>INDEX(customers!$A$2:$I$1001,MATCH(orders!$D142,customers!$A$2:$A$1001,0), MATCH(orders!G$1,customers!$A$1:$I$1,0))</f>
        <v>Vallie Kundt</v>
      </c>
      <c r="H142" s="2" t="str">
        <f>IF(INDEX(customers!$A$2:$I$1001,MATCH(orders!$D142,customers!$A$2:$A$1001,0), MATCH(orders!H$1,customers!$A$1:$I$1,0)) = 0, " ", INDEX(customers!$A$2:$I$1001,MATCH(orders!$D142,customers!$A$2:$A$1001,0), MATCH(orders!H$1,customers!$A$1:$I$1,0)))</f>
        <v>vkundt3w@bigcartel.com</v>
      </c>
      <c r="I142" s="2" t="str">
        <f>_xlfn.XLOOKUP(D142,customers!$A$1:$A$1001,customers!$G$1:$G$1001,,0)</f>
        <v>Ireland</v>
      </c>
      <c r="J142" t="str">
        <f>INDEX(products!$A$1:$G$49,MATCH(orders!$E142,products!$A$1:$A$49,0), MATCH(orders!J$1,products!$A$1:$G$1,0))</f>
        <v>Lib</v>
      </c>
      <c r="K142" t="str">
        <f>INDEX(products!$A$1:$G$49,MATCH(orders!$E142,products!$A$1:$A$49,0), MATCH(orders!K$1,products!$A$1:$G$1,0))</f>
        <v>D</v>
      </c>
      <c r="L142" s="3">
        <f>INDEX(products!$A$1:$G$49,MATCH(orders!$E142,products!$A$1:$A$49,0), MATCH(orders!L$1,products!$A$1:$G$1,0))</f>
        <v>2.5</v>
      </c>
      <c r="M142" s="4">
        <f>INDEX(products!$A$1:$G$49,MATCH(orders!$E142,products!$A$1:$A$49,0), MATCH(orders!M$1,products!$A$1:$G$1,0))</f>
        <v>29.784999999999997</v>
      </c>
      <c r="N142" s="4">
        <f t="shared" si="4"/>
        <v>29.784999999999997</v>
      </c>
      <c r="O142" t="str">
        <f t="shared" si="5"/>
        <v>Liberica</v>
      </c>
      <c r="P142" t="str" cm="1">
        <f t="array" ref="P142">_xlfn.IFS(K142 = "M", "Medium", K142 = "L", "Light", K142 = "D", "Dark")</f>
        <v>Dark</v>
      </c>
      <c r="Q142" t="str">
        <f>_xlfn.XLOOKUP(Orders[[#This Row],[Customer ID]],customers!$A$2:$A$1001,customers!$I$2:$I$1001,,0)</f>
        <v>Yes</v>
      </c>
      <c r="S142" t="str">
        <v>CPX-19312-088</v>
      </c>
      <c r="T142">
        <v>44043</v>
      </c>
      <c r="U142" t="str">
        <v>38387-64959-WW</v>
      </c>
      <c r="V142" t="str">
        <v>L-M-0.5</v>
      </c>
      <c r="W142">
        <v>6</v>
      </c>
      <c r="X142" t="str">
        <v>Franny Kienlein</v>
      </c>
      <c r="Y142" t="str">
        <v>fkienleindi@trellian.com</v>
      </c>
      <c r="Z142" t="str">
        <v>Ireland</v>
      </c>
      <c r="AA142" t="str">
        <v>Lib</v>
      </c>
      <c r="AB142" t="str">
        <v>M</v>
      </c>
      <c r="AC142">
        <v>0.5</v>
      </c>
      <c r="AD142">
        <v>8.73</v>
      </c>
      <c r="AE142">
        <v>52.38</v>
      </c>
      <c r="AF142" t="str">
        <v>Liberica</v>
      </c>
      <c r="AG142" t="str">
        <v>Medium</v>
      </c>
      <c r="AH142" t="str">
        <v>Yes</v>
      </c>
    </row>
    <row r="143" spans="2:34" x14ac:dyDescent="0.35">
      <c r="B143" s="2" t="s">
        <v>1283</v>
      </c>
      <c r="C143" s="5">
        <v>43970</v>
      </c>
      <c r="D143" s="2" t="s">
        <v>1284</v>
      </c>
      <c r="E143" t="s">
        <v>6167</v>
      </c>
      <c r="F143" s="2">
        <v>4</v>
      </c>
      <c r="G143" s="2" t="str">
        <f>INDEX(customers!$A$2:$I$1001,MATCH(orders!$D143,customers!$A$2:$A$1001,0), MATCH(orders!G$1,customers!$A$1:$I$1,0))</f>
        <v>Boyd Bett</v>
      </c>
      <c r="H143" s="2" t="str">
        <f>IF(INDEX(customers!$A$2:$I$1001,MATCH(orders!$D143,customers!$A$2:$A$1001,0), MATCH(orders!H$1,customers!$A$1:$I$1,0)) = 0, " ", INDEX(customers!$A$2:$I$1001,MATCH(orders!$D143,customers!$A$2:$A$1001,0), MATCH(orders!H$1,customers!$A$1:$I$1,0)))</f>
        <v>bbett3x@google.de</v>
      </c>
      <c r="I143" s="2" t="str">
        <f>_xlfn.XLOOKUP(D143,customers!$A$1:$A$1001,customers!$G$1:$G$1001,,0)</f>
        <v>United States</v>
      </c>
      <c r="J143" t="str">
        <f>INDEX(products!$A$1:$G$49,MATCH(orders!$E143,products!$A$1:$A$49,0), MATCH(orders!J$1,products!$A$1:$G$1,0))</f>
        <v>Ara</v>
      </c>
      <c r="K143" t="str">
        <f>INDEX(products!$A$1:$G$49,MATCH(orders!$E143,products!$A$1:$A$49,0), MATCH(orders!K$1,products!$A$1:$G$1,0))</f>
        <v>L</v>
      </c>
      <c r="L143" s="3">
        <f>INDEX(products!$A$1:$G$49,MATCH(orders!$E143,products!$A$1:$A$49,0), MATCH(orders!L$1,products!$A$1:$G$1,0))</f>
        <v>0.2</v>
      </c>
      <c r="M143" s="4">
        <f>INDEX(products!$A$1:$G$49,MATCH(orders!$E143,products!$A$1:$A$49,0), MATCH(orders!M$1,products!$A$1:$G$1,0))</f>
        <v>3.8849999999999998</v>
      </c>
      <c r="N143" s="4">
        <f t="shared" si="4"/>
        <v>15.54</v>
      </c>
      <c r="O143" t="str">
        <f t="shared" si="5"/>
        <v>Arabica</v>
      </c>
      <c r="P143" t="str" cm="1">
        <f t="array" ref="P143">_xlfn.IFS(K143 = "M", "Medium", K143 = "L", "Light", K143 = "D", "Dark")</f>
        <v>Light</v>
      </c>
      <c r="Q143" t="str">
        <f>_xlfn.XLOOKUP(Orders[[#This Row],[Customer ID]],customers!$A$2:$A$1001,customers!$I$2:$I$1001,,0)</f>
        <v>Yes</v>
      </c>
      <c r="S143" t="str">
        <v>VGI-33205-360</v>
      </c>
      <c r="T143">
        <v>43545</v>
      </c>
      <c r="U143" t="str">
        <v>96762-10814-DA</v>
      </c>
      <c r="V143" t="str">
        <v>L-M-0.5</v>
      </c>
      <c r="W143">
        <v>6</v>
      </c>
      <c r="X143" t="str">
        <v>Jereme Gippes</v>
      </c>
      <c r="Y143" t="str">
        <v>jgippesm0@cloudflare.com</v>
      </c>
      <c r="Z143" t="str">
        <v>United Kingdom</v>
      </c>
      <c r="AA143" t="str">
        <v>Lib</v>
      </c>
      <c r="AB143" t="str">
        <v>M</v>
      </c>
      <c r="AC143">
        <v>0.5</v>
      </c>
      <c r="AD143">
        <v>8.73</v>
      </c>
      <c r="AE143">
        <v>52.38</v>
      </c>
      <c r="AF143" t="str">
        <v>Liberica</v>
      </c>
      <c r="AG143" t="str">
        <v>Medium</v>
      </c>
      <c r="AH143" t="str">
        <v>Yes</v>
      </c>
    </row>
    <row r="144" spans="2:34" x14ac:dyDescent="0.35">
      <c r="B144" s="2" t="s">
        <v>1289</v>
      </c>
      <c r="C144" s="5">
        <v>44678</v>
      </c>
      <c r="D144" s="2" t="s">
        <v>1290</v>
      </c>
      <c r="E144" t="s">
        <v>6148</v>
      </c>
      <c r="F144" s="2">
        <v>4</v>
      </c>
      <c r="G144" s="2" t="str">
        <f>INDEX(customers!$A$2:$I$1001,MATCH(orders!$D144,customers!$A$2:$A$1001,0), MATCH(orders!G$1,customers!$A$1:$I$1,0))</f>
        <v>Julio Armytage</v>
      </c>
      <c r="H144" s="2" t="str">
        <f>IF(INDEX(customers!$A$2:$I$1001,MATCH(orders!$D144,customers!$A$2:$A$1001,0), MATCH(orders!H$1,customers!$A$1:$I$1,0)) = 0, " ", INDEX(customers!$A$2:$I$1001,MATCH(orders!$D144,customers!$A$2:$A$1001,0), MATCH(orders!H$1,customers!$A$1:$I$1,0)))</f>
        <v xml:space="preserve"> </v>
      </c>
      <c r="I144" s="2" t="str">
        <f>_xlfn.XLOOKUP(D144,customers!$A$1:$A$1001,customers!$G$1:$G$1001,,0)</f>
        <v>Ireland</v>
      </c>
      <c r="J144" t="str">
        <f>INDEX(products!$A$1:$G$49,MATCH(orders!$E144,products!$A$1:$A$49,0), MATCH(orders!J$1,products!$A$1:$G$1,0))</f>
        <v>Exc</v>
      </c>
      <c r="K144" t="str">
        <f>INDEX(products!$A$1:$G$49,MATCH(orders!$E144,products!$A$1:$A$49,0), MATCH(orders!K$1,products!$A$1:$G$1,0))</f>
        <v>L</v>
      </c>
      <c r="L144" s="3">
        <f>INDEX(products!$A$1:$G$49,MATCH(orders!$E144,products!$A$1:$A$49,0), MATCH(orders!L$1,products!$A$1:$G$1,0))</f>
        <v>2.5</v>
      </c>
      <c r="M144" s="4">
        <f>INDEX(products!$A$1:$G$49,MATCH(orders!$E144,products!$A$1:$A$49,0), MATCH(orders!M$1,products!$A$1:$G$1,0))</f>
        <v>34.154999999999994</v>
      </c>
      <c r="N144" s="4">
        <f t="shared" si="4"/>
        <v>136.61999999999998</v>
      </c>
      <c r="O144" t="str">
        <f t="shared" si="5"/>
        <v>Excelsa</v>
      </c>
      <c r="P144" t="str" cm="1">
        <f t="array" ref="P144">_xlfn.IFS(K144 = "M", "Medium", K144 = "L", "Light", K144 = "D", "Dark")</f>
        <v>Light</v>
      </c>
      <c r="Q144" t="str">
        <f>_xlfn.XLOOKUP(Orders[[#This Row],[Customer ID]],customers!$A$2:$A$1001,customers!$I$2:$I$1001,,0)</f>
        <v>Yes</v>
      </c>
      <c r="S144" t="str">
        <v>NHL-11063-100</v>
      </c>
      <c r="T144">
        <v>43971</v>
      </c>
      <c r="U144" t="str">
        <v>39181-35745-WH</v>
      </c>
      <c r="V144" t="str">
        <v>A-L-1</v>
      </c>
      <c r="W144">
        <v>4</v>
      </c>
      <c r="X144" t="str">
        <v>Loydie Langlais</v>
      </c>
      <c r="Y144" t="str">
        <v xml:space="preserve"> </v>
      </c>
      <c r="Z144" t="str">
        <v>Ireland</v>
      </c>
      <c r="AA144" t="str">
        <v>Ara</v>
      </c>
      <c r="AB144" t="str">
        <v>L</v>
      </c>
      <c r="AC144">
        <v>1</v>
      </c>
      <c r="AD144">
        <v>12.95</v>
      </c>
      <c r="AE144">
        <v>51.8</v>
      </c>
      <c r="AF144" t="str">
        <v>Arabica</v>
      </c>
      <c r="AG144" t="str">
        <v>Light</v>
      </c>
      <c r="AH144" t="str">
        <v>Yes</v>
      </c>
    </row>
    <row r="145" spans="2:34" x14ac:dyDescent="0.35">
      <c r="B145" s="2" t="s">
        <v>1293</v>
      </c>
      <c r="C145" s="5">
        <v>44083</v>
      </c>
      <c r="D145" s="2" t="s">
        <v>1294</v>
      </c>
      <c r="E145" t="s">
        <v>6160</v>
      </c>
      <c r="F145" s="2">
        <v>2</v>
      </c>
      <c r="G145" s="2" t="str">
        <f>INDEX(customers!$A$2:$I$1001,MATCH(orders!$D145,customers!$A$2:$A$1001,0), MATCH(orders!G$1,customers!$A$1:$I$1,0))</f>
        <v>Deana Staite</v>
      </c>
      <c r="H145" s="2" t="str">
        <f>IF(INDEX(customers!$A$2:$I$1001,MATCH(orders!$D145,customers!$A$2:$A$1001,0), MATCH(orders!H$1,customers!$A$1:$I$1,0)) = 0, " ", INDEX(customers!$A$2:$I$1001,MATCH(orders!$D145,customers!$A$2:$A$1001,0), MATCH(orders!H$1,customers!$A$1:$I$1,0)))</f>
        <v>dstaite3z@scientificamerican.com</v>
      </c>
      <c r="I145" s="2" t="str">
        <f>_xlfn.XLOOKUP(D145,customers!$A$1:$A$1001,customers!$G$1:$G$1001,,0)</f>
        <v>United States</v>
      </c>
      <c r="J145" t="str">
        <f>INDEX(products!$A$1:$G$49,MATCH(orders!$E145,products!$A$1:$A$49,0), MATCH(orders!J$1,products!$A$1:$G$1,0))</f>
        <v>Lib</v>
      </c>
      <c r="K145" t="str">
        <f>INDEX(products!$A$1:$G$49,MATCH(orders!$E145,products!$A$1:$A$49,0), MATCH(orders!K$1,products!$A$1:$G$1,0))</f>
        <v>M</v>
      </c>
      <c r="L145" s="3">
        <f>INDEX(products!$A$1:$G$49,MATCH(orders!$E145,products!$A$1:$A$49,0), MATCH(orders!L$1,products!$A$1:$G$1,0))</f>
        <v>0.5</v>
      </c>
      <c r="M145" s="4">
        <f>INDEX(products!$A$1:$G$49,MATCH(orders!$E145,products!$A$1:$A$49,0), MATCH(orders!M$1,products!$A$1:$G$1,0))</f>
        <v>8.73</v>
      </c>
      <c r="N145" s="4">
        <f t="shared" si="4"/>
        <v>17.46</v>
      </c>
      <c r="O145" t="str">
        <f t="shared" si="5"/>
        <v>Liberica</v>
      </c>
      <c r="P145" t="str" cm="1">
        <f t="array" ref="P145">_xlfn.IFS(K145 = "M", "Medium", K145 = "L", "Light", K145 = "D", "Dark")</f>
        <v>Medium</v>
      </c>
      <c r="Q145" t="str">
        <f>_xlfn.XLOOKUP(Orders[[#This Row],[Customer ID]],customers!$A$2:$A$1001,customers!$I$2:$I$1001,,0)</f>
        <v>No</v>
      </c>
      <c r="S145" t="str">
        <v>YTW-40242-005</v>
      </c>
      <c r="T145">
        <v>43766</v>
      </c>
      <c r="U145" t="str">
        <v>01035-70465-UO</v>
      </c>
      <c r="V145" t="str">
        <v>L-D-1</v>
      </c>
      <c r="W145">
        <v>4</v>
      </c>
      <c r="X145" t="str">
        <v>Anselma Attwater</v>
      </c>
      <c r="Y145" t="str">
        <v>aattwater5u@wikia.com</v>
      </c>
      <c r="Z145" t="str">
        <v>United States</v>
      </c>
      <c r="AA145" t="str">
        <v>Lib</v>
      </c>
      <c r="AB145" t="str">
        <v>D</v>
      </c>
      <c r="AC145">
        <v>1</v>
      </c>
      <c r="AD145">
        <v>12.95</v>
      </c>
      <c r="AE145">
        <v>51.8</v>
      </c>
      <c r="AF145" t="str">
        <v>Liberica</v>
      </c>
      <c r="AG145" t="str">
        <v>Dark</v>
      </c>
      <c r="AH145" t="str">
        <v>Yes</v>
      </c>
    </row>
    <row r="146" spans="2:34" x14ac:dyDescent="0.35">
      <c r="B146" s="2" t="s">
        <v>1299</v>
      </c>
      <c r="C146" s="5">
        <v>44265</v>
      </c>
      <c r="D146" s="2" t="s">
        <v>1300</v>
      </c>
      <c r="E146" t="s">
        <v>6148</v>
      </c>
      <c r="F146" s="2">
        <v>2</v>
      </c>
      <c r="G146" s="2" t="str">
        <f>INDEX(customers!$A$2:$I$1001,MATCH(orders!$D146,customers!$A$2:$A$1001,0), MATCH(orders!G$1,customers!$A$1:$I$1,0))</f>
        <v>Winn Keyse</v>
      </c>
      <c r="H146" s="2" t="str">
        <f>IF(INDEX(customers!$A$2:$I$1001,MATCH(orders!$D146,customers!$A$2:$A$1001,0), MATCH(orders!H$1,customers!$A$1:$I$1,0)) = 0, " ", INDEX(customers!$A$2:$I$1001,MATCH(orders!$D146,customers!$A$2:$A$1001,0), MATCH(orders!H$1,customers!$A$1:$I$1,0)))</f>
        <v>wkeyse40@apple.com</v>
      </c>
      <c r="I146" s="2" t="str">
        <f>_xlfn.XLOOKUP(D146,customers!$A$1:$A$1001,customers!$G$1:$G$1001,,0)</f>
        <v>United States</v>
      </c>
      <c r="J146" t="str">
        <f>INDEX(products!$A$1:$G$49,MATCH(orders!$E146,products!$A$1:$A$49,0), MATCH(orders!J$1,products!$A$1:$G$1,0))</f>
        <v>Exc</v>
      </c>
      <c r="K146" t="str">
        <f>INDEX(products!$A$1:$G$49,MATCH(orders!$E146,products!$A$1:$A$49,0), MATCH(orders!K$1,products!$A$1:$G$1,0))</f>
        <v>L</v>
      </c>
      <c r="L146" s="3">
        <f>INDEX(products!$A$1:$G$49,MATCH(orders!$E146,products!$A$1:$A$49,0), MATCH(orders!L$1,products!$A$1:$G$1,0))</f>
        <v>2.5</v>
      </c>
      <c r="M146" s="4">
        <f>INDEX(products!$A$1:$G$49,MATCH(orders!$E146,products!$A$1:$A$49,0), MATCH(orders!M$1,products!$A$1:$G$1,0))</f>
        <v>34.154999999999994</v>
      </c>
      <c r="N146" s="4">
        <f t="shared" si="4"/>
        <v>68.309999999999988</v>
      </c>
      <c r="O146" t="str">
        <f t="shared" si="5"/>
        <v>Excelsa</v>
      </c>
      <c r="P146" t="str" cm="1">
        <f t="array" ref="P146">_xlfn.IFS(K146 = "M", "Medium", K146 = "L", "Light", K146 = "D", "Dark")</f>
        <v>Light</v>
      </c>
      <c r="Q146" t="str">
        <f>_xlfn.XLOOKUP(Orders[[#This Row],[Customer ID]],customers!$A$2:$A$1001,customers!$I$2:$I$1001,,0)</f>
        <v>Yes</v>
      </c>
      <c r="S146" t="str">
        <v>WWH-92259-198</v>
      </c>
      <c r="T146">
        <v>44631</v>
      </c>
      <c r="U146" t="str">
        <v>35256-12529-FT</v>
      </c>
      <c r="V146" t="str">
        <v>L-D-1</v>
      </c>
      <c r="W146">
        <v>4</v>
      </c>
      <c r="X146" t="str">
        <v>Willey Romao</v>
      </c>
      <c r="Y146" t="str">
        <v>wromao9w@chronoengine.com</v>
      </c>
      <c r="Z146" t="str">
        <v>United States</v>
      </c>
      <c r="AA146" t="str">
        <v>Lib</v>
      </c>
      <c r="AB146" t="str">
        <v>D</v>
      </c>
      <c r="AC146">
        <v>1</v>
      </c>
      <c r="AD146">
        <v>12.95</v>
      </c>
      <c r="AE146">
        <v>51.8</v>
      </c>
      <c r="AF146" t="str">
        <v>Liberica</v>
      </c>
      <c r="AG146" t="str">
        <v>Dark</v>
      </c>
      <c r="AH146" t="str">
        <v>Yes</v>
      </c>
    </row>
    <row r="147" spans="2:34" x14ac:dyDescent="0.35">
      <c r="B147" s="2" t="s">
        <v>1305</v>
      </c>
      <c r="C147" s="5">
        <v>43562</v>
      </c>
      <c r="D147" s="2" t="s">
        <v>1306</v>
      </c>
      <c r="E147" t="s">
        <v>6159</v>
      </c>
      <c r="F147" s="2">
        <v>4</v>
      </c>
      <c r="G147" s="2" t="str">
        <f>INDEX(customers!$A$2:$I$1001,MATCH(orders!$D147,customers!$A$2:$A$1001,0), MATCH(orders!G$1,customers!$A$1:$I$1,0))</f>
        <v>Osmund Clausen-Thue</v>
      </c>
      <c r="H147" s="2" t="str">
        <f>IF(INDEX(customers!$A$2:$I$1001,MATCH(orders!$D147,customers!$A$2:$A$1001,0), MATCH(orders!H$1,customers!$A$1:$I$1,0)) = 0, " ", INDEX(customers!$A$2:$I$1001,MATCH(orders!$D147,customers!$A$2:$A$1001,0), MATCH(orders!H$1,customers!$A$1:$I$1,0)))</f>
        <v>oclausenthue41@marriott.com</v>
      </c>
      <c r="I147" s="2" t="str">
        <f>_xlfn.XLOOKUP(D147,customers!$A$1:$A$1001,customers!$G$1:$G$1001,,0)</f>
        <v>United States</v>
      </c>
      <c r="J147" t="str">
        <f>INDEX(products!$A$1:$G$49,MATCH(orders!$E147,products!$A$1:$A$49,0), MATCH(orders!J$1,products!$A$1:$G$1,0))</f>
        <v>Lib</v>
      </c>
      <c r="K147" t="str">
        <f>INDEX(products!$A$1:$G$49,MATCH(orders!$E147,products!$A$1:$A$49,0), MATCH(orders!K$1,products!$A$1:$G$1,0))</f>
        <v>M</v>
      </c>
      <c r="L147" s="3">
        <f>INDEX(products!$A$1:$G$49,MATCH(orders!$E147,products!$A$1:$A$49,0), MATCH(orders!L$1,products!$A$1:$G$1,0))</f>
        <v>0.2</v>
      </c>
      <c r="M147" s="4">
        <f>INDEX(products!$A$1:$G$49,MATCH(orders!$E147,products!$A$1:$A$49,0), MATCH(orders!M$1,products!$A$1:$G$1,0))</f>
        <v>4.3650000000000002</v>
      </c>
      <c r="N147" s="4">
        <f t="shared" si="4"/>
        <v>17.46</v>
      </c>
      <c r="O147" t="str">
        <f t="shared" si="5"/>
        <v>Liberica</v>
      </c>
      <c r="P147" t="str" cm="1">
        <f t="array" ref="P147">_xlfn.IFS(K147 = "M", "Medium", K147 = "L", "Light", K147 = "D", "Dark")</f>
        <v>Medium</v>
      </c>
      <c r="Q147" t="str">
        <f>_xlfn.XLOOKUP(Orders[[#This Row],[Customer ID]],customers!$A$2:$A$1001,customers!$I$2:$I$1001,,0)</f>
        <v>No</v>
      </c>
      <c r="S147" t="str">
        <v>VYP-89830-878</v>
      </c>
      <c r="T147">
        <v>44108</v>
      </c>
      <c r="U147" t="str">
        <v>12715-05198-QU</v>
      </c>
      <c r="V147" t="str">
        <v>A-M-2.5</v>
      </c>
      <c r="W147">
        <v>2</v>
      </c>
      <c r="X147" t="str">
        <v>Gerard Pirdy</v>
      </c>
      <c r="Y147" t="str">
        <v xml:space="preserve"> </v>
      </c>
      <c r="Z147" t="str">
        <v>United States</v>
      </c>
      <c r="AA147" t="str">
        <v>Ara</v>
      </c>
      <c r="AB147" t="str">
        <v>M</v>
      </c>
      <c r="AC147">
        <v>2.5</v>
      </c>
      <c r="AD147">
        <v>25.874999999999996</v>
      </c>
      <c r="AE147">
        <v>51.749999999999993</v>
      </c>
      <c r="AF147" t="str">
        <v>Arabica</v>
      </c>
      <c r="AG147" t="str">
        <v>Medium</v>
      </c>
      <c r="AH147" t="str">
        <v>Yes</v>
      </c>
    </row>
    <row r="148" spans="2:34" x14ac:dyDescent="0.35">
      <c r="B148" s="2" t="s">
        <v>1311</v>
      </c>
      <c r="C148" s="5">
        <v>44024</v>
      </c>
      <c r="D148" s="2" t="s">
        <v>1312</v>
      </c>
      <c r="E148" t="s">
        <v>6162</v>
      </c>
      <c r="F148" s="2">
        <v>3</v>
      </c>
      <c r="G148" s="2" t="str">
        <f>INDEX(customers!$A$2:$I$1001,MATCH(orders!$D148,customers!$A$2:$A$1001,0), MATCH(orders!G$1,customers!$A$1:$I$1,0))</f>
        <v>Leonore Francisco</v>
      </c>
      <c r="H148" s="2" t="str">
        <f>IF(INDEX(customers!$A$2:$I$1001,MATCH(orders!$D148,customers!$A$2:$A$1001,0), MATCH(orders!H$1,customers!$A$1:$I$1,0)) = 0, " ", INDEX(customers!$A$2:$I$1001,MATCH(orders!$D148,customers!$A$2:$A$1001,0), MATCH(orders!H$1,customers!$A$1:$I$1,0)))</f>
        <v>lfrancisco42@fema.gov</v>
      </c>
      <c r="I148" s="2" t="str">
        <f>_xlfn.XLOOKUP(D148,customers!$A$1:$A$1001,customers!$G$1:$G$1001,,0)</f>
        <v>United States</v>
      </c>
      <c r="J148" t="str">
        <f>INDEX(products!$A$1:$G$49,MATCH(orders!$E148,products!$A$1:$A$49,0), MATCH(orders!J$1,products!$A$1:$G$1,0))</f>
        <v>Lib</v>
      </c>
      <c r="K148" t="str">
        <f>INDEX(products!$A$1:$G$49,MATCH(orders!$E148,products!$A$1:$A$49,0), MATCH(orders!K$1,products!$A$1:$G$1,0))</f>
        <v>M</v>
      </c>
      <c r="L148" s="3">
        <f>INDEX(products!$A$1:$G$49,MATCH(orders!$E148,products!$A$1:$A$49,0), MATCH(orders!L$1,products!$A$1:$G$1,0))</f>
        <v>1</v>
      </c>
      <c r="M148" s="4">
        <f>INDEX(products!$A$1:$G$49,MATCH(orders!$E148,products!$A$1:$A$49,0), MATCH(orders!M$1,products!$A$1:$G$1,0))</f>
        <v>14.55</v>
      </c>
      <c r="N148" s="4">
        <f t="shared" si="4"/>
        <v>43.650000000000006</v>
      </c>
      <c r="O148" t="str">
        <f t="shared" si="5"/>
        <v>Liberica</v>
      </c>
      <c r="P148" t="str" cm="1">
        <f t="array" ref="P148">_xlfn.IFS(K148 = "M", "Medium", K148 = "L", "Light", K148 = "D", "Dark")</f>
        <v>Medium</v>
      </c>
      <c r="Q148" t="str">
        <f>_xlfn.XLOOKUP(Orders[[#This Row],[Customer ID]],customers!$A$2:$A$1001,customers!$I$2:$I$1001,,0)</f>
        <v>No</v>
      </c>
      <c r="S148" t="str">
        <v>ELB-07929-407</v>
      </c>
      <c r="T148">
        <v>44563</v>
      </c>
      <c r="U148" t="str">
        <v>54004-04664-AA</v>
      </c>
      <c r="V148" t="str">
        <v>A-M-2.5</v>
      </c>
      <c r="W148">
        <v>2</v>
      </c>
      <c r="X148" t="str">
        <v>Tess Bennison</v>
      </c>
      <c r="Y148" t="str">
        <v>tbennison8u@google.cn</v>
      </c>
      <c r="Z148" t="str">
        <v>United States</v>
      </c>
      <c r="AA148" t="str">
        <v>Ara</v>
      </c>
      <c r="AB148" t="str">
        <v>M</v>
      </c>
      <c r="AC148">
        <v>2.5</v>
      </c>
      <c r="AD148">
        <v>25.874999999999996</v>
      </c>
      <c r="AE148">
        <v>51.749999999999993</v>
      </c>
      <c r="AF148" t="str">
        <v>Arabica</v>
      </c>
      <c r="AG148" t="str">
        <v>Medium</v>
      </c>
      <c r="AH148" t="str">
        <v>Yes</v>
      </c>
    </row>
    <row r="149" spans="2:34" x14ac:dyDescent="0.35">
      <c r="B149" s="2" t="s">
        <v>1311</v>
      </c>
      <c r="C149" s="5">
        <v>44024</v>
      </c>
      <c r="D149" s="2" t="s">
        <v>1312</v>
      </c>
      <c r="E149" t="s">
        <v>6141</v>
      </c>
      <c r="F149" s="2">
        <v>2</v>
      </c>
      <c r="G149" s="2" t="str">
        <f>INDEX(customers!$A$2:$I$1001,MATCH(orders!$D149,customers!$A$2:$A$1001,0), MATCH(orders!G$1,customers!$A$1:$I$1,0))</f>
        <v>Leonore Francisco</v>
      </c>
      <c r="H149" s="2" t="str">
        <f>IF(INDEX(customers!$A$2:$I$1001,MATCH(orders!$D149,customers!$A$2:$A$1001,0), MATCH(orders!H$1,customers!$A$1:$I$1,0)) = 0, " ", INDEX(customers!$A$2:$I$1001,MATCH(orders!$D149,customers!$A$2:$A$1001,0), MATCH(orders!H$1,customers!$A$1:$I$1,0)))</f>
        <v>lfrancisco42@fema.gov</v>
      </c>
      <c r="I149" s="2" t="str">
        <f>_xlfn.XLOOKUP(D149,customers!$A$1:$A$1001,customers!$G$1:$G$1001,,0)</f>
        <v>United States</v>
      </c>
      <c r="J149" t="str">
        <f>INDEX(products!$A$1:$G$49,MATCH(orders!$E149,products!$A$1:$A$49,0), MATCH(orders!J$1,products!$A$1:$G$1,0))</f>
        <v>Exc</v>
      </c>
      <c r="K149" t="str">
        <f>INDEX(products!$A$1:$G$49,MATCH(orders!$E149,products!$A$1:$A$49,0), MATCH(orders!K$1,products!$A$1:$G$1,0))</f>
        <v>M</v>
      </c>
      <c r="L149" s="3">
        <f>INDEX(products!$A$1:$G$49,MATCH(orders!$E149,products!$A$1:$A$49,0), MATCH(orders!L$1,products!$A$1:$G$1,0))</f>
        <v>1</v>
      </c>
      <c r="M149" s="4">
        <f>INDEX(products!$A$1:$G$49,MATCH(orders!$E149,products!$A$1:$A$49,0), MATCH(orders!M$1,products!$A$1:$G$1,0))</f>
        <v>13.75</v>
      </c>
      <c r="N149" s="4">
        <f t="shared" si="4"/>
        <v>27.5</v>
      </c>
      <c r="O149" t="str">
        <f t="shared" si="5"/>
        <v>Excelsa</v>
      </c>
      <c r="P149" t="str" cm="1">
        <f t="array" ref="P149">_xlfn.IFS(K149 = "M", "Medium", K149 = "L", "Light", K149 = "D", "Dark")</f>
        <v>Medium</v>
      </c>
      <c r="Q149" t="str">
        <f>_xlfn.XLOOKUP(Orders[[#This Row],[Customer ID]],customers!$A$2:$A$1001,customers!$I$2:$I$1001,,0)</f>
        <v>No</v>
      </c>
      <c r="S149" t="str">
        <v>WKL-27981-758</v>
      </c>
      <c r="T149">
        <v>44659</v>
      </c>
      <c r="U149" t="str">
        <v>73699-93557-FZ</v>
      </c>
      <c r="V149" t="str">
        <v>A-M-2.5</v>
      </c>
      <c r="W149">
        <v>2</v>
      </c>
      <c r="X149" t="str">
        <v>Felice Miell</v>
      </c>
      <c r="Y149" t="str">
        <v>fmiellbc@spiegel.de</v>
      </c>
      <c r="Z149" t="str">
        <v>United States</v>
      </c>
      <c r="AA149" t="str">
        <v>Ara</v>
      </c>
      <c r="AB149" t="str">
        <v>M</v>
      </c>
      <c r="AC149">
        <v>2.5</v>
      </c>
      <c r="AD149">
        <v>25.874999999999996</v>
      </c>
      <c r="AE149">
        <v>51.749999999999993</v>
      </c>
      <c r="AF149" t="str">
        <v>Arabica</v>
      </c>
      <c r="AG149" t="str">
        <v>Medium</v>
      </c>
      <c r="AH149" t="str">
        <v>Yes</v>
      </c>
    </row>
    <row r="150" spans="2:34" x14ac:dyDescent="0.35">
      <c r="B150" s="2" t="s">
        <v>1322</v>
      </c>
      <c r="C150" s="5">
        <v>44551</v>
      </c>
      <c r="D150" s="2" t="s">
        <v>1323</v>
      </c>
      <c r="E150" t="s">
        <v>6153</v>
      </c>
      <c r="F150" s="2">
        <v>5</v>
      </c>
      <c r="G150" s="2" t="str">
        <f>INDEX(customers!$A$2:$I$1001,MATCH(orders!$D150,customers!$A$2:$A$1001,0), MATCH(orders!G$1,customers!$A$1:$I$1,0))</f>
        <v>Giacobo Skingle</v>
      </c>
      <c r="H150" s="2" t="str">
        <f>IF(INDEX(customers!$A$2:$I$1001,MATCH(orders!$D150,customers!$A$2:$A$1001,0), MATCH(orders!H$1,customers!$A$1:$I$1,0)) = 0, " ", INDEX(customers!$A$2:$I$1001,MATCH(orders!$D150,customers!$A$2:$A$1001,0), MATCH(orders!H$1,customers!$A$1:$I$1,0)))</f>
        <v>gskingle44@clickbank.net</v>
      </c>
      <c r="I150" s="2" t="str">
        <f>_xlfn.XLOOKUP(D150,customers!$A$1:$A$1001,customers!$G$1:$G$1001,,0)</f>
        <v>United States</v>
      </c>
      <c r="J150" t="str">
        <f>INDEX(products!$A$1:$G$49,MATCH(orders!$E150,products!$A$1:$A$49,0), MATCH(orders!J$1,products!$A$1:$G$1,0))</f>
        <v>Exc</v>
      </c>
      <c r="K150" t="str">
        <f>INDEX(products!$A$1:$G$49,MATCH(orders!$E150,products!$A$1:$A$49,0), MATCH(orders!K$1,products!$A$1:$G$1,0))</f>
        <v>D</v>
      </c>
      <c r="L150" s="3">
        <f>INDEX(products!$A$1:$G$49,MATCH(orders!$E150,products!$A$1:$A$49,0), MATCH(orders!L$1,products!$A$1:$G$1,0))</f>
        <v>0.2</v>
      </c>
      <c r="M150" s="4">
        <f>INDEX(products!$A$1:$G$49,MATCH(orders!$E150,products!$A$1:$A$49,0), MATCH(orders!M$1,products!$A$1:$G$1,0))</f>
        <v>3.645</v>
      </c>
      <c r="N150" s="4">
        <f t="shared" si="4"/>
        <v>18.225000000000001</v>
      </c>
      <c r="O150" t="str">
        <f t="shared" si="5"/>
        <v>Excelsa</v>
      </c>
      <c r="P150" t="str" cm="1">
        <f t="array" ref="P150">_xlfn.IFS(K150 = "M", "Medium", K150 = "L", "Light", K150 = "D", "Dark")</f>
        <v>Dark</v>
      </c>
      <c r="Q150" t="str">
        <f>_xlfn.XLOOKUP(Orders[[#This Row],[Customer ID]],customers!$A$2:$A$1001,customers!$I$2:$I$1001,,0)</f>
        <v>Yes</v>
      </c>
      <c r="S150" t="str">
        <v>KGC-95046-911</v>
      </c>
      <c r="T150">
        <v>44012</v>
      </c>
      <c r="U150" t="str">
        <v>95351-96177-QV</v>
      </c>
      <c r="V150" t="str">
        <v>A-M-2.5</v>
      </c>
      <c r="W150">
        <v>2</v>
      </c>
      <c r="X150" t="str">
        <v>Elden Andriessen</v>
      </c>
      <c r="Y150" t="str">
        <v>eandriessenj9@europa.eu</v>
      </c>
      <c r="Z150" t="str">
        <v>United States</v>
      </c>
      <c r="AA150" t="str">
        <v>Ara</v>
      </c>
      <c r="AB150" t="str">
        <v>M</v>
      </c>
      <c r="AC150">
        <v>2.5</v>
      </c>
      <c r="AD150">
        <v>25.874999999999996</v>
      </c>
      <c r="AE150">
        <v>51.749999999999993</v>
      </c>
      <c r="AF150" t="str">
        <v>Arabica</v>
      </c>
      <c r="AG150" t="str">
        <v>Medium</v>
      </c>
      <c r="AH150" t="str">
        <v>Yes</v>
      </c>
    </row>
    <row r="151" spans="2:34" x14ac:dyDescent="0.35">
      <c r="B151" s="2" t="s">
        <v>1328</v>
      </c>
      <c r="C151" s="5">
        <v>44108</v>
      </c>
      <c r="D151" s="2" t="s">
        <v>1329</v>
      </c>
      <c r="E151" t="s">
        <v>6175</v>
      </c>
      <c r="F151" s="2">
        <v>2</v>
      </c>
      <c r="G151" s="2" t="str">
        <f>INDEX(customers!$A$2:$I$1001,MATCH(orders!$D151,customers!$A$2:$A$1001,0), MATCH(orders!G$1,customers!$A$1:$I$1,0))</f>
        <v>Gerard Pirdy</v>
      </c>
      <c r="H151" s="2" t="str">
        <f>IF(INDEX(customers!$A$2:$I$1001,MATCH(orders!$D151,customers!$A$2:$A$1001,0), MATCH(orders!H$1,customers!$A$1:$I$1,0)) = 0, " ", INDEX(customers!$A$2:$I$1001,MATCH(orders!$D151,customers!$A$2:$A$1001,0), MATCH(orders!H$1,customers!$A$1:$I$1,0)))</f>
        <v xml:space="preserve"> </v>
      </c>
      <c r="I151" s="2" t="str">
        <f>_xlfn.XLOOKUP(D151,customers!$A$1:$A$1001,customers!$G$1:$G$1001,,0)</f>
        <v>United States</v>
      </c>
      <c r="J151" t="str">
        <f>INDEX(products!$A$1:$G$49,MATCH(orders!$E151,products!$A$1:$A$49,0), MATCH(orders!J$1,products!$A$1:$G$1,0))</f>
        <v>Ara</v>
      </c>
      <c r="K151" t="str">
        <f>INDEX(products!$A$1:$G$49,MATCH(orders!$E151,products!$A$1:$A$49,0), MATCH(orders!K$1,products!$A$1:$G$1,0))</f>
        <v>M</v>
      </c>
      <c r="L151" s="3">
        <f>INDEX(products!$A$1:$G$49,MATCH(orders!$E151,products!$A$1:$A$49,0), MATCH(orders!L$1,products!$A$1:$G$1,0))</f>
        <v>2.5</v>
      </c>
      <c r="M151" s="4">
        <f>INDEX(products!$A$1:$G$49,MATCH(orders!$E151,products!$A$1:$A$49,0), MATCH(orders!M$1,products!$A$1:$G$1,0))</f>
        <v>25.874999999999996</v>
      </c>
      <c r="N151" s="4">
        <f t="shared" si="4"/>
        <v>51.749999999999993</v>
      </c>
      <c r="O151" t="str">
        <f t="shared" si="5"/>
        <v>Arabica</v>
      </c>
      <c r="P151" t="str" cm="1">
        <f t="array" ref="P151">_xlfn.IFS(K151 = "M", "Medium", K151 = "L", "Light", K151 = "D", "Dark")</f>
        <v>Medium</v>
      </c>
      <c r="Q151" t="str">
        <f>_xlfn.XLOOKUP(Orders[[#This Row],[Customer ID]],customers!$A$2:$A$1001,customers!$I$2:$I$1001,,0)</f>
        <v>Yes</v>
      </c>
      <c r="S151" t="str">
        <v>JKC-64636-831</v>
      </c>
      <c r="T151">
        <v>44747</v>
      </c>
      <c r="U151" t="str">
        <v>52098-80103-FD</v>
      </c>
      <c r="V151" t="str">
        <v>A-M-2.5</v>
      </c>
      <c r="W151">
        <v>2</v>
      </c>
      <c r="X151" t="str">
        <v>Edin Mathe</v>
      </c>
      <c r="Y151" t="str">
        <v xml:space="preserve"> </v>
      </c>
      <c r="Z151" t="str">
        <v>United States</v>
      </c>
      <c r="AA151" t="str">
        <v>Ara</v>
      </c>
      <c r="AB151" t="str">
        <v>M</v>
      </c>
      <c r="AC151">
        <v>2.5</v>
      </c>
      <c r="AD151">
        <v>25.874999999999996</v>
      </c>
      <c r="AE151">
        <v>51.749999999999993</v>
      </c>
      <c r="AF151" t="str">
        <v>Arabica</v>
      </c>
      <c r="AG151" t="str">
        <v>Medium</v>
      </c>
      <c r="AH151" t="str">
        <v>Yes</v>
      </c>
    </row>
    <row r="152" spans="2:34" x14ac:dyDescent="0.35">
      <c r="B152" s="2" t="s">
        <v>1333</v>
      </c>
      <c r="C152" s="5">
        <v>44051</v>
      </c>
      <c r="D152" s="2" t="s">
        <v>1334</v>
      </c>
      <c r="E152" t="s">
        <v>6143</v>
      </c>
      <c r="F152" s="2">
        <v>1</v>
      </c>
      <c r="G152" s="2" t="str">
        <f>INDEX(customers!$A$2:$I$1001,MATCH(orders!$D152,customers!$A$2:$A$1001,0), MATCH(orders!G$1,customers!$A$1:$I$1,0))</f>
        <v>Jacinthe Balsillie</v>
      </c>
      <c r="H152" s="2" t="str">
        <f>IF(INDEX(customers!$A$2:$I$1001,MATCH(orders!$D152,customers!$A$2:$A$1001,0), MATCH(orders!H$1,customers!$A$1:$I$1,0)) = 0, " ", INDEX(customers!$A$2:$I$1001,MATCH(orders!$D152,customers!$A$2:$A$1001,0), MATCH(orders!H$1,customers!$A$1:$I$1,0)))</f>
        <v>jbalsillie46@princeton.edu</v>
      </c>
      <c r="I152" s="2" t="str">
        <f>_xlfn.XLOOKUP(D152,customers!$A$1:$A$1001,customers!$G$1:$G$1001,,0)</f>
        <v>United States</v>
      </c>
      <c r="J152" t="str">
        <f>INDEX(products!$A$1:$G$49,MATCH(orders!$E152,products!$A$1:$A$49,0), MATCH(orders!J$1,products!$A$1:$G$1,0))</f>
        <v>Lib</v>
      </c>
      <c r="K152" t="str">
        <f>INDEX(products!$A$1:$G$49,MATCH(orders!$E152,products!$A$1:$A$49,0), MATCH(orders!K$1,products!$A$1:$G$1,0))</f>
        <v>D</v>
      </c>
      <c r="L152" s="3">
        <f>INDEX(products!$A$1:$G$49,MATCH(orders!$E152,products!$A$1:$A$49,0), MATCH(orders!L$1,products!$A$1:$G$1,0))</f>
        <v>1</v>
      </c>
      <c r="M152" s="4">
        <f>INDEX(products!$A$1:$G$49,MATCH(orders!$E152,products!$A$1:$A$49,0), MATCH(orders!M$1,products!$A$1:$G$1,0))</f>
        <v>12.95</v>
      </c>
      <c r="N152" s="4">
        <f t="shared" si="4"/>
        <v>12.95</v>
      </c>
      <c r="O152" t="str">
        <f t="shared" si="5"/>
        <v>Liberica</v>
      </c>
      <c r="P152" t="str" cm="1">
        <f t="array" ref="P152">_xlfn.IFS(K152 = "M", "Medium", K152 = "L", "Light", K152 = "D", "Dark")</f>
        <v>Dark</v>
      </c>
      <c r="Q152" t="str">
        <f>_xlfn.XLOOKUP(Orders[[#This Row],[Customer ID]],customers!$A$2:$A$1001,customers!$I$2:$I$1001,,0)</f>
        <v>Yes</v>
      </c>
      <c r="S152" t="str">
        <v>BVU-77367-451</v>
      </c>
      <c r="T152">
        <v>44124</v>
      </c>
      <c r="U152" t="str">
        <v>77421-46059-RY</v>
      </c>
      <c r="V152" t="str">
        <v>A-D-1</v>
      </c>
      <c r="W152">
        <v>5</v>
      </c>
      <c r="X152" t="str">
        <v>Borg Daile</v>
      </c>
      <c r="Y152" t="str">
        <v>bdailecu@vistaprint.com</v>
      </c>
      <c r="Z152" t="str">
        <v>United States</v>
      </c>
      <c r="AA152" t="str">
        <v>Ara</v>
      </c>
      <c r="AB152" t="str">
        <v>D</v>
      </c>
      <c r="AC152">
        <v>1</v>
      </c>
      <c r="AD152">
        <v>9.9499999999999993</v>
      </c>
      <c r="AE152">
        <v>49.75</v>
      </c>
      <c r="AF152" t="str">
        <v>Arabica</v>
      </c>
      <c r="AG152" t="str">
        <v>Dark</v>
      </c>
      <c r="AH152" t="str">
        <v>Yes</v>
      </c>
    </row>
    <row r="153" spans="2:34" x14ac:dyDescent="0.35">
      <c r="B153" s="2" t="s">
        <v>1339</v>
      </c>
      <c r="C153" s="5">
        <v>44115</v>
      </c>
      <c r="D153" s="2" t="s">
        <v>1340</v>
      </c>
      <c r="E153" t="s">
        <v>6155</v>
      </c>
      <c r="F153" s="2">
        <v>3</v>
      </c>
      <c r="G153" s="2" t="str">
        <f>INDEX(customers!$A$2:$I$1001,MATCH(orders!$D153,customers!$A$2:$A$1001,0), MATCH(orders!G$1,customers!$A$1:$I$1,0))</f>
        <v>Quinton Fouracres</v>
      </c>
      <c r="H153" s="2" t="str">
        <f>IF(INDEX(customers!$A$2:$I$1001,MATCH(orders!$D153,customers!$A$2:$A$1001,0), MATCH(orders!H$1,customers!$A$1:$I$1,0)) = 0, " ", INDEX(customers!$A$2:$I$1001,MATCH(orders!$D153,customers!$A$2:$A$1001,0), MATCH(orders!H$1,customers!$A$1:$I$1,0)))</f>
        <v xml:space="preserve"> </v>
      </c>
      <c r="I153" s="2" t="str">
        <f>_xlfn.XLOOKUP(D153,customers!$A$1:$A$1001,customers!$G$1:$G$1001,,0)</f>
        <v>United States</v>
      </c>
      <c r="J153" t="str">
        <f>INDEX(products!$A$1:$G$49,MATCH(orders!$E153,products!$A$1:$A$49,0), MATCH(orders!J$1,products!$A$1:$G$1,0))</f>
        <v>Ara</v>
      </c>
      <c r="K153" t="str">
        <f>INDEX(products!$A$1:$G$49,MATCH(orders!$E153,products!$A$1:$A$49,0), MATCH(orders!K$1,products!$A$1:$G$1,0))</f>
        <v>M</v>
      </c>
      <c r="L153" s="3">
        <f>INDEX(products!$A$1:$G$49,MATCH(orders!$E153,products!$A$1:$A$49,0), MATCH(orders!L$1,products!$A$1:$G$1,0))</f>
        <v>1</v>
      </c>
      <c r="M153" s="4">
        <f>INDEX(products!$A$1:$G$49,MATCH(orders!$E153,products!$A$1:$A$49,0), MATCH(orders!M$1,products!$A$1:$G$1,0))</f>
        <v>11.25</v>
      </c>
      <c r="N153" s="4">
        <f t="shared" si="4"/>
        <v>33.75</v>
      </c>
      <c r="O153" t="str">
        <f t="shared" si="5"/>
        <v>Arabica</v>
      </c>
      <c r="P153" t="str" cm="1">
        <f t="array" ref="P153">_xlfn.IFS(K153 = "M", "Medium", K153 = "L", "Light", K153 = "D", "Dark")</f>
        <v>Medium</v>
      </c>
      <c r="Q153" t="str">
        <f>_xlfn.XLOOKUP(Orders[[#This Row],[Customer ID]],customers!$A$2:$A$1001,customers!$I$2:$I$1001,,0)</f>
        <v>Yes</v>
      </c>
      <c r="S153" t="str">
        <v>TNW-41601-420</v>
      </c>
      <c r="T153">
        <v>44159</v>
      </c>
      <c r="U153" t="str">
        <v>66458-91190-YC</v>
      </c>
      <c r="V153" t="str">
        <v>R-M-1</v>
      </c>
      <c r="W153">
        <v>5</v>
      </c>
      <c r="X153" t="str">
        <v>Marja Urion</v>
      </c>
      <c r="Y153" t="str">
        <v>murione5@alexa.com</v>
      </c>
      <c r="Z153" t="str">
        <v>Ireland</v>
      </c>
      <c r="AA153" t="str">
        <v>Rob</v>
      </c>
      <c r="AB153" t="str">
        <v>M</v>
      </c>
      <c r="AC153">
        <v>1</v>
      </c>
      <c r="AD153">
        <v>9.9499999999999993</v>
      </c>
      <c r="AE153">
        <v>49.75</v>
      </c>
      <c r="AF153" t="str">
        <v>Robusta</v>
      </c>
      <c r="AG153" t="str">
        <v>Medium</v>
      </c>
      <c r="AH153" t="str">
        <v>Yes</v>
      </c>
    </row>
    <row r="154" spans="2:34" x14ac:dyDescent="0.35">
      <c r="B154" s="2" t="s">
        <v>1344</v>
      </c>
      <c r="C154" s="5">
        <v>44510</v>
      </c>
      <c r="D154" s="2" t="s">
        <v>1345</v>
      </c>
      <c r="E154" t="s">
        <v>6151</v>
      </c>
      <c r="F154" s="2">
        <v>3</v>
      </c>
      <c r="G154" s="2" t="str">
        <f>INDEX(customers!$A$2:$I$1001,MATCH(orders!$D154,customers!$A$2:$A$1001,0), MATCH(orders!G$1,customers!$A$1:$I$1,0))</f>
        <v>Bettina Leffek</v>
      </c>
      <c r="H154" s="2" t="str">
        <f>IF(INDEX(customers!$A$2:$I$1001,MATCH(orders!$D154,customers!$A$2:$A$1001,0), MATCH(orders!H$1,customers!$A$1:$I$1,0)) = 0, " ", INDEX(customers!$A$2:$I$1001,MATCH(orders!$D154,customers!$A$2:$A$1001,0), MATCH(orders!H$1,customers!$A$1:$I$1,0)))</f>
        <v>bleffek48@ning.com</v>
      </c>
      <c r="I154" s="2" t="str">
        <f>_xlfn.XLOOKUP(D154,customers!$A$1:$A$1001,customers!$G$1:$G$1001,,0)</f>
        <v>United States</v>
      </c>
      <c r="J154" t="str">
        <f>INDEX(products!$A$1:$G$49,MATCH(orders!$E154,products!$A$1:$A$49,0), MATCH(orders!J$1,products!$A$1:$G$1,0))</f>
        <v>Rob</v>
      </c>
      <c r="K154" t="str">
        <f>INDEX(products!$A$1:$G$49,MATCH(orders!$E154,products!$A$1:$A$49,0), MATCH(orders!K$1,products!$A$1:$G$1,0))</f>
        <v>M</v>
      </c>
      <c r="L154" s="3">
        <f>INDEX(products!$A$1:$G$49,MATCH(orders!$E154,products!$A$1:$A$49,0), MATCH(orders!L$1,products!$A$1:$G$1,0))</f>
        <v>2.5</v>
      </c>
      <c r="M154" s="4">
        <f>INDEX(products!$A$1:$G$49,MATCH(orders!$E154,products!$A$1:$A$49,0), MATCH(orders!M$1,products!$A$1:$G$1,0))</f>
        <v>22.884999999999998</v>
      </c>
      <c r="N154" s="4">
        <f t="shared" si="4"/>
        <v>68.655000000000001</v>
      </c>
      <c r="O154" t="str">
        <f t="shared" si="5"/>
        <v>Robusta</v>
      </c>
      <c r="P154" t="str" cm="1">
        <f t="array" ref="P154">_xlfn.IFS(K154 = "M", "Medium", K154 = "L", "Light", K154 = "D", "Dark")</f>
        <v>Medium</v>
      </c>
      <c r="Q154" t="str">
        <f>_xlfn.XLOOKUP(Orders[[#This Row],[Customer ID]],customers!$A$2:$A$1001,customers!$I$2:$I$1001,,0)</f>
        <v>Yes</v>
      </c>
      <c r="S154" t="str">
        <v>VRT-39834-265</v>
      </c>
      <c r="T154">
        <v>44203</v>
      </c>
      <c r="U154" t="str">
        <v>86686-37462-CK</v>
      </c>
      <c r="V154" t="str">
        <v>L-L-1</v>
      </c>
      <c r="W154">
        <v>3</v>
      </c>
      <c r="X154" t="str">
        <v>Hamish Skeech</v>
      </c>
      <c r="Y154" t="str">
        <v xml:space="preserve"> </v>
      </c>
      <c r="Z154" t="str">
        <v>Ireland</v>
      </c>
      <c r="AA154" t="str">
        <v>Lib</v>
      </c>
      <c r="AB154" t="str">
        <v>L</v>
      </c>
      <c r="AC154">
        <v>1</v>
      </c>
      <c r="AD154">
        <v>15.85</v>
      </c>
      <c r="AE154">
        <v>47.55</v>
      </c>
      <c r="AF154" t="str">
        <v>Liberica</v>
      </c>
      <c r="AG154" t="str">
        <v>Light</v>
      </c>
      <c r="AH154" t="str">
        <v>Yes</v>
      </c>
    </row>
    <row r="155" spans="2:34" x14ac:dyDescent="0.35">
      <c r="B155" s="2" t="s">
        <v>1350</v>
      </c>
      <c r="C155" s="5">
        <v>44367</v>
      </c>
      <c r="D155" s="2" t="s">
        <v>1351</v>
      </c>
      <c r="E155" t="s">
        <v>6163</v>
      </c>
      <c r="F155" s="2">
        <v>1</v>
      </c>
      <c r="G155" s="2" t="str">
        <f>INDEX(customers!$A$2:$I$1001,MATCH(orders!$D155,customers!$A$2:$A$1001,0), MATCH(orders!G$1,customers!$A$1:$I$1,0))</f>
        <v>Hetti Penson</v>
      </c>
      <c r="H155" s="2" t="str">
        <f>IF(INDEX(customers!$A$2:$I$1001,MATCH(orders!$D155,customers!$A$2:$A$1001,0), MATCH(orders!H$1,customers!$A$1:$I$1,0)) = 0, " ", INDEX(customers!$A$2:$I$1001,MATCH(orders!$D155,customers!$A$2:$A$1001,0), MATCH(orders!H$1,customers!$A$1:$I$1,0)))</f>
        <v xml:space="preserve"> </v>
      </c>
      <c r="I155" s="2" t="str">
        <f>_xlfn.XLOOKUP(D155,customers!$A$1:$A$1001,customers!$G$1:$G$1001,,0)</f>
        <v>United States</v>
      </c>
      <c r="J155" t="str">
        <f>INDEX(products!$A$1:$G$49,MATCH(orders!$E155,products!$A$1:$A$49,0), MATCH(orders!J$1,products!$A$1:$G$1,0))</f>
        <v>Rob</v>
      </c>
      <c r="K155" t="str">
        <f>INDEX(products!$A$1:$G$49,MATCH(orders!$E155,products!$A$1:$A$49,0), MATCH(orders!K$1,products!$A$1:$G$1,0))</f>
        <v>D</v>
      </c>
      <c r="L155" s="3">
        <f>INDEX(products!$A$1:$G$49,MATCH(orders!$E155,products!$A$1:$A$49,0), MATCH(orders!L$1,products!$A$1:$G$1,0))</f>
        <v>0.2</v>
      </c>
      <c r="M155" s="4">
        <f>INDEX(products!$A$1:$G$49,MATCH(orders!$E155,products!$A$1:$A$49,0), MATCH(orders!M$1,products!$A$1:$G$1,0))</f>
        <v>2.6849999999999996</v>
      </c>
      <c r="N155" s="4">
        <f t="shared" si="4"/>
        <v>2.6849999999999996</v>
      </c>
      <c r="O155" t="str">
        <f t="shared" si="5"/>
        <v>Robusta</v>
      </c>
      <c r="P155" t="str" cm="1">
        <f t="array" ref="P155">_xlfn.IFS(K155 = "M", "Medium", K155 = "L", "Light", K155 = "D", "Dark")</f>
        <v>Dark</v>
      </c>
      <c r="Q155" t="str">
        <f>_xlfn.XLOOKUP(Orders[[#This Row],[Customer ID]],customers!$A$2:$A$1001,customers!$I$2:$I$1001,,0)</f>
        <v>No</v>
      </c>
      <c r="S155" t="str">
        <v>ABK-08091-531</v>
      </c>
      <c r="T155">
        <v>44134</v>
      </c>
      <c r="U155" t="str">
        <v>53864-36201-FG</v>
      </c>
      <c r="V155" t="str">
        <v>L-L-1</v>
      </c>
      <c r="W155">
        <v>3</v>
      </c>
      <c r="X155" t="str">
        <v>Tess Benediktovich</v>
      </c>
      <c r="Y155" t="str">
        <v>tbenediktovichmv@ebay.com</v>
      </c>
      <c r="Z155" t="str">
        <v>United States</v>
      </c>
      <c r="AA155" t="str">
        <v>Lib</v>
      </c>
      <c r="AB155" t="str">
        <v>L</v>
      </c>
      <c r="AC155">
        <v>1</v>
      </c>
      <c r="AD155">
        <v>15.85</v>
      </c>
      <c r="AE155">
        <v>47.55</v>
      </c>
      <c r="AF155" t="str">
        <v>Liberica</v>
      </c>
      <c r="AG155" t="str">
        <v>Light</v>
      </c>
      <c r="AH155" t="str">
        <v>Yes</v>
      </c>
    </row>
    <row r="156" spans="2:34" x14ac:dyDescent="0.35">
      <c r="B156" s="2" t="s">
        <v>1355</v>
      </c>
      <c r="C156" s="5">
        <v>44473</v>
      </c>
      <c r="D156" s="2" t="s">
        <v>1356</v>
      </c>
      <c r="E156" t="s">
        <v>6168</v>
      </c>
      <c r="F156" s="2">
        <v>5</v>
      </c>
      <c r="G156" s="2" t="str">
        <f>INDEX(customers!$A$2:$I$1001,MATCH(orders!$D156,customers!$A$2:$A$1001,0), MATCH(orders!G$1,customers!$A$1:$I$1,0))</f>
        <v>Jocko Pray</v>
      </c>
      <c r="H156" s="2" t="str">
        <f>IF(INDEX(customers!$A$2:$I$1001,MATCH(orders!$D156,customers!$A$2:$A$1001,0), MATCH(orders!H$1,customers!$A$1:$I$1,0)) = 0, " ", INDEX(customers!$A$2:$I$1001,MATCH(orders!$D156,customers!$A$2:$A$1001,0), MATCH(orders!H$1,customers!$A$1:$I$1,0)))</f>
        <v>jpray4a@youtube.com</v>
      </c>
      <c r="I156" s="2" t="str">
        <f>_xlfn.XLOOKUP(D156,customers!$A$1:$A$1001,customers!$G$1:$G$1001,,0)</f>
        <v>United States</v>
      </c>
      <c r="J156" t="str">
        <f>INDEX(products!$A$1:$G$49,MATCH(orders!$E156,products!$A$1:$A$49,0), MATCH(orders!J$1,products!$A$1:$G$1,0))</f>
        <v>Ara</v>
      </c>
      <c r="K156" t="str">
        <f>INDEX(products!$A$1:$G$49,MATCH(orders!$E156,products!$A$1:$A$49,0), MATCH(orders!K$1,products!$A$1:$G$1,0))</f>
        <v>D</v>
      </c>
      <c r="L156" s="3">
        <f>INDEX(products!$A$1:$G$49,MATCH(orders!$E156,products!$A$1:$A$49,0), MATCH(orders!L$1,products!$A$1:$G$1,0))</f>
        <v>2.5</v>
      </c>
      <c r="M156" s="4">
        <f>INDEX(products!$A$1:$G$49,MATCH(orders!$E156,products!$A$1:$A$49,0), MATCH(orders!M$1,products!$A$1:$G$1,0))</f>
        <v>22.884999999999998</v>
      </c>
      <c r="N156" s="4">
        <f t="shared" si="4"/>
        <v>114.42499999999998</v>
      </c>
      <c r="O156" t="str">
        <f t="shared" si="5"/>
        <v>Arabica</v>
      </c>
      <c r="P156" t="str" cm="1">
        <f t="array" ref="P156">_xlfn.IFS(K156 = "M", "Medium", K156 = "L", "Light", K156 = "D", "Dark")</f>
        <v>Dark</v>
      </c>
      <c r="Q156" t="str">
        <f>_xlfn.XLOOKUP(Orders[[#This Row],[Customer ID]],customers!$A$2:$A$1001,customers!$I$2:$I$1001,,0)</f>
        <v>No</v>
      </c>
      <c r="S156" t="str">
        <v>ESR-54041-053</v>
      </c>
      <c r="T156">
        <v>44705</v>
      </c>
      <c r="U156" t="str">
        <v>59771-90302-OF</v>
      </c>
      <c r="V156" t="str">
        <v>A-L-0.5</v>
      </c>
      <c r="W156">
        <v>6</v>
      </c>
      <c r="X156" t="str">
        <v>Cortney Gibbonson</v>
      </c>
      <c r="Y156" t="str">
        <v>cgibbonsonab@accuweather.com</v>
      </c>
      <c r="Z156" t="str">
        <v>United States</v>
      </c>
      <c r="AA156" t="str">
        <v>Ara</v>
      </c>
      <c r="AB156" t="str">
        <v>L</v>
      </c>
      <c r="AC156">
        <v>0.5</v>
      </c>
      <c r="AD156">
        <v>7.77</v>
      </c>
      <c r="AE156">
        <v>46.62</v>
      </c>
      <c r="AF156" t="str">
        <v>Arabica</v>
      </c>
      <c r="AG156" t="str">
        <v>Light</v>
      </c>
      <c r="AH156" t="str">
        <v>Yes</v>
      </c>
    </row>
    <row r="157" spans="2:34" x14ac:dyDescent="0.35">
      <c r="B157" s="2" t="s">
        <v>1361</v>
      </c>
      <c r="C157" s="5">
        <v>43640</v>
      </c>
      <c r="D157" s="2" t="s">
        <v>1362</v>
      </c>
      <c r="E157" t="s">
        <v>6175</v>
      </c>
      <c r="F157" s="2">
        <v>6</v>
      </c>
      <c r="G157" s="2" t="str">
        <f>INDEX(customers!$A$2:$I$1001,MATCH(orders!$D157,customers!$A$2:$A$1001,0), MATCH(orders!G$1,customers!$A$1:$I$1,0))</f>
        <v>Grete Holborn</v>
      </c>
      <c r="H157" s="2" t="str">
        <f>IF(INDEX(customers!$A$2:$I$1001,MATCH(orders!$D157,customers!$A$2:$A$1001,0), MATCH(orders!H$1,customers!$A$1:$I$1,0)) = 0, " ", INDEX(customers!$A$2:$I$1001,MATCH(orders!$D157,customers!$A$2:$A$1001,0), MATCH(orders!H$1,customers!$A$1:$I$1,0)))</f>
        <v>gholborn4b@ow.ly</v>
      </c>
      <c r="I157" s="2" t="str">
        <f>_xlfn.XLOOKUP(D157,customers!$A$1:$A$1001,customers!$G$1:$G$1001,,0)</f>
        <v>United States</v>
      </c>
      <c r="J157" t="str">
        <f>INDEX(products!$A$1:$G$49,MATCH(orders!$E157,products!$A$1:$A$49,0), MATCH(orders!J$1,products!$A$1:$G$1,0))</f>
        <v>Ara</v>
      </c>
      <c r="K157" t="str">
        <f>INDEX(products!$A$1:$G$49,MATCH(orders!$E157,products!$A$1:$A$49,0), MATCH(orders!K$1,products!$A$1:$G$1,0))</f>
        <v>M</v>
      </c>
      <c r="L157" s="3">
        <f>INDEX(products!$A$1:$G$49,MATCH(orders!$E157,products!$A$1:$A$49,0), MATCH(orders!L$1,products!$A$1:$G$1,0))</f>
        <v>2.5</v>
      </c>
      <c r="M157" s="4">
        <f>INDEX(products!$A$1:$G$49,MATCH(orders!$E157,products!$A$1:$A$49,0), MATCH(orders!M$1,products!$A$1:$G$1,0))</f>
        <v>25.874999999999996</v>
      </c>
      <c r="N157" s="4">
        <f t="shared" si="4"/>
        <v>155.24999999999997</v>
      </c>
      <c r="O157" t="str">
        <f t="shared" si="5"/>
        <v>Arabica</v>
      </c>
      <c r="P157" t="str" cm="1">
        <f t="array" ref="P157">_xlfn.IFS(K157 = "M", "Medium", K157 = "L", "Light", K157 = "D", "Dark")</f>
        <v>Medium</v>
      </c>
      <c r="Q157" t="str">
        <f>_xlfn.XLOOKUP(Orders[[#This Row],[Customer ID]],customers!$A$2:$A$1001,customers!$I$2:$I$1001,,0)</f>
        <v>Yes</v>
      </c>
      <c r="S157" t="str">
        <v>GMF-18638-786</v>
      </c>
      <c r="T157">
        <v>44465</v>
      </c>
      <c r="U157" t="str">
        <v>60004-62976-NI</v>
      </c>
      <c r="V157" t="str">
        <v>L-D-0.5</v>
      </c>
      <c r="W157">
        <v>6</v>
      </c>
      <c r="X157" t="str">
        <v>Gregorius Kislingbury</v>
      </c>
      <c r="Y157" t="str">
        <v>gkislingburyaz@samsung.com</v>
      </c>
      <c r="Z157" t="str">
        <v>United States</v>
      </c>
      <c r="AA157" t="str">
        <v>Lib</v>
      </c>
      <c r="AB157" t="str">
        <v>D</v>
      </c>
      <c r="AC157">
        <v>0.5</v>
      </c>
      <c r="AD157">
        <v>7.77</v>
      </c>
      <c r="AE157">
        <v>46.62</v>
      </c>
      <c r="AF157" t="str">
        <v>Liberica</v>
      </c>
      <c r="AG157" t="str">
        <v>Dark</v>
      </c>
      <c r="AH157" t="str">
        <v>Yes</v>
      </c>
    </row>
    <row r="158" spans="2:34" x14ac:dyDescent="0.35">
      <c r="B158" s="2" t="s">
        <v>1367</v>
      </c>
      <c r="C158" s="5">
        <v>43764</v>
      </c>
      <c r="D158" s="2" t="s">
        <v>1368</v>
      </c>
      <c r="E158" t="s">
        <v>6175</v>
      </c>
      <c r="F158" s="2">
        <v>3</v>
      </c>
      <c r="G158" s="2" t="str">
        <f>INDEX(customers!$A$2:$I$1001,MATCH(orders!$D158,customers!$A$2:$A$1001,0), MATCH(orders!G$1,customers!$A$1:$I$1,0))</f>
        <v>Fielding Keinrat</v>
      </c>
      <c r="H158" s="2" t="str">
        <f>IF(INDEX(customers!$A$2:$I$1001,MATCH(orders!$D158,customers!$A$2:$A$1001,0), MATCH(orders!H$1,customers!$A$1:$I$1,0)) = 0, " ", INDEX(customers!$A$2:$I$1001,MATCH(orders!$D158,customers!$A$2:$A$1001,0), MATCH(orders!H$1,customers!$A$1:$I$1,0)))</f>
        <v>fkeinrat4c@dailymail.co.uk</v>
      </c>
      <c r="I158" s="2" t="str">
        <f>_xlfn.XLOOKUP(D158,customers!$A$1:$A$1001,customers!$G$1:$G$1001,,0)</f>
        <v>United States</v>
      </c>
      <c r="J158" t="str">
        <f>INDEX(products!$A$1:$G$49,MATCH(orders!$E158,products!$A$1:$A$49,0), MATCH(orders!J$1,products!$A$1:$G$1,0))</f>
        <v>Ara</v>
      </c>
      <c r="K158" t="str">
        <f>INDEX(products!$A$1:$G$49,MATCH(orders!$E158,products!$A$1:$A$49,0), MATCH(orders!K$1,products!$A$1:$G$1,0))</f>
        <v>M</v>
      </c>
      <c r="L158" s="3">
        <f>INDEX(products!$A$1:$G$49,MATCH(orders!$E158,products!$A$1:$A$49,0), MATCH(orders!L$1,products!$A$1:$G$1,0))</f>
        <v>2.5</v>
      </c>
      <c r="M158" s="4">
        <f>INDEX(products!$A$1:$G$49,MATCH(orders!$E158,products!$A$1:$A$49,0), MATCH(orders!M$1,products!$A$1:$G$1,0))</f>
        <v>25.874999999999996</v>
      </c>
      <c r="N158" s="4">
        <f t="shared" si="4"/>
        <v>77.624999999999986</v>
      </c>
      <c r="O158" t="str">
        <f t="shared" si="5"/>
        <v>Arabica</v>
      </c>
      <c r="P158" t="str" cm="1">
        <f t="array" ref="P158">_xlfn.IFS(K158 = "M", "Medium", K158 = "L", "Light", K158 = "D", "Dark")</f>
        <v>Medium</v>
      </c>
      <c r="Q158" t="str">
        <f>_xlfn.XLOOKUP(Orders[[#This Row],[Customer ID]],customers!$A$2:$A$1001,customers!$I$2:$I$1001,,0)</f>
        <v>Yes</v>
      </c>
      <c r="S158" t="str">
        <v>BIU-21970-705</v>
      </c>
      <c r="T158">
        <v>44172</v>
      </c>
      <c r="U158" t="str">
        <v>89711-56688-GG</v>
      </c>
      <c r="V158" t="str">
        <v>R-M-2.5</v>
      </c>
      <c r="W158">
        <v>2</v>
      </c>
      <c r="X158" t="str">
        <v>Friederike Drysdale</v>
      </c>
      <c r="Y158" t="str">
        <v>fdrysdale6m@symantec.com</v>
      </c>
      <c r="Z158" t="str">
        <v>United States</v>
      </c>
      <c r="AA158" t="str">
        <v>Rob</v>
      </c>
      <c r="AB158" t="str">
        <v>M</v>
      </c>
      <c r="AC158">
        <v>2.5</v>
      </c>
      <c r="AD158">
        <v>22.884999999999998</v>
      </c>
      <c r="AE158">
        <v>45.769999999999996</v>
      </c>
      <c r="AF158" t="str">
        <v>Robusta</v>
      </c>
      <c r="AG158" t="str">
        <v>Medium</v>
      </c>
      <c r="AH158" t="str">
        <v>Yes</v>
      </c>
    </row>
    <row r="159" spans="2:34" x14ac:dyDescent="0.35">
      <c r="B159" s="2" t="s">
        <v>1373</v>
      </c>
      <c r="C159" s="5">
        <v>44374</v>
      </c>
      <c r="D159" s="2" t="s">
        <v>1374</v>
      </c>
      <c r="E159" t="s">
        <v>6149</v>
      </c>
      <c r="F159" s="2">
        <v>3</v>
      </c>
      <c r="G159" s="2" t="str">
        <f>INDEX(customers!$A$2:$I$1001,MATCH(orders!$D159,customers!$A$2:$A$1001,0), MATCH(orders!G$1,customers!$A$1:$I$1,0))</f>
        <v>Paulo Yea</v>
      </c>
      <c r="H159" s="2" t="str">
        <f>IF(INDEX(customers!$A$2:$I$1001,MATCH(orders!$D159,customers!$A$2:$A$1001,0), MATCH(orders!H$1,customers!$A$1:$I$1,0)) = 0, " ", INDEX(customers!$A$2:$I$1001,MATCH(orders!$D159,customers!$A$2:$A$1001,0), MATCH(orders!H$1,customers!$A$1:$I$1,0)))</f>
        <v>pyea4d@aol.com</v>
      </c>
      <c r="I159" s="2" t="str">
        <f>_xlfn.XLOOKUP(D159,customers!$A$1:$A$1001,customers!$G$1:$G$1001,,0)</f>
        <v>Ireland</v>
      </c>
      <c r="J159" t="str">
        <f>INDEX(products!$A$1:$G$49,MATCH(orders!$E159,products!$A$1:$A$49,0), MATCH(orders!J$1,products!$A$1:$G$1,0))</f>
        <v>Rob</v>
      </c>
      <c r="K159" t="str">
        <f>INDEX(products!$A$1:$G$49,MATCH(orders!$E159,products!$A$1:$A$49,0), MATCH(orders!K$1,products!$A$1:$G$1,0))</f>
        <v>D</v>
      </c>
      <c r="L159" s="3">
        <f>INDEX(products!$A$1:$G$49,MATCH(orders!$E159,products!$A$1:$A$49,0), MATCH(orders!L$1,products!$A$1:$G$1,0))</f>
        <v>2.5</v>
      </c>
      <c r="M159" s="4">
        <f>INDEX(products!$A$1:$G$49,MATCH(orders!$E159,products!$A$1:$A$49,0), MATCH(orders!M$1,products!$A$1:$G$1,0))</f>
        <v>20.584999999999997</v>
      </c>
      <c r="N159" s="4">
        <f t="shared" si="4"/>
        <v>61.754999999999995</v>
      </c>
      <c r="O159" t="str">
        <f t="shared" si="5"/>
        <v>Robusta</v>
      </c>
      <c r="P159" t="str" cm="1">
        <f t="array" ref="P159">_xlfn.IFS(K159 = "M", "Medium", K159 = "L", "Light", K159 = "D", "Dark")</f>
        <v>Dark</v>
      </c>
      <c r="Q159" t="str">
        <f>_xlfn.XLOOKUP(Orders[[#This Row],[Customer ID]],customers!$A$2:$A$1001,customers!$I$2:$I$1001,,0)</f>
        <v>No</v>
      </c>
      <c r="S159" t="str">
        <v>LWJ-06793-303</v>
      </c>
      <c r="T159">
        <v>44563</v>
      </c>
      <c r="U159" t="str">
        <v>95424-67020-AP</v>
      </c>
      <c r="V159" t="str">
        <v>R-M-2.5</v>
      </c>
      <c r="W159">
        <v>2</v>
      </c>
      <c r="X159" t="str">
        <v>Kris O'Cullen</v>
      </c>
      <c r="Y159" t="str">
        <v>koculleneu@ca.gov</v>
      </c>
      <c r="Z159" t="str">
        <v>Ireland</v>
      </c>
      <c r="AA159" t="str">
        <v>Rob</v>
      </c>
      <c r="AB159" t="str">
        <v>M</v>
      </c>
      <c r="AC159">
        <v>2.5</v>
      </c>
      <c r="AD159">
        <v>22.884999999999998</v>
      </c>
      <c r="AE159">
        <v>45.769999999999996</v>
      </c>
      <c r="AF159" t="str">
        <v>Robusta</v>
      </c>
      <c r="AG159" t="str">
        <v>Medium</v>
      </c>
      <c r="AH159" t="str">
        <v>Yes</v>
      </c>
    </row>
    <row r="160" spans="2:34" x14ac:dyDescent="0.35">
      <c r="B160" s="2" t="s">
        <v>1379</v>
      </c>
      <c r="C160" s="5">
        <v>43714</v>
      </c>
      <c r="D160" s="2" t="s">
        <v>1380</v>
      </c>
      <c r="E160" t="s">
        <v>6149</v>
      </c>
      <c r="F160" s="2">
        <v>6</v>
      </c>
      <c r="G160" s="2" t="str">
        <f>INDEX(customers!$A$2:$I$1001,MATCH(orders!$D160,customers!$A$2:$A$1001,0), MATCH(orders!G$1,customers!$A$1:$I$1,0))</f>
        <v>Say Risborough</v>
      </c>
      <c r="H160" s="2" t="str">
        <f>IF(INDEX(customers!$A$2:$I$1001,MATCH(orders!$D160,customers!$A$2:$A$1001,0), MATCH(orders!H$1,customers!$A$1:$I$1,0)) = 0, " ", INDEX(customers!$A$2:$I$1001,MATCH(orders!$D160,customers!$A$2:$A$1001,0), MATCH(orders!H$1,customers!$A$1:$I$1,0)))</f>
        <v xml:space="preserve"> </v>
      </c>
      <c r="I160" s="2" t="str">
        <f>_xlfn.XLOOKUP(D160,customers!$A$1:$A$1001,customers!$G$1:$G$1001,,0)</f>
        <v>United States</v>
      </c>
      <c r="J160" t="str">
        <f>INDEX(products!$A$1:$G$49,MATCH(orders!$E160,products!$A$1:$A$49,0), MATCH(orders!J$1,products!$A$1:$G$1,0))</f>
        <v>Rob</v>
      </c>
      <c r="K160" t="str">
        <f>INDEX(products!$A$1:$G$49,MATCH(orders!$E160,products!$A$1:$A$49,0), MATCH(orders!K$1,products!$A$1:$G$1,0))</f>
        <v>D</v>
      </c>
      <c r="L160" s="3">
        <f>INDEX(products!$A$1:$G$49,MATCH(orders!$E160,products!$A$1:$A$49,0), MATCH(orders!L$1,products!$A$1:$G$1,0))</f>
        <v>2.5</v>
      </c>
      <c r="M160" s="4">
        <f>INDEX(products!$A$1:$G$49,MATCH(orders!$E160,products!$A$1:$A$49,0), MATCH(orders!M$1,products!$A$1:$G$1,0))</f>
        <v>20.584999999999997</v>
      </c>
      <c r="N160" s="4">
        <f t="shared" si="4"/>
        <v>123.50999999999999</v>
      </c>
      <c r="O160" t="str">
        <f t="shared" si="5"/>
        <v>Robusta</v>
      </c>
      <c r="P160" t="str" cm="1">
        <f t="array" ref="P160">_xlfn.IFS(K160 = "M", "Medium", K160 = "L", "Light", K160 = "D", "Dark")</f>
        <v>Dark</v>
      </c>
      <c r="Q160" t="str">
        <f>_xlfn.XLOOKUP(Orders[[#This Row],[Customer ID]],customers!$A$2:$A$1001,customers!$I$2:$I$1001,,0)</f>
        <v>Yes</v>
      </c>
      <c r="S160" t="str">
        <v>EQI-82205-066</v>
      </c>
      <c r="T160">
        <v>43728</v>
      </c>
      <c r="U160" t="str">
        <v>52316-30571-GD</v>
      </c>
      <c r="V160" t="str">
        <v>R-M-2.5</v>
      </c>
      <c r="W160">
        <v>2</v>
      </c>
      <c r="X160" t="str">
        <v>Maxim McParland</v>
      </c>
      <c r="Y160" t="str">
        <v>mmcparlandi7@w3.org</v>
      </c>
      <c r="Z160" t="str">
        <v>United States</v>
      </c>
      <c r="AA160" t="str">
        <v>Rob</v>
      </c>
      <c r="AB160" t="str">
        <v>M</v>
      </c>
      <c r="AC160">
        <v>2.5</v>
      </c>
      <c r="AD160">
        <v>22.884999999999998</v>
      </c>
      <c r="AE160">
        <v>45.769999999999996</v>
      </c>
      <c r="AF160" t="str">
        <v>Robusta</v>
      </c>
      <c r="AG160" t="str">
        <v>Medium</v>
      </c>
      <c r="AH160" t="str">
        <v>Yes</v>
      </c>
    </row>
    <row r="161" spans="2:34" x14ac:dyDescent="0.35">
      <c r="B161" s="2" t="s">
        <v>1384</v>
      </c>
      <c r="C161" s="5">
        <v>44316</v>
      </c>
      <c r="D161" s="2" t="s">
        <v>1385</v>
      </c>
      <c r="E161" t="s">
        <v>6164</v>
      </c>
      <c r="F161" s="2">
        <v>6</v>
      </c>
      <c r="G161" s="2" t="str">
        <f>INDEX(customers!$A$2:$I$1001,MATCH(orders!$D161,customers!$A$2:$A$1001,0), MATCH(orders!G$1,customers!$A$1:$I$1,0))</f>
        <v>Alexa Sizey</v>
      </c>
      <c r="H161" s="2" t="str">
        <f>IF(INDEX(customers!$A$2:$I$1001,MATCH(orders!$D161,customers!$A$2:$A$1001,0), MATCH(orders!H$1,customers!$A$1:$I$1,0)) = 0, " ", INDEX(customers!$A$2:$I$1001,MATCH(orders!$D161,customers!$A$2:$A$1001,0), MATCH(orders!H$1,customers!$A$1:$I$1,0)))</f>
        <v xml:space="preserve"> </v>
      </c>
      <c r="I161" s="2" t="str">
        <f>_xlfn.XLOOKUP(D161,customers!$A$1:$A$1001,customers!$G$1:$G$1001,,0)</f>
        <v>United States</v>
      </c>
      <c r="J161" t="str">
        <f>INDEX(products!$A$1:$G$49,MATCH(orders!$E161,products!$A$1:$A$49,0), MATCH(orders!J$1,products!$A$1:$G$1,0))</f>
        <v>Lib</v>
      </c>
      <c r="K161" t="str">
        <f>INDEX(products!$A$1:$G$49,MATCH(orders!$E161,products!$A$1:$A$49,0), MATCH(orders!K$1,products!$A$1:$G$1,0))</f>
        <v>L</v>
      </c>
      <c r="L161" s="3">
        <f>INDEX(products!$A$1:$G$49,MATCH(orders!$E161,products!$A$1:$A$49,0), MATCH(orders!L$1,products!$A$1:$G$1,0))</f>
        <v>2.5</v>
      </c>
      <c r="M161" s="4">
        <f>INDEX(products!$A$1:$G$49,MATCH(orders!$E161,products!$A$1:$A$49,0), MATCH(orders!M$1,products!$A$1:$G$1,0))</f>
        <v>36.454999999999998</v>
      </c>
      <c r="N161" s="4">
        <f t="shared" si="4"/>
        <v>218.73</v>
      </c>
      <c r="O161" t="str">
        <f t="shared" si="5"/>
        <v>Liberica</v>
      </c>
      <c r="P161" t="str" cm="1">
        <f t="array" ref="P161">_xlfn.IFS(K161 = "M", "Medium", K161 = "L", "Light", K161 = "D", "Dark")</f>
        <v>Light</v>
      </c>
      <c r="Q161" t="str">
        <f>_xlfn.XLOOKUP(Orders[[#This Row],[Customer ID]],customers!$A$2:$A$1001,customers!$I$2:$I$1001,,0)</f>
        <v>No</v>
      </c>
      <c r="S161" t="str">
        <v>HXA-72415-025</v>
      </c>
      <c r="T161">
        <v>44693</v>
      </c>
      <c r="U161" t="str">
        <v>93417-12322-YB</v>
      </c>
      <c r="V161" t="str">
        <v>A-D-2.5</v>
      </c>
      <c r="W161">
        <v>2</v>
      </c>
      <c r="X161" t="str">
        <v>Dollie Gadsden</v>
      </c>
      <c r="Y161" t="str">
        <v>dgadsdenib@google.com.hk</v>
      </c>
      <c r="Z161" t="str">
        <v>Ireland</v>
      </c>
      <c r="AA161" t="str">
        <v>Ara</v>
      </c>
      <c r="AB161" t="str">
        <v>D</v>
      </c>
      <c r="AC161">
        <v>2.5</v>
      </c>
      <c r="AD161">
        <v>22.884999999999998</v>
      </c>
      <c r="AE161">
        <v>45.769999999999996</v>
      </c>
      <c r="AF161" t="str">
        <v>Arabica</v>
      </c>
      <c r="AG161" t="str">
        <v>Dark</v>
      </c>
      <c r="AH161" t="str">
        <v>Yes</v>
      </c>
    </row>
    <row r="162" spans="2:34" x14ac:dyDescent="0.35">
      <c r="B162" s="2" t="s">
        <v>1389</v>
      </c>
      <c r="C162" s="5">
        <v>43837</v>
      </c>
      <c r="D162" s="2" t="s">
        <v>1390</v>
      </c>
      <c r="E162" t="s">
        <v>6139</v>
      </c>
      <c r="F162" s="2">
        <v>4</v>
      </c>
      <c r="G162" s="2" t="str">
        <f>INDEX(customers!$A$2:$I$1001,MATCH(orders!$D162,customers!$A$2:$A$1001,0), MATCH(orders!G$1,customers!$A$1:$I$1,0))</f>
        <v>Kari Swede</v>
      </c>
      <c r="H162" s="2" t="str">
        <f>IF(INDEX(customers!$A$2:$I$1001,MATCH(orders!$D162,customers!$A$2:$A$1001,0), MATCH(orders!H$1,customers!$A$1:$I$1,0)) = 0, " ", INDEX(customers!$A$2:$I$1001,MATCH(orders!$D162,customers!$A$2:$A$1001,0), MATCH(orders!H$1,customers!$A$1:$I$1,0)))</f>
        <v>kswede4g@addthis.com</v>
      </c>
      <c r="I162" s="2" t="str">
        <f>_xlfn.XLOOKUP(D162,customers!$A$1:$A$1001,customers!$G$1:$G$1001,,0)</f>
        <v>United States</v>
      </c>
      <c r="J162" t="str">
        <f>INDEX(products!$A$1:$G$49,MATCH(orders!$E162,products!$A$1:$A$49,0), MATCH(orders!J$1,products!$A$1:$G$1,0))</f>
        <v>Exc</v>
      </c>
      <c r="K162" t="str">
        <f>INDEX(products!$A$1:$G$49,MATCH(orders!$E162,products!$A$1:$A$49,0), MATCH(orders!K$1,products!$A$1:$G$1,0))</f>
        <v>M</v>
      </c>
      <c r="L162" s="3">
        <f>INDEX(products!$A$1:$G$49,MATCH(orders!$E162,products!$A$1:$A$49,0), MATCH(orders!L$1,products!$A$1:$G$1,0))</f>
        <v>0.5</v>
      </c>
      <c r="M162" s="4">
        <f>INDEX(products!$A$1:$G$49,MATCH(orders!$E162,products!$A$1:$A$49,0), MATCH(orders!M$1,products!$A$1:$G$1,0))</f>
        <v>8.25</v>
      </c>
      <c r="N162" s="4">
        <f t="shared" si="4"/>
        <v>33</v>
      </c>
      <c r="O162" t="str">
        <f t="shared" si="5"/>
        <v>Excelsa</v>
      </c>
      <c r="P162" t="str" cm="1">
        <f t="array" ref="P162">_xlfn.IFS(K162 = "M", "Medium", K162 = "L", "Light", K162 = "D", "Dark")</f>
        <v>Medium</v>
      </c>
      <c r="Q162" t="str">
        <f>_xlfn.XLOOKUP(Orders[[#This Row],[Customer ID]],customers!$A$2:$A$1001,customers!$I$2:$I$1001,,0)</f>
        <v>No</v>
      </c>
      <c r="S162" t="str">
        <v>TYP-85767-944</v>
      </c>
      <c r="T162">
        <v>44771</v>
      </c>
      <c r="U162" t="str">
        <v>51497-50894-WU</v>
      </c>
      <c r="V162" t="str">
        <v>R-M-2.5</v>
      </c>
      <c r="W162">
        <v>2</v>
      </c>
      <c r="X162" t="str">
        <v>Kaela Nottram</v>
      </c>
      <c r="Y162" t="str">
        <v>knottramlw@odnoklassniki.ru</v>
      </c>
      <c r="Z162" t="str">
        <v>Ireland</v>
      </c>
      <c r="AA162" t="str">
        <v>Rob</v>
      </c>
      <c r="AB162" t="str">
        <v>M</v>
      </c>
      <c r="AC162">
        <v>2.5</v>
      </c>
      <c r="AD162">
        <v>22.884999999999998</v>
      </c>
      <c r="AE162">
        <v>45.769999999999996</v>
      </c>
      <c r="AF162" t="str">
        <v>Robusta</v>
      </c>
      <c r="AG162" t="str">
        <v>Medium</v>
      </c>
      <c r="AH162" t="str">
        <v>Yes</v>
      </c>
    </row>
    <row r="163" spans="2:34" x14ac:dyDescent="0.35">
      <c r="B163" s="2" t="s">
        <v>1395</v>
      </c>
      <c r="C163" s="5">
        <v>44207</v>
      </c>
      <c r="D163" s="2" t="s">
        <v>1396</v>
      </c>
      <c r="E163" t="s">
        <v>6180</v>
      </c>
      <c r="F163" s="2">
        <v>3</v>
      </c>
      <c r="G163" s="2" t="str">
        <f>INDEX(customers!$A$2:$I$1001,MATCH(orders!$D163,customers!$A$2:$A$1001,0), MATCH(orders!G$1,customers!$A$1:$I$1,0))</f>
        <v>Leontine Rubrow</v>
      </c>
      <c r="H163" s="2" t="str">
        <f>IF(INDEX(customers!$A$2:$I$1001,MATCH(orders!$D163,customers!$A$2:$A$1001,0), MATCH(orders!H$1,customers!$A$1:$I$1,0)) = 0, " ", INDEX(customers!$A$2:$I$1001,MATCH(orders!$D163,customers!$A$2:$A$1001,0), MATCH(orders!H$1,customers!$A$1:$I$1,0)))</f>
        <v>lrubrow4h@microsoft.com</v>
      </c>
      <c r="I163" s="2" t="str">
        <f>_xlfn.XLOOKUP(D163,customers!$A$1:$A$1001,customers!$G$1:$G$1001,,0)</f>
        <v>United States</v>
      </c>
      <c r="J163" t="str">
        <f>INDEX(products!$A$1:$G$49,MATCH(orders!$E163,products!$A$1:$A$49,0), MATCH(orders!J$1,products!$A$1:$G$1,0))</f>
        <v>Ara</v>
      </c>
      <c r="K163" t="str">
        <f>INDEX(products!$A$1:$G$49,MATCH(orders!$E163,products!$A$1:$A$49,0), MATCH(orders!K$1,products!$A$1:$G$1,0))</f>
        <v>L</v>
      </c>
      <c r="L163" s="3">
        <f>INDEX(products!$A$1:$G$49,MATCH(orders!$E163,products!$A$1:$A$49,0), MATCH(orders!L$1,products!$A$1:$G$1,0))</f>
        <v>0.5</v>
      </c>
      <c r="M163" s="4">
        <f>INDEX(products!$A$1:$G$49,MATCH(orders!$E163,products!$A$1:$A$49,0), MATCH(orders!M$1,products!$A$1:$G$1,0))</f>
        <v>7.77</v>
      </c>
      <c r="N163" s="4">
        <f t="shared" si="4"/>
        <v>23.31</v>
      </c>
      <c r="O163" t="str">
        <f t="shared" si="5"/>
        <v>Arabica</v>
      </c>
      <c r="P163" t="str" cm="1">
        <f t="array" ref="P163">_xlfn.IFS(K163 = "M", "Medium", K163 = "L", "Light", K163 = "D", "Dark")</f>
        <v>Light</v>
      </c>
      <c r="Q163" t="str">
        <f>_xlfn.XLOOKUP(Orders[[#This Row],[Customer ID]],customers!$A$2:$A$1001,customers!$I$2:$I$1001,,0)</f>
        <v>No</v>
      </c>
      <c r="S163" t="str">
        <v>JMS-48374-462</v>
      </c>
      <c r="T163">
        <v>44158</v>
      </c>
      <c r="U163" t="str">
        <v>49667-96708-JL</v>
      </c>
      <c r="V163" t="str">
        <v>A-D-2.5</v>
      </c>
      <c r="W163">
        <v>2</v>
      </c>
      <c r="X163" t="str">
        <v>Florinda Matusovsky</v>
      </c>
      <c r="Y163" t="str">
        <v xml:space="preserve"> </v>
      </c>
      <c r="Z163" t="str">
        <v>United States</v>
      </c>
      <c r="AA163" t="str">
        <v>Ara</v>
      </c>
      <c r="AB163" t="str">
        <v>D</v>
      </c>
      <c r="AC163">
        <v>2.5</v>
      </c>
      <c r="AD163">
        <v>22.884999999999998</v>
      </c>
      <c r="AE163">
        <v>45.769999999999996</v>
      </c>
      <c r="AF163" t="str">
        <v>Arabica</v>
      </c>
      <c r="AG163" t="str">
        <v>Dark</v>
      </c>
      <c r="AH163" t="str">
        <v>Yes</v>
      </c>
    </row>
    <row r="164" spans="2:34" x14ac:dyDescent="0.35">
      <c r="B164" s="2" t="s">
        <v>1401</v>
      </c>
      <c r="C164" s="5">
        <v>44515</v>
      </c>
      <c r="D164" s="2" t="s">
        <v>1402</v>
      </c>
      <c r="E164" t="s">
        <v>6144</v>
      </c>
      <c r="F164" s="2">
        <v>3</v>
      </c>
      <c r="G164" s="2" t="str">
        <f>INDEX(customers!$A$2:$I$1001,MATCH(orders!$D164,customers!$A$2:$A$1001,0), MATCH(orders!G$1,customers!$A$1:$I$1,0))</f>
        <v>Dottie Tift</v>
      </c>
      <c r="H164" s="2" t="str">
        <f>IF(INDEX(customers!$A$2:$I$1001,MATCH(orders!$D164,customers!$A$2:$A$1001,0), MATCH(orders!H$1,customers!$A$1:$I$1,0)) = 0, " ", INDEX(customers!$A$2:$I$1001,MATCH(orders!$D164,customers!$A$2:$A$1001,0), MATCH(orders!H$1,customers!$A$1:$I$1,0)))</f>
        <v>dtift4i@netvibes.com</v>
      </c>
      <c r="I164" s="2" t="str">
        <f>_xlfn.XLOOKUP(D164,customers!$A$1:$A$1001,customers!$G$1:$G$1001,,0)</f>
        <v>United States</v>
      </c>
      <c r="J164" t="str">
        <f>INDEX(products!$A$1:$G$49,MATCH(orders!$E164,products!$A$1:$A$49,0), MATCH(orders!J$1,products!$A$1:$G$1,0))</f>
        <v>Exc</v>
      </c>
      <c r="K164" t="str">
        <f>INDEX(products!$A$1:$G$49,MATCH(orders!$E164,products!$A$1:$A$49,0), MATCH(orders!K$1,products!$A$1:$G$1,0))</f>
        <v>D</v>
      </c>
      <c r="L164" s="3">
        <f>INDEX(products!$A$1:$G$49,MATCH(orders!$E164,products!$A$1:$A$49,0), MATCH(orders!L$1,products!$A$1:$G$1,0))</f>
        <v>0.5</v>
      </c>
      <c r="M164" s="4">
        <f>INDEX(products!$A$1:$G$49,MATCH(orders!$E164,products!$A$1:$A$49,0), MATCH(orders!M$1,products!$A$1:$G$1,0))</f>
        <v>7.29</v>
      </c>
      <c r="N164" s="4">
        <f t="shared" si="4"/>
        <v>21.87</v>
      </c>
      <c r="O164" t="str">
        <f t="shared" si="5"/>
        <v>Excelsa</v>
      </c>
      <c r="P164" t="str" cm="1">
        <f t="array" ref="P164">_xlfn.IFS(K164 = "M", "Medium", K164 = "L", "Light", K164 = "D", "Dark")</f>
        <v>Dark</v>
      </c>
      <c r="Q164" t="str">
        <f>_xlfn.XLOOKUP(Orders[[#This Row],[Customer ID]],customers!$A$2:$A$1001,customers!$I$2:$I$1001,,0)</f>
        <v>Yes</v>
      </c>
      <c r="S164" t="str">
        <v>BXH-62195-013</v>
      </c>
      <c r="T164">
        <v>44511</v>
      </c>
      <c r="U164" t="str">
        <v>94526-79230-GZ</v>
      </c>
      <c r="V164" t="str">
        <v>A-M-1</v>
      </c>
      <c r="W164">
        <v>4</v>
      </c>
      <c r="X164" t="str">
        <v>Mindy Bogey</v>
      </c>
      <c r="Y164" t="str">
        <v>mbogeypb@thetimes.co.uk</v>
      </c>
      <c r="Z164" t="str">
        <v>United States</v>
      </c>
      <c r="AA164" t="str">
        <v>Ara</v>
      </c>
      <c r="AB164" t="str">
        <v>M</v>
      </c>
      <c r="AC164">
        <v>1</v>
      </c>
      <c r="AD164">
        <v>11.25</v>
      </c>
      <c r="AE164">
        <v>45</v>
      </c>
      <c r="AF164" t="str">
        <v>Arabica</v>
      </c>
      <c r="AG164" t="str">
        <v>Medium</v>
      </c>
      <c r="AH164" t="str">
        <v>Yes</v>
      </c>
    </row>
    <row r="165" spans="2:34" x14ac:dyDescent="0.35">
      <c r="B165" s="2" t="s">
        <v>1407</v>
      </c>
      <c r="C165" s="5">
        <v>43619</v>
      </c>
      <c r="D165" s="2" t="s">
        <v>1408</v>
      </c>
      <c r="E165" t="s">
        <v>6163</v>
      </c>
      <c r="F165" s="2">
        <v>6</v>
      </c>
      <c r="G165" s="2" t="str">
        <f>INDEX(customers!$A$2:$I$1001,MATCH(orders!$D165,customers!$A$2:$A$1001,0), MATCH(orders!G$1,customers!$A$1:$I$1,0))</f>
        <v>Gerardo Schonfeld</v>
      </c>
      <c r="H165" s="2" t="str">
        <f>IF(INDEX(customers!$A$2:$I$1001,MATCH(orders!$D165,customers!$A$2:$A$1001,0), MATCH(orders!H$1,customers!$A$1:$I$1,0)) = 0, " ", INDEX(customers!$A$2:$I$1001,MATCH(orders!$D165,customers!$A$2:$A$1001,0), MATCH(orders!H$1,customers!$A$1:$I$1,0)))</f>
        <v>gschonfeld4j@oracle.com</v>
      </c>
      <c r="I165" s="2" t="str">
        <f>_xlfn.XLOOKUP(D165,customers!$A$1:$A$1001,customers!$G$1:$G$1001,,0)</f>
        <v>United States</v>
      </c>
      <c r="J165" t="str">
        <f>INDEX(products!$A$1:$G$49,MATCH(orders!$E165,products!$A$1:$A$49,0), MATCH(orders!J$1,products!$A$1:$G$1,0))</f>
        <v>Rob</v>
      </c>
      <c r="K165" t="str">
        <f>INDEX(products!$A$1:$G$49,MATCH(orders!$E165,products!$A$1:$A$49,0), MATCH(orders!K$1,products!$A$1:$G$1,0))</f>
        <v>D</v>
      </c>
      <c r="L165" s="3">
        <f>INDEX(products!$A$1:$G$49,MATCH(orders!$E165,products!$A$1:$A$49,0), MATCH(orders!L$1,products!$A$1:$G$1,0))</f>
        <v>0.2</v>
      </c>
      <c r="M165" s="4">
        <f>INDEX(products!$A$1:$G$49,MATCH(orders!$E165,products!$A$1:$A$49,0), MATCH(orders!M$1,products!$A$1:$G$1,0))</f>
        <v>2.6849999999999996</v>
      </c>
      <c r="N165" s="4">
        <f t="shared" si="4"/>
        <v>16.11</v>
      </c>
      <c r="O165" t="str">
        <f t="shared" si="5"/>
        <v>Robusta</v>
      </c>
      <c r="P165" t="str" cm="1">
        <f t="array" ref="P165">_xlfn.IFS(K165 = "M", "Medium", K165 = "L", "Light", K165 = "D", "Dark")</f>
        <v>Dark</v>
      </c>
      <c r="Q165" t="str">
        <f>_xlfn.XLOOKUP(Orders[[#This Row],[Customer ID]],customers!$A$2:$A$1001,customers!$I$2:$I$1001,,0)</f>
        <v>No</v>
      </c>
      <c r="S165" t="str">
        <v>LPS-39089-432</v>
      </c>
      <c r="T165">
        <v>43579</v>
      </c>
      <c r="U165" t="str">
        <v>97655-45555-LI</v>
      </c>
      <c r="V165" t="str">
        <v>R-D-1</v>
      </c>
      <c r="W165">
        <v>5</v>
      </c>
      <c r="X165" t="str">
        <v>Baudoin Alldridge</v>
      </c>
      <c r="Y165" t="str">
        <v>balldridge93@yandex.ru</v>
      </c>
      <c r="Z165" t="str">
        <v>United States</v>
      </c>
      <c r="AA165" t="str">
        <v>Rob</v>
      </c>
      <c r="AB165" t="str">
        <v>D</v>
      </c>
      <c r="AC165">
        <v>1</v>
      </c>
      <c r="AD165">
        <v>8.9499999999999993</v>
      </c>
      <c r="AE165">
        <v>44.75</v>
      </c>
      <c r="AF165" t="str">
        <v>Robusta</v>
      </c>
      <c r="AG165" t="str">
        <v>Dark</v>
      </c>
      <c r="AH165" t="str">
        <v>Yes</v>
      </c>
    </row>
    <row r="166" spans="2:34" x14ac:dyDescent="0.35">
      <c r="B166" s="2" t="s">
        <v>1413</v>
      </c>
      <c r="C166" s="5">
        <v>44182</v>
      </c>
      <c r="D166" s="2" t="s">
        <v>1414</v>
      </c>
      <c r="E166" t="s">
        <v>6144</v>
      </c>
      <c r="F166" s="2">
        <v>4</v>
      </c>
      <c r="G166" s="2" t="str">
        <f>INDEX(customers!$A$2:$I$1001,MATCH(orders!$D166,customers!$A$2:$A$1001,0), MATCH(orders!G$1,customers!$A$1:$I$1,0))</f>
        <v>Claiborne Feye</v>
      </c>
      <c r="H166" s="2" t="str">
        <f>IF(INDEX(customers!$A$2:$I$1001,MATCH(orders!$D166,customers!$A$2:$A$1001,0), MATCH(orders!H$1,customers!$A$1:$I$1,0)) = 0, " ", INDEX(customers!$A$2:$I$1001,MATCH(orders!$D166,customers!$A$2:$A$1001,0), MATCH(orders!H$1,customers!$A$1:$I$1,0)))</f>
        <v>cfeye4k@google.co.jp</v>
      </c>
      <c r="I166" s="2" t="str">
        <f>_xlfn.XLOOKUP(D166,customers!$A$1:$A$1001,customers!$G$1:$G$1001,,0)</f>
        <v>Ireland</v>
      </c>
      <c r="J166" t="str">
        <f>INDEX(products!$A$1:$G$49,MATCH(orders!$E166,products!$A$1:$A$49,0), MATCH(orders!J$1,products!$A$1:$G$1,0))</f>
        <v>Exc</v>
      </c>
      <c r="K166" t="str">
        <f>INDEX(products!$A$1:$G$49,MATCH(orders!$E166,products!$A$1:$A$49,0), MATCH(orders!K$1,products!$A$1:$G$1,0))</f>
        <v>D</v>
      </c>
      <c r="L166" s="3">
        <f>INDEX(products!$A$1:$G$49,MATCH(orders!$E166,products!$A$1:$A$49,0), MATCH(orders!L$1,products!$A$1:$G$1,0))</f>
        <v>0.5</v>
      </c>
      <c r="M166" s="4">
        <f>INDEX(products!$A$1:$G$49,MATCH(orders!$E166,products!$A$1:$A$49,0), MATCH(orders!M$1,products!$A$1:$G$1,0))</f>
        <v>7.29</v>
      </c>
      <c r="N166" s="4">
        <f t="shared" si="4"/>
        <v>29.16</v>
      </c>
      <c r="O166" t="str">
        <f t="shared" si="5"/>
        <v>Excelsa</v>
      </c>
      <c r="P166" t="str" cm="1">
        <f t="array" ref="P166">_xlfn.IFS(K166 = "M", "Medium", K166 = "L", "Light", K166 = "D", "Dark")</f>
        <v>Dark</v>
      </c>
      <c r="Q166" t="str">
        <f>_xlfn.XLOOKUP(Orders[[#This Row],[Customer ID]],customers!$A$2:$A$1001,customers!$I$2:$I$1001,,0)</f>
        <v>No</v>
      </c>
      <c r="S166" t="str">
        <v>DGY-35773-612</v>
      </c>
      <c r="T166">
        <v>44037</v>
      </c>
      <c r="U166" t="str">
        <v>17503-27693-ZH</v>
      </c>
      <c r="V166" t="str">
        <v>E-L-1</v>
      </c>
      <c r="W166">
        <v>3</v>
      </c>
      <c r="X166" t="str">
        <v>Hamish MacSherry</v>
      </c>
      <c r="Y166" t="str">
        <v xml:space="preserve"> </v>
      </c>
      <c r="Z166" t="str">
        <v>United States</v>
      </c>
      <c r="AA166" t="str">
        <v>Exc</v>
      </c>
      <c r="AB166" t="str">
        <v>L</v>
      </c>
      <c r="AC166">
        <v>1</v>
      </c>
      <c r="AD166">
        <v>14.85</v>
      </c>
      <c r="AE166">
        <v>44.55</v>
      </c>
      <c r="AF166" t="str">
        <v>Excelsa</v>
      </c>
      <c r="AG166" t="str">
        <v>Light</v>
      </c>
      <c r="AH166" t="str">
        <v>Yes</v>
      </c>
    </row>
    <row r="167" spans="2:34" x14ac:dyDescent="0.35">
      <c r="B167" s="2" t="s">
        <v>1420</v>
      </c>
      <c r="C167" s="5">
        <v>44234</v>
      </c>
      <c r="D167" s="2" t="s">
        <v>1421</v>
      </c>
      <c r="E167" t="s">
        <v>6177</v>
      </c>
      <c r="F167" s="2">
        <v>6</v>
      </c>
      <c r="G167" s="2" t="str">
        <f>INDEX(customers!$A$2:$I$1001,MATCH(orders!$D167,customers!$A$2:$A$1001,0), MATCH(orders!G$1,customers!$A$1:$I$1,0))</f>
        <v>Mina Elstone</v>
      </c>
      <c r="H167" s="2" t="str">
        <f>IF(INDEX(customers!$A$2:$I$1001,MATCH(orders!$D167,customers!$A$2:$A$1001,0), MATCH(orders!H$1,customers!$A$1:$I$1,0)) = 0, " ", INDEX(customers!$A$2:$I$1001,MATCH(orders!$D167,customers!$A$2:$A$1001,0), MATCH(orders!H$1,customers!$A$1:$I$1,0)))</f>
        <v xml:space="preserve"> </v>
      </c>
      <c r="I167" s="2" t="str">
        <f>_xlfn.XLOOKUP(D167,customers!$A$1:$A$1001,customers!$G$1:$G$1001,,0)</f>
        <v>United States</v>
      </c>
      <c r="J167" t="str">
        <f>INDEX(products!$A$1:$G$49,MATCH(orders!$E167,products!$A$1:$A$49,0), MATCH(orders!J$1,products!$A$1:$G$1,0))</f>
        <v>Rob</v>
      </c>
      <c r="K167" t="str">
        <f>INDEX(products!$A$1:$G$49,MATCH(orders!$E167,products!$A$1:$A$49,0), MATCH(orders!K$1,products!$A$1:$G$1,0))</f>
        <v>D</v>
      </c>
      <c r="L167" s="3">
        <f>INDEX(products!$A$1:$G$49,MATCH(orders!$E167,products!$A$1:$A$49,0), MATCH(orders!L$1,products!$A$1:$G$1,0))</f>
        <v>1</v>
      </c>
      <c r="M167" s="4">
        <f>INDEX(products!$A$1:$G$49,MATCH(orders!$E167,products!$A$1:$A$49,0), MATCH(orders!M$1,products!$A$1:$G$1,0))</f>
        <v>8.9499999999999993</v>
      </c>
      <c r="N167" s="4">
        <f t="shared" si="4"/>
        <v>53.699999999999996</v>
      </c>
      <c r="O167" t="str">
        <f t="shared" si="5"/>
        <v>Robusta</v>
      </c>
      <c r="P167" t="str" cm="1">
        <f t="array" ref="P167">_xlfn.IFS(K167 = "M", "Medium", K167 = "L", "Light", K167 = "D", "Dark")</f>
        <v>Dark</v>
      </c>
      <c r="Q167" t="str">
        <f>_xlfn.XLOOKUP(Orders[[#This Row],[Customer ID]],customers!$A$2:$A$1001,customers!$I$2:$I$1001,,0)</f>
        <v>Yes</v>
      </c>
      <c r="S167" t="str">
        <v>QYC-63914-195</v>
      </c>
      <c r="T167">
        <v>43965</v>
      </c>
      <c r="U167" t="str">
        <v>39789-43945-IV</v>
      </c>
      <c r="V167" t="str">
        <v>E-L-1</v>
      </c>
      <c r="W167">
        <v>3</v>
      </c>
      <c r="X167" t="str">
        <v>Reinaldos Kirtley</v>
      </c>
      <c r="Y167" t="str">
        <v>rkirtleyg4@hatena.ne.jp</v>
      </c>
      <c r="Z167" t="str">
        <v>United States</v>
      </c>
      <c r="AA167" t="str">
        <v>Exc</v>
      </c>
      <c r="AB167" t="str">
        <v>L</v>
      </c>
      <c r="AC167">
        <v>1</v>
      </c>
      <c r="AD167">
        <v>14.85</v>
      </c>
      <c r="AE167">
        <v>44.55</v>
      </c>
      <c r="AF167" t="str">
        <v>Excelsa</v>
      </c>
      <c r="AG167" t="str">
        <v>Light</v>
      </c>
      <c r="AH167" t="str">
        <v>Yes</v>
      </c>
    </row>
    <row r="168" spans="2:34" x14ac:dyDescent="0.35">
      <c r="B168" s="2" t="s">
        <v>1425</v>
      </c>
      <c r="C168" s="5">
        <v>44270</v>
      </c>
      <c r="D168" s="2" t="s">
        <v>1426</v>
      </c>
      <c r="E168" t="s">
        <v>6172</v>
      </c>
      <c r="F168" s="2">
        <v>5</v>
      </c>
      <c r="G168" s="2" t="str">
        <f>INDEX(customers!$A$2:$I$1001,MATCH(orders!$D168,customers!$A$2:$A$1001,0), MATCH(orders!G$1,customers!$A$1:$I$1,0))</f>
        <v>Sherman Mewrcik</v>
      </c>
      <c r="H168" s="2" t="str">
        <f>IF(INDEX(customers!$A$2:$I$1001,MATCH(orders!$D168,customers!$A$2:$A$1001,0), MATCH(orders!H$1,customers!$A$1:$I$1,0)) = 0, " ", INDEX(customers!$A$2:$I$1001,MATCH(orders!$D168,customers!$A$2:$A$1001,0), MATCH(orders!H$1,customers!$A$1:$I$1,0)))</f>
        <v xml:space="preserve"> </v>
      </c>
      <c r="I168" s="2" t="str">
        <f>_xlfn.XLOOKUP(D168,customers!$A$1:$A$1001,customers!$G$1:$G$1001,,0)</f>
        <v>United States</v>
      </c>
      <c r="J168" t="str">
        <f>INDEX(products!$A$1:$G$49,MATCH(orders!$E168,products!$A$1:$A$49,0), MATCH(orders!J$1,products!$A$1:$G$1,0))</f>
        <v>Rob</v>
      </c>
      <c r="K168" t="str">
        <f>INDEX(products!$A$1:$G$49,MATCH(orders!$E168,products!$A$1:$A$49,0), MATCH(orders!K$1,products!$A$1:$G$1,0))</f>
        <v>D</v>
      </c>
      <c r="L168" s="3">
        <f>INDEX(products!$A$1:$G$49,MATCH(orders!$E168,products!$A$1:$A$49,0), MATCH(orders!L$1,products!$A$1:$G$1,0))</f>
        <v>0.5</v>
      </c>
      <c r="M168" s="4">
        <f>INDEX(products!$A$1:$G$49,MATCH(orders!$E168,products!$A$1:$A$49,0), MATCH(orders!M$1,products!$A$1:$G$1,0))</f>
        <v>5.3699999999999992</v>
      </c>
      <c r="N168" s="4">
        <f t="shared" si="4"/>
        <v>26.849999999999994</v>
      </c>
      <c r="O168" t="str">
        <f t="shared" si="5"/>
        <v>Robusta</v>
      </c>
      <c r="P168" t="str" cm="1">
        <f t="array" ref="P168">_xlfn.IFS(K168 = "M", "Medium", K168 = "L", "Light", K168 = "D", "Dark")</f>
        <v>Dark</v>
      </c>
      <c r="Q168" t="str">
        <f>_xlfn.XLOOKUP(Orders[[#This Row],[Customer ID]],customers!$A$2:$A$1001,customers!$I$2:$I$1001,,0)</f>
        <v>Yes</v>
      </c>
      <c r="S168" t="str">
        <v>OIB-77163-890</v>
      </c>
      <c r="T168">
        <v>44190</v>
      </c>
      <c r="U168" t="str">
        <v>38972-89678-ZM</v>
      </c>
      <c r="V168" t="str">
        <v>E-L-0.5</v>
      </c>
      <c r="W168">
        <v>5</v>
      </c>
      <c r="X168" t="str">
        <v>Carney Clemencet</v>
      </c>
      <c r="Y168" t="str">
        <v>cclemencetg5@weather.com</v>
      </c>
      <c r="Z168" t="str">
        <v>United Kingdom</v>
      </c>
      <c r="AA168" t="str">
        <v>Exc</v>
      </c>
      <c r="AB168" t="str">
        <v>L</v>
      </c>
      <c r="AC168">
        <v>0.5</v>
      </c>
      <c r="AD168">
        <v>8.91</v>
      </c>
      <c r="AE168">
        <v>44.55</v>
      </c>
      <c r="AF168" t="str">
        <v>Excelsa</v>
      </c>
      <c r="AG168" t="str">
        <v>Light</v>
      </c>
      <c r="AH168" t="str">
        <v>Yes</v>
      </c>
    </row>
    <row r="169" spans="2:34" x14ac:dyDescent="0.35">
      <c r="B169" s="2" t="s">
        <v>1430</v>
      </c>
      <c r="C169" s="5">
        <v>44777</v>
      </c>
      <c r="D169" s="2" t="s">
        <v>1431</v>
      </c>
      <c r="E169" t="s">
        <v>6139</v>
      </c>
      <c r="F169" s="2">
        <v>5</v>
      </c>
      <c r="G169" s="2" t="str">
        <f>INDEX(customers!$A$2:$I$1001,MATCH(orders!$D169,customers!$A$2:$A$1001,0), MATCH(orders!G$1,customers!$A$1:$I$1,0))</f>
        <v>Tamarah Fero</v>
      </c>
      <c r="H169" s="2" t="str">
        <f>IF(INDEX(customers!$A$2:$I$1001,MATCH(orders!$D169,customers!$A$2:$A$1001,0), MATCH(orders!H$1,customers!$A$1:$I$1,0)) = 0, " ", INDEX(customers!$A$2:$I$1001,MATCH(orders!$D169,customers!$A$2:$A$1001,0), MATCH(orders!H$1,customers!$A$1:$I$1,0)))</f>
        <v>tfero4n@comsenz.com</v>
      </c>
      <c r="I169" s="2" t="str">
        <f>_xlfn.XLOOKUP(D169,customers!$A$1:$A$1001,customers!$G$1:$G$1001,,0)</f>
        <v>United States</v>
      </c>
      <c r="J169" t="str">
        <f>INDEX(products!$A$1:$G$49,MATCH(orders!$E169,products!$A$1:$A$49,0), MATCH(orders!J$1,products!$A$1:$G$1,0))</f>
        <v>Exc</v>
      </c>
      <c r="K169" t="str">
        <f>INDEX(products!$A$1:$G$49,MATCH(orders!$E169,products!$A$1:$A$49,0), MATCH(orders!K$1,products!$A$1:$G$1,0))</f>
        <v>M</v>
      </c>
      <c r="L169" s="3">
        <f>INDEX(products!$A$1:$G$49,MATCH(orders!$E169,products!$A$1:$A$49,0), MATCH(orders!L$1,products!$A$1:$G$1,0))</f>
        <v>0.5</v>
      </c>
      <c r="M169" s="4">
        <f>INDEX(products!$A$1:$G$49,MATCH(orders!$E169,products!$A$1:$A$49,0), MATCH(orders!M$1,products!$A$1:$G$1,0))</f>
        <v>8.25</v>
      </c>
      <c r="N169" s="4">
        <f t="shared" si="4"/>
        <v>41.25</v>
      </c>
      <c r="O169" t="str">
        <f t="shared" si="5"/>
        <v>Excelsa</v>
      </c>
      <c r="P169" t="str" cm="1">
        <f t="array" ref="P169">_xlfn.IFS(K169 = "M", "Medium", K169 = "L", "Light", K169 = "D", "Dark")</f>
        <v>Medium</v>
      </c>
      <c r="Q169" t="str">
        <f>_xlfn.XLOOKUP(Orders[[#This Row],[Customer ID]],customers!$A$2:$A$1001,customers!$I$2:$I$1001,,0)</f>
        <v>Yes</v>
      </c>
      <c r="S169" t="str">
        <v>WDV-73864-037</v>
      </c>
      <c r="T169">
        <v>44633</v>
      </c>
      <c r="U169" t="str">
        <v>66044-25298-TA</v>
      </c>
      <c r="V169" t="str">
        <v>L-M-0.5</v>
      </c>
      <c r="W169">
        <v>5</v>
      </c>
      <c r="X169" t="str">
        <v>Lawrence Pratt</v>
      </c>
      <c r="Y169" t="str">
        <v>lpratt57@netvibes.com</v>
      </c>
      <c r="Z169" t="str">
        <v>United States</v>
      </c>
      <c r="AA169" t="str">
        <v>Lib</v>
      </c>
      <c r="AB169" t="str">
        <v>M</v>
      </c>
      <c r="AC169">
        <v>0.5</v>
      </c>
      <c r="AD169">
        <v>8.73</v>
      </c>
      <c r="AE169">
        <v>43.650000000000006</v>
      </c>
      <c r="AF169" t="str">
        <v>Liberica</v>
      </c>
      <c r="AG169" t="str">
        <v>Medium</v>
      </c>
      <c r="AH169" t="str">
        <v>Yes</v>
      </c>
    </row>
    <row r="170" spans="2:34" x14ac:dyDescent="0.35">
      <c r="B170" s="2" t="s">
        <v>1436</v>
      </c>
      <c r="C170" s="5">
        <v>43484</v>
      </c>
      <c r="D170" s="2" t="s">
        <v>1437</v>
      </c>
      <c r="E170" t="s">
        <v>6157</v>
      </c>
      <c r="F170" s="2">
        <v>6</v>
      </c>
      <c r="G170" s="2" t="str">
        <f>INDEX(customers!$A$2:$I$1001,MATCH(orders!$D170,customers!$A$2:$A$1001,0), MATCH(orders!G$1,customers!$A$1:$I$1,0))</f>
        <v>Stanislaus Valsler</v>
      </c>
      <c r="H170" s="2" t="str">
        <f>IF(INDEX(customers!$A$2:$I$1001,MATCH(orders!$D170,customers!$A$2:$A$1001,0), MATCH(orders!H$1,customers!$A$1:$I$1,0)) = 0, " ", INDEX(customers!$A$2:$I$1001,MATCH(orders!$D170,customers!$A$2:$A$1001,0), MATCH(orders!H$1,customers!$A$1:$I$1,0)))</f>
        <v xml:space="preserve"> </v>
      </c>
      <c r="I170" s="2" t="str">
        <f>_xlfn.XLOOKUP(D170,customers!$A$1:$A$1001,customers!$G$1:$G$1001,,0)</f>
        <v>Ireland</v>
      </c>
      <c r="J170" t="str">
        <f>INDEX(products!$A$1:$G$49,MATCH(orders!$E170,products!$A$1:$A$49,0), MATCH(orders!J$1,products!$A$1:$G$1,0))</f>
        <v>Ara</v>
      </c>
      <c r="K170" t="str">
        <f>INDEX(products!$A$1:$G$49,MATCH(orders!$E170,products!$A$1:$A$49,0), MATCH(orders!K$1,products!$A$1:$G$1,0))</f>
        <v>M</v>
      </c>
      <c r="L170" s="3">
        <f>INDEX(products!$A$1:$G$49,MATCH(orders!$E170,products!$A$1:$A$49,0), MATCH(orders!L$1,products!$A$1:$G$1,0))</f>
        <v>0.5</v>
      </c>
      <c r="M170" s="4">
        <f>INDEX(products!$A$1:$G$49,MATCH(orders!$E170,products!$A$1:$A$49,0), MATCH(orders!M$1,products!$A$1:$G$1,0))</f>
        <v>6.75</v>
      </c>
      <c r="N170" s="4">
        <f t="shared" si="4"/>
        <v>40.5</v>
      </c>
      <c r="O170" t="str">
        <f t="shared" si="5"/>
        <v>Arabica</v>
      </c>
      <c r="P170" t="str" cm="1">
        <f t="array" ref="P170">_xlfn.IFS(K170 = "M", "Medium", K170 = "L", "Light", K170 = "D", "Dark")</f>
        <v>Medium</v>
      </c>
      <c r="Q170" t="str">
        <f>_xlfn.XLOOKUP(Orders[[#This Row],[Customer ID]],customers!$A$2:$A$1001,customers!$I$2:$I$1001,,0)</f>
        <v>No</v>
      </c>
      <c r="S170" t="str">
        <v>BWR-85735-955</v>
      </c>
      <c r="T170">
        <v>43813</v>
      </c>
      <c r="U170" t="str">
        <v>32638-38620-AX</v>
      </c>
      <c r="V170" t="str">
        <v>L-M-1</v>
      </c>
      <c r="W170">
        <v>3</v>
      </c>
      <c r="X170" t="str">
        <v>Burnard Bartholin</v>
      </c>
      <c r="Y170" t="str">
        <v>bbartholin59@xinhuanet.com</v>
      </c>
      <c r="Z170" t="str">
        <v>United States</v>
      </c>
      <c r="AA170" t="str">
        <v>Lib</v>
      </c>
      <c r="AB170" t="str">
        <v>M</v>
      </c>
      <c r="AC170">
        <v>1</v>
      </c>
      <c r="AD170">
        <v>14.55</v>
      </c>
      <c r="AE170">
        <v>43.650000000000006</v>
      </c>
      <c r="AF170" t="str">
        <v>Liberica</v>
      </c>
      <c r="AG170" t="str">
        <v>Medium</v>
      </c>
      <c r="AH170" t="str">
        <v>Yes</v>
      </c>
    </row>
    <row r="171" spans="2:34" x14ac:dyDescent="0.35">
      <c r="B171" s="2" t="s">
        <v>1441</v>
      </c>
      <c r="C171" s="5">
        <v>44643</v>
      </c>
      <c r="D171" s="2" t="s">
        <v>1442</v>
      </c>
      <c r="E171" t="s">
        <v>6177</v>
      </c>
      <c r="F171" s="2">
        <v>2</v>
      </c>
      <c r="G171" s="2" t="str">
        <f>INDEX(customers!$A$2:$I$1001,MATCH(orders!$D171,customers!$A$2:$A$1001,0), MATCH(orders!G$1,customers!$A$1:$I$1,0))</f>
        <v>Felita Dauney</v>
      </c>
      <c r="H171" s="2" t="str">
        <f>IF(INDEX(customers!$A$2:$I$1001,MATCH(orders!$D171,customers!$A$2:$A$1001,0), MATCH(orders!H$1,customers!$A$1:$I$1,0)) = 0, " ", INDEX(customers!$A$2:$I$1001,MATCH(orders!$D171,customers!$A$2:$A$1001,0), MATCH(orders!H$1,customers!$A$1:$I$1,0)))</f>
        <v>fdauney4p@sphinn.com</v>
      </c>
      <c r="I171" s="2" t="str">
        <f>_xlfn.XLOOKUP(D171,customers!$A$1:$A$1001,customers!$G$1:$G$1001,,0)</f>
        <v>Ireland</v>
      </c>
      <c r="J171" t="str">
        <f>INDEX(products!$A$1:$G$49,MATCH(orders!$E171,products!$A$1:$A$49,0), MATCH(orders!J$1,products!$A$1:$G$1,0))</f>
        <v>Rob</v>
      </c>
      <c r="K171" t="str">
        <f>INDEX(products!$A$1:$G$49,MATCH(orders!$E171,products!$A$1:$A$49,0), MATCH(orders!K$1,products!$A$1:$G$1,0))</f>
        <v>D</v>
      </c>
      <c r="L171" s="3">
        <f>INDEX(products!$A$1:$G$49,MATCH(orders!$E171,products!$A$1:$A$49,0), MATCH(orders!L$1,products!$A$1:$G$1,0))</f>
        <v>1</v>
      </c>
      <c r="M171" s="4">
        <f>INDEX(products!$A$1:$G$49,MATCH(orders!$E171,products!$A$1:$A$49,0), MATCH(orders!M$1,products!$A$1:$G$1,0))</f>
        <v>8.9499999999999993</v>
      </c>
      <c r="N171" s="4">
        <f t="shared" si="4"/>
        <v>17.899999999999999</v>
      </c>
      <c r="O171" t="str">
        <f t="shared" si="5"/>
        <v>Robusta</v>
      </c>
      <c r="P171" t="str" cm="1">
        <f t="array" ref="P171">_xlfn.IFS(K171 = "M", "Medium", K171 = "L", "Light", K171 = "D", "Dark")</f>
        <v>Dark</v>
      </c>
      <c r="Q171" t="str">
        <f>_xlfn.XLOOKUP(Orders[[#This Row],[Customer ID]],customers!$A$2:$A$1001,customers!$I$2:$I$1001,,0)</f>
        <v>No</v>
      </c>
      <c r="S171" t="str">
        <v>QAW-05889-019</v>
      </c>
      <c r="T171">
        <v>44559</v>
      </c>
      <c r="U171" t="str">
        <v>68810-07329-EU</v>
      </c>
      <c r="V171" t="str">
        <v>L-M-0.5</v>
      </c>
      <c r="W171">
        <v>5</v>
      </c>
      <c r="X171" t="str">
        <v>Virgil Baumadier</v>
      </c>
      <c r="Y171" t="str">
        <v>vbaumadierap@google.cn</v>
      </c>
      <c r="Z171" t="str">
        <v>United States</v>
      </c>
      <c r="AA171" t="str">
        <v>Lib</v>
      </c>
      <c r="AB171" t="str">
        <v>M</v>
      </c>
      <c r="AC171">
        <v>0.5</v>
      </c>
      <c r="AD171">
        <v>8.73</v>
      </c>
      <c r="AE171">
        <v>43.650000000000006</v>
      </c>
      <c r="AF171" t="str">
        <v>Liberica</v>
      </c>
      <c r="AG171" t="str">
        <v>Medium</v>
      </c>
      <c r="AH171" t="str">
        <v>Yes</v>
      </c>
    </row>
    <row r="172" spans="2:34" x14ac:dyDescent="0.35">
      <c r="B172" s="2" t="s">
        <v>1448</v>
      </c>
      <c r="C172" s="5">
        <v>44476</v>
      </c>
      <c r="D172" s="2" t="s">
        <v>1449</v>
      </c>
      <c r="E172" t="s">
        <v>6148</v>
      </c>
      <c r="F172" s="2">
        <v>2</v>
      </c>
      <c r="G172" s="2" t="str">
        <f>INDEX(customers!$A$2:$I$1001,MATCH(orders!$D172,customers!$A$2:$A$1001,0), MATCH(orders!G$1,customers!$A$1:$I$1,0))</f>
        <v>Serena Earley</v>
      </c>
      <c r="H172" s="2" t="str">
        <f>IF(INDEX(customers!$A$2:$I$1001,MATCH(orders!$D172,customers!$A$2:$A$1001,0), MATCH(orders!H$1,customers!$A$1:$I$1,0)) = 0, " ", INDEX(customers!$A$2:$I$1001,MATCH(orders!$D172,customers!$A$2:$A$1001,0), MATCH(orders!H$1,customers!$A$1:$I$1,0)))</f>
        <v>searley4q@youku.com</v>
      </c>
      <c r="I172" s="2" t="str">
        <f>_xlfn.XLOOKUP(D172,customers!$A$1:$A$1001,customers!$G$1:$G$1001,,0)</f>
        <v>United Kingdom</v>
      </c>
      <c r="J172" t="str">
        <f>INDEX(products!$A$1:$G$49,MATCH(orders!$E172,products!$A$1:$A$49,0), MATCH(orders!J$1,products!$A$1:$G$1,0))</f>
        <v>Exc</v>
      </c>
      <c r="K172" t="str">
        <f>INDEX(products!$A$1:$G$49,MATCH(orders!$E172,products!$A$1:$A$49,0), MATCH(orders!K$1,products!$A$1:$G$1,0))</f>
        <v>L</v>
      </c>
      <c r="L172" s="3">
        <f>INDEX(products!$A$1:$G$49,MATCH(orders!$E172,products!$A$1:$A$49,0), MATCH(orders!L$1,products!$A$1:$G$1,0))</f>
        <v>2.5</v>
      </c>
      <c r="M172" s="4">
        <f>INDEX(products!$A$1:$G$49,MATCH(orders!$E172,products!$A$1:$A$49,0), MATCH(orders!M$1,products!$A$1:$G$1,0))</f>
        <v>34.154999999999994</v>
      </c>
      <c r="N172" s="4">
        <f t="shared" si="4"/>
        <v>68.309999999999988</v>
      </c>
      <c r="O172" t="str">
        <f t="shared" si="5"/>
        <v>Excelsa</v>
      </c>
      <c r="P172" t="str" cm="1">
        <f t="array" ref="P172">_xlfn.IFS(K172 = "M", "Medium", K172 = "L", "Light", K172 = "D", "Dark")</f>
        <v>Light</v>
      </c>
      <c r="Q172" t="str">
        <f>_xlfn.XLOOKUP(Orders[[#This Row],[Customer ID]],customers!$A$2:$A$1001,customers!$I$2:$I$1001,,0)</f>
        <v>No</v>
      </c>
      <c r="S172" t="str">
        <v>ULU-07744-724</v>
      </c>
      <c r="T172">
        <v>43916</v>
      </c>
      <c r="U172" t="str">
        <v>94058-95794-IJ</v>
      </c>
      <c r="V172" t="str">
        <v>L-M-0.5</v>
      </c>
      <c r="W172">
        <v>5</v>
      </c>
      <c r="X172" t="str">
        <v>Layne Imason</v>
      </c>
      <c r="Y172" t="str">
        <v>limasonio@discuz.net</v>
      </c>
      <c r="Z172" t="str">
        <v>United States</v>
      </c>
      <c r="AA172" t="str">
        <v>Lib</v>
      </c>
      <c r="AB172" t="str">
        <v>M</v>
      </c>
      <c r="AC172">
        <v>0.5</v>
      </c>
      <c r="AD172">
        <v>8.73</v>
      </c>
      <c r="AE172">
        <v>43.650000000000006</v>
      </c>
      <c r="AF172" t="str">
        <v>Liberica</v>
      </c>
      <c r="AG172" t="str">
        <v>Medium</v>
      </c>
      <c r="AH172" t="str">
        <v>Yes</v>
      </c>
    </row>
    <row r="173" spans="2:34" x14ac:dyDescent="0.35">
      <c r="B173" s="2" t="s">
        <v>1453</v>
      </c>
      <c r="C173" s="5">
        <v>43544</v>
      </c>
      <c r="D173" s="2" t="s">
        <v>1454</v>
      </c>
      <c r="E173" t="s">
        <v>6166</v>
      </c>
      <c r="F173" s="2">
        <v>2</v>
      </c>
      <c r="G173" s="2" t="str">
        <f>INDEX(customers!$A$2:$I$1001,MATCH(orders!$D173,customers!$A$2:$A$1001,0), MATCH(orders!G$1,customers!$A$1:$I$1,0))</f>
        <v>Minny Chamberlayne</v>
      </c>
      <c r="H173" s="2" t="str">
        <f>IF(INDEX(customers!$A$2:$I$1001,MATCH(orders!$D173,customers!$A$2:$A$1001,0), MATCH(orders!H$1,customers!$A$1:$I$1,0)) = 0, " ", INDEX(customers!$A$2:$I$1001,MATCH(orders!$D173,customers!$A$2:$A$1001,0), MATCH(orders!H$1,customers!$A$1:$I$1,0)))</f>
        <v>mchamberlayne4r@bigcartel.com</v>
      </c>
      <c r="I173" s="2" t="str">
        <f>_xlfn.XLOOKUP(D173,customers!$A$1:$A$1001,customers!$G$1:$G$1001,,0)</f>
        <v>United States</v>
      </c>
      <c r="J173" t="str">
        <f>INDEX(products!$A$1:$G$49,MATCH(orders!$E173,products!$A$1:$A$49,0), MATCH(orders!J$1,products!$A$1:$G$1,0))</f>
        <v>Exc</v>
      </c>
      <c r="K173" t="str">
        <f>INDEX(products!$A$1:$G$49,MATCH(orders!$E173,products!$A$1:$A$49,0), MATCH(orders!K$1,products!$A$1:$G$1,0))</f>
        <v>M</v>
      </c>
      <c r="L173" s="3">
        <f>INDEX(products!$A$1:$G$49,MATCH(orders!$E173,products!$A$1:$A$49,0), MATCH(orders!L$1,products!$A$1:$G$1,0))</f>
        <v>2.5</v>
      </c>
      <c r="M173" s="4">
        <f>INDEX(products!$A$1:$G$49,MATCH(orders!$E173,products!$A$1:$A$49,0), MATCH(orders!M$1,products!$A$1:$G$1,0))</f>
        <v>31.624999999999996</v>
      </c>
      <c r="N173" s="4">
        <f t="shared" si="4"/>
        <v>63.249999999999993</v>
      </c>
      <c r="O173" t="str">
        <f t="shared" si="5"/>
        <v>Excelsa</v>
      </c>
      <c r="P173" t="str" cm="1">
        <f t="array" ref="P173">_xlfn.IFS(K173 = "M", "Medium", K173 = "L", "Light", K173 = "D", "Dark")</f>
        <v>Medium</v>
      </c>
      <c r="Q173" t="str">
        <f>_xlfn.XLOOKUP(Orders[[#This Row],[Customer ID]],customers!$A$2:$A$1001,customers!$I$2:$I$1001,,0)</f>
        <v>Yes</v>
      </c>
      <c r="S173" t="str">
        <v>RJI-71409-490</v>
      </c>
      <c r="T173">
        <v>44312</v>
      </c>
      <c r="U173" t="str">
        <v>31613-41626-KX</v>
      </c>
      <c r="V173" t="str">
        <v>L-M-0.5</v>
      </c>
      <c r="W173">
        <v>5</v>
      </c>
      <c r="X173" t="str">
        <v>Chris Croster</v>
      </c>
      <c r="Y173" t="str">
        <v>ccrosterlr@gov.uk</v>
      </c>
      <c r="Z173" t="str">
        <v>United States</v>
      </c>
      <c r="AA173" t="str">
        <v>Lib</v>
      </c>
      <c r="AB173" t="str">
        <v>M</v>
      </c>
      <c r="AC173">
        <v>0.5</v>
      </c>
      <c r="AD173">
        <v>8.73</v>
      </c>
      <c r="AE173">
        <v>43.650000000000006</v>
      </c>
      <c r="AF173" t="str">
        <v>Liberica</v>
      </c>
      <c r="AG173" t="str">
        <v>Medium</v>
      </c>
      <c r="AH173" t="str">
        <v>Yes</v>
      </c>
    </row>
    <row r="174" spans="2:34" x14ac:dyDescent="0.35">
      <c r="B174" s="2" t="s">
        <v>1459</v>
      </c>
      <c r="C174" s="5">
        <v>44545</v>
      </c>
      <c r="D174" s="2" t="s">
        <v>1460</v>
      </c>
      <c r="E174" t="s">
        <v>6144</v>
      </c>
      <c r="F174" s="2">
        <v>3</v>
      </c>
      <c r="G174" s="2" t="str">
        <f>INDEX(customers!$A$2:$I$1001,MATCH(orders!$D174,customers!$A$2:$A$1001,0), MATCH(orders!G$1,customers!$A$1:$I$1,0))</f>
        <v>Bartholemy Flaherty</v>
      </c>
      <c r="H174" s="2" t="str">
        <f>IF(INDEX(customers!$A$2:$I$1001,MATCH(orders!$D174,customers!$A$2:$A$1001,0), MATCH(orders!H$1,customers!$A$1:$I$1,0)) = 0, " ", INDEX(customers!$A$2:$I$1001,MATCH(orders!$D174,customers!$A$2:$A$1001,0), MATCH(orders!H$1,customers!$A$1:$I$1,0)))</f>
        <v>bflaherty4s@moonfruit.com</v>
      </c>
      <c r="I174" s="2" t="str">
        <f>_xlfn.XLOOKUP(D174,customers!$A$1:$A$1001,customers!$G$1:$G$1001,,0)</f>
        <v>Ireland</v>
      </c>
      <c r="J174" t="str">
        <f>INDEX(products!$A$1:$G$49,MATCH(orders!$E174,products!$A$1:$A$49,0), MATCH(orders!J$1,products!$A$1:$G$1,0))</f>
        <v>Exc</v>
      </c>
      <c r="K174" t="str">
        <f>INDEX(products!$A$1:$G$49,MATCH(orders!$E174,products!$A$1:$A$49,0), MATCH(orders!K$1,products!$A$1:$G$1,0))</f>
        <v>D</v>
      </c>
      <c r="L174" s="3">
        <f>INDEX(products!$A$1:$G$49,MATCH(orders!$E174,products!$A$1:$A$49,0), MATCH(orders!L$1,products!$A$1:$G$1,0))</f>
        <v>0.5</v>
      </c>
      <c r="M174" s="4">
        <f>INDEX(products!$A$1:$G$49,MATCH(orders!$E174,products!$A$1:$A$49,0), MATCH(orders!M$1,products!$A$1:$G$1,0))</f>
        <v>7.29</v>
      </c>
      <c r="N174" s="4">
        <f t="shared" si="4"/>
        <v>21.87</v>
      </c>
      <c r="O174" t="str">
        <f t="shared" si="5"/>
        <v>Excelsa</v>
      </c>
      <c r="P174" t="str" cm="1">
        <f t="array" ref="P174">_xlfn.IFS(K174 = "M", "Medium", K174 = "L", "Light", K174 = "D", "Dark")</f>
        <v>Dark</v>
      </c>
      <c r="Q174" t="str">
        <f>_xlfn.XLOOKUP(Orders[[#This Row],[Customer ID]],customers!$A$2:$A$1001,customers!$I$2:$I$1001,,0)</f>
        <v>No</v>
      </c>
      <c r="S174" t="str">
        <v>VYD-28555-589</v>
      </c>
      <c r="T174">
        <v>43690</v>
      </c>
      <c r="U174" t="str">
        <v>29814-01459-RC</v>
      </c>
      <c r="V174" t="str">
        <v>R-L-0.5</v>
      </c>
      <c r="W174">
        <v>6</v>
      </c>
      <c r="X174" t="str">
        <v>Ashbey Tomaszewski</v>
      </c>
      <c r="Y174" t="str">
        <v>atomaszewskiaj@answers.com</v>
      </c>
      <c r="Z174" t="str">
        <v>United Kingdom</v>
      </c>
      <c r="AA174" t="str">
        <v>Rob</v>
      </c>
      <c r="AB174" t="str">
        <v>L</v>
      </c>
      <c r="AC174">
        <v>0.5</v>
      </c>
      <c r="AD174">
        <v>7.169999999999999</v>
      </c>
      <c r="AE174">
        <v>43.019999999999996</v>
      </c>
      <c r="AF174" t="str">
        <v>Robusta</v>
      </c>
      <c r="AG174" t="str">
        <v>Light</v>
      </c>
      <c r="AH174" t="str">
        <v>Yes</v>
      </c>
    </row>
    <row r="175" spans="2:34" x14ac:dyDescent="0.35">
      <c r="B175" s="2" t="s">
        <v>1464</v>
      </c>
      <c r="C175" s="5">
        <v>44720</v>
      </c>
      <c r="D175" s="2" t="s">
        <v>1465</v>
      </c>
      <c r="E175" t="s">
        <v>6151</v>
      </c>
      <c r="F175" s="2">
        <v>4</v>
      </c>
      <c r="G175" s="2" t="str">
        <f>INDEX(customers!$A$2:$I$1001,MATCH(orders!$D175,customers!$A$2:$A$1001,0), MATCH(orders!G$1,customers!$A$1:$I$1,0))</f>
        <v>Oran Colbeck</v>
      </c>
      <c r="H175" s="2" t="str">
        <f>IF(INDEX(customers!$A$2:$I$1001,MATCH(orders!$D175,customers!$A$2:$A$1001,0), MATCH(orders!H$1,customers!$A$1:$I$1,0)) = 0, " ", INDEX(customers!$A$2:$I$1001,MATCH(orders!$D175,customers!$A$2:$A$1001,0), MATCH(orders!H$1,customers!$A$1:$I$1,0)))</f>
        <v>ocolbeck4t@sina.com.cn</v>
      </c>
      <c r="I175" s="2" t="str">
        <f>_xlfn.XLOOKUP(D175,customers!$A$1:$A$1001,customers!$G$1:$G$1001,,0)</f>
        <v>United States</v>
      </c>
      <c r="J175" t="str">
        <f>INDEX(products!$A$1:$G$49,MATCH(orders!$E175,products!$A$1:$A$49,0), MATCH(orders!J$1,products!$A$1:$G$1,0))</f>
        <v>Rob</v>
      </c>
      <c r="K175" t="str">
        <f>INDEX(products!$A$1:$G$49,MATCH(orders!$E175,products!$A$1:$A$49,0), MATCH(orders!K$1,products!$A$1:$G$1,0))</f>
        <v>M</v>
      </c>
      <c r="L175" s="3">
        <f>INDEX(products!$A$1:$G$49,MATCH(orders!$E175,products!$A$1:$A$49,0), MATCH(orders!L$1,products!$A$1:$G$1,0))</f>
        <v>2.5</v>
      </c>
      <c r="M175" s="4">
        <f>INDEX(products!$A$1:$G$49,MATCH(orders!$E175,products!$A$1:$A$49,0), MATCH(orders!M$1,products!$A$1:$G$1,0))</f>
        <v>22.884999999999998</v>
      </c>
      <c r="N175" s="4">
        <f t="shared" si="4"/>
        <v>91.539999999999992</v>
      </c>
      <c r="O175" t="str">
        <f t="shared" si="5"/>
        <v>Robusta</v>
      </c>
      <c r="P175" t="str" cm="1">
        <f t="array" ref="P175">_xlfn.IFS(K175 = "M", "Medium", K175 = "L", "Light", K175 = "D", "Dark")</f>
        <v>Medium</v>
      </c>
      <c r="Q175" t="str">
        <f>_xlfn.XLOOKUP(Orders[[#This Row],[Customer ID]],customers!$A$2:$A$1001,customers!$I$2:$I$1001,,0)</f>
        <v>No</v>
      </c>
      <c r="S175" t="str">
        <v>QEV-37451-860</v>
      </c>
      <c r="T175">
        <v>43713</v>
      </c>
      <c r="U175" t="str">
        <v>17670-51384-MA</v>
      </c>
      <c r="V175" t="str">
        <v>E-M-0.5</v>
      </c>
      <c r="W175">
        <v>5</v>
      </c>
      <c r="X175" t="str">
        <v>Aloisia Allner</v>
      </c>
      <c r="Y175" t="str">
        <v>aallner0@lulu.com</v>
      </c>
      <c r="Z175" t="str">
        <v>United States</v>
      </c>
      <c r="AA175" t="str">
        <v>Exc</v>
      </c>
      <c r="AB175" t="str">
        <v>M</v>
      </c>
      <c r="AC175">
        <v>0.5</v>
      </c>
      <c r="AD175">
        <v>8.25</v>
      </c>
      <c r="AE175">
        <v>41.25</v>
      </c>
      <c r="AF175" t="str">
        <v>Excelsa</v>
      </c>
      <c r="AG175" t="str">
        <v>Medium</v>
      </c>
      <c r="AH175" t="str">
        <v>Yes</v>
      </c>
    </row>
    <row r="176" spans="2:34" x14ac:dyDescent="0.35">
      <c r="B176" s="2" t="s">
        <v>1470</v>
      </c>
      <c r="C176" s="5">
        <v>43813</v>
      </c>
      <c r="D176" s="2" t="s">
        <v>1471</v>
      </c>
      <c r="E176" t="s">
        <v>6148</v>
      </c>
      <c r="F176" s="2">
        <v>6</v>
      </c>
      <c r="G176" s="2" t="str">
        <f>INDEX(customers!$A$2:$I$1001,MATCH(orders!$D176,customers!$A$2:$A$1001,0), MATCH(orders!G$1,customers!$A$1:$I$1,0))</f>
        <v>Elysee Sketch</v>
      </c>
      <c r="H176" s="2" t="str">
        <f>IF(INDEX(customers!$A$2:$I$1001,MATCH(orders!$D176,customers!$A$2:$A$1001,0), MATCH(orders!H$1,customers!$A$1:$I$1,0)) = 0, " ", INDEX(customers!$A$2:$I$1001,MATCH(orders!$D176,customers!$A$2:$A$1001,0), MATCH(orders!H$1,customers!$A$1:$I$1,0)))</f>
        <v xml:space="preserve"> </v>
      </c>
      <c r="I176" s="2" t="str">
        <f>_xlfn.XLOOKUP(D176,customers!$A$1:$A$1001,customers!$G$1:$G$1001,,0)</f>
        <v>United States</v>
      </c>
      <c r="J176" t="str">
        <f>INDEX(products!$A$1:$G$49,MATCH(orders!$E176,products!$A$1:$A$49,0), MATCH(orders!J$1,products!$A$1:$G$1,0))</f>
        <v>Exc</v>
      </c>
      <c r="K176" t="str">
        <f>INDEX(products!$A$1:$G$49,MATCH(orders!$E176,products!$A$1:$A$49,0), MATCH(orders!K$1,products!$A$1:$G$1,0))</f>
        <v>L</v>
      </c>
      <c r="L176" s="3">
        <f>INDEX(products!$A$1:$G$49,MATCH(orders!$E176,products!$A$1:$A$49,0), MATCH(orders!L$1,products!$A$1:$G$1,0))</f>
        <v>2.5</v>
      </c>
      <c r="M176" s="4">
        <f>INDEX(products!$A$1:$G$49,MATCH(orders!$E176,products!$A$1:$A$49,0), MATCH(orders!M$1,products!$A$1:$G$1,0))</f>
        <v>34.154999999999994</v>
      </c>
      <c r="N176" s="4">
        <f t="shared" si="4"/>
        <v>204.92999999999995</v>
      </c>
      <c r="O176" t="str">
        <f t="shared" si="5"/>
        <v>Excelsa</v>
      </c>
      <c r="P176" t="str" cm="1">
        <f t="array" ref="P176">_xlfn.IFS(K176 = "M", "Medium", K176 = "L", "Light", K176 = "D", "Dark")</f>
        <v>Light</v>
      </c>
      <c r="Q176" t="str">
        <f>_xlfn.XLOOKUP(Orders[[#This Row],[Customer ID]],customers!$A$2:$A$1001,customers!$I$2:$I$1001,,0)</f>
        <v>Yes</v>
      </c>
      <c r="S176" t="str">
        <v>HCA-87224-420</v>
      </c>
      <c r="T176">
        <v>44777</v>
      </c>
      <c r="U176" t="str">
        <v>62682-27930-PD</v>
      </c>
      <c r="V176" t="str">
        <v>E-M-0.5</v>
      </c>
      <c r="W176">
        <v>5</v>
      </c>
      <c r="X176" t="str">
        <v>Tamarah Fero</v>
      </c>
      <c r="Y176" t="str">
        <v>tfero4n@comsenz.com</v>
      </c>
      <c r="Z176" t="str">
        <v>United States</v>
      </c>
      <c r="AA176" t="str">
        <v>Exc</v>
      </c>
      <c r="AB176" t="str">
        <v>M</v>
      </c>
      <c r="AC176">
        <v>0.5</v>
      </c>
      <c r="AD176">
        <v>8.25</v>
      </c>
      <c r="AE176">
        <v>41.25</v>
      </c>
      <c r="AF176" t="str">
        <v>Excelsa</v>
      </c>
      <c r="AG176" t="str">
        <v>Medium</v>
      </c>
      <c r="AH176" t="str">
        <v>Yes</v>
      </c>
    </row>
    <row r="177" spans="2:34" x14ac:dyDescent="0.35">
      <c r="B177" s="2" t="s">
        <v>1475</v>
      </c>
      <c r="C177" s="5">
        <v>44296</v>
      </c>
      <c r="D177" s="2" t="s">
        <v>1476</v>
      </c>
      <c r="E177" t="s">
        <v>6166</v>
      </c>
      <c r="F177" s="2">
        <v>2</v>
      </c>
      <c r="G177" s="2" t="str">
        <f>INDEX(customers!$A$2:$I$1001,MATCH(orders!$D177,customers!$A$2:$A$1001,0), MATCH(orders!G$1,customers!$A$1:$I$1,0))</f>
        <v>Ethelda Hobbing</v>
      </c>
      <c r="H177" s="2" t="str">
        <f>IF(INDEX(customers!$A$2:$I$1001,MATCH(orders!$D177,customers!$A$2:$A$1001,0), MATCH(orders!H$1,customers!$A$1:$I$1,0)) = 0, " ", INDEX(customers!$A$2:$I$1001,MATCH(orders!$D177,customers!$A$2:$A$1001,0), MATCH(orders!H$1,customers!$A$1:$I$1,0)))</f>
        <v>ehobbing4v@nsw.gov.au</v>
      </c>
      <c r="I177" s="2" t="str">
        <f>_xlfn.XLOOKUP(D177,customers!$A$1:$A$1001,customers!$G$1:$G$1001,,0)</f>
        <v>United States</v>
      </c>
      <c r="J177" t="str">
        <f>INDEX(products!$A$1:$G$49,MATCH(orders!$E177,products!$A$1:$A$49,0), MATCH(orders!J$1,products!$A$1:$G$1,0))</f>
        <v>Exc</v>
      </c>
      <c r="K177" t="str">
        <f>INDEX(products!$A$1:$G$49,MATCH(orders!$E177,products!$A$1:$A$49,0), MATCH(orders!K$1,products!$A$1:$G$1,0))</f>
        <v>M</v>
      </c>
      <c r="L177" s="3">
        <f>INDEX(products!$A$1:$G$49,MATCH(orders!$E177,products!$A$1:$A$49,0), MATCH(orders!L$1,products!$A$1:$G$1,0))</f>
        <v>2.5</v>
      </c>
      <c r="M177" s="4">
        <f>INDEX(products!$A$1:$G$49,MATCH(orders!$E177,products!$A$1:$A$49,0), MATCH(orders!M$1,products!$A$1:$G$1,0))</f>
        <v>31.624999999999996</v>
      </c>
      <c r="N177" s="4">
        <f t="shared" si="4"/>
        <v>63.249999999999993</v>
      </c>
      <c r="O177" t="str">
        <f t="shared" si="5"/>
        <v>Excelsa</v>
      </c>
      <c r="P177" t="str" cm="1">
        <f t="array" ref="P177">_xlfn.IFS(K177 = "M", "Medium", K177 = "L", "Light", K177 = "D", "Dark")</f>
        <v>Medium</v>
      </c>
      <c r="Q177" t="str">
        <f>_xlfn.XLOOKUP(Orders[[#This Row],[Customer ID]],customers!$A$2:$A$1001,customers!$I$2:$I$1001,,0)</f>
        <v>Yes</v>
      </c>
      <c r="S177" t="str">
        <v>JEG-93140-224</v>
      </c>
      <c r="T177">
        <v>44234</v>
      </c>
      <c r="U177" t="str">
        <v>53751-57560-CN</v>
      </c>
      <c r="V177" t="str">
        <v>E-M-0.5</v>
      </c>
      <c r="W177">
        <v>5</v>
      </c>
      <c r="X177" t="str">
        <v>Christopher Grieveson</v>
      </c>
      <c r="Y177" t="str">
        <v xml:space="preserve"> </v>
      </c>
      <c r="Z177" t="str">
        <v>United States</v>
      </c>
      <c r="AA177" t="str">
        <v>Exc</v>
      </c>
      <c r="AB177" t="str">
        <v>M</v>
      </c>
      <c r="AC177">
        <v>0.5</v>
      </c>
      <c r="AD177">
        <v>8.25</v>
      </c>
      <c r="AE177">
        <v>41.25</v>
      </c>
      <c r="AF177" t="str">
        <v>Excelsa</v>
      </c>
      <c r="AG177" t="str">
        <v>Medium</v>
      </c>
      <c r="AH177" t="str">
        <v>Yes</v>
      </c>
    </row>
    <row r="178" spans="2:34" x14ac:dyDescent="0.35">
      <c r="B178" s="2" t="s">
        <v>1481</v>
      </c>
      <c r="C178" s="5">
        <v>43900</v>
      </c>
      <c r="D178" s="2" t="s">
        <v>1482</v>
      </c>
      <c r="E178" t="s">
        <v>6148</v>
      </c>
      <c r="F178" s="2">
        <v>1</v>
      </c>
      <c r="G178" s="2" t="str">
        <f>INDEX(customers!$A$2:$I$1001,MATCH(orders!$D178,customers!$A$2:$A$1001,0), MATCH(orders!G$1,customers!$A$1:$I$1,0))</f>
        <v>Odille Thynne</v>
      </c>
      <c r="H178" s="2" t="str">
        <f>IF(INDEX(customers!$A$2:$I$1001,MATCH(orders!$D178,customers!$A$2:$A$1001,0), MATCH(orders!H$1,customers!$A$1:$I$1,0)) = 0, " ", INDEX(customers!$A$2:$I$1001,MATCH(orders!$D178,customers!$A$2:$A$1001,0), MATCH(orders!H$1,customers!$A$1:$I$1,0)))</f>
        <v>othynne4w@auda.org.au</v>
      </c>
      <c r="I178" s="2" t="str">
        <f>_xlfn.XLOOKUP(D178,customers!$A$1:$A$1001,customers!$G$1:$G$1001,,0)</f>
        <v>United States</v>
      </c>
      <c r="J178" t="str">
        <f>INDEX(products!$A$1:$G$49,MATCH(orders!$E178,products!$A$1:$A$49,0), MATCH(orders!J$1,products!$A$1:$G$1,0))</f>
        <v>Exc</v>
      </c>
      <c r="K178" t="str">
        <f>INDEX(products!$A$1:$G$49,MATCH(orders!$E178,products!$A$1:$A$49,0), MATCH(orders!K$1,products!$A$1:$G$1,0))</f>
        <v>L</v>
      </c>
      <c r="L178" s="3">
        <f>INDEX(products!$A$1:$G$49,MATCH(orders!$E178,products!$A$1:$A$49,0), MATCH(orders!L$1,products!$A$1:$G$1,0))</f>
        <v>2.5</v>
      </c>
      <c r="M178" s="4">
        <f>INDEX(products!$A$1:$G$49,MATCH(orders!$E178,products!$A$1:$A$49,0), MATCH(orders!M$1,products!$A$1:$G$1,0))</f>
        <v>34.154999999999994</v>
      </c>
      <c r="N178" s="4">
        <f t="shared" si="4"/>
        <v>34.154999999999994</v>
      </c>
      <c r="O178" t="str">
        <f t="shared" si="5"/>
        <v>Excelsa</v>
      </c>
      <c r="P178" t="str" cm="1">
        <f t="array" ref="P178">_xlfn.IFS(K178 = "M", "Medium", K178 = "L", "Light", K178 = "D", "Dark")</f>
        <v>Light</v>
      </c>
      <c r="Q178" t="str">
        <f>_xlfn.XLOOKUP(Orders[[#This Row],[Customer ID]],customers!$A$2:$A$1001,customers!$I$2:$I$1001,,0)</f>
        <v>Yes</v>
      </c>
      <c r="S178" t="str">
        <v>CUU-92244-729</v>
      </c>
      <c r="T178">
        <v>44023</v>
      </c>
      <c r="U178" t="str">
        <v>99735-44927-OL</v>
      </c>
      <c r="V178" t="str">
        <v>E-M-1</v>
      </c>
      <c r="W178">
        <v>3</v>
      </c>
      <c r="X178" t="str">
        <v>Julius Mccaull</v>
      </c>
      <c r="Y178" t="str">
        <v>jmccaulld0@parallels.com</v>
      </c>
      <c r="Z178" t="str">
        <v>United States</v>
      </c>
      <c r="AA178" t="str">
        <v>Exc</v>
      </c>
      <c r="AB178" t="str">
        <v>M</v>
      </c>
      <c r="AC178">
        <v>1</v>
      </c>
      <c r="AD178">
        <v>13.75</v>
      </c>
      <c r="AE178">
        <v>41.25</v>
      </c>
      <c r="AF178" t="str">
        <v>Excelsa</v>
      </c>
      <c r="AG178" t="str">
        <v>Medium</v>
      </c>
      <c r="AH178" t="str">
        <v>Yes</v>
      </c>
    </row>
    <row r="179" spans="2:34" x14ac:dyDescent="0.35">
      <c r="B179" s="2" t="s">
        <v>1487</v>
      </c>
      <c r="C179" s="5">
        <v>44120</v>
      </c>
      <c r="D179" s="2" t="s">
        <v>1488</v>
      </c>
      <c r="E179" t="s">
        <v>6142</v>
      </c>
      <c r="F179" s="2">
        <v>4</v>
      </c>
      <c r="G179" s="2" t="str">
        <f>INDEX(customers!$A$2:$I$1001,MATCH(orders!$D179,customers!$A$2:$A$1001,0), MATCH(orders!G$1,customers!$A$1:$I$1,0))</f>
        <v>Emlynne Heining</v>
      </c>
      <c r="H179" s="2" t="str">
        <f>IF(INDEX(customers!$A$2:$I$1001,MATCH(orders!$D179,customers!$A$2:$A$1001,0), MATCH(orders!H$1,customers!$A$1:$I$1,0)) = 0, " ", INDEX(customers!$A$2:$I$1001,MATCH(orders!$D179,customers!$A$2:$A$1001,0), MATCH(orders!H$1,customers!$A$1:$I$1,0)))</f>
        <v>eheining4x@flickr.com</v>
      </c>
      <c r="I179" s="2" t="str">
        <f>_xlfn.XLOOKUP(D179,customers!$A$1:$A$1001,customers!$G$1:$G$1001,,0)</f>
        <v>United States</v>
      </c>
      <c r="J179" t="str">
        <f>INDEX(products!$A$1:$G$49,MATCH(orders!$E179,products!$A$1:$A$49,0), MATCH(orders!J$1,products!$A$1:$G$1,0))</f>
        <v>Rob</v>
      </c>
      <c r="K179" t="str">
        <f>INDEX(products!$A$1:$G$49,MATCH(orders!$E179,products!$A$1:$A$49,0), MATCH(orders!K$1,products!$A$1:$G$1,0))</f>
        <v>L</v>
      </c>
      <c r="L179" s="3">
        <f>INDEX(products!$A$1:$G$49,MATCH(orders!$E179,products!$A$1:$A$49,0), MATCH(orders!L$1,products!$A$1:$G$1,0))</f>
        <v>2.5</v>
      </c>
      <c r="M179" s="4">
        <f>INDEX(products!$A$1:$G$49,MATCH(orders!$E179,products!$A$1:$A$49,0), MATCH(orders!M$1,products!$A$1:$G$1,0))</f>
        <v>27.484999999999996</v>
      </c>
      <c r="N179" s="4">
        <f t="shared" si="4"/>
        <v>109.93999999999998</v>
      </c>
      <c r="O179" t="str">
        <f t="shared" si="5"/>
        <v>Robusta</v>
      </c>
      <c r="P179" t="str" cm="1">
        <f t="array" ref="P179">_xlfn.IFS(K179 = "M", "Medium", K179 = "L", "Light", K179 = "D", "Dark")</f>
        <v>Light</v>
      </c>
      <c r="Q179" t="str">
        <f>_xlfn.XLOOKUP(Orders[[#This Row],[Customer ID]],customers!$A$2:$A$1001,customers!$I$2:$I$1001,,0)</f>
        <v>Yes</v>
      </c>
      <c r="S179" t="str">
        <v>MPQ-23421-608</v>
      </c>
      <c r="T179">
        <v>44283</v>
      </c>
      <c r="U179" t="str">
        <v>08023-52962-ET</v>
      </c>
      <c r="V179" t="str">
        <v>E-M-0.5</v>
      </c>
      <c r="W179">
        <v>5</v>
      </c>
      <c r="X179" t="str">
        <v>Kandy Heddan</v>
      </c>
      <c r="Y179" t="str">
        <v>kheddanmy@icq.com</v>
      </c>
      <c r="Z179" t="str">
        <v>United States</v>
      </c>
      <c r="AA179" t="str">
        <v>Exc</v>
      </c>
      <c r="AB179" t="str">
        <v>M</v>
      </c>
      <c r="AC179">
        <v>0.5</v>
      </c>
      <c r="AD179">
        <v>8.25</v>
      </c>
      <c r="AE179">
        <v>41.25</v>
      </c>
      <c r="AF179" t="str">
        <v>Excelsa</v>
      </c>
      <c r="AG179" t="str">
        <v>Medium</v>
      </c>
      <c r="AH179" t="str">
        <v>Yes</v>
      </c>
    </row>
    <row r="180" spans="2:34" x14ac:dyDescent="0.35">
      <c r="B180" s="2" t="s">
        <v>1492</v>
      </c>
      <c r="C180" s="5">
        <v>43746</v>
      </c>
      <c r="D180" s="2" t="s">
        <v>1493</v>
      </c>
      <c r="E180" t="s">
        <v>6140</v>
      </c>
      <c r="F180" s="2">
        <v>2</v>
      </c>
      <c r="G180" s="2" t="str">
        <f>INDEX(customers!$A$2:$I$1001,MATCH(orders!$D180,customers!$A$2:$A$1001,0), MATCH(orders!G$1,customers!$A$1:$I$1,0))</f>
        <v>Katerina Melloi</v>
      </c>
      <c r="H180" s="2" t="str">
        <f>IF(INDEX(customers!$A$2:$I$1001,MATCH(orders!$D180,customers!$A$2:$A$1001,0), MATCH(orders!H$1,customers!$A$1:$I$1,0)) = 0, " ", INDEX(customers!$A$2:$I$1001,MATCH(orders!$D180,customers!$A$2:$A$1001,0), MATCH(orders!H$1,customers!$A$1:$I$1,0)))</f>
        <v>kmelloi4y@imdb.com</v>
      </c>
      <c r="I180" s="2" t="str">
        <f>_xlfn.XLOOKUP(D180,customers!$A$1:$A$1001,customers!$G$1:$G$1001,,0)</f>
        <v>United States</v>
      </c>
      <c r="J180" t="str">
        <f>INDEX(products!$A$1:$G$49,MATCH(orders!$E180,products!$A$1:$A$49,0), MATCH(orders!J$1,products!$A$1:$G$1,0))</f>
        <v>Ara</v>
      </c>
      <c r="K180" t="str">
        <f>INDEX(products!$A$1:$G$49,MATCH(orders!$E180,products!$A$1:$A$49,0), MATCH(orders!K$1,products!$A$1:$G$1,0))</f>
        <v>L</v>
      </c>
      <c r="L180" s="3">
        <f>INDEX(products!$A$1:$G$49,MATCH(orders!$E180,products!$A$1:$A$49,0), MATCH(orders!L$1,products!$A$1:$G$1,0))</f>
        <v>1</v>
      </c>
      <c r="M180" s="4">
        <f>INDEX(products!$A$1:$G$49,MATCH(orders!$E180,products!$A$1:$A$49,0), MATCH(orders!M$1,products!$A$1:$G$1,0))</f>
        <v>12.95</v>
      </c>
      <c r="N180" s="4">
        <f t="shared" si="4"/>
        <v>25.9</v>
      </c>
      <c r="O180" t="str">
        <f t="shared" si="5"/>
        <v>Arabica</v>
      </c>
      <c r="P180" t="str" cm="1">
        <f t="array" ref="P180">_xlfn.IFS(K180 = "M", "Medium", K180 = "L", "Light", K180 = "D", "Dark")</f>
        <v>Light</v>
      </c>
      <c r="Q180" t="str">
        <f>_xlfn.XLOOKUP(Orders[[#This Row],[Customer ID]],customers!$A$2:$A$1001,customers!$I$2:$I$1001,,0)</f>
        <v>No</v>
      </c>
      <c r="S180" t="str">
        <v>YWM-07310-594</v>
      </c>
      <c r="T180">
        <v>43526</v>
      </c>
      <c r="U180" t="str">
        <v>66028-99867-WJ</v>
      </c>
      <c r="V180" t="str">
        <v>E-M-0.5</v>
      </c>
      <c r="W180">
        <v>5</v>
      </c>
      <c r="X180" t="str">
        <v>Margie Palleske</v>
      </c>
      <c r="Y180" t="str">
        <v>mpalleskeo4@nyu.edu</v>
      </c>
      <c r="Z180" t="str">
        <v>United States</v>
      </c>
      <c r="AA180" t="str">
        <v>Exc</v>
      </c>
      <c r="AB180" t="str">
        <v>M</v>
      </c>
      <c r="AC180">
        <v>0.5</v>
      </c>
      <c r="AD180">
        <v>8.25</v>
      </c>
      <c r="AE180">
        <v>41.25</v>
      </c>
      <c r="AF180" t="str">
        <v>Excelsa</v>
      </c>
      <c r="AG180" t="str">
        <v>Medium</v>
      </c>
      <c r="AH180" t="str">
        <v>Yes</v>
      </c>
    </row>
    <row r="181" spans="2:34" x14ac:dyDescent="0.35">
      <c r="B181" s="2" t="s">
        <v>1498</v>
      </c>
      <c r="C181" s="5">
        <v>43830</v>
      </c>
      <c r="D181" s="2" t="s">
        <v>1499</v>
      </c>
      <c r="E181" t="s">
        <v>6154</v>
      </c>
      <c r="F181" s="2">
        <v>1</v>
      </c>
      <c r="G181" s="2" t="str">
        <f>INDEX(customers!$A$2:$I$1001,MATCH(orders!$D181,customers!$A$2:$A$1001,0), MATCH(orders!G$1,customers!$A$1:$I$1,0))</f>
        <v>Tiffany Scardafield</v>
      </c>
      <c r="H181" s="2" t="str">
        <f>IF(INDEX(customers!$A$2:$I$1001,MATCH(orders!$D181,customers!$A$2:$A$1001,0), MATCH(orders!H$1,customers!$A$1:$I$1,0)) = 0, " ", INDEX(customers!$A$2:$I$1001,MATCH(orders!$D181,customers!$A$2:$A$1001,0), MATCH(orders!H$1,customers!$A$1:$I$1,0)))</f>
        <v xml:space="preserve"> </v>
      </c>
      <c r="I181" s="2" t="str">
        <f>_xlfn.XLOOKUP(D181,customers!$A$1:$A$1001,customers!$G$1:$G$1001,,0)</f>
        <v>Ireland</v>
      </c>
      <c r="J181" t="str">
        <f>INDEX(products!$A$1:$G$49,MATCH(orders!$E181,products!$A$1:$A$49,0), MATCH(orders!J$1,products!$A$1:$G$1,0))</f>
        <v>Ara</v>
      </c>
      <c r="K181" t="str">
        <f>INDEX(products!$A$1:$G$49,MATCH(orders!$E181,products!$A$1:$A$49,0), MATCH(orders!K$1,products!$A$1:$G$1,0))</f>
        <v>D</v>
      </c>
      <c r="L181" s="3">
        <f>INDEX(products!$A$1:$G$49,MATCH(orders!$E181,products!$A$1:$A$49,0), MATCH(orders!L$1,products!$A$1:$G$1,0))</f>
        <v>0.2</v>
      </c>
      <c r="M181" s="4">
        <f>INDEX(products!$A$1:$G$49,MATCH(orders!$E181,products!$A$1:$A$49,0), MATCH(orders!M$1,products!$A$1:$G$1,0))</f>
        <v>2.9849999999999999</v>
      </c>
      <c r="N181" s="4">
        <f t="shared" si="4"/>
        <v>2.9849999999999999</v>
      </c>
      <c r="O181" t="str">
        <f t="shared" si="5"/>
        <v>Arabica</v>
      </c>
      <c r="P181" t="str" cm="1">
        <f t="array" ref="P181">_xlfn.IFS(K181 = "M", "Medium", K181 = "L", "Light", K181 = "D", "Dark")</f>
        <v>Dark</v>
      </c>
      <c r="Q181" t="str">
        <f>_xlfn.XLOOKUP(Orders[[#This Row],[Customer ID]],customers!$A$2:$A$1001,customers!$I$2:$I$1001,,0)</f>
        <v>No</v>
      </c>
      <c r="S181" t="str">
        <v>RWI-84131-848</v>
      </c>
      <c r="T181">
        <v>43518</v>
      </c>
      <c r="U181" t="str">
        <v>16385-11286-NX</v>
      </c>
      <c r="V181" t="str">
        <v>R-D-2.5</v>
      </c>
      <c r="W181">
        <v>2</v>
      </c>
      <c r="X181" t="str">
        <v>Mohandis Spurden</v>
      </c>
      <c r="Y181" t="str">
        <v>mspurdencj@exblog.jp</v>
      </c>
      <c r="Z181" t="str">
        <v>United States</v>
      </c>
      <c r="AA181" t="str">
        <v>Rob</v>
      </c>
      <c r="AB181" t="str">
        <v>D</v>
      </c>
      <c r="AC181">
        <v>2.5</v>
      </c>
      <c r="AD181">
        <v>20.584999999999997</v>
      </c>
      <c r="AE181">
        <v>41.169999999999995</v>
      </c>
      <c r="AF181" t="str">
        <v>Robusta</v>
      </c>
      <c r="AG181" t="str">
        <v>Dark</v>
      </c>
      <c r="AH181" t="str">
        <v>Yes</v>
      </c>
    </row>
    <row r="182" spans="2:34" x14ac:dyDescent="0.35">
      <c r="B182" s="2" t="s">
        <v>1503</v>
      </c>
      <c r="C182" s="5">
        <v>43910</v>
      </c>
      <c r="D182" s="2" t="s">
        <v>1504</v>
      </c>
      <c r="E182" t="s">
        <v>6184</v>
      </c>
      <c r="F182" s="2">
        <v>5</v>
      </c>
      <c r="G182" s="2" t="str">
        <f>INDEX(customers!$A$2:$I$1001,MATCH(orders!$D182,customers!$A$2:$A$1001,0), MATCH(orders!G$1,customers!$A$1:$I$1,0))</f>
        <v>Abrahan Mussen</v>
      </c>
      <c r="H182" s="2" t="str">
        <f>IF(INDEX(customers!$A$2:$I$1001,MATCH(orders!$D182,customers!$A$2:$A$1001,0), MATCH(orders!H$1,customers!$A$1:$I$1,0)) = 0, " ", INDEX(customers!$A$2:$I$1001,MATCH(orders!$D182,customers!$A$2:$A$1001,0), MATCH(orders!H$1,customers!$A$1:$I$1,0)))</f>
        <v>amussen50@51.la</v>
      </c>
      <c r="I182" s="2" t="str">
        <f>_xlfn.XLOOKUP(D182,customers!$A$1:$A$1001,customers!$G$1:$G$1001,,0)</f>
        <v>United States</v>
      </c>
      <c r="J182" t="str">
        <f>INDEX(products!$A$1:$G$49,MATCH(orders!$E182,products!$A$1:$A$49,0), MATCH(orders!J$1,products!$A$1:$G$1,0))</f>
        <v>Exc</v>
      </c>
      <c r="K182" t="str">
        <f>INDEX(products!$A$1:$G$49,MATCH(orders!$E182,products!$A$1:$A$49,0), MATCH(orders!K$1,products!$A$1:$G$1,0))</f>
        <v>L</v>
      </c>
      <c r="L182" s="3">
        <f>INDEX(products!$A$1:$G$49,MATCH(orders!$E182,products!$A$1:$A$49,0), MATCH(orders!L$1,products!$A$1:$G$1,0))</f>
        <v>0.2</v>
      </c>
      <c r="M182" s="4">
        <f>INDEX(products!$A$1:$G$49,MATCH(orders!$E182,products!$A$1:$A$49,0), MATCH(orders!M$1,products!$A$1:$G$1,0))</f>
        <v>4.4550000000000001</v>
      </c>
      <c r="N182" s="4">
        <f t="shared" si="4"/>
        <v>22.274999999999999</v>
      </c>
      <c r="O182" t="str">
        <f t="shared" si="5"/>
        <v>Excelsa</v>
      </c>
      <c r="P182" t="str" cm="1">
        <f t="array" ref="P182">_xlfn.IFS(K182 = "M", "Medium", K182 = "L", "Light", K182 = "D", "Dark")</f>
        <v>Light</v>
      </c>
      <c r="Q182" t="str">
        <f>_xlfn.XLOOKUP(Orders[[#This Row],[Customer ID]],customers!$A$2:$A$1001,customers!$I$2:$I$1001,,0)</f>
        <v>No</v>
      </c>
      <c r="S182" t="str">
        <v>LXR-09892-726</v>
      </c>
      <c r="T182">
        <v>44025</v>
      </c>
      <c r="U182" t="str">
        <v>50924-94200-SQ</v>
      </c>
      <c r="V182" t="str">
        <v>R-D-2.5</v>
      </c>
      <c r="W182">
        <v>2</v>
      </c>
      <c r="X182" t="str">
        <v>Boyce Tarte</v>
      </c>
      <c r="Y182" t="str">
        <v>btartem9@aol.com</v>
      </c>
      <c r="Z182" t="str">
        <v>United States</v>
      </c>
      <c r="AA182" t="str">
        <v>Rob</v>
      </c>
      <c r="AB182" t="str">
        <v>D</v>
      </c>
      <c r="AC182">
        <v>2.5</v>
      </c>
      <c r="AD182">
        <v>20.584999999999997</v>
      </c>
      <c r="AE182">
        <v>41.169999999999995</v>
      </c>
      <c r="AF182" t="str">
        <v>Robusta</v>
      </c>
      <c r="AG182" t="str">
        <v>Dark</v>
      </c>
      <c r="AH182" t="str">
        <v>Yes</v>
      </c>
    </row>
    <row r="183" spans="2:34" x14ac:dyDescent="0.35">
      <c r="B183" s="2" t="s">
        <v>1503</v>
      </c>
      <c r="C183" s="5">
        <v>43910</v>
      </c>
      <c r="D183" s="2" t="s">
        <v>1504</v>
      </c>
      <c r="E183" t="s">
        <v>6158</v>
      </c>
      <c r="F183" s="2">
        <v>5</v>
      </c>
      <c r="G183" s="2" t="str">
        <f>INDEX(customers!$A$2:$I$1001,MATCH(orders!$D183,customers!$A$2:$A$1001,0), MATCH(orders!G$1,customers!$A$1:$I$1,0))</f>
        <v>Abrahan Mussen</v>
      </c>
      <c r="H183" s="2" t="str">
        <f>IF(INDEX(customers!$A$2:$I$1001,MATCH(orders!$D183,customers!$A$2:$A$1001,0), MATCH(orders!H$1,customers!$A$1:$I$1,0)) = 0, " ", INDEX(customers!$A$2:$I$1001,MATCH(orders!$D183,customers!$A$2:$A$1001,0), MATCH(orders!H$1,customers!$A$1:$I$1,0)))</f>
        <v>amussen50@51.la</v>
      </c>
      <c r="I183" s="2" t="str">
        <f>_xlfn.XLOOKUP(D183,customers!$A$1:$A$1001,customers!$G$1:$G$1001,,0)</f>
        <v>United States</v>
      </c>
      <c r="J183" t="str">
        <f>INDEX(products!$A$1:$G$49,MATCH(orders!$E183,products!$A$1:$A$49,0), MATCH(orders!J$1,products!$A$1:$G$1,0))</f>
        <v>Ara</v>
      </c>
      <c r="K183" t="str">
        <f>INDEX(products!$A$1:$G$49,MATCH(orders!$E183,products!$A$1:$A$49,0), MATCH(orders!K$1,products!$A$1:$G$1,0))</f>
        <v>D</v>
      </c>
      <c r="L183" s="3">
        <f>INDEX(products!$A$1:$G$49,MATCH(orders!$E183,products!$A$1:$A$49,0), MATCH(orders!L$1,products!$A$1:$G$1,0))</f>
        <v>0.5</v>
      </c>
      <c r="M183" s="4">
        <f>INDEX(products!$A$1:$G$49,MATCH(orders!$E183,products!$A$1:$A$49,0), MATCH(orders!M$1,products!$A$1:$G$1,0))</f>
        <v>5.97</v>
      </c>
      <c r="N183" s="4">
        <f t="shared" si="4"/>
        <v>29.849999999999998</v>
      </c>
      <c r="O183" t="str">
        <f t="shared" si="5"/>
        <v>Arabica</v>
      </c>
      <c r="P183" t="str" cm="1">
        <f t="array" ref="P183">_xlfn.IFS(K183 = "M", "Medium", K183 = "L", "Light", K183 = "D", "Dark")</f>
        <v>Dark</v>
      </c>
      <c r="Q183" t="str">
        <f>_xlfn.XLOOKUP(Orders[[#This Row],[Customer ID]],customers!$A$2:$A$1001,customers!$I$2:$I$1001,,0)</f>
        <v>No</v>
      </c>
      <c r="S183" t="str">
        <v>HVQ-64398-930</v>
      </c>
      <c r="T183">
        <v>43920</v>
      </c>
      <c r="U183" t="str">
        <v>62979-53167-ML</v>
      </c>
      <c r="V183" t="str">
        <v>A-M-0.5</v>
      </c>
      <c r="W183">
        <v>6</v>
      </c>
      <c r="X183" t="str">
        <v>Lothaire Mizzi</v>
      </c>
      <c r="Y183" t="str">
        <v>lmizzi26@rakuten.co.jp</v>
      </c>
      <c r="Z183" t="str">
        <v>United States</v>
      </c>
      <c r="AA183" t="str">
        <v>Ara</v>
      </c>
      <c r="AB183" t="str">
        <v>M</v>
      </c>
      <c r="AC183">
        <v>0.5</v>
      </c>
      <c r="AD183">
        <v>6.75</v>
      </c>
      <c r="AE183">
        <v>40.5</v>
      </c>
      <c r="AF183" t="str">
        <v>Arabica</v>
      </c>
      <c r="AG183" t="str">
        <v>Medium</v>
      </c>
      <c r="AH183" t="str">
        <v>Yes</v>
      </c>
    </row>
    <row r="184" spans="2:34" x14ac:dyDescent="0.35">
      <c r="B184" s="2" t="s">
        <v>1514</v>
      </c>
      <c r="C184" s="5">
        <v>44284</v>
      </c>
      <c r="D184" s="2" t="s">
        <v>1515</v>
      </c>
      <c r="E184" t="s">
        <v>6172</v>
      </c>
      <c r="F184" s="2">
        <v>6</v>
      </c>
      <c r="G184" s="2" t="str">
        <f>INDEX(customers!$A$2:$I$1001,MATCH(orders!$D184,customers!$A$2:$A$1001,0), MATCH(orders!G$1,customers!$A$1:$I$1,0))</f>
        <v>Anny Mundford</v>
      </c>
      <c r="H184" s="2" t="str">
        <f>IF(INDEX(customers!$A$2:$I$1001,MATCH(orders!$D184,customers!$A$2:$A$1001,0), MATCH(orders!H$1,customers!$A$1:$I$1,0)) = 0, " ", INDEX(customers!$A$2:$I$1001,MATCH(orders!$D184,customers!$A$2:$A$1001,0), MATCH(orders!H$1,customers!$A$1:$I$1,0)))</f>
        <v>amundford52@nbcnews.com</v>
      </c>
      <c r="I184" s="2" t="str">
        <f>_xlfn.XLOOKUP(D184,customers!$A$1:$A$1001,customers!$G$1:$G$1001,,0)</f>
        <v>United States</v>
      </c>
      <c r="J184" t="str">
        <f>INDEX(products!$A$1:$G$49,MATCH(orders!$E184,products!$A$1:$A$49,0), MATCH(orders!J$1,products!$A$1:$G$1,0))</f>
        <v>Rob</v>
      </c>
      <c r="K184" t="str">
        <f>INDEX(products!$A$1:$G$49,MATCH(orders!$E184,products!$A$1:$A$49,0), MATCH(orders!K$1,products!$A$1:$G$1,0))</f>
        <v>D</v>
      </c>
      <c r="L184" s="3">
        <f>INDEX(products!$A$1:$G$49,MATCH(orders!$E184,products!$A$1:$A$49,0), MATCH(orders!L$1,products!$A$1:$G$1,0))</f>
        <v>0.5</v>
      </c>
      <c r="M184" s="4">
        <f>INDEX(products!$A$1:$G$49,MATCH(orders!$E184,products!$A$1:$A$49,0), MATCH(orders!M$1,products!$A$1:$G$1,0))</f>
        <v>5.3699999999999992</v>
      </c>
      <c r="N184" s="4">
        <f t="shared" si="4"/>
        <v>32.22</v>
      </c>
      <c r="O184" t="str">
        <f t="shared" si="5"/>
        <v>Robusta</v>
      </c>
      <c r="P184" t="str" cm="1">
        <f t="array" ref="P184">_xlfn.IFS(K184 = "M", "Medium", K184 = "L", "Light", K184 = "D", "Dark")</f>
        <v>Dark</v>
      </c>
      <c r="Q184" t="str">
        <f>_xlfn.XLOOKUP(Orders[[#This Row],[Customer ID]],customers!$A$2:$A$1001,customers!$I$2:$I$1001,,0)</f>
        <v>No</v>
      </c>
      <c r="S184" t="str">
        <v>UOA-23786-489</v>
      </c>
      <c r="T184">
        <v>43982</v>
      </c>
      <c r="U184" t="str">
        <v>90305-50099-SV</v>
      </c>
      <c r="V184" t="str">
        <v>A-M-0.5</v>
      </c>
      <c r="W184">
        <v>6</v>
      </c>
      <c r="X184" t="str">
        <v>Queenie Veel</v>
      </c>
      <c r="Y184" t="str">
        <v>qveel2x@jugem.jp</v>
      </c>
      <c r="Z184" t="str">
        <v>United States</v>
      </c>
      <c r="AA184" t="str">
        <v>Ara</v>
      </c>
      <c r="AB184" t="str">
        <v>M</v>
      </c>
      <c r="AC184">
        <v>0.5</v>
      </c>
      <c r="AD184">
        <v>6.75</v>
      </c>
      <c r="AE184">
        <v>40.5</v>
      </c>
      <c r="AF184" t="str">
        <v>Arabica</v>
      </c>
      <c r="AG184" t="str">
        <v>Medium</v>
      </c>
      <c r="AH184" t="str">
        <v>Yes</v>
      </c>
    </row>
    <row r="185" spans="2:34" x14ac:dyDescent="0.35">
      <c r="B185" s="2" t="s">
        <v>1520</v>
      </c>
      <c r="C185" s="5">
        <v>44512</v>
      </c>
      <c r="D185" s="2" t="s">
        <v>1521</v>
      </c>
      <c r="E185" t="s">
        <v>6156</v>
      </c>
      <c r="F185" s="2">
        <v>2</v>
      </c>
      <c r="G185" s="2" t="str">
        <f>INDEX(customers!$A$2:$I$1001,MATCH(orders!$D185,customers!$A$2:$A$1001,0), MATCH(orders!G$1,customers!$A$1:$I$1,0))</f>
        <v>Tory Walas</v>
      </c>
      <c r="H185" s="2" t="str">
        <f>IF(INDEX(customers!$A$2:$I$1001,MATCH(orders!$D185,customers!$A$2:$A$1001,0), MATCH(orders!H$1,customers!$A$1:$I$1,0)) = 0, " ", INDEX(customers!$A$2:$I$1001,MATCH(orders!$D185,customers!$A$2:$A$1001,0), MATCH(orders!H$1,customers!$A$1:$I$1,0)))</f>
        <v>twalas53@google.ca</v>
      </c>
      <c r="I185" s="2" t="str">
        <f>_xlfn.XLOOKUP(D185,customers!$A$1:$A$1001,customers!$G$1:$G$1001,,0)</f>
        <v>United States</v>
      </c>
      <c r="J185" t="str">
        <f>INDEX(products!$A$1:$G$49,MATCH(orders!$E185,products!$A$1:$A$49,0), MATCH(orders!J$1,products!$A$1:$G$1,0))</f>
        <v>Exc</v>
      </c>
      <c r="K185" t="str">
        <f>INDEX(products!$A$1:$G$49,MATCH(orders!$E185,products!$A$1:$A$49,0), MATCH(orders!K$1,products!$A$1:$G$1,0))</f>
        <v>M</v>
      </c>
      <c r="L185" s="3">
        <f>INDEX(products!$A$1:$G$49,MATCH(orders!$E185,products!$A$1:$A$49,0), MATCH(orders!L$1,products!$A$1:$G$1,0))</f>
        <v>0.2</v>
      </c>
      <c r="M185" s="4">
        <f>INDEX(products!$A$1:$G$49,MATCH(orders!$E185,products!$A$1:$A$49,0), MATCH(orders!M$1,products!$A$1:$G$1,0))</f>
        <v>4.125</v>
      </c>
      <c r="N185" s="4">
        <f t="shared" si="4"/>
        <v>8.25</v>
      </c>
      <c r="O185" t="str">
        <f t="shared" si="5"/>
        <v>Excelsa</v>
      </c>
      <c r="P185" t="str" cm="1">
        <f t="array" ref="P185">_xlfn.IFS(K185 = "M", "Medium", K185 = "L", "Light", K185 = "D", "Dark")</f>
        <v>Medium</v>
      </c>
      <c r="Q185" t="str">
        <f>_xlfn.XLOOKUP(Orders[[#This Row],[Customer ID]],customers!$A$2:$A$1001,customers!$I$2:$I$1001,,0)</f>
        <v>No</v>
      </c>
      <c r="S185" t="str">
        <v>RMA-08327-369</v>
      </c>
      <c r="T185">
        <v>44207</v>
      </c>
      <c r="U185" t="str">
        <v>93809-05424-MG</v>
      </c>
      <c r="V185" t="str">
        <v>A-M-0.5</v>
      </c>
      <c r="W185">
        <v>6</v>
      </c>
      <c r="X185" t="str">
        <v>Orbadiah Duny</v>
      </c>
      <c r="Y185" t="str">
        <v>oduny5r@constantcontact.com</v>
      </c>
      <c r="Z185" t="str">
        <v>United States</v>
      </c>
      <c r="AA185" t="str">
        <v>Ara</v>
      </c>
      <c r="AB185" t="str">
        <v>M</v>
      </c>
      <c r="AC185">
        <v>0.5</v>
      </c>
      <c r="AD185">
        <v>6.75</v>
      </c>
      <c r="AE185">
        <v>40.5</v>
      </c>
      <c r="AF185" t="str">
        <v>Arabica</v>
      </c>
      <c r="AG185" t="str">
        <v>Medium</v>
      </c>
      <c r="AH185" t="str">
        <v>Yes</v>
      </c>
    </row>
    <row r="186" spans="2:34" x14ac:dyDescent="0.35">
      <c r="B186" s="2" t="s">
        <v>1526</v>
      </c>
      <c r="C186" s="5">
        <v>44397</v>
      </c>
      <c r="D186" s="2" t="s">
        <v>1527</v>
      </c>
      <c r="E186" t="s">
        <v>6180</v>
      </c>
      <c r="F186" s="2">
        <v>4</v>
      </c>
      <c r="G186" s="2" t="str">
        <f>INDEX(customers!$A$2:$I$1001,MATCH(orders!$D186,customers!$A$2:$A$1001,0), MATCH(orders!G$1,customers!$A$1:$I$1,0))</f>
        <v>Isa Blazewicz</v>
      </c>
      <c r="H186" s="2" t="str">
        <f>IF(INDEX(customers!$A$2:$I$1001,MATCH(orders!$D186,customers!$A$2:$A$1001,0), MATCH(orders!H$1,customers!$A$1:$I$1,0)) = 0, " ", INDEX(customers!$A$2:$I$1001,MATCH(orders!$D186,customers!$A$2:$A$1001,0), MATCH(orders!H$1,customers!$A$1:$I$1,0)))</f>
        <v>iblazewicz54@thetimes.co.uk</v>
      </c>
      <c r="I186" s="2" t="str">
        <f>_xlfn.XLOOKUP(D186,customers!$A$1:$A$1001,customers!$G$1:$G$1001,,0)</f>
        <v>United States</v>
      </c>
      <c r="J186" t="str">
        <f>INDEX(products!$A$1:$G$49,MATCH(orders!$E186,products!$A$1:$A$49,0), MATCH(orders!J$1,products!$A$1:$G$1,0))</f>
        <v>Ara</v>
      </c>
      <c r="K186" t="str">
        <f>INDEX(products!$A$1:$G$49,MATCH(orders!$E186,products!$A$1:$A$49,0), MATCH(orders!K$1,products!$A$1:$G$1,0))</f>
        <v>L</v>
      </c>
      <c r="L186" s="3">
        <f>INDEX(products!$A$1:$G$49,MATCH(orders!$E186,products!$A$1:$A$49,0), MATCH(orders!L$1,products!$A$1:$G$1,0))</f>
        <v>0.5</v>
      </c>
      <c r="M186" s="4">
        <f>INDEX(products!$A$1:$G$49,MATCH(orders!$E186,products!$A$1:$A$49,0), MATCH(orders!M$1,products!$A$1:$G$1,0))</f>
        <v>7.77</v>
      </c>
      <c r="N186" s="4">
        <f t="shared" si="4"/>
        <v>31.08</v>
      </c>
      <c r="O186" t="str">
        <f t="shared" si="5"/>
        <v>Arabica</v>
      </c>
      <c r="P186" t="str" cm="1">
        <f t="array" ref="P186">_xlfn.IFS(K186 = "M", "Medium", K186 = "L", "Light", K186 = "D", "Dark")</f>
        <v>Light</v>
      </c>
      <c r="Q186" t="str">
        <f>_xlfn.XLOOKUP(Orders[[#This Row],[Customer ID]],customers!$A$2:$A$1001,customers!$I$2:$I$1001,,0)</f>
        <v>No</v>
      </c>
      <c r="S186" t="str">
        <v>IJK-34441-720</v>
      </c>
      <c r="T186">
        <v>43560</v>
      </c>
      <c r="U186" t="str">
        <v>97201-58870-WB</v>
      </c>
      <c r="V186" t="str">
        <v>A-M-0.5</v>
      </c>
      <c r="W186">
        <v>6</v>
      </c>
      <c r="X186" t="str">
        <v>Darcy Lochran</v>
      </c>
      <c r="Y186" t="str">
        <v xml:space="preserve"> </v>
      </c>
      <c r="Z186" t="str">
        <v>United States</v>
      </c>
      <c r="AA186" t="str">
        <v>Ara</v>
      </c>
      <c r="AB186" t="str">
        <v>M</v>
      </c>
      <c r="AC186">
        <v>0.5</v>
      </c>
      <c r="AD186">
        <v>6.75</v>
      </c>
      <c r="AE186">
        <v>40.5</v>
      </c>
      <c r="AF186" t="str">
        <v>Arabica</v>
      </c>
      <c r="AG186" t="str">
        <v>Medium</v>
      </c>
      <c r="AH186" t="str">
        <v>Yes</v>
      </c>
    </row>
    <row r="187" spans="2:34" x14ac:dyDescent="0.35">
      <c r="B187" s="2" t="s">
        <v>1532</v>
      </c>
      <c r="C187" s="5">
        <v>43483</v>
      </c>
      <c r="D187" s="2" t="s">
        <v>1533</v>
      </c>
      <c r="E187" t="s">
        <v>6144</v>
      </c>
      <c r="F187" s="2">
        <v>5</v>
      </c>
      <c r="G187" s="2" t="str">
        <f>INDEX(customers!$A$2:$I$1001,MATCH(orders!$D187,customers!$A$2:$A$1001,0), MATCH(orders!G$1,customers!$A$1:$I$1,0))</f>
        <v>Angie Rizzetti</v>
      </c>
      <c r="H187" s="2" t="str">
        <f>IF(INDEX(customers!$A$2:$I$1001,MATCH(orders!$D187,customers!$A$2:$A$1001,0), MATCH(orders!H$1,customers!$A$1:$I$1,0)) = 0, " ", INDEX(customers!$A$2:$I$1001,MATCH(orders!$D187,customers!$A$2:$A$1001,0), MATCH(orders!H$1,customers!$A$1:$I$1,0)))</f>
        <v>arizzetti55@naver.com</v>
      </c>
      <c r="I187" s="2" t="str">
        <f>_xlfn.XLOOKUP(D187,customers!$A$1:$A$1001,customers!$G$1:$G$1001,,0)</f>
        <v>United States</v>
      </c>
      <c r="J187" t="str">
        <f>INDEX(products!$A$1:$G$49,MATCH(orders!$E187,products!$A$1:$A$49,0), MATCH(orders!J$1,products!$A$1:$G$1,0))</f>
        <v>Exc</v>
      </c>
      <c r="K187" t="str">
        <f>INDEX(products!$A$1:$G$49,MATCH(orders!$E187,products!$A$1:$A$49,0), MATCH(orders!K$1,products!$A$1:$G$1,0))</f>
        <v>D</v>
      </c>
      <c r="L187" s="3">
        <f>INDEX(products!$A$1:$G$49,MATCH(orders!$E187,products!$A$1:$A$49,0), MATCH(orders!L$1,products!$A$1:$G$1,0))</f>
        <v>0.5</v>
      </c>
      <c r="M187" s="4">
        <f>INDEX(products!$A$1:$G$49,MATCH(orders!$E187,products!$A$1:$A$49,0), MATCH(orders!M$1,products!$A$1:$G$1,0))</f>
        <v>7.29</v>
      </c>
      <c r="N187" s="4">
        <f t="shared" si="4"/>
        <v>36.450000000000003</v>
      </c>
      <c r="O187" t="str">
        <f t="shared" si="5"/>
        <v>Excelsa</v>
      </c>
      <c r="P187" t="str" cm="1">
        <f t="array" ref="P187">_xlfn.IFS(K187 = "M", "Medium", K187 = "L", "Light", K187 = "D", "Dark")</f>
        <v>Dark</v>
      </c>
      <c r="Q187" t="str">
        <f>_xlfn.XLOOKUP(Orders[[#This Row],[Customer ID]],customers!$A$2:$A$1001,customers!$I$2:$I$1001,,0)</f>
        <v>Yes</v>
      </c>
      <c r="S187" t="str">
        <v>RYZ-14633-602</v>
      </c>
      <c r="T187">
        <v>43516</v>
      </c>
      <c r="U187" t="str">
        <v>14158-30713-OB</v>
      </c>
      <c r="V187" t="str">
        <v>A-D-1</v>
      </c>
      <c r="W187">
        <v>4</v>
      </c>
      <c r="X187" t="str">
        <v>Mozelle Calcutt</v>
      </c>
      <c r="Y187" t="str">
        <v>mcalcuttt@baidu.com</v>
      </c>
      <c r="Z187" t="str">
        <v>Ireland</v>
      </c>
      <c r="AA187" t="str">
        <v>Ara</v>
      </c>
      <c r="AB187" t="str">
        <v>D</v>
      </c>
      <c r="AC187">
        <v>1</v>
      </c>
      <c r="AD187">
        <v>9.9499999999999993</v>
      </c>
      <c r="AE187">
        <v>39.799999999999997</v>
      </c>
      <c r="AF187" t="str">
        <v>Arabica</v>
      </c>
      <c r="AG187" t="str">
        <v>Dark</v>
      </c>
      <c r="AH187" t="str">
        <v>Yes</v>
      </c>
    </row>
    <row r="188" spans="2:34" x14ac:dyDescent="0.35">
      <c r="B188" s="2" t="s">
        <v>1538</v>
      </c>
      <c r="C188" s="5">
        <v>43684</v>
      </c>
      <c r="D188" s="2" t="s">
        <v>1539</v>
      </c>
      <c r="E188" t="s">
        <v>6151</v>
      </c>
      <c r="F188" s="2">
        <v>3</v>
      </c>
      <c r="G188" s="2" t="str">
        <f>INDEX(customers!$A$2:$I$1001,MATCH(orders!$D188,customers!$A$2:$A$1001,0), MATCH(orders!G$1,customers!$A$1:$I$1,0))</f>
        <v>Mord Meriet</v>
      </c>
      <c r="H188" s="2" t="str">
        <f>IF(INDEX(customers!$A$2:$I$1001,MATCH(orders!$D188,customers!$A$2:$A$1001,0), MATCH(orders!H$1,customers!$A$1:$I$1,0)) = 0, " ", INDEX(customers!$A$2:$I$1001,MATCH(orders!$D188,customers!$A$2:$A$1001,0), MATCH(orders!H$1,customers!$A$1:$I$1,0)))</f>
        <v>mmeriet56@noaa.gov</v>
      </c>
      <c r="I188" s="2" t="str">
        <f>_xlfn.XLOOKUP(D188,customers!$A$1:$A$1001,customers!$G$1:$G$1001,,0)</f>
        <v>United States</v>
      </c>
      <c r="J188" t="str">
        <f>INDEX(products!$A$1:$G$49,MATCH(orders!$E188,products!$A$1:$A$49,0), MATCH(orders!J$1,products!$A$1:$G$1,0))</f>
        <v>Rob</v>
      </c>
      <c r="K188" t="str">
        <f>INDEX(products!$A$1:$G$49,MATCH(orders!$E188,products!$A$1:$A$49,0), MATCH(orders!K$1,products!$A$1:$G$1,0))</f>
        <v>M</v>
      </c>
      <c r="L188" s="3">
        <f>INDEX(products!$A$1:$G$49,MATCH(orders!$E188,products!$A$1:$A$49,0), MATCH(orders!L$1,products!$A$1:$G$1,0))</f>
        <v>2.5</v>
      </c>
      <c r="M188" s="4">
        <f>INDEX(products!$A$1:$G$49,MATCH(orders!$E188,products!$A$1:$A$49,0), MATCH(orders!M$1,products!$A$1:$G$1,0))</f>
        <v>22.884999999999998</v>
      </c>
      <c r="N188" s="4">
        <f t="shared" si="4"/>
        <v>68.655000000000001</v>
      </c>
      <c r="O188" t="str">
        <f t="shared" si="5"/>
        <v>Robusta</v>
      </c>
      <c r="P188" t="str" cm="1">
        <f t="array" ref="P188">_xlfn.IFS(K188 = "M", "Medium", K188 = "L", "Light", K188 = "D", "Dark")</f>
        <v>Medium</v>
      </c>
      <c r="Q188" t="str">
        <f>_xlfn.XLOOKUP(Orders[[#This Row],[Customer ID]],customers!$A$2:$A$1001,customers!$I$2:$I$1001,,0)</f>
        <v>No</v>
      </c>
      <c r="S188" t="str">
        <v>SUB-13006-125</v>
      </c>
      <c r="T188">
        <v>43572</v>
      </c>
      <c r="U188" t="str">
        <v>26103-41504-IB</v>
      </c>
      <c r="V188" t="str">
        <v>A-L-0.5</v>
      </c>
      <c r="W188">
        <v>5</v>
      </c>
      <c r="X188" t="str">
        <v>Ami Arnow</v>
      </c>
      <c r="Y188" t="str">
        <v>aarnow28@arizona.edu</v>
      </c>
      <c r="Z188" t="str">
        <v>United States</v>
      </c>
      <c r="AA188" t="str">
        <v>Ara</v>
      </c>
      <c r="AB188" t="str">
        <v>L</v>
      </c>
      <c r="AC188">
        <v>0.5</v>
      </c>
      <c r="AD188">
        <v>7.77</v>
      </c>
      <c r="AE188">
        <v>38.849999999999994</v>
      </c>
      <c r="AF188" t="str">
        <v>Arabica</v>
      </c>
      <c r="AG188" t="str">
        <v>Light</v>
      </c>
      <c r="AH188" t="str">
        <v>Yes</v>
      </c>
    </row>
    <row r="189" spans="2:34" x14ac:dyDescent="0.35">
      <c r="B189" s="2" t="s">
        <v>1544</v>
      </c>
      <c r="C189" s="5">
        <v>44633</v>
      </c>
      <c r="D189" s="2" t="s">
        <v>1545</v>
      </c>
      <c r="E189" t="s">
        <v>6160</v>
      </c>
      <c r="F189" s="2">
        <v>5</v>
      </c>
      <c r="G189" s="2" t="str">
        <f>INDEX(customers!$A$2:$I$1001,MATCH(orders!$D189,customers!$A$2:$A$1001,0), MATCH(orders!G$1,customers!$A$1:$I$1,0))</f>
        <v>Lawrence Pratt</v>
      </c>
      <c r="H189" s="2" t="str">
        <f>IF(INDEX(customers!$A$2:$I$1001,MATCH(orders!$D189,customers!$A$2:$A$1001,0), MATCH(orders!H$1,customers!$A$1:$I$1,0)) = 0, " ", INDEX(customers!$A$2:$I$1001,MATCH(orders!$D189,customers!$A$2:$A$1001,0), MATCH(orders!H$1,customers!$A$1:$I$1,0)))</f>
        <v>lpratt57@netvibes.com</v>
      </c>
      <c r="I189" s="2" t="str">
        <f>_xlfn.XLOOKUP(D189,customers!$A$1:$A$1001,customers!$G$1:$G$1001,,0)</f>
        <v>United States</v>
      </c>
      <c r="J189" t="str">
        <f>INDEX(products!$A$1:$G$49,MATCH(orders!$E189,products!$A$1:$A$49,0), MATCH(orders!J$1,products!$A$1:$G$1,0))</f>
        <v>Lib</v>
      </c>
      <c r="K189" t="str">
        <f>INDEX(products!$A$1:$G$49,MATCH(orders!$E189,products!$A$1:$A$49,0), MATCH(orders!K$1,products!$A$1:$G$1,0))</f>
        <v>M</v>
      </c>
      <c r="L189" s="3">
        <f>INDEX(products!$A$1:$G$49,MATCH(orders!$E189,products!$A$1:$A$49,0), MATCH(orders!L$1,products!$A$1:$G$1,0))</f>
        <v>0.5</v>
      </c>
      <c r="M189" s="4">
        <f>INDEX(products!$A$1:$G$49,MATCH(orders!$E189,products!$A$1:$A$49,0), MATCH(orders!M$1,products!$A$1:$G$1,0))</f>
        <v>8.73</v>
      </c>
      <c r="N189" s="4">
        <f t="shared" si="4"/>
        <v>43.650000000000006</v>
      </c>
      <c r="O189" t="str">
        <f t="shared" si="5"/>
        <v>Liberica</v>
      </c>
      <c r="P189" t="str" cm="1">
        <f t="array" ref="P189">_xlfn.IFS(K189 = "M", "Medium", K189 = "L", "Light", K189 = "D", "Dark")</f>
        <v>Medium</v>
      </c>
      <c r="Q189" t="str">
        <f>_xlfn.XLOOKUP(Orders[[#This Row],[Customer ID]],customers!$A$2:$A$1001,customers!$I$2:$I$1001,,0)</f>
        <v>Yes</v>
      </c>
      <c r="S189" t="str">
        <v>LQG-41416-375</v>
      </c>
      <c r="T189">
        <v>44488</v>
      </c>
      <c r="U189" t="str">
        <v>45190-08727-NV</v>
      </c>
      <c r="V189" t="str">
        <v>L-D-1</v>
      </c>
      <c r="W189">
        <v>3</v>
      </c>
      <c r="X189" t="str">
        <v>Dyanna Aizikovitz</v>
      </c>
      <c r="Y189" t="str">
        <v>daizikovitz2u@answers.com</v>
      </c>
      <c r="Z189" t="str">
        <v>Ireland</v>
      </c>
      <c r="AA189" t="str">
        <v>Lib</v>
      </c>
      <c r="AB189" t="str">
        <v>D</v>
      </c>
      <c r="AC189">
        <v>1</v>
      </c>
      <c r="AD189">
        <v>12.95</v>
      </c>
      <c r="AE189">
        <v>38.849999999999994</v>
      </c>
      <c r="AF189" t="str">
        <v>Liberica</v>
      </c>
      <c r="AG189" t="str">
        <v>Dark</v>
      </c>
      <c r="AH189" t="str">
        <v>Yes</v>
      </c>
    </row>
    <row r="190" spans="2:34" x14ac:dyDescent="0.35">
      <c r="B190" s="2" t="s">
        <v>1549</v>
      </c>
      <c r="C190" s="5">
        <v>44698</v>
      </c>
      <c r="D190" s="2" t="s">
        <v>1550</v>
      </c>
      <c r="E190" t="s">
        <v>6184</v>
      </c>
      <c r="F190" s="2">
        <v>1</v>
      </c>
      <c r="G190" s="2" t="str">
        <f>INDEX(customers!$A$2:$I$1001,MATCH(orders!$D190,customers!$A$2:$A$1001,0), MATCH(orders!G$1,customers!$A$1:$I$1,0))</f>
        <v>Astrix Kitchingham</v>
      </c>
      <c r="H190" s="2" t="str">
        <f>IF(INDEX(customers!$A$2:$I$1001,MATCH(orders!$D190,customers!$A$2:$A$1001,0), MATCH(orders!H$1,customers!$A$1:$I$1,0)) = 0, " ", INDEX(customers!$A$2:$I$1001,MATCH(orders!$D190,customers!$A$2:$A$1001,0), MATCH(orders!H$1,customers!$A$1:$I$1,0)))</f>
        <v>akitchingham58@com.com</v>
      </c>
      <c r="I190" s="2" t="str">
        <f>_xlfn.XLOOKUP(D190,customers!$A$1:$A$1001,customers!$G$1:$G$1001,,0)</f>
        <v>United States</v>
      </c>
      <c r="J190" t="str">
        <f>INDEX(products!$A$1:$G$49,MATCH(orders!$E190,products!$A$1:$A$49,0), MATCH(orders!J$1,products!$A$1:$G$1,0))</f>
        <v>Exc</v>
      </c>
      <c r="K190" t="str">
        <f>INDEX(products!$A$1:$G$49,MATCH(orders!$E190,products!$A$1:$A$49,0), MATCH(orders!K$1,products!$A$1:$G$1,0))</f>
        <v>L</v>
      </c>
      <c r="L190" s="3">
        <f>INDEX(products!$A$1:$G$49,MATCH(orders!$E190,products!$A$1:$A$49,0), MATCH(orders!L$1,products!$A$1:$G$1,0))</f>
        <v>0.2</v>
      </c>
      <c r="M190" s="4">
        <f>INDEX(products!$A$1:$G$49,MATCH(orders!$E190,products!$A$1:$A$49,0), MATCH(orders!M$1,products!$A$1:$G$1,0))</f>
        <v>4.4550000000000001</v>
      </c>
      <c r="N190" s="4">
        <f t="shared" si="4"/>
        <v>4.4550000000000001</v>
      </c>
      <c r="O190" t="str">
        <f t="shared" si="5"/>
        <v>Excelsa</v>
      </c>
      <c r="P190" t="str" cm="1">
        <f t="array" ref="P190">_xlfn.IFS(K190 = "M", "Medium", K190 = "L", "Light", K190 = "D", "Dark")</f>
        <v>Light</v>
      </c>
      <c r="Q190" t="str">
        <f>_xlfn.XLOOKUP(Orders[[#This Row],[Customer ID]],customers!$A$2:$A$1001,customers!$I$2:$I$1001,,0)</f>
        <v>Yes</v>
      </c>
      <c r="S190" t="str">
        <v>ZFS-30776-804</v>
      </c>
      <c r="T190">
        <v>44232</v>
      </c>
      <c r="U190" t="str">
        <v>58638-01029-CB</v>
      </c>
      <c r="V190" t="str">
        <v>A-L-0.5</v>
      </c>
      <c r="W190">
        <v>5</v>
      </c>
      <c r="X190" t="str">
        <v>Blancha McAmish</v>
      </c>
      <c r="Y190" t="str">
        <v>bmcamish2e@tripadvisor.com</v>
      </c>
      <c r="Z190" t="str">
        <v>United States</v>
      </c>
      <c r="AA190" t="str">
        <v>Ara</v>
      </c>
      <c r="AB190" t="str">
        <v>L</v>
      </c>
      <c r="AC190">
        <v>0.5</v>
      </c>
      <c r="AD190">
        <v>7.77</v>
      </c>
      <c r="AE190">
        <v>38.849999999999994</v>
      </c>
      <c r="AF190" t="str">
        <v>Arabica</v>
      </c>
      <c r="AG190" t="str">
        <v>Light</v>
      </c>
      <c r="AH190" t="str">
        <v>Yes</v>
      </c>
    </row>
    <row r="191" spans="2:34" x14ac:dyDescent="0.35">
      <c r="B191" s="2" t="s">
        <v>1555</v>
      </c>
      <c r="C191" s="5">
        <v>43813</v>
      </c>
      <c r="D191" s="2" t="s">
        <v>1556</v>
      </c>
      <c r="E191" t="s">
        <v>6162</v>
      </c>
      <c r="F191" s="2">
        <v>3</v>
      </c>
      <c r="G191" s="2" t="str">
        <f>INDEX(customers!$A$2:$I$1001,MATCH(orders!$D191,customers!$A$2:$A$1001,0), MATCH(orders!G$1,customers!$A$1:$I$1,0))</f>
        <v>Burnard Bartholin</v>
      </c>
      <c r="H191" s="2" t="str">
        <f>IF(INDEX(customers!$A$2:$I$1001,MATCH(orders!$D191,customers!$A$2:$A$1001,0), MATCH(orders!H$1,customers!$A$1:$I$1,0)) = 0, " ", INDEX(customers!$A$2:$I$1001,MATCH(orders!$D191,customers!$A$2:$A$1001,0), MATCH(orders!H$1,customers!$A$1:$I$1,0)))</f>
        <v>bbartholin59@xinhuanet.com</v>
      </c>
      <c r="I191" s="2" t="str">
        <f>_xlfn.XLOOKUP(D191,customers!$A$1:$A$1001,customers!$G$1:$G$1001,,0)</f>
        <v>United States</v>
      </c>
      <c r="J191" t="str">
        <f>INDEX(products!$A$1:$G$49,MATCH(orders!$E191,products!$A$1:$A$49,0), MATCH(orders!J$1,products!$A$1:$G$1,0))</f>
        <v>Lib</v>
      </c>
      <c r="K191" t="str">
        <f>INDEX(products!$A$1:$G$49,MATCH(orders!$E191,products!$A$1:$A$49,0), MATCH(orders!K$1,products!$A$1:$G$1,0))</f>
        <v>M</v>
      </c>
      <c r="L191" s="3">
        <f>INDEX(products!$A$1:$G$49,MATCH(orders!$E191,products!$A$1:$A$49,0), MATCH(orders!L$1,products!$A$1:$G$1,0))</f>
        <v>1</v>
      </c>
      <c r="M191" s="4">
        <f>INDEX(products!$A$1:$G$49,MATCH(orders!$E191,products!$A$1:$A$49,0), MATCH(orders!M$1,products!$A$1:$G$1,0))</f>
        <v>14.55</v>
      </c>
      <c r="N191" s="4">
        <f t="shared" si="4"/>
        <v>43.650000000000006</v>
      </c>
      <c r="O191" t="str">
        <f t="shared" si="5"/>
        <v>Liberica</v>
      </c>
      <c r="P191" t="str" cm="1">
        <f t="array" ref="P191">_xlfn.IFS(K191 = "M", "Medium", K191 = "L", "Light", K191 = "D", "Dark")</f>
        <v>Medium</v>
      </c>
      <c r="Q191" t="str">
        <f>_xlfn.XLOOKUP(Orders[[#This Row],[Customer ID]],customers!$A$2:$A$1001,customers!$I$2:$I$1001,,0)</f>
        <v>Yes</v>
      </c>
      <c r="S191" t="str">
        <v>IZU-90429-382</v>
      </c>
      <c r="T191">
        <v>44646</v>
      </c>
      <c r="U191" t="str">
        <v>33011-52383-BA</v>
      </c>
      <c r="V191" t="str">
        <v>A-L-1</v>
      </c>
      <c r="W191">
        <v>3</v>
      </c>
      <c r="X191" t="str">
        <v>Arel De Lasci</v>
      </c>
      <c r="Y191" t="str">
        <v>ade8c@1und1.de</v>
      </c>
      <c r="Z191" t="str">
        <v>United States</v>
      </c>
      <c r="AA191" t="str">
        <v>Ara</v>
      </c>
      <c r="AB191" t="str">
        <v>L</v>
      </c>
      <c r="AC191">
        <v>1</v>
      </c>
      <c r="AD191">
        <v>12.95</v>
      </c>
      <c r="AE191">
        <v>38.849999999999994</v>
      </c>
      <c r="AF191" t="str">
        <v>Arabica</v>
      </c>
      <c r="AG191" t="str">
        <v>Light</v>
      </c>
      <c r="AH191" t="str">
        <v>Yes</v>
      </c>
    </row>
    <row r="192" spans="2:34" x14ac:dyDescent="0.35">
      <c r="B192" s="2" t="s">
        <v>1561</v>
      </c>
      <c r="C192" s="5">
        <v>43845</v>
      </c>
      <c r="D192" s="2" t="s">
        <v>1562</v>
      </c>
      <c r="E192" t="s">
        <v>6181</v>
      </c>
      <c r="F192" s="2">
        <v>1</v>
      </c>
      <c r="G192" s="2" t="str">
        <f>INDEX(customers!$A$2:$I$1001,MATCH(orders!$D192,customers!$A$2:$A$1001,0), MATCH(orders!G$1,customers!$A$1:$I$1,0))</f>
        <v>Madelene Prinn</v>
      </c>
      <c r="H192" s="2" t="str">
        <f>IF(INDEX(customers!$A$2:$I$1001,MATCH(orders!$D192,customers!$A$2:$A$1001,0), MATCH(orders!H$1,customers!$A$1:$I$1,0)) = 0, " ", INDEX(customers!$A$2:$I$1001,MATCH(orders!$D192,customers!$A$2:$A$1001,0), MATCH(orders!H$1,customers!$A$1:$I$1,0)))</f>
        <v>mprinn5a@usa.gov</v>
      </c>
      <c r="I192" s="2" t="str">
        <f>_xlfn.XLOOKUP(D192,customers!$A$1:$A$1001,customers!$G$1:$G$1001,,0)</f>
        <v>United States</v>
      </c>
      <c r="J192" t="str">
        <f>INDEX(products!$A$1:$G$49,MATCH(orders!$E192,products!$A$1:$A$49,0), MATCH(orders!J$1,products!$A$1:$G$1,0))</f>
        <v>Lib</v>
      </c>
      <c r="K192" t="str">
        <f>INDEX(products!$A$1:$G$49,MATCH(orders!$E192,products!$A$1:$A$49,0), MATCH(orders!K$1,products!$A$1:$G$1,0))</f>
        <v>M</v>
      </c>
      <c r="L192" s="3">
        <f>INDEX(products!$A$1:$G$49,MATCH(orders!$E192,products!$A$1:$A$49,0), MATCH(orders!L$1,products!$A$1:$G$1,0))</f>
        <v>2.5</v>
      </c>
      <c r="M192" s="4">
        <f>INDEX(products!$A$1:$G$49,MATCH(orders!$E192,products!$A$1:$A$49,0), MATCH(orders!M$1,products!$A$1:$G$1,0))</f>
        <v>33.464999999999996</v>
      </c>
      <c r="N192" s="4">
        <f t="shared" si="4"/>
        <v>33.464999999999996</v>
      </c>
      <c r="O192" t="str">
        <f t="shared" si="5"/>
        <v>Liberica</v>
      </c>
      <c r="P192" t="str" cm="1">
        <f t="array" ref="P192">_xlfn.IFS(K192 = "M", "Medium", K192 = "L", "Light", K192 = "D", "Dark")</f>
        <v>Medium</v>
      </c>
      <c r="Q192" t="str">
        <f>_xlfn.XLOOKUP(Orders[[#This Row],[Customer ID]],customers!$A$2:$A$1001,customers!$I$2:$I$1001,,0)</f>
        <v>Yes</v>
      </c>
      <c r="S192" t="str">
        <v>ICC-73030-502</v>
      </c>
      <c r="T192">
        <v>44667</v>
      </c>
      <c r="U192" t="str">
        <v>59480-02795-IU</v>
      </c>
      <c r="V192" t="str">
        <v>A-L-1</v>
      </c>
      <c r="W192">
        <v>3</v>
      </c>
      <c r="X192" t="str">
        <v>Reamonn Aynold</v>
      </c>
      <c r="Y192" t="str">
        <v>raynoldfj@ustream.tv</v>
      </c>
      <c r="Z192" t="str">
        <v>United States</v>
      </c>
      <c r="AA192" t="str">
        <v>Ara</v>
      </c>
      <c r="AB192" t="str">
        <v>L</v>
      </c>
      <c r="AC192">
        <v>1</v>
      </c>
      <c r="AD192">
        <v>12.95</v>
      </c>
      <c r="AE192">
        <v>38.849999999999994</v>
      </c>
      <c r="AF192" t="str">
        <v>Arabica</v>
      </c>
      <c r="AG192" t="str">
        <v>Light</v>
      </c>
      <c r="AH192" t="str">
        <v>Yes</v>
      </c>
    </row>
    <row r="193" spans="2:34" x14ac:dyDescent="0.35">
      <c r="B193" s="2" t="s">
        <v>1567</v>
      </c>
      <c r="C193" s="5">
        <v>43567</v>
      </c>
      <c r="D193" s="2" t="s">
        <v>1568</v>
      </c>
      <c r="E193" t="s">
        <v>6150</v>
      </c>
      <c r="F193" s="2">
        <v>5</v>
      </c>
      <c r="G193" s="2" t="str">
        <f>INDEX(customers!$A$2:$I$1001,MATCH(orders!$D193,customers!$A$2:$A$1001,0), MATCH(orders!G$1,customers!$A$1:$I$1,0))</f>
        <v>Alisun Baudino</v>
      </c>
      <c r="H193" s="2" t="str">
        <f>IF(INDEX(customers!$A$2:$I$1001,MATCH(orders!$D193,customers!$A$2:$A$1001,0), MATCH(orders!H$1,customers!$A$1:$I$1,0)) = 0, " ", INDEX(customers!$A$2:$I$1001,MATCH(orders!$D193,customers!$A$2:$A$1001,0), MATCH(orders!H$1,customers!$A$1:$I$1,0)))</f>
        <v>abaudino5b@netvibes.com</v>
      </c>
      <c r="I193" s="2" t="str">
        <f>_xlfn.XLOOKUP(D193,customers!$A$1:$A$1001,customers!$G$1:$G$1001,,0)</f>
        <v>United States</v>
      </c>
      <c r="J193" t="str">
        <f>INDEX(products!$A$1:$G$49,MATCH(orders!$E193,products!$A$1:$A$49,0), MATCH(orders!J$1,products!$A$1:$G$1,0))</f>
        <v>Lib</v>
      </c>
      <c r="K193" t="str">
        <f>INDEX(products!$A$1:$G$49,MATCH(orders!$E193,products!$A$1:$A$49,0), MATCH(orders!K$1,products!$A$1:$G$1,0))</f>
        <v>D</v>
      </c>
      <c r="L193" s="3">
        <f>INDEX(products!$A$1:$G$49,MATCH(orders!$E193,products!$A$1:$A$49,0), MATCH(orders!L$1,products!$A$1:$G$1,0))</f>
        <v>0.2</v>
      </c>
      <c r="M193" s="4">
        <f>INDEX(products!$A$1:$G$49,MATCH(orders!$E193,products!$A$1:$A$49,0), MATCH(orders!M$1,products!$A$1:$G$1,0))</f>
        <v>3.8849999999999998</v>
      </c>
      <c r="N193" s="4">
        <f t="shared" si="4"/>
        <v>19.424999999999997</v>
      </c>
      <c r="O193" t="str">
        <f t="shared" si="5"/>
        <v>Liberica</v>
      </c>
      <c r="P193" t="str" cm="1">
        <f t="array" ref="P193">_xlfn.IFS(K193 = "M", "Medium", K193 = "L", "Light", K193 = "D", "Dark")</f>
        <v>Dark</v>
      </c>
      <c r="Q193" t="str">
        <f>_xlfn.XLOOKUP(Orders[[#This Row],[Customer ID]],customers!$A$2:$A$1001,customers!$I$2:$I$1001,,0)</f>
        <v>Yes</v>
      </c>
      <c r="S193" t="str">
        <v>MQU-86100-929</v>
      </c>
      <c r="T193">
        <v>43620</v>
      </c>
      <c r="U193" t="str">
        <v>64418-01720-VW</v>
      </c>
      <c r="V193" t="str">
        <v>L-L-0.5</v>
      </c>
      <c r="W193">
        <v>4</v>
      </c>
      <c r="X193" t="str">
        <v>Homer Dulany</v>
      </c>
      <c r="Y193" t="str">
        <v xml:space="preserve"> </v>
      </c>
      <c r="Z193" t="str">
        <v>United States</v>
      </c>
      <c r="AA193" t="str">
        <v>Lib</v>
      </c>
      <c r="AB193" t="str">
        <v>L</v>
      </c>
      <c r="AC193">
        <v>0.5</v>
      </c>
      <c r="AD193">
        <v>9.51</v>
      </c>
      <c r="AE193">
        <v>38.04</v>
      </c>
      <c r="AF193" t="str">
        <v>Liberica</v>
      </c>
      <c r="AG193" t="str">
        <v>Light</v>
      </c>
      <c r="AH193" t="str">
        <v>Yes</v>
      </c>
    </row>
    <row r="194" spans="2:34" x14ac:dyDescent="0.35">
      <c r="B194" s="2" t="s">
        <v>1573</v>
      </c>
      <c r="C194" s="5">
        <v>43919</v>
      </c>
      <c r="D194" s="2" t="s">
        <v>1574</v>
      </c>
      <c r="E194" t="s">
        <v>6183</v>
      </c>
      <c r="F194" s="2">
        <v>6</v>
      </c>
      <c r="G194" s="2" t="str">
        <f>INDEX(customers!$A$2:$I$1001,MATCH(orders!$D194,customers!$A$2:$A$1001,0), MATCH(orders!G$1,customers!$A$1:$I$1,0))</f>
        <v>Philipa Petrushanko</v>
      </c>
      <c r="H194" s="2" t="str">
        <f>IF(INDEX(customers!$A$2:$I$1001,MATCH(orders!$D194,customers!$A$2:$A$1001,0), MATCH(orders!H$1,customers!$A$1:$I$1,0)) = 0, " ", INDEX(customers!$A$2:$I$1001,MATCH(orders!$D194,customers!$A$2:$A$1001,0), MATCH(orders!H$1,customers!$A$1:$I$1,0)))</f>
        <v>ppetrushanko5c@blinklist.com</v>
      </c>
      <c r="I194" s="2" t="str">
        <f>_xlfn.XLOOKUP(D194,customers!$A$1:$A$1001,customers!$G$1:$G$1001,,0)</f>
        <v>Ireland</v>
      </c>
      <c r="J194" t="str">
        <f>INDEX(products!$A$1:$G$49,MATCH(orders!$E194,products!$A$1:$A$49,0), MATCH(orders!J$1,products!$A$1:$G$1,0))</f>
        <v>Exc</v>
      </c>
      <c r="K194" t="str">
        <f>INDEX(products!$A$1:$G$49,MATCH(orders!$E194,products!$A$1:$A$49,0), MATCH(orders!K$1,products!$A$1:$G$1,0))</f>
        <v>D</v>
      </c>
      <c r="L194" s="3">
        <f>INDEX(products!$A$1:$G$49,MATCH(orders!$E194,products!$A$1:$A$49,0), MATCH(orders!L$1,products!$A$1:$G$1,0))</f>
        <v>1</v>
      </c>
      <c r="M194" s="4">
        <f>INDEX(products!$A$1:$G$49,MATCH(orders!$E194,products!$A$1:$A$49,0), MATCH(orders!M$1,products!$A$1:$G$1,0))</f>
        <v>12.15</v>
      </c>
      <c r="N194" s="4">
        <f t="shared" si="4"/>
        <v>72.900000000000006</v>
      </c>
      <c r="O194" t="str">
        <f t="shared" si="5"/>
        <v>Excelsa</v>
      </c>
      <c r="P194" t="str" cm="1">
        <f t="array" ref="P194">_xlfn.IFS(K194 = "M", "Medium", K194 = "L", "Light", K194 = "D", "Dark")</f>
        <v>Dark</v>
      </c>
      <c r="Q194" t="str">
        <f>_xlfn.XLOOKUP(Orders[[#This Row],[Customer ID]],customers!$A$2:$A$1001,customers!$I$2:$I$1001,,0)</f>
        <v>Yes</v>
      </c>
      <c r="S194" t="str">
        <v>BNZ-20544-633</v>
      </c>
      <c r="T194">
        <v>44125</v>
      </c>
      <c r="U194" t="str">
        <v>31798-95707-NR</v>
      </c>
      <c r="V194" t="str">
        <v>L-L-0.5</v>
      </c>
      <c r="W194">
        <v>4</v>
      </c>
      <c r="X194" t="str">
        <v>Gothart Bamfield</v>
      </c>
      <c r="Y194" t="str">
        <v>gbamfieldae@yellowpages.com</v>
      </c>
      <c r="Z194" t="str">
        <v>United States</v>
      </c>
      <c r="AA194" t="str">
        <v>Lib</v>
      </c>
      <c r="AB194" t="str">
        <v>L</v>
      </c>
      <c r="AC194">
        <v>0.5</v>
      </c>
      <c r="AD194">
        <v>9.51</v>
      </c>
      <c r="AE194">
        <v>38.04</v>
      </c>
      <c r="AF194" t="str">
        <v>Liberica</v>
      </c>
      <c r="AG194" t="str">
        <v>Light</v>
      </c>
      <c r="AH194" t="str">
        <v>Yes</v>
      </c>
    </row>
    <row r="195" spans="2:34" x14ac:dyDescent="0.35">
      <c r="B195" s="2" t="s">
        <v>1579</v>
      </c>
      <c r="C195" s="5">
        <v>44644</v>
      </c>
      <c r="D195" s="2" t="s">
        <v>1580</v>
      </c>
      <c r="E195" t="s">
        <v>6171</v>
      </c>
      <c r="F195" s="2">
        <v>3</v>
      </c>
      <c r="G195" s="2" t="str">
        <f>INDEX(customers!$A$2:$I$1001,MATCH(orders!$D195,customers!$A$2:$A$1001,0), MATCH(orders!G$1,customers!$A$1:$I$1,0))</f>
        <v>Kimberli Mustchin</v>
      </c>
      <c r="H195" s="2" t="str">
        <f>IF(INDEX(customers!$A$2:$I$1001,MATCH(orders!$D195,customers!$A$2:$A$1001,0), MATCH(orders!H$1,customers!$A$1:$I$1,0)) = 0, " ", INDEX(customers!$A$2:$I$1001,MATCH(orders!$D195,customers!$A$2:$A$1001,0), MATCH(orders!H$1,customers!$A$1:$I$1,0)))</f>
        <v xml:space="preserve"> </v>
      </c>
      <c r="I195" s="2" t="str">
        <f>_xlfn.XLOOKUP(D195,customers!$A$1:$A$1001,customers!$G$1:$G$1001,,0)</f>
        <v>United States</v>
      </c>
      <c r="J195" t="str">
        <f>INDEX(products!$A$1:$G$49,MATCH(orders!$E195,products!$A$1:$A$49,0), MATCH(orders!J$1,products!$A$1:$G$1,0))</f>
        <v>Exc</v>
      </c>
      <c r="K195" t="str">
        <f>INDEX(products!$A$1:$G$49,MATCH(orders!$E195,products!$A$1:$A$49,0), MATCH(orders!K$1,products!$A$1:$G$1,0))</f>
        <v>L</v>
      </c>
      <c r="L195" s="3">
        <f>INDEX(products!$A$1:$G$49,MATCH(orders!$E195,products!$A$1:$A$49,0), MATCH(orders!L$1,products!$A$1:$G$1,0))</f>
        <v>1</v>
      </c>
      <c r="M195" s="4">
        <f>INDEX(products!$A$1:$G$49,MATCH(orders!$E195,products!$A$1:$A$49,0), MATCH(orders!M$1,products!$A$1:$G$1,0))</f>
        <v>14.85</v>
      </c>
      <c r="N195" s="4">
        <f t="shared" ref="N195:N258" si="6">M195*F195</f>
        <v>44.55</v>
      </c>
      <c r="O195" t="str">
        <f t="shared" ref="O195:O258" si="7">IF(J195="Rob","Robusta",IF(J195="Exc","Excelsa",IF(J195="Ara","Arabica",IF(J195="Lib","Liberica"," "))))</f>
        <v>Excelsa</v>
      </c>
      <c r="P195" t="str" cm="1">
        <f t="array" ref="P195">_xlfn.IFS(K195 = "M", "Medium", K195 = "L", "Light", K195 = "D", "Dark")</f>
        <v>Light</v>
      </c>
      <c r="Q195" t="str">
        <f>_xlfn.XLOOKUP(Orders[[#This Row],[Customer ID]],customers!$A$2:$A$1001,customers!$I$2:$I$1001,,0)</f>
        <v>No</v>
      </c>
      <c r="S195" t="str">
        <v>ICF-17486-106</v>
      </c>
      <c r="T195">
        <v>43857</v>
      </c>
      <c r="U195" t="str">
        <v>19196-09748-DB</v>
      </c>
      <c r="V195" t="str">
        <v>L-L-2.5</v>
      </c>
      <c r="W195">
        <v>1</v>
      </c>
      <c r="X195" t="str">
        <v>Waylan Springall</v>
      </c>
      <c r="Y195" t="str">
        <v>wspringallbh@jugem.jp</v>
      </c>
      <c r="Z195" t="str">
        <v>United States</v>
      </c>
      <c r="AA195" t="str">
        <v>Lib</v>
      </c>
      <c r="AB195" t="str">
        <v>L</v>
      </c>
      <c r="AC195">
        <v>2.5</v>
      </c>
      <c r="AD195">
        <v>36.454999999999998</v>
      </c>
      <c r="AE195">
        <v>36.454999999999998</v>
      </c>
      <c r="AF195" t="str">
        <v>Liberica</v>
      </c>
      <c r="AG195" t="str">
        <v>Light</v>
      </c>
      <c r="AH195" t="str">
        <v>Yes</v>
      </c>
    </row>
    <row r="196" spans="2:34" x14ac:dyDescent="0.35">
      <c r="B196" s="2" t="s">
        <v>1584</v>
      </c>
      <c r="C196" s="5">
        <v>44398</v>
      </c>
      <c r="D196" s="2" t="s">
        <v>1585</v>
      </c>
      <c r="E196" t="s">
        <v>6144</v>
      </c>
      <c r="F196" s="2">
        <v>5</v>
      </c>
      <c r="G196" s="2" t="str">
        <f>INDEX(customers!$A$2:$I$1001,MATCH(orders!$D196,customers!$A$2:$A$1001,0), MATCH(orders!G$1,customers!$A$1:$I$1,0))</f>
        <v>Emlynne Laird</v>
      </c>
      <c r="H196" s="2" t="str">
        <f>IF(INDEX(customers!$A$2:$I$1001,MATCH(orders!$D196,customers!$A$2:$A$1001,0), MATCH(orders!H$1,customers!$A$1:$I$1,0)) = 0, " ", INDEX(customers!$A$2:$I$1001,MATCH(orders!$D196,customers!$A$2:$A$1001,0), MATCH(orders!H$1,customers!$A$1:$I$1,0)))</f>
        <v>elaird5e@bing.com</v>
      </c>
      <c r="I196" s="2" t="str">
        <f>_xlfn.XLOOKUP(D196,customers!$A$1:$A$1001,customers!$G$1:$G$1001,,0)</f>
        <v>United States</v>
      </c>
      <c r="J196" t="str">
        <f>INDEX(products!$A$1:$G$49,MATCH(orders!$E196,products!$A$1:$A$49,0), MATCH(orders!J$1,products!$A$1:$G$1,0))</f>
        <v>Exc</v>
      </c>
      <c r="K196" t="str">
        <f>INDEX(products!$A$1:$G$49,MATCH(orders!$E196,products!$A$1:$A$49,0), MATCH(orders!K$1,products!$A$1:$G$1,0))</f>
        <v>D</v>
      </c>
      <c r="L196" s="3">
        <f>INDEX(products!$A$1:$G$49,MATCH(orders!$E196,products!$A$1:$A$49,0), MATCH(orders!L$1,products!$A$1:$G$1,0))</f>
        <v>0.5</v>
      </c>
      <c r="M196" s="4">
        <f>INDEX(products!$A$1:$G$49,MATCH(orders!$E196,products!$A$1:$A$49,0), MATCH(orders!M$1,products!$A$1:$G$1,0))</f>
        <v>7.29</v>
      </c>
      <c r="N196" s="4">
        <f t="shared" si="6"/>
        <v>36.450000000000003</v>
      </c>
      <c r="O196" t="str">
        <f t="shared" si="7"/>
        <v>Excelsa</v>
      </c>
      <c r="P196" t="str" cm="1">
        <f t="array" ref="P196">_xlfn.IFS(K196 = "M", "Medium", K196 = "L", "Light", K196 = "D", "Dark")</f>
        <v>Dark</v>
      </c>
      <c r="Q196" t="str">
        <f>_xlfn.XLOOKUP(Orders[[#This Row],[Customer ID]],customers!$A$2:$A$1001,customers!$I$2:$I$1001,,0)</f>
        <v>No</v>
      </c>
      <c r="S196" t="str">
        <v>EQE-31648-909</v>
      </c>
      <c r="T196">
        <v>43483</v>
      </c>
      <c r="U196" t="str">
        <v>19821-05175-WZ</v>
      </c>
      <c r="V196" t="str">
        <v>E-D-0.5</v>
      </c>
      <c r="W196">
        <v>5</v>
      </c>
      <c r="X196" t="str">
        <v>Angie Rizzetti</v>
      </c>
      <c r="Y196" t="str">
        <v>arizzetti55@naver.com</v>
      </c>
      <c r="Z196" t="str">
        <v>United States</v>
      </c>
      <c r="AA196" t="str">
        <v>Exc</v>
      </c>
      <c r="AB196" t="str">
        <v>D</v>
      </c>
      <c r="AC196">
        <v>0.5</v>
      </c>
      <c r="AD196">
        <v>7.29</v>
      </c>
      <c r="AE196">
        <v>36.450000000000003</v>
      </c>
      <c r="AF196" t="str">
        <v>Excelsa</v>
      </c>
      <c r="AG196" t="str">
        <v>Dark</v>
      </c>
      <c r="AH196" t="str">
        <v>Yes</v>
      </c>
    </row>
    <row r="197" spans="2:34" x14ac:dyDescent="0.35">
      <c r="B197" s="2" t="s">
        <v>1590</v>
      </c>
      <c r="C197" s="5">
        <v>43683</v>
      </c>
      <c r="D197" s="2" t="s">
        <v>1591</v>
      </c>
      <c r="E197" t="s">
        <v>6140</v>
      </c>
      <c r="F197" s="2">
        <v>3</v>
      </c>
      <c r="G197" s="2" t="str">
        <f>INDEX(customers!$A$2:$I$1001,MATCH(orders!$D197,customers!$A$2:$A$1001,0), MATCH(orders!G$1,customers!$A$1:$I$1,0))</f>
        <v>Marlena Howsden</v>
      </c>
      <c r="H197" s="2" t="str">
        <f>IF(INDEX(customers!$A$2:$I$1001,MATCH(orders!$D197,customers!$A$2:$A$1001,0), MATCH(orders!H$1,customers!$A$1:$I$1,0)) = 0, " ", INDEX(customers!$A$2:$I$1001,MATCH(orders!$D197,customers!$A$2:$A$1001,0), MATCH(orders!H$1,customers!$A$1:$I$1,0)))</f>
        <v>mhowsden5f@infoseek.co.jp</v>
      </c>
      <c r="I197" s="2" t="str">
        <f>_xlfn.XLOOKUP(D197,customers!$A$1:$A$1001,customers!$G$1:$G$1001,,0)</f>
        <v>United States</v>
      </c>
      <c r="J197" t="str">
        <f>INDEX(products!$A$1:$G$49,MATCH(orders!$E197,products!$A$1:$A$49,0), MATCH(orders!J$1,products!$A$1:$G$1,0))</f>
        <v>Ara</v>
      </c>
      <c r="K197" t="str">
        <f>INDEX(products!$A$1:$G$49,MATCH(orders!$E197,products!$A$1:$A$49,0), MATCH(orders!K$1,products!$A$1:$G$1,0))</f>
        <v>L</v>
      </c>
      <c r="L197" s="3">
        <f>INDEX(products!$A$1:$G$49,MATCH(orders!$E197,products!$A$1:$A$49,0), MATCH(orders!L$1,products!$A$1:$G$1,0))</f>
        <v>1</v>
      </c>
      <c r="M197" s="4">
        <f>INDEX(products!$A$1:$G$49,MATCH(orders!$E197,products!$A$1:$A$49,0), MATCH(orders!M$1,products!$A$1:$G$1,0))</f>
        <v>12.95</v>
      </c>
      <c r="N197" s="4">
        <f t="shared" si="6"/>
        <v>38.849999999999994</v>
      </c>
      <c r="O197" t="str">
        <f t="shared" si="7"/>
        <v>Arabica</v>
      </c>
      <c r="P197" t="str" cm="1">
        <f t="array" ref="P197">_xlfn.IFS(K197 = "M", "Medium", K197 = "L", "Light", K197 = "D", "Dark")</f>
        <v>Light</v>
      </c>
      <c r="Q197" t="str">
        <f>_xlfn.XLOOKUP(Orders[[#This Row],[Customer ID]],customers!$A$2:$A$1001,customers!$I$2:$I$1001,,0)</f>
        <v>No</v>
      </c>
      <c r="S197" t="str">
        <v>ISK-42066-094</v>
      </c>
      <c r="T197">
        <v>43918</v>
      </c>
      <c r="U197" t="str">
        <v>41505-42181-EF</v>
      </c>
      <c r="V197" t="str">
        <v>E-D-1</v>
      </c>
      <c r="W197">
        <v>3</v>
      </c>
      <c r="X197" t="str">
        <v>Sibella Rushbrooke</v>
      </c>
      <c r="Y197" t="str">
        <v>srushbrooke6q@youku.com</v>
      </c>
      <c r="Z197" t="str">
        <v>United States</v>
      </c>
      <c r="AA197" t="str">
        <v>Exc</v>
      </c>
      <c r="AB197" t="str">
        <v>D</v>
      </c>
      <c r="AC197">
        <v>1</v>
      </c>
      <c r="AD197">
        <v>12.15</v>
      </c>
      <c r="AE197">
        <v>36.450000000000003</v>
      </c>
      <c r="AF197" t="str">
        <v>Excelsa</v>
      </c>
      <c r="AG197" t="str">
        <v>Dark</v>
      </c>
      <c r="AH197" t="str">
        <v>Yes</v>
      </c>
    </row>
    <row r="198" spans="2:34" x14ac:dyDescent="0.35">
      <c r="B198" s="2" t="s">
        <v>1596</v>
      </c>
      <c r="C198" s="5">
        <v>44339</v>
      </c>
      <c r="D198" s="2" t="s">
        <v>1597</v>
      </c>
      <c r="E198" t="s">
        <v>6176</v>
      </c>
      <c r="F198" s="2">
        <v>6</v>
      </c>
      <c r="G198" s="2" t="str">
        <f>INDEX(customers!$A$2:$I$1001,MATCH(orders!$D198,customers!$A$2:$A$1001,0), MATCH(orders!G$1,customers!$A$1:$I$1,0))</f>
        <v>Nealson Cuttler</v>
      </c>
      <c r="H198" s="2" t="str">
        <f>IF(INDEX(customers!$A$2:$I$1001,MATCH(orders!$D198,customers!$A$2:$A$1001,0), MATCH(orders!H$1,customers!$A$1:$I$1,0)) = 0, " ", INDEX(customers!$A$2:$I$1001,MATCH(orders!$D198,customers!$A$2:$A$1001,0), MATCH(orders!H$1,customers!$A$1:$I$1,0)))</f>
        <v>ncuttler5g@parallels.com</v>
      </c>
      <c r="I198" s="2" t="str">
        <f>_xlfn.XLOOKUP(D198,customers!$A$1:$A$1001,customers!$G$1:$G$1001,,0)</f>
        <v>United States</v>
      </c>
      <c r="J198" t="str">
        <f>INDEX(products!$A$1:$G$49,MATCH(orders!$E198,products!$A$1:$A$49,0), MATCH(orders!J$1,products!$A$1:$G$1,0))</f>
        <v>Exc</v>
      </c>
      <c r="K198" t="str">
        <f>INDEX(products!$A$1:$G$49,MATCH(orders!$E198,products!$A$1:$A$49,0), MATCH(orders!K$1,products!$A$1:$G$1,0))</f>
        <v>L</v>
      </c>
      <c r="L198" s="3">
        <f>INDEX(products!$A$1:$G$49,MATCH(orders!$E198,products!$A$1:$A$49,0), MATCH(orders!L$1,products!$A$1:$G$1,0))</f>
        <v>0.5</v>
      </c>
      <c r="M198" s="4">
        <f>INDEX(products!$A$1:$G$49,MATCH(orders!$E198,products!$A$1:$A$49,0), MATCH(orders!M$1,products!$A$1:$G$1,0))</f>
        <v>8.91</v>
      </c>
      <c r="N198" s="4">
        <f t="shared" si="6"/>
        <v>53.46</v>
      </c>
      <c r="O198" t="str">
        <f t="shared" si="7"/>
        <v>Excelsa</v>
      </c>
      <c r="P198" t="str" cm="1">
        <f t="array" ref="P198">_xlfn.IFS(K198 = "M", "Medium", K198 = "L", "Light", K198 = "D", "Dark")</f>
        <v>Light</v>
      </c>
      <c r="Q198" t="str">
        <f>_xlfn.XLOOKUP(Orders[[#This Row],[Customer ID]],customers!$A$2:$A$1001,customers!$I$2:$I$1001,,0)</f>
        <v>No</v>
      </c>
      <c r="S198" t="str">
        <v>RRP-51647-420</v>
      </c>
      <c r="T198">
        <v>43573</v>
      </c>
      <c r="U198" t="str">
        <v>89292-52335-YZ</v>
      </c>
      <c r="V198" t="str">
        <v>E-D-1</v>
      </c>
      <c r="W198">
        <v>3</v>
      </c>
      <c r="X198" t="str">
        <v>Livy Lathleiff</v>
      </c>
      <c r="Y198" t="str">
        <v>llathleiffc9@nationalgeographic.com</v>
      </c>
      <c r="Z198" t="str">
        <v>Ireland</v>
      </c>
      <c r="AA198" t="str">
        <v>Exc</v>
      </c>
      <c r="AB198" t="str">
        <v>D</v>
      </c>
      <c r="AC198">
        <v>1</v>
      </c>
      <c r="AD198">
        <v>12.15</v>
      </c>
      <c r="AE198">
        <v>36.450000000000003</v>
      </c>
      <c r="AF198" t="str">
        <v>Excelsa</v>
      </c>
      <c r="AG198" t="str">
        <v>Dark</v>
      </c>
      <c r="AH198" t="str">
        <v>Yes</v>
      </c>
    </row>
    <row r="199" spans="2:34" x14ac:dyDescent="0.35">
      <c r="B199" s="2" t="s">
        <v>1596</v>
      </c>
      <c r="C199" s="5">
        <v>44339</v>
      </c>
      <c r="D199" s="2" t="s">
        <v>1597</v>
      </c>
      <c r="E199" t="s">
        <v>6165</v>
      </c>
      <c r="F199" s="2">
        <v>2</v>
      </c>
      <c r="G199" s="2" t="str">
        <f>INDEX(customers!$A$2:$I$1001,MATCH(orders!$D199,customers!$A$2:$A$1001,0), MATCH(orders!G$1,customers!$A$1:$I$1,0))</f>
        <v>Nealson Cuttler</v>
      </c>
      <c r="H199" s="2" t="str">
        <f>IF(INDEX(customers!$A$2:$I$1001,MATCH(orders!$D199,customers!$A$2:$A$1001,0), MATCH(orders!H$1,customers!$A$1:$I$1,0)) = 0, " ", INDEX(customers!$A$2:$I$1001,MATCH(orders!$D199,customers!$A$2:$A$1001,0), MATCH(orders!H$1,customers!$A$1:$I$1,0)))</f>
        <v>ncuttler5g@parallels.com</v>
      </c>
      <c r="I199" s="2" t="str">
        <f>_xlfn.XLOOKUP(D199,customers!$A$1:$A$1001,customers!$G$1:$G$1001,,0)</f>
        <v>United States</v>
      </c>
      <c r="J199" t="str">
        <f>INDEX(products!$A$1:$G$49,MATCH(orders!$E199,products!$A$1:$A$49,0), MATCH(orders!J$1,products!$A$1:$G$1,0))</f>
        <v>Lib</v>
      </c>
      <c r="K199" t="str">
        <f>INDEX(products!$A$1:$G$49,MATCH(orders!$E199,products!$A$1:$A$49,0), MATCH(orders!K$1,products!$A$1:$G$1,0))</f>
        <v>D</v>
      </c>
      <c r="L199" s="3">
        <f>INDEX(products!$A$1:$G$49,MATCH(orders!$E199,products!$A$1:$A$49,0), MATCH(orders!L$1,products!$A$1:$G$1,0))</f>
        <v>2.5</v>
      </c>
      <c r="M199" s="4">
        <f>INDEX(products!$A$1:$G$49,MATCH(orders!$E199,products!$A$1:$A$49,0), MATCH(orders!M$1,products!$A$1:$G$1,0))</f>
        <v>29.784999999999997</v>
      </c>
      <c r="N199" s="4">
        <f t="shared" si="6"/>
        <v>59.569999999999993</v>
      </c>
      <c r="O199" t="str">
        <f t="shared" si="7"/>
        <v>Liberica</v>
      </c>
      <c r="P199" t="str" cm="1">
        <f t="array" ref="P199">_xlfn.IFS(K199 = "M", "Medium", K199 = "L", "Light", K199 = "D", "Dark")</f>
        <v>Dark</v>
      </c>
      <c r="Q199" t="str">
        <f>_xlfn.XLOOKUP(Orders[[#This Row],[Customer ID]],customers!$A$2:$A$1001,customers!$I$2:$I$1001,,0)</f>
        <v>No</v>
      </c>
      <c r="S199" t="str">
        <v>PBP-87115-410</v>
      </c>
      <c r="T199">
        <v>44215</v>
      </c>
      <c r="U199" t="str">
        <v>93812-74772-MV</v>
      </c>
      <c r="V199" t="str">
        <v>E-D-0.5</v>
      </c>
      <c r="W199">
        <v>5</v>
      </c>
      <c r="X199" t="str">
        <v>Reynolds Crookshanks</v>
      </c>
      <c r="Y199" t="str">
        <v>rcrookshanksk0@unc.edu</v>
      </c>
      <c r="Z199" t="str">
        <v>United States</v>
      </c>
      <c r="AA199" t="str">
        <v>Exc</v>
      </c>
      <c r="AB199" t="str">
        <v>D</v>
      </c>
      <c r="AC199">
        <v>0.5</v>
      </c>
      <c r="AD199">
        <v>7.29</v>
      </c>
      <c r="AE199">
        <v>36.450000000000003</v>
      </c>
      <c r="AF199" t="str">
        <v>Excelsa</v>
      </c>
      <c r="AG199" t="str">
        <v>Dark</v>
      </c>
      <c r="AH199" t="str">
        <v>Yes</v>
      </c>
    </row>
    <row r="200" spans="2:34" x14ac:dyDescent="0.35">
      <c r="B200" s="2" t="s">
        <v>1596</v>
      </c>
      <c r="C200" s="5">
        <v>44339</v>
      </c>
      <c r="D200" s="2" t="s">
        <v>1597</v>
      </c>
      <c r="E200" t="s">
        <v>6165</v>
      </c>
      <c r="F200" s="2">
        <v>3</v>
      </c>
      <c r="G200" s="2" t="str">
        <f>INDEX(customers!$A$2:$I$1001,MATCH(orders!$D200,customers!$A$2:$A$1001,0), MATCH(orders!G$1,customers!$A$1:$I$1,0))</f>
        <v>Nealson Cuttler</v>
      </c>
      <c r="H200" s="2" t="str">
        <f>IF(INDEX(customers!$A$2:$I$1001,MATCH(orders!$D200,customers!$A$2:$A$1001,0), MATCH(orders!H$1,customers!$A$1:$I$1,0)) = 0, " ", INDEX(customers!$A$2:$I$1001,MATCH(orders!$D200,customers!$A$2:$A$1001,0), MATCH(orders!H$1,customers!$A$1:$I$1,0)))</f>
        <v>ncuttler5g@parallels.com</v>
      </c>
      <c r="I200" s="2" t="str">
        <f>_xlfn.XLOOKUP(D200,customers!$A$1:$A$1001,customers!$G$1:$G$1001,,0)</f>
        <v>United States</v>
      </c>
      <c r="J200" t="str">
        <f>INDEX(products!$A$1:$G$49,MATCH(orders!$E200,products!$A$1:$A$49,0), MATCH(orders!J$1,products!$A$1:$G$1,0))</f>
        <v>Lib</v>
      </c>
      <c r="K200" t="str">
        <f>INDEX(products!$A$1:$G$49,MATCH(orders!$E200,products!$A$1:$A$49,0), MATCH(orders!K$1,products!$A$1:$G$1,0))</f>
        <v>D</v>
      </c>
      <c r="L200" s="3">
        <f>INDEX(products!$A$1:$G$49,MATCH(orders!$E200,products!$A$1:$A$49,0), MATCH(orders!L$1,products!$A$1:$G$1,0))</f>
        <v>2.5</v>
      </c>
      <c r="M200" s="4">
        <f>INDEX(products!$A$1:$G$49,MATCH(orders!$E200,products!$A$1:$A$49,0), MATCH(orders!M$1,products!$A$1:$G$1,0))</f>
        <v>29.784999999999997</v>
      </c>
      <c r="N200" s="4">
        <f t="shared" si="6"/>
        <v>89.35499999999999</v>
      </c>
      <c r="O200" t="str">
        <f t="shared" si="7"/>
        <v>Liberica</v>
      </c>
      <c r="P200" t="str" cm="1">
        <f t="array" ref="P200">_xlfn.IFS(K200 = "M", "Medium", K200 = "L", "Light", K200 = "D", "Dark")</f>
        <v>Dark</v>
      </c>
      <c r="Q200" t="str">
        <f>_xlfn.XLOOKUP(Orders[[#This Row],[Customer ID]],customers!$A$2:$A$1001,customers!$I$2:$I$1001,,0)</f>
        <v>No</v>
      </c>
      <c r="S200" t="str">
        <v>OAM-76916-748</v>
      </c>
      <c r="T200">
        <v>44588</v>
      </c>
      <c r="U200" t="str">
        <v>63025-62939-AN</v>
      </c>
      <c r="V200" t="str">
        <v>E-D-1</v>
      </c>
      <c r="W200">
        <v>3</v>
      </c>
      <c r="X200" t="str">
        <v>Gonzales Cicculi</v>
      </c>
      <c r="Y200" t="str">
        <v xml:space="preserve"> </v>
      </c>
      <c r="Z200" t="str">
        <v>United States</v>
      </c>
      <c r="AA200" t="str">
        <v>Exc</v>
      </c>
      <c r="AB200" t="str">
        <v>D</v>
      </c>
      <c r="AC200">
        <v>1</v>
      </c>
      <c r="AD200">
        <v>12.15</v>
      </c>
      <c r="AE200">
        <v>36.450000000000003</v>
      </c>
      <c r="AF200" t="str">
        <v>Excelsa</v>
      </c>
      <c r="AG200" t="str">
        <v>Dark</v>
      </c>
      <c r="AH200" t="str">
        <v>Yes</v>
      </c>
    </row>
    <row r="201" spans="2:34" x14ac:dyDescent="0.35">
      <c r="B201" s="2" t="s">
        <v>1596</v>
      </c>
      <c r="C201" s="5">
        <v>44339</v>
      </c>
      <c r="D201" s="2" t="s">
        <v>1597</v>
      </c>
      <c r="E201" t="s">
        <v>6161</v>
      </c>
      <c r="F201" s="2">
        <v>4</v>
      </c>
      <c r="G201" s="2" t="str">
        <f>INDEX(customers!$A$2:$I$1001,MATCH(orders!$D201,customers!$A$2:$A$1001,0), MATCH(orders!G$1,customers!$A$1:$I$1,0))</f>
        <v>Nealson Cuttler</v>
      </c>
      <c r="H201" s="2" t="str">
        <f>IF(INDEX(customers!$A$2:$I$1001,MATCH(orders!$D201,customers!$A$2:$A$1001,0), MATCH(orders!H$1,customers!$A$1:$I$1,0)) = 0, " ", INDEX(customers!$A$2:$I$1001,MATCH(orders!$D201,customers!$A$2:$A$1001,0), MATCH(orders!H$1,customers!$A$1:$I$1,0)))</f>
        <v>ncuttler5g@parallels.com</v>
      </c>
      <c r="I201" s="2" t="str">
        <f>_xlfn.XLOOKUP(D201,customers!$A$1:$A$1001,customers!$G$1:$G$1001,,0)</f>
        <v>United States</v>
      </c>
      <c r="J201" t="str">
        <f>INDEX(products!$A$1:$G$49,MATCH(orders!$E201,products!$A$1:$A$49,0), MATCH(orders!J$1,products!$A$1:$G$1,0))</f>
        <v>Lib</v>
      </c>
      <c r="K201" t="str">
        <f>INDEX(products!$A$1:$G$49,MATCH(orders!$E201,products!$A$1:$A$49,0), MATCH(orders!K$1,products!$A$1:$G$1,0))</f>
        <v>L</v>
      </c>
      <c r="L201" s="3">
        <f>INDEX(products!$A$1:$G$49,MATCH(orders!$E201,products!$A$1:$A$49,0), MATCH(orders!L$1,products!$A$1:$G$1,0))</f>
        <v>0.5</v>
      </c>
      <c r="M201" s="4">
        <f>INDEX(products!$A$1:$G$49,MATCH(orders!$E201,products!$A$1:$A$49,0), MATCH(orders!M$1,products!$A$1:$G$1,0))</f>
        <v>9.51</v>
      </c>
      <c r="N201" s="4">
        <f t="shared" si="6"/>
        <v>38.04</v>
      </c>
      <c r="O201" t="str">
        <f t="shared" si="7"/>
        <v>Liberica</v>
      </c>
      <c r="P201" t="str" cm="1">
        <f t="array" ref="P201">_xlfn.IFS(K201 = "M", "Medium", K201 = "L", "Light", K201 = "D", "Dark")</f>
        <v>Light</v>
      </c>
      <c r="Q201" t="str">
        <f>_xlfn.XLOOKUP(Orders[[#This Row],[Customer ID]],customers!$A$2:$A$1001,customers!$I$2:$I$1001,,0)</f>
        <v>No</v>
      </c>
      <c r="S201" t="str">
        <v>BWZ-46364-547</v>
      </c>
      <c r="T201">
        <v>44448</v>
      </c>
      <c r="U201" t="str">
        <v>64918-67725-MN</v>
      </c>
      <c r="V201" t="str">
        <v>R-L-1</v>
      </c>
      <c r="W201">
        <v>3</v>
      </c>
      <c r="X201" t="str">
        <v>Yardley Basill</v>
      </c>
      <c r="Y201" t="str">
        <v>ybasillht@theguardian.com</v>
      </c>
      <c r="Z201" t="str">
        <v>United States</v>
      </c>
      <c r="AA201" t="str">
        <v>Rob</v>
      </c>
      <c r="AB201" t="str">
        <v>L</v>
      </c>
      <c r="AC201">
        <v>1</v>
      </c>
      <c r="AD201">
        <v>11.95</v>
      </c>
      <c r="AE201">
        <v>35.849999999999994</v>
      </c>
      <c r="AF201" t="str">
        <v>Robusta</v>
      </c>
      <c r="AG201" t="str">
        <v>Light</v>
      </c>
      <c r="AH201" t="str">
        <v>Yes</v>
      </c>
    </row>
    <row r="202" spans="2:34" x14ac:dyDescent="0.35">
      <c r="B202" s="2" t="s">
        <v>1596</v>
      </c>
      <c r="C202" s="5">
        <v>44339</v>
      </c>
      <c r="D202" s="2" t="s">
        <v>1597</v>
      </c>
      <c r="E202" t="s">
        <v>6141</v>
      </c>
      <c r="F202" s="2">
        <v>3</v>
      </c>
      <c r="G202" s="2" t="str">
        <f>INDEX(customers!$A$2:$I$1001,MATCH(orders!$D202,customers!$A$2:$A$1001,0), MATCH(orders!G$1,customers!$A$1:$I$1,0))</f>
        <v>Nealson Cuttler</v>
      </c>
      <c r="H202" s="2" t="str">
        <f>IF(INDEX(customers!$A$2:$I$1001,MATCH(orders!$D202,customers!$A$2:$A$1001,0), MATCH(orders!H$1,customers!$A$1:$I$1,0)) = 0, " ", INDEX(customers!$A$2:$I$1001,MATCH(orders!$D202,customers!$A$2:$A$1001,0), MATCH(orders!H$1,customers!$A$1:$I$1,0)))</f>
        <v>ncuttler5g@parallels.com</v>
      </c>
      <c r="I202" s="2" t="str">
        <f>_xlfn.XLOOKUP(D202,customers!$A$1:$A$1001,customers!$G$1:$G$1001,,0)</f>
        <v>United States</v>
      </c>
      <c r="J202" t="str">
        <f>INDEX(products!$A$1:$G$49,MATCH(orders!$E202,products!$A$1:$A$49,0), MATCH(orders!J$1,products!$A$1:$G$1,0))</f>
        <v>Exc</v>
      </c>
      <c r="K202" t="str">
        <f>INDEX(products!$A$1:$G$49,MATCH(orders!$E202,products!$A$1:$A$49,0), MATCH(orders!K$1,products!$A$1:$G$1,0))</f>
        <v>M</v>
      </c>
      <c r="L202" s="3">
        <f>INDEX(products!$A$1:$G$49,MATCH(orders!$E202,products!$A$1:$A$49,0), MATCH(orders!L$1,products!$A$1:$G$1,0))</f>
        <v>1</v>
      </c>
      <c r="M202" s="4">
        <f>INDEX(products!$A$1:$G$49,MATCH(orders!$E202,products!$A$1:$A$49,0), MATCH(orders!M$1,products!$A$1:$G$1,0))</f>
        <v>13.75</v>
      </c>
      <c r="N202" s="4">
        <f t="shared" si="6"/>
        <v>41.25</v>
      </c>
      <c r="O202" t="str">
        <f t="shared" si="7"/>
        <v>Excelsa</v>
      </c>
      <c r="P202" t="str" cm="1">
        <f t="array" ref="P202">_xlfn.IFS(K202 = "M", "Medium", K202 = "L", "Light", K202 = "D", "Dark")</f>
        <v>Medium</v>
      </c>
      <c r="Q202" t="str">
        <f>_xlfn.XLOOKUP(Orders[[#This Row],[Customer ID]],customers!$A$2:$A$1001,customers!$I$2:$I$1001,,0)</f>
        <v>No</v>
      </c>
      <c r="S202" t="str">
        <v>RIU-02231-623</v>
      </c>
      <c r="T202">
        <v>44516</v>
      </c>
      <c r="U202" t="str">
        <v>25544-84179-QC</v>
      </c>
      <c r="V202" t="str">
        <v>R-L-0.5</v>
      </c>
      <c r="W202">
        <v>5</v>
      </c>
      <c r="X202" t="str">
        <v>Skipton Morrall</v>
      </c>
      <c r="Y202" t="str">
        <v>smorrallnq@answers.com</v>
      </c>
      <c r="Z202" t="str">
        <v>United States</v>
      </c>
      <c r="AA202" t="str">
        <v>Rob</v>
      </c>
      <c r="AB202" t="str">
        <v>L</v>
      </c>
      <c r="AC202">
        <v>0.5</v>
      </c>
      <c r="AD202">
        <v>7.169999999999999</v>
      </c>
      <c r="AE202">
        <v>35.849999999999994</v>
      </c>
      <c r="AF202" t="str">
        <v>Robusta</v>
      </c>
      <c r="AG202" t="str">
        <v>Light</v>
      </c>
      <c r="AH202" t="str">
        <v>Yes</v>
      </c>
    </row>
    <row r="203" spans="2:34" x14ac:dyDescent="0.35">
      <c r="B203" s="2" t="s">
        <v>1621</v>
      </c>
      <c r="C203" s="5">
        <v>44294</v>
      </c>
      <c r="D203" s="2" t="s">
        <v>1622</v>
      </c>
      <c r="E203" t="s">
        <v>6161</v>
      </c>
      <c r="F203" s="2">
        <v>6</v>
      </c>
      <c r="G203" s="2" t="str">
        <f>INDEX(customers!$A$2:$I$1001,MATCH(orders!$D203,customers!$A$2:$A$1001,0), MATCH(orders!G$1,customers!$A$1:$I$1,0))</f>
        <v>Adriana Lazarus</v>
      </c>
      <c r="H203" s="2" t="str">
        <f>IF(INDEX(customers!$A$2:$I$1001,MATCH(orders!$D203,customers!$A$2:$A$1001,0), MATCH(orders!H$1,customers!$A$1:$I$1,0)) = 0, " ", INDEX(customers!$A$2:$I$1001,MATCH(orders!$D203,customers!$A$2:$A$1001,0), MATCH(orders!H$1,customers!$A$1:$I$1,0)))</f>
        <v xml:space="preserve"> </v>
      </c>
      <c r="I203" s="2" t="str">
        <f>_xlfn.XLOOKUP(D203,customers!$A$1:$A$1001,customers!$G$1:$G$1001,,0)</f>
        <v>United States</v>
      </c>
      <c r="J203" t="str">
        <f>INDEX(products!$A$1:$G$49,MATCH(orders!$E203,products!$A$1:$A$49,0), MATCH(orders!J$1,products!$A$1:$G$1,0))</f>
        <v>Lib</v>
      </c>
      <c r="K203" t="str">
        <f>INDEX(products!$A$1:$G$49,MATCH(orders!$E203,products!$A$1:$A$49,0), MATCH(orders!K$1,products!$A$1:$G$1,0))</f>
        <v>L</v>
      </c>
      <c r="L203" s="3">
        <f>INDEX(products!$A$1:$G$49,MATCH(orders!$E203,products!$A$1:$A$49,0), MATCH(orders!L$1,products!$A$1:$G$1,0))</f>
        <v>0.5</v>
      </c>
      <c r="M203" s="4">
        <f>INDEX(products!$A$1:$G$49,MATCH(orders!$E203,products!$A$1:$A$49,0), MATCH(orders!M$1,products!$A$1:$G$1,0))</f>
        <v>9.51</v>
      </c>
      <c r="N203" s="4">
        <f t="shared" si="6"/>
        <v>57.06</v>
      </c>
      <c r="O203" t="str">
        <f t="shared" si="7"/>
        <v>Liberica</v>
      </c>
      <c r="P203" t="str" cm="1">
        <f t="array" ref="P203">_xlfn.IFS(K203 = "M", "Medium", K203 = "L", "Light", K203 = "D", "Dark")</f>
        <v>Light</v>
      </c>
      <c r="Q203" t="str">
        <f>_xlfn.XLOOKUP(Orders[[#This Row],[Customer ID]],customers!$A$2:$A$1001,customers!$I$2:$I$1001,,0)</f>
        <v>No</v>
      </c>
      <c r="S203" t="str">
        <v>LHN-75209-742</v>
      </c>
      <c r="T203">
        <v>43913</v>
      </c>
      <c r="U203" t="str">
        <v>01433-04270-AX</v>
      </c>
      <c r="V203" t="str">
        <v>R-M-0.5</v>
      </c>
      <c r="W203">
        <v>6</v>
      </c>
      <c r="X203" t="str">
        <v>Felecia Dodgson</v>
      </c>
      <c r="Y203" t="str">
        <v xml:space="preserve"> </v>
      </c>
      <c r="Z203" t="str">
        <v>United States</v>
      </c>
      <c r="AA203" t="str">
        <v>Rob</v>
      </c>
      <c r="AB203" t="str">
        <v>M</v>
      </c>
      <c r="AC203">
        <v>0.5</v>
      </c>
      <c r="AD203">
        <v>5.97</v>
      </c>
      <c r="AE203">
        <v>35.82</v>
      </c>
      <c r="AF203" t="str">
        <v>Robusta</v>
      </c>
      <c r="AG203" t="str">
        <v>Medium</v>
      </c>
      <c r="AH203" t="str">
        <v>Yes</v>
      </c>
    </row>
    <row r="204" spans="2:34" x14ac:dyDescent="0.35">
      <c r="B204" s="2" t="s">
        <v>1626</v>
      </c>
      <c r="C204" s="5">
        <v>44486</v>
      </c>
      <c r="D204" s="2" t="s">
        <v>1627</v>
      </c>
      <c r="E204" t="s">
        <v>6165</v>
      </c>
      <c r="F204" s="2">
        <v>6</v>
      </c>
      <c r="G204" s="2" t="str">
        <f>INDEX(customers!$A$2:$I$1001,MATCH(orders!$D204,customers!$A$2:$A$1001,0), MATCH(orders!G$1,customers!$A$1:$I$1,0))</f>
        <v>Tallie felip</v>
      </c>
      <c r="H204" s="2" t="str">
        <f>IF(INDEX(customers!$A$2:$I$1001,MATCH(orders!$D204,customers!$A$2:$A$1001,0), MATCH(orders!H$1,customers!$A$1:$I$1,0)) = 0, " ", INDEX(customers!$A$2:$I$1001,MATCH(orders!$D204,customers!$A$2:$A$1001,0), MATCH(orders!H$1,customers!$A$1:$I$1,0)))</f>
        <v>tfelip5m@typepad.com</v>
      </c>
      <c r="I204" s="2" t="str">
        <f>_xlfn.XLOOKUP(D204,customers!$A$1:$A$1001,customers!$G$1:$G$1001,,0)</f>
        <v>United States</v>
      </c>
      <c r="J204" t="str">
        <f>INDEX(products!$A$1:$G$49,MATCH(orders!$E204,products!$A$1:$A$49,0), MATCH(orders!J$1,products!$A$1:$G$1,0))</f>
        <v>Lib</v>
      </c>
      <c r="K204" t="str">
        <f>INDEX(products!$A$1:$G$49,MATCH(orders!$E204,products!$A$1:$A$49,0), MATCH(orders!K$1,products!$A$1:$G$1,0))</f>
        <v>D</v>
      </c>
      <c r="L204" s="3">
        <f>INDEX(products!$A$1:$G$49,MATCH(orders!$E204,products!$A$1:$A$49,0), MATCH(orders!L$1,products!$A$1:$G$1,0))</f>
        <v>2.5</v>
      </c>
      <c r="M204" s="4">
        <f>INDEX(products!$A$1:$G$49,MATCH(orders!$E204,products!$A$1:$A$49,0), MATCH(orders!M$1,products!$A$1:$G$1,0))</f>
        <v>29.784999999999997</v>
      </c>
      <c r="N204" s="4">
        <f t="shared" si="6"/>
        <v>178.70999999999998</v>
      </c>
      <c r="O204" t="str">
        <f t="shared" si="7"/>
        <v>Liberica</v>
      </c>
      <c r="P204" t="str" cm="1">
        <f t="array" ref="P204">_xlfn.IFS(K204 = "M", "Medium", K204 = "L", "Light", K204 = "D", "Dark")</f>
        <v>Dark</v>
      </c>
      <c r="Q204" t="str">
        <f>_xlfn.XLOOKUP(Orders[[#This Row],[Customer ID]],customers!$A$2:$A$1001,customers!$I$2:$I$1001,,0)</f>
        <v>Yes</v>
      </c>
      <c r="S204" t="str">
        <v>SIB-83254-136</v>
      </c>
      <c r="T204">
        <v>43597</v>
      </c>
      <c r="U204" t="str">
        <v>45315-50206-DK</v>
      </c>
      <c r="V204" t="str">
        <v>R-M-0.5</v>
      </c>
      <c r="W204">
        <v>6</v>
      </c>
      <c r="X204" t="str">
        <v>Dorian Vizor</v>
      </c>
      <c r="Y204" t="str">
        <v>dvizor88@furl.net</v>
      </c>
      <c r="Z204" t="str">
        <v>United States</v>
      </c>
      <c r="AA204" t="str">
        <v>Rob</v>
      </c>
      <c r="AB204" t="str">
        <v>M</v>
      </c>
      <c r="AC204">
        <v>0.5</v>
      </c>
      <c r="AD204">
        <v>5.97</v>
      </c>
      <c r="AE204">
        <v>35.82</v>
      </c>
      <c r="AF204" t="str">
        <v>Robusta</v>
      </c>
      <c r="AG204" t="str">
        <v>Medium</v>
      </c>
      <c r="AH204" t="str">
        <v>Yes</v>
      </c>
    </row>
    <row r="205" spans="2:34" x14ac:dyDescent="0.35">
      <c r="B205" s="2" t="s">
        <v>1632</v>
      </c>
      <c r="C205" s="5">
        <v>44608</v>
      </c>
      <c r="D205" s="2" t="s">
        <v>1633</v>
      </c>
      <c r="E205" t="s">
        <v>6145</v>
      </c>
      <c r="F205" s="2">
        <v>1</v>
      </c>
      <c r="G205" s="2" t="str">
        <f>INDEX(customers!$A$2:$I$1001,MATCH(orders!$D205,customers!$A$2:$A$1001,0), MATCH(orders!G$1,customers!$A$1:$I$1,0))</f>
        <v>Vanna Le - Count</v>
      </c>
      <c r="H205" s="2" t="str">
        <f>IF(INDEX(customers!$A$2:$I$1001,MATCH(orders!$D205,customers!$A$2:$A$1001,0), MATCH(orders!H$1,customers!$A$1:$I$1,0)) = 0, " ", INDEX(customers!$A$2:$I$1001,MATCH(orders!$D205,customers!$A$2:$A$1001,0), MATCH(orders!H$1,customers!$A$1:$I$1,0)))</f>
        <v>vle5n@disqus.com</v>
      </c>
      <c r="I205" s="2" t="str">
        <f>_xlfn.XLOOKUP(D205,customers!$A$1:$A$1001,customers!$G$1:$G$1001,,0)</f>
        <v>United States</v>
      </c>
      <c r="J205" t="str">
        <f>INDEX(products!$A$1:$G$49,MATCH(orders!$E205,products!$A$1:$A$49,0), MATCH(orders!J$1,products!$A$1:$G$1,0))</f>
        <v>Lib</v>
      </c>
      <c r="K205" t="str">
        <f>INDEX(products!$A$1:$G$49,MATCH(orders!$E205,products!$A$1:$A$49,0), MATCH(orders!K$1,products!$A$1:$G$1,0))</f>
        <v>L</v>
      </c>
      <c r="L205" s="3">
        <f>INDEX(products!$A$1:$G$49,MATCH(orders!$E205,products!$A$1:$A$49,0), MATCH(orders!L$1,products!$A$1:$G$1,0))</f>
        <v>0.2</v>
      </c>
      <c r="M205" s="4">
        <f>INDEX(products!$A$1:$G$49,MATCH(orders!$E205,products!$A$1:$A$49,0), MATCH(orders!M$1,products!$A$1:$G$1,0))</f>
        <v>4.7549999999999999</v>
      </c>
      <c r="N205" s="4">
        <f t="shared" si="6"/>
        <v>4.7549999999999999</v>
      </c>
      <c r="O205" t="str">
        <f t="shared" si="7"/>
        <v>Liberica</v>
      </c>
      <c r="P205" t="str" cm="1">
        <f t="array" ref="P205">_xlfn.IFS(K205 = "M", "Medium", K205 = "L", "Light", K205 = "D", "Dark")</f>
        <v>Light</v>
      </c>
      <c r="Q205" t="str">
        <f>_xlfn.XLOOKUP(Orders[[#This Row],[Customer ID]],customers!$A$2:$A$1001,customers!$I$2:$I$1001,,0)</f>
        <v>No</v>
      </c>
      <c r="S205" t="str">
        <v>VUC-72395-865</v>
      </c>
      <c r="T205">
        <v>44476</v>
      </c>
      <c r="U205" t="str">
        <v>13321-57602-GK</v>
      </c>
      <c r="V205" t="str">
        <v>A-D-0.5</v>
      </c>
      <c r="W205">
        <v>6</v>
      </c>
      <c r="X205" t="str">
        <v>Adelheid Gladhill</v>
      </c>
      <c r="Y205" t="str">
        <v>agladhillng@stanford.edu</v>
      </c>
      <c r="Z205" t="str">
        <v>United States</v>
      </c>
      <c r="AA205" t="str">
        <v>Ara</v>
      </c>
      <c r="AB205" t="str">
        <v>D</v>
      </c>
      <c r="AC205">
        <v>0.5</v>
      </c>
      <c r="AD205">
        <v>5.97</v>
      </c>
      <c r="AE205">
        <v>35.82</v>
      </c>
      <c r="AF205" t="str">
        <v>Arabica</v>
      </c>
      <c r="AG205" t="str">
        <v>Dark</v>
      </c>
      <c r="AH205" t="str">
        <v>Yes</v>
      </c>
    </row>
    <row r="206" spans="2:34" x14ac:dyDescent="0.35">
      <c r="B206" s="2" t="s">
        <v>1638</v>
      </c>
      <c r="C206" s="5">
        <v>44027</v>
      </c>
      <c r="D206" s="2" t="s">
        <v>1639</v>
      </c>
      <c r="E206" t="s">
        <v>6141</v>
      </c>
      <c r="F206" s="2">
        <v>6</v>
      </c>
      <c r="G206" s="2" t="str">
        <f>INDEX(customers!$A$2:$I$1001,MATCH(orders!$D206,customers!$A$2:$A$1001,0), MATCH(orders!G$1,customers!$A$1:$I$1,0))</f>
        <v>Sarette Ducarel</v>
      </c>
      <c r="H206" s="2" t="str">
        <f>IF(INDEX(customers!$A$2:$I$1001,MATCH(orders!$D206,customers!$A$2:$A$1001,0), MATCH(orders!H$1,customers!$A$1:$I$1,0)) = 0, " ", INDEX(customers!$A$2:$I$1001,MATCH(orders!$D206,customers!$A$2:$A$1001,0), MATCH(orders!H$1,customers!$A$1:$I$1,0)))</f>
        <v xml:space="preserve"> </v>
      </c>
      <c r="I206" s="2" t="str">
        <f>_xlfn.XLOOKUP(D206,customers!$A$1:$A$1001,customers!$G$1:$G$1001,,0)</f>
        <v>United States</v>
      </c>
      <c r="J206" t="str">
        <f>INDEX(products!$A$1:$G$49,MATCH(orders!$E206,products!$A$1:$A$49,0), MATCH(orders!J$1,products!$A$1:$G$1,0))</f>
        <v>Exc</v>
      </c>
      <c r="K206" t="str">
        <f>INDEX(products!$A$1:$G$49,MATCH(orders!$E206,products!$A$1:$A$49,0), MATCH(orders!K$1,products!$A$1:$G$1,0))</f>
        <v>M</v>
      </c>
      <c r="L206" s="3">
        <f>INDEX(products!$A$1:$G$49,MATCH(orders!$E206,products!$A$1:$A$49,0), MATCH(orders!L$1,products!$A$1:$G$1,0))</f>
        <v>1</v>
      </c>
      <c r="M206" s="4">
        <f>INDEX(products!$A$1:$G$49,MATCH(orders!$E206,products!$A$1:$A$49,0), MATCH(orders!M$1,products!$A$1:$G$1,0))</f>
        <v>13.75</v>
      </c>
      <c r="N206" s="4">
        <f t="shared" si="6"/>
        <v>82.5</v>
      </c>
      <c r="O206" t="str">
        <f t="shared" si="7"/>
        <v>Excelsa</v>
      </c>
      <c r="P206" t="str" cm="1">
        <f t="array" ref="P206">_xlfn.IFS(K206 = "M", "Medium", K206 = "L", "Light", K206 = "D", "Dark")</f>
        <v>Medium</v>
      </c>
      <c r="Q206" t="str">
        <f>_xlfn.XLOOKUP(Orders[[#This Row],[Customer ID]],customers!$A$2:$A$1001,customers!$I$2:$I$1001,,0)</f>
        <v>No</v>
      </c>
      <c r="S206" t="str">
        <v>AAQ-13644-699</v>
      </c>
      <c r="T206">
        <v>44715</v>
      </c>
      <c r="U206" t="str">
        <v>46296-42617-OQ</v>
      </c>
      <c r="V206" t="str">
        <v>R-D-1</v>
      </c>
      <c r="W206">
        <v>4</v>
      </c>
      <c r="X206" t="str">
        <v>Fernando Sulman</v>
      </c>
      <c r="Y206" t="str">
        <v>fsulmanl0@washington.edu</v>
      </c>
      <c r="Z206" t="str">
        <v>United States</v>
      </c>
      <c r="AA206" t="str">
        <v>Rob</v>
      </c>
      <c r="AB206" t="str">
        <v>D</v>
      </c>
      <c r="AC206">
        <v>1</v>
      </c>
      <c r="AD206">
        <v>8.9499999999999993</v>
      </c>
      <c r="AE206">
        <v>35.799999999999997</v>
      </c>
      <c r="AF206" t="str">
        <v>Robusta</v>
      </c>
      <c r="AG206" t="str">
        <v>Dark</v>
      </c>
      <c r="AH206" t="str">
        <v>Yes</v>
      </c>
    </row>
    <row r="207" spans="2:34" x14ac:dyDescent="0.35">
      <c r="B207" s="2" t="s">
        <v>1643</v>
      </c>
      <c r="C207" s="5">
        <v>43883</v>
      </c>
      <c r="D207" s="2" t="s">
        <v>1644</v>
      </c>
      <c r="E207" t="s">
        <v>6163</v>
      </c>
      <c r="F207" s="2">
        <v>3</v>
      </c>
      <c r="G207" s="2" t="str">
        <f>INDEX(customers!$A$2:$I$1001,MATCH(orders!$D207,customers!$A$2:$A$1001,0), MATCH(orders!G$1,customers!$A$1:$I$1,0))</f>
        <v>Kendra Glison</v>
      </c>
      <c r="H207" s="2" t="str">
        <f>IF(INDEX(customers!$A$2:$I$1001,MATCH(orders!$D207,customers!$A$2:$A$1001,0), MATCH(orders!H$1,customers!$A$1:$I$1,0)) = 0, " ", INDEX(customers!$A$2:$I$1001,MATCH(orders!$D207,customers!$A$2:$A$1001,0), MATCH(orders!H$1,customers!$A$1:$I$1,0)))</f>
        <v xml:space="preserve"> </v>
      </c>
      <c r="I207" s="2" t="str">
        <f>_xlfn.XLOOKUP(D207,customers!$A$1:$A$1001,customers!$G$1:$G$1001,,0)</f>
        <v>United States</v>
      </c>
      <c r="J207" t="str">
        <f>INDEX(products!$A$1:$G$49,MATCH(orders!$E207,products!$A$1:$A$49,0), MATCH(orders!J$1,products!$A$1:$G$1,0))</f>
        <v>Rob</v>
      </c>
      <c r="K207" t="str">
        <f>INDEX(products!$A$1:$G$49,MATCH(orders!$E207,products!$A$1:$A$49,0), MATCH(orders!K$1,products!$A$1:$G$1,0))</f>
        <v>D</v>
      </c>
      <c r="L207" s="3">
        <f>INDEX(products!$A$1:$G$49,MATCH(orders!$E207,products!$A$1:$A$49,0), MATCH(orders!L$1,products!$A$1:$G$1,0))</f>
        <v>0.2</v>
      </c>
      <c r="M207" s="4">
        <f>INDEX(products!$A$1:$G$49,MATCH(orders!$E207,products!$A$1:$A$49,0), MATCH(orders!M$1,products!$A$1:$G$1,0))</f>
        <v>2.6849999999999996</v>
      </c>
      <c r="N207" s="4">
        <f t="shared" si="6"/>
        <v>8.0549999999999997</v>
      </c>
      <c r="O207" t="str">
        <f t="shared" si="7"/>
        <v>Robusta</v>
      </c>
      <c r="P207" t="str" cm="1">
        <f t="array" ref="P207">_xlfn.IFS(K207 = "M", "Medium", K207 = "L", "Light", K207 = "D", "Dark")</f>
        <v>Dark</v>
      </c>
      <c r="Q207" t="str">
        <f>_xlfn.XLOOKUP(Orders[[#This Row],[Customer ID]],customers!$A$2:$A$1001,customers!$I$2:$I$1001,,0)</f>
        <v>Yes</v>
      </c>
      <c r="S207" t="str">
        <v>YWH-50638-556</v>
      </c>
      <c r="T207">
        <v>43538</v>
      </c>
      <c r="U207" t="str">
        <v>89442-35633-HJ</v>
      </c>
      <c r="V207" t="str">
        <v>E-L-0.5</v>
      </c>
      <c r="W207">
        <v>4</v>
      </c>
      <c r="X207" t="str">
        <v>Else Langcaster</v>
      </c>
      <c r="Y207" t="str">
        <v>elangcaster2l@spotify.com</v>
      </c>
      <c r="Z207" t="str">
        <v>United Kingdom</v>
      </c>
      <c r="AA207" t="str">
        <v>Exc</v>
      </c>
      <c r="AB207" t="str">
        <v>L</v>
      </c>
      <c r="AC207">
        <v>0.5</v>
      </c>
      <c r="AD207">
        <v>8.91</v>
      </c>
      <c r="AE207">
        <v>35.64</v>
      </c>
      <c r="AF207" t="str">
        <v>Excelsa</v>
      </c>
      <c r="AG207" t="str">
        <v>Light</v>
      </c>
      <c r="AH207" t="str">
        <v>Yes</v>
      </c>
    </row>
    <row r="208" spans="2:34" x14ac:dyDescent="0.35">
      <c r="B208" s="2" t="s">
        <v>1648</v>
      </c>
      <c r="C208" s="5">
        <v>44211</v>
      </c>
      <c r="D208" s="2" t="s">
        <v>1649</v>
      </c>
      <c r="E208" t="s">
        <v>6155</v>
      </c>
      <c r="F208" s="2">
        <v>2</v>
      </c>
      <c r="G208" s="2" t="str">
        <f>INDEX(customers!$A$2:$I$1001,MATCH(orders!$D208,customers!$A$2:$A$1001,0), MATCH(orders!G$1,customers!$A$1:$I$1,0))</f>
        <v>Nertie Poolman</v>
      </c>
      <c r="H208" s="2" t="str">
        <f>IF(INDEX(customers!$A$2:$I$1001,MATCH(orders!$D208,customers!$A$2:$A$1001,0), MATCH(orders!H$1,customers!$A$1:$I$1,0)) = 0, " ", INDEX(customers!$A$2:$I$1001,MATCH(orders!$D208,customers!$A$2:$A$1001,0), MATCH(orders!H$1,customers!$A$1:$I$1,0)))</f>
        <v>npoolman5q@howstuffworks.com</v>
      </c>
      <c r="I208" s="2" t="str">
        <f>_xlfn.XLOOKUP(D208,customers!$A$1:$A$1001,customers!$G$1:$G$1001,,0)</f>
        <v>United States</v>
      </c>
      <c r="J208" t="str">
        <f>INDEX(products!$A$1:$G$49,MATCH(orders!$E208,products!$A$1:$A$49,0), MATCH(orders!J$1,products!$A$1:$G$1,0))</f>
        <v>Ara</v>
      </c>
      <c r="K208" t="str">
        <f>INDEX(products!$A$1:$G$49,MATCH(orders!$E208,products!$A$1:$A$49,0), MATCH(orders!K$1,products!$A$1:$G$1,0))</f>
        <v>M</v>
      </c>
      <c r="L208" s="3">
        <f>INDEX(products!$A$1:$G$49,MATCH(orders!$E208,products!$A$1:$A$49,0), MATCH(orders!L$1,products!$A$1:$G$1,0))</f>
        <v>1</v>
      </c>
      <c r="M208" s="4">
        <f>INDEX(products!$A$1:$G$49,MATCH(orders!$E208,products!$A$1:$A$49,0), MATCH(orders!M$1,products!$A$1:$G$1,0))</f>
        <v>11.25</v>
      </c>
      <c r="N208" s="4">
        <f t="shared" si="6"/>
        <v>22.5</v>
      </c>
      <c r="O208" t="str">
        <f t="shared" si="7"/>
        <v>Arabica</v>
      </c>
      <c r="P208" t="str" cm="1">
        <f t="array" ref="P208">_xlfn.IFS(K208 = "M", "Medium", K208 = "L", "Light", K208 = "D", "Dark")</f>
        <v>Medium</v>
      </c>
      <c r="Q208" t="str">
        <f>_xlfn.XLOOKUP(Orders[[#This Row],[Customer ID]],customers!$A$2:$A$1001,customers!$I$2:$I$1001,,0)</f>
        <v>No</v>
      </c>
      <c r="S208" t="str">
        <v>ANK-59436-446</v>
      </c>
      <c r="T208">
        <v>44578</v>
      </c>
      <c r="U208" t="str">
        <v>17488-65879-XL</v>
      </c>
      <c r="V208" t="str">
        <v>E-L-0.5</v>
      </c>
      <c r="W208">
        <v>4</v>
      </c>
      <c r="X208" t="str">
        <v>Eal D'Ambrogio</v>
      </c>
      <c r="Y208" t="str">
        <v>edambrogiohn@techcrunch.com</v>
      </c>
      <c r="Z208" t="str">
        <v>United States</v>
      </c>
      <c r="AA208" t="str">
        <v>Exc</v>
      </c>
      <c r="AB208" t="str">
        <v>L</v>
      </c>
      <c r="AC208">
        <v>0.5</v>
      </c>
      <c r="AD208">
        <v>8.91</v>
      </c>
      <c r="AE208">
        <v>35.64</v>
      </c>
      <c r="AF208" t="str">
        <v>Excelsa</v>
      </c>
      <c r="AG208" t="str">
        <v>Light</v>
      </c>
      <c r="AH208" t="str">
        <v>Yes</v>
      </c>
    </row>
    <row r="209" spans="2:34" x14ac:dyDescent="0.35">
      <c r="B209" s="2" t="s">
        <v>1653</v>
      </c>
      <c r="C209" s="5">
        <v>44207</v>
      </c>
      <c r="D209" s="2" t="s">
        <v>1654</v>
      </c>
      <c r="E209" t="s">
        <v>6157</v>
      </c>
      <c r="F209" s="2">
        <v>6</v>
      </c>
      <c r="G209" s="2" t="str">
        <f>INDEX(customers!$A$2:$I$1001,MATCH(orders!$D209,customers!$A$2:$A$1001,0), MATCH(orders!G$1,customers!$A$1:$I$1,0))</f>
        <v>Orbadiah Duny</v>
      </c>
      <c r="H209" s="2" t="str">
        <f>IF(INDEX(customers!$A$2:$I$1001,MATCH(orders!$D209,customers!$A$2:$A$1001,0), MATCH(orders!H$1,customers!$A$1:$I$1,0)) = 0, " ", INDEX(customers!$A$2:$I$1001,MATCH(orders!$D209,customers!$A$2:$A$1001,0), MATCH(orders!H$1,customers!$A$1:$I$1,0)))</f>
        <v>oduny5r@constantcontact.com</v>
      </c>
      <c r="I209" s="2" t="str">
        <f>_xlfn.XLOOKUP(D209,customers!$A$1:$A$1001,customers!$G$1:$G$1001,,0)</f>
        <v>United States</v>
      </c>
      <c r="J209" t="str">
        <f>INDEX(products!$A$1:$G$49,MATCH(orders!$E209,products!$A$1:$A$49,0), MATCH(orders!J$1,products!$A$1:$G$1,0))</f>
        <v>Ara</v>
      </c>
      <c r="K209" t="str">
        <f>INDEX(products!$A$1:$G$49,MATCH(orders!$E209,products!$A$1:$A$49,0), MATCH(orders!K$1,products!$A$1:$G$1,0))</f>
        <v>M</v>
      </c>
      <c r="L209" s="3">
        <f>INDEX(products!$A$1:$G$49,MATCH(orders!$E209,products!$A$1:$A$49,0), MATCH(orders!L$1,products!$A$1:$G$1,0))</f>
        <v>0.5</v>
      </c>
      <c r="M209" s="4">
        <f>INDEX(products!$A$1:$G$49,MATCH(orders!$E209,products!$A$1:$A$49,0), MATCH(orders!M$1,products!$A$1:$G$1,0))</f>
        <v>6.75</v>
      </c>
      <c r="N209" s="4">
        <f t="shared" si="6"/>
        <v>40.5</v>
      </c>
      <c r="O209" t="str">
        <f t="shared" si="7"/>
        <v>Arabica</v>
      </c>
      <c r="P209" t="str" cm="1">
        <f t="array" ref="P209">_xlfn.IFS(K209 = "M", "Medium", K209 = "L", "Light", K209 = "D", "Dark")</f>
        <v>Medium</v>
      </c>
      <c r="Q209" t="str">
        <f>_xlfn.XLOOKUP(Orders[[#This Row],[Customer ID]],customers!$A$2:$A$1001,customers!$I$2:$I$1001,,0)</f>
        <v>Yes</v>
      </c>
      <c r="S209" t="str">
        <v>TRZ-94735-865</v>
      </c>
      <c r="T209">
        <v>43501</v>
      </c>
      <c r="U209" t="str">
        <v>54462-58311-YF</v>
      </c>
      <c r="V209" t="str">
        <v>L-M-0.5</v>
      </c>
      <c r="W209">
        <v>4</v>
      </c>
      <c r="X209" t="str">
        <v>Teddi Quadri</v>
      </c>
      <c r="Y209" t="str">
        <v>tquadrikr@opensource.org</v>
      </c>
      <c r="Z209" t="str">
        <v>Ireland</v>
      </c>
      <c r="AA209" t="str">
        <v>Lib</v>
      </c>
      <c r="AB209" t="str">
        <v>M</v>
      </c>
      <c r="AC209">
        <v>0.5</v>
      </c>
      <c r="AD209">
        <v>8.73</v>
      </c>
      <c r="AE209">
        <v>34.92</v>
      </c>
      <c r="AF209" t="str">
        <v>Liberica</v>
      </c>
      <c r="AG209" t="str">
        <v>Medium</v>
      </c>
      <c r="AH209" t="str">
        <v>Yes</v>
      </c>
    </row>
    <row r="210" spans="2:34" x14ac:dyDescent="0.35">
      <c r="B210" s="2" t="s">
        <v>1659</v>
      </c>
      <c r="C210" s="5">
        <v>44659</v>
      </c>
      <c r="D210" s="2" t="s">
        <v>1660</v>
      </c>
      <c r="E210" t="s">
        <v>6144</v>
      </c>
      <c r="F210" s="2">
        <v>4</v>
      </c>
      <c r="G210" s="2" t="str">
        <f>INDEX(customers!$A$2:$I$1001,MATCH(orders!$D210,customers!$A$2:$A$1001,0), MATCH(orders!G$1,customers!$A$1:$I$1,0))</f>
        <v>Constance Halfhide</v>
      </c>
      <c r="H210" s="2" t="str">
        <f>IF(INDEX(customers!$A$2:$I$1001,MATCH(orders!$D210,customers!$A$2:$A$1001,0), MATCH(orders!H$1,customers!$A$1:$I$1,0)) = 0, " ", INDEX(customers!$A$2:$I$1001,MATCH(orders!$D210,customers!$A$2:$A$1001,0), MATCH(orders!H$1,customers!$A$1:$I$1,0)))</f>
        <v>chalfhide5s@google.ru</v>
      </c>
      <c r="I210" s="2" t="str">
        <f>_xlfn.XLOOKUP(D210,customers!$A$1:$A$1001,customers!$G$1:$G$1001,,0)</f>
        <v>Ireland</v>
      </c>
      <c r="J210" t="str">
        <f>INDEX(products!$A$1:$G$49,MATCH(orders!$E210,products!$A$1:$A$49,0), MATCH(orders!J$1,products!$A$1:$G$1,0))</f>
        <v>Exc</v>
      </c>
      <c r="K210" t="str">
        <f>INDEX(products!$A$1:$G$49,MATCH(orders!$E210,products!$A$1:$A$49,0), MATCH(orders!K$1,products!$A$1:$G$1,0))</f>
        <v>D</v>
      </c>
      <c r="L210" s="3">
        <f>INDEX(products!$A$1:$G$49,MATCH(orders!$E210,products!$A$1:$A$49,0), MATCH(orders!L$1,products!$A$1:$G$1,0))</f>
        <v>0.5</v>
      </c>
      <c r="M210" s="4">
        <f>INDEX(products!$A$1:$G$49,MATCH(orders!$E210,products!$A$1:$A$49,0), MATCH(orders!M$1,products!$A$1:$G$1,0))</f>
        <v>7.29</v>
      </c>
      <c r="N210" s="4">
        <f t="shared" si="6"/>
        <v>29.16</v>
      </c>
      <c r="O210" t="str">
        <f t="shared" si="7"/>
        <v>Excelsa</v>
      </c>
      <c r="P210" t="str" cm="1">
        <f t="array" ref="P210">_xlfn.IFS(K210 = "M", "Medium", K210 = "L", "Light", K210 = "D", "Dark")</f>
        <v>Dark</v>
      </c>
      <c r="Q210" t="str">
        <f>_xlfn.XLOOKUP(Orders[[#This Row],[Customer ID]],customers!$A$2:$A$1001,customers!$I$2:$I$1001,,0)</f>
        <v>Yes</v>
      </c>
      <c r="S210" t="str">
        <v>CKF-43291-846</v>
      </c>
      <c r="T210">
        <v>43900</v>
      </c>
      <c r="U210" t="str">
        <v>91829-99544-DS</v>
      </c>
      <c r="V210" t="str">
        <v>E-L-2.5</v>
      </c>
      <c r="W210">
        <v>1</v>
      </c>
      <c r="X210" t="str">
        <v>Odille Thynne</v>
      </c>
      <c r="Y210" t="str">
        <v>othynne4w@auda.org.au</v>
      </c>
      <c r="Z210" t="str">
        <v>United States</v>
      </c>
      <c r="AA210" t="str">
        <v>Exc</v>
      </c>
      <c r="AB210" t="str">
        <v>L</v>
      </c>
      <c r="AC210">
        <v>2.5</v>
      </c>
      <c r="AD210">
        <v>34.154999999999994</v>
      </c>
      <c r="AE210">
        <v>34.154999999999994</v>
      </c>
      <c r="AF210" t="str">
        <v>Excelsa</v>
      </c>
      <c r="AG210" t="str">
        <v>Light</v>
      </c>
      <c r="AH210" t="str">
        <v>Yes</v>
      </c>
    </row>
    <row r="211" spans="2:34" x14ac:dyDescent="0.35">
      <c r="B211" s="2" t="s">
        <v>1665</v>
      </c>
      <c r="C211" s="5">
        <v>44105</v>
      </c>
      <c r="D211" s="2" t="s">
        <v>1666</v>
      </c>
      <c r="E211" t="s">
        <v>6157</v>
      </c>
      <c r="F211" s="2">
        <v>1</v>
      </c>
      <c r="G211" s="2" t="str">
        <f>INDEX(customers!$A$2:$I$1001,MATCH(orders!$D211,customers!$A$2:$A$1001,0), MATCH(orders!G$1,customers!$A$1:$I$1,0))</f>
        <v>Fransisco Malecky</v>
      </c>
      <c r="H211" s="2" t="str">
        <f>IF(INDEX(customers!$A$2:$I$1001,MATCH(orders!$D211,customers!$A$2:$A$1001,0), MATCH(orders!H$1,customers!$A$1:$I$1,0)) = 0, " ", INDEX(customers!$A$2:$I$1001,MATCH(orders!$D211,customers!$A$2:$A$1001,0), MATCH(orders!H$1,customers!$A$1:$I$1,0)))</f>
        <v>fmalecky5t@list-manage.com</v>
      </c>
      <c r="I211" s="2" t="str">
        <f>_xlfn.XLOOKUP(D211,customers!$A$1:$A$1001,customers!$G$1:$G$1001,,0)</f>
        <v>United Kingdom</v>
      </c>
      <c r="J211" t="str">
        <f>INDEX(products!$A$1:$G$49,MATCH(orders!$E211,products!$A$1:$A$49,0), MATCH(orders!J$1,products!$A$1:$G$1,0))</f>
        <v>Ara</v>
      </c>
      <c r="K211" t="str">
        <f>INDEX(products!$A$1:$G$49,MATCH(orders!$E211,products!$A$1:$A$49,0), MATCH(orders!K$1,products!$A$1:$G$1,0))</f>
        <v>M</v>
      </c>
      <c r="L211" s="3">
        <f>INDEX(products!$A$1:$G$49,MATCH(orders!$E211,products!$A$1:$A$49,0), MATCH(orders!L$1,products!$A$1:$G$1,0))</f>
        <v>0.5</v>
      </c>
      <c r="M211" s="4">
        <f>INDEX(products!$A$1:$G$49,MATCH(orders!$E211,products!$A$1:$A$49,0), MATCH(orders!M$1,products!$A$1:$G$1,0))</f>
        <v>6.75</v>
      </c>
      <c r="N211" s="4">
        <f t="shared" si="6"/>
        <v>6.75</v>
      </c>
      <c r="O211" t="str">
        <f t="shared" si="7"/>
        <v>Arabica</v>
      </c>
      <c r="P211" t="str" cm="1">
        <f t="array" ref="P211">_xlfn.IFS(K211 = "M", "Medium", K211 = "L", "Light", K211 = "D", "Dark")</f>
        <v>Medium</v>
      </c>
      <c r="Q211" t="str">
        <f>_xlfn.XLOOKUP(Orders[[#This Row],[Customer ID]],customers!$A$2:$A$1001,customers!$I$2:$I$1001,,0)</f>
        <v>No</v>
      </c>
      <c r="S211" t="str">
        <v>ZGD-94763-868</v>
      </c>
      <c r="T211">
        <v>43826</v>
      </c>
      <c r="U211" t="str">
        <v>53086-67334-KT</v>
      </c>
      <c r="V211" t="str">
        <v>E-L-2.5</v>
      </c>
      <c r="W211">
        <v>1</v>
      </c>
      <c r="X211" t="str">
        <v>Melli Brockway</v>
      </c>
      <c r="Y211" t="str">
        <v>mbrockway8r@ibm.com</v>
      </c>
      <c r="Z211" t="str">
        <v>United States</v>
      </c>
      <c r="AA211" t="str">
        <v>Exc</v>
      </c>
      <c r="AB211" t="str">
        <v>L</v>
      </c>
      <c r="AC211">
        <v>2.5</v>
      </c>
      <c r="AD211">
        <v>34.154999999999994</v>
      </c>
      <c r="AE211">
        <v>34.154999999999994</v>
      </c>
      <c r="AF211" t="str">
        <v>Excelsa</v>
      </c>
      <c r="AG211" t="str">
        <v>Light</v>
      </c>
      <c r="AH211" t="str">
        <v>Yes</v>
      </c>
    </row>
    <row r="212" spans="2:34" x14ac:dyDescent="0.35">
      <c r="B212" s="2" t="s">
        <v>1671</v>
      </c>
      <c r="C212" s="5">
        <v>43766</v>
      </c>
      <c r="D212" s="2" t="s">
        <v>1672</v>
      </c>
      <c r="E212" t="s">
        <v>6143</v>
      </c>
      <c r="F212" s="2">
        <v>4</v>
      </c>
      <c r="G212" s="2" t="str">
        <f>INDEX(customers!$A$2:$I$1001,MATCH(orders!$D212,customers!$A$2:$A$1001,0), MATCH(orders!G$1,customers!$A$1:$I$1,0))</f>
        <v>Anselma Attwater</v>
      </c>
      <c r="H212" s="2" t="str">
        <f>IF(INDEX(customers!$A$2:$I$1001,MATCH(orders!$D212,customers!$A$2:$A$1001,0), MATCH(orders!H$1,customers!$A$1:$I$1,0)) = 0, " ", INDEX(customers!$A$2:$I$1001,MATCH(orders!$D212,customers!$A$2:$A$1001,0), MATCH(orders!H$1,customers!$A$1:$I$1,0)))</f>
        <v>aattwater5u@wikia.com</v>
      </c>
      <c r="I212" s="2" t="str">
        <f>_xlfn.XLOOKUP(D212,customers!$A$1:$A$1001,customers!$G$1:$G$1001,,0)</f>
        <v>United States</v>
      </c>
      <c r="J212" t="str">
        <f>INDEX(products!$A$1:$G$49,MATCH(orders!$E212,products!$A$1:$A$49,0), MATCH(orders!J$1,products!$A$1:$G$1,0))</f>
        <v>Lib</v>
      </c>
      <c r="K212" t="str">
        <f>INDEX(products!$A$1:$G$49,MATCH(orders!$E212,products!$A$1:$A$49,0), MATCH(orders!K$1,products!$A$1:$G$1,0))</f>
        <v>D</v>
      </c>
      <c r="L212" s="3">
        <f>INDEX(products!$A$1:$G$49,MATCH(orders!$E212,products!$A$1:$A$49,0), MATCH(orders!L$1,products!$A$1:$G$1,0))</f>
        <v>1</v>
      </c>
      <c r="M212" s="4">
        <f>INDEX(products!$A$1:$G$49,MATCH(orders!$E212,products!$A$1:$A$49,0), MATCH(orders!M$1,products!$A$1:$G$1,0))</f>
        <v>12.95</v>
      </c>
      <c r="N212" s="4">
        <f t="shared" si="6"/>
        <v>51.8</v>
      </c>
      <c r="O212" t="str">
        <f t="shared" si="7"/>
        <v>Liberica</v>
      </c>
      <c r="P212" t="str" cm="1">
        <f t="array" ref="P212">_xlfn.IFS(K212 = "M", "Medium", K212 = "L", "Light", K212 = "D", "Dark")</f>
        <v>Dark</v>
      </c>
      <c r="Q212" t="str">
        <f>_xlfn.XLOOKUP(Orders[[#This Row],[Customer ID]],customers!$A$2:$A$1001,customers!$I$2:$I$1001,,0)</f>
        <v>Yes</v>
      </c>
      <c r="S212" t="str">
        <v>NFQ-23241-793</v>
      </c>
      <c r="T212">
        <v>44115</v>
      </c>
      <c r="U212" t="str">
        <v>88446-59251-SQ</v>
      </c>
      <c r="V212" t="str">
        <v>A-M-1</v>
      </c>
      <c r="W212">
        <v>3</v>
      </c>
      <c r="X212" t="str">
        <v>Quinton Fouracres</v>
      </c>
      <c r="Y212" t="str">
        <v xml:space="preserve"> </v>
      </c>
      <c r="Z212" t="str">
        <v>United States</v>
      </c>
      <c r="AA212" t="str">
        <v>Ara</v>
      </c>
      <c r="AB212" t="str">
        <v>M</v>
      </c>
      <c r="AC212">
        <v>1</v>
      </c>
      <c r="AD212">
        <v>11.25</v>
      </c>
      <c r="AE212">
        <v>33.75</v>
      </c>
      <c r="AF212" t="str">
        <v>Arabica</v>
      </c>
      <c r="AG212" t="str">
        <v>Medium</v>
      </c>
      <c r="AH212" t="str">
        <v>Yes</v>
      </c>
    </row>
    <row r="213" spans="2:34" x14ac:dyDescent="0.35">
      <c r="B213" s="2" t="s">
        <v>1677</v>
      </c>
      <c r="C213" s="5">
        <v>44283</v>
      </c>
      <c r="D213" s="2" t="s">
        <v>1678</v>
      </c>
      <c r="E213" t="s">
        <v>6176</v>
      </c>
      <c r="F213" s="2">
        <v>6</v>
      </c>
      <c r="G213" s="2" t="str">
        <f>INDEX(customers!$A$2:$I$1001,MATCH(orders!$D213,customers!$A$2:$A$1001,0), MATCH(orders!G$1,customers!$A$1:$I$1,0))</f>
        <v>Minette Whellans</v>
      </c>
      <c r="H213" s="2" t="str">
        <f>IF(INDEX(customers!$A$2:$I$1001,MATCH(orders!$D213,customers!$A$2:$A$1001,0), MATCH(orders!H$1,customers!$A$1:$I$1,0)) = 0, " ", INDEX(customers!$A$2:$I$1001,MATCH(orders!$D213,customers!$A$2:$A$1001,0), MATCH(orders!H$1,customers!$A$1:$I$1,0)))</f>
        <v>mwhellans5v@mapquest.com</v>
      </c>
      <c r="I213" s="2" t="str">
        <f>_xlfn.XLOOKUP(D213,customers!$A$1:$A$1001,customers!$G$1:$G$1001,,0)</f>
        <v>United States</v>
      </c>
      <c r="J213" t="str">
        <f>INDEX(products!$A$1:$G$49,MATCH(orders!$E213,products!$A$1:$A$49,0), MATCH(orders!J$1,products!$A$1:$G$1,0))</f>
        <v>Exc</v>
      </c>
      <c r="K213" t="str">
        <f>INDEX(products!$A$1:$G$49,MATCH(orders!$E213,products!$A$1:$A$49,0), MATCH(orders!K$1,products!$A$1:$G$1,0))</f>
        <v>L</v>
      </c>
      <c r="L213" s="3">
        <f>INDEX(products!$A$1:$G$49,MATCH(orders!$E213,products!$A$1:$A$49,0), MATCH(orders!L$1,products!$A$1:$G$1,0))</f>
        <v>0.5</v>
      </c>
      <c r="M213" s="4">
        <f>INDEX(products!$A$1:$G$49,MATCH(orders!$E213,products!$A$1:$A$49,0), MATCH(orders!M$1,products!$A$1:$G$1,0))</f>
        <v>8.91</v>
      </c>
      <c r="N213" s="4">
        <f t="shared" si="6"/>
        <v>53.46</v>
      </c>
      <c r="O213" t="str">
        <f t="shared" si="7"/>
        <v>Excelsa</v>
      </c>
      <c r="P213" t="str" cm="1">
        <f t="array" ref="P213">_xlfn.IFS(K213 = "M", "Medium", K213 = "L", "Light", K213 = "D", "Dark")</f>
        <v>Light</v>
      </c>
      <c r="Q213" t="str">
        <f>_xlfn.XLOOKUP(Orders[[#This Row],[Customer ID]],customers!$A$2:$A$1001,customers!$I$2:$I$1001,,0)</f>
        <v>No</v>
      </c>
      <c r="S213" t="str">
        <v>CRK-07584-240</v>
      </c>
      <c r="T213">
        <v>44227</v>
      </c>
      <c r="U213" t="str">
        <v>18741-72071-PP</v>
      </c>
      <c r="V213" t="str">
        <v>A-M-1</v>
      </c>
      <c r="W213">
        <v>3</v>
      </c>
      <c r="X213" t="str">
        <v>Ermin Beeble</v>
      </c>
      <c r="Y213" t="str">
        <v>ebeeble8j@soundcloud.com</v>
      </c>
      <c r="Z213" t="str">
        <v>United States</v>
      </c>
      <c r="AA213" t="str">
        <v>Ara</v>
      </c>
      <c r="AB213" t="str">
        <v>M</v>
      </c>
      <c r="AC213">
        <v>1</v>
      </c>
      <c r="AD213">
        <v>11.25</v>
      </c>
      <c r="AE213">
        <v>33.75</v>
      </c>
      <c r="AF213" t="str">
        <v>Arabica</v>
      </c>
      <c r="AG213" t="str">
        <v>Medium</v>
      </c>
      <c r="AH213" t="str">
        <v>Yes</v>
      </c>
    </row>
    <row r="214" spans="2:34" x14ac:dyDescent="0.35">
      <c r="B214" s="2" t="s">
        <v>1682</v>
      </c>
      <c r="C214" s="5">
        <v>43921</v>
      </c>
      <c r="D214" s="2" t="s">
        <v>1683</v>
      </c>
      <c r="E214" t="s">
        <v>6153</v>
      </c>
      <c r="F214" s="2">
        <v>4</v>
      </c>
      <c r="G214" s="2" t="str">
        <f>INDEX(customers!$A$2:$I$1001,MATCH(orders!$D214,customers!$A$2:$A$1001,0), MATCH(orders!G$1,customers!$A$1:$I$1,0))</f>
        <v>Dael Camilletti</v>
      </c>
      <c r="H214" s="2" t="str">
        <f>IF(INDEX(customers!$A$2:$I$1001,MATCH(orders!$D214,customers!$A$2:$A$1001,0), MATCH(orders!H$1,customers!$A$1:$I$1,0)) = 0, " ", INDEX(customers!$A$2:$I$1001,MATCH(orders!$D214,customers!$A$2:$A$1001,0), MATCH(orders!H$1,customers!$A$1:$I$1,0)))</f>
        <v>dcamilletti5w@businesswire.com</v>
      </c>
      <c r="I214" s="2" t="str">
        <f>_xlfn.XLOOKUP(D214,customers!$A$1:$A$1001,customers!$G$1:$G$1001,,0)</f>
        <v>United States</v>
      </c>
      <c r="J214" t="str">
        <f>INDEX(products!$A$1:$G$49,MATCH(orders!$E214,products!$A$1:$A$49,0), MATCH(orders!J$1,products!$A$1:$G$1,0))</f>
        <v>Exc</v>
      </c>
      <c r="K214" t="str">
        <f>INDEX(products!$A$1:$G$49,MATCH(orders!$E214,products!$A$1:$A$49,0), MATCH(orders!K$1,products!$A$1:$G$1,0))</f>
        <v>D</v>
      </c>
      <c r="L214" s="3">
        <f>INDEX(products!$A$1:$G$49,MATCH(orders!$E214,products!$A$1:$A$49,0), MATCH(orders!L$1,products!$A$1:$G$1,0))</f>
        <v>0.2</v>
      </c>
      <c r="M214" s="4">
        <f>INDEX(products!$A$1:$G$49,MATCH(orders!$E214,products!$A$1:$A$49,0), MATCH(orders!M$1,products!$A$1:$G$1,0))</f>
        <v>3.645</v>
      </c>
      <c r="N214" s="4">
        <f t="shared" si="6"/>
        <v>14.58</v>
      </c>
      <c r="O214" t="str">
        <f t="shared" si="7"/>
        <v>Excelsa</v>
      </c>
      <c r="P214" t="str" cm="1">
        <f t="array" ref="P214">_xlfn.IFS(K214 = "M", "Medium", K214 = "L", "Light", K214 = "D", "Dark")</f>
        <v>Dark</v>
      </c>
      <c r="Q214" t="str">
        <f>_xlfn.XLOOKUP(Orders[[#This Row],[Customer ID]],customers!$A$2:$A$1001,customers!$I$2:$I$1001,,0)</f>
        <v>Yes</v>
      </c>
      <c r="S214" t="str">
        <v>OLA-68289-577</v>
      </c>
      <c r="T214">
        <v>44012</v>
      </c>
      <c r="U214" t="str">
        <v>40226-52317-IO</v>
      </c>
      <c r="V214" t="str">
        <v>A-M-0.5</v>
      </c>
      <c r="W214">
        <v>5</v>
      </c>
      <c r="X214" t="str">
        <v>Evy Wilsone</v>
      </c>
      <c r="Y214" t="str">
        <v>ewilsonepq@eepurl.com</v>
      </c>
      <c r="Z214" t="str">
        <v>United States</v>
      </c>
      <c r="AA214" t="str">
        <v>Ara</v>
      </c>
      <c r="AB214" t="str">
        <v>M</v>
      </c>
      <c r="AC214">
        <v>0.5</v>
      </c>
      <c r="AD214">
        <v>6.75</v>
      </c>
      <c r="AE214">
        <v>33.75</v>
      </c>
      <c r="AF214" t="str">
        <v>Arabica</v>
      </c>
      <c r="AG214" t="str">
        <v>Medium</v>
      </c>
      <c r="AH214" t="str">
        <v>Yes</v>
      </c>
    </row>
    <row r="215" spans="2:34" x14ac:dyDescent="0.35">
      <c r="B215" s="2" t="s">
        <v>1688</v>
      </c>
      <c r="C215" s="5">
        <v>44646</v>
      </c>
      <c r="D215" s="2" t="s">
        <v>1689</v>
      </c>
      <c r="E215" t="s">
        <v>6149</v>
      </c>
      <c r="F215" s="2">
        <v>1</v>
      </c>
      <c r="G215" s="2" t="str">
        <f>INDEX(customers!$A$2:$I$1001,MATCH(orders!$D215,customers!$A$2:$A$1001,0), MATCH(orders!G$1,customers!$A$1:$I$1,0))</f>
        <v>Emiline Galgey</v>
      </c>
      <c r="H215" s="2" t="str">
        <f>IF(INDEX(customers!$A$2:$I$1001,MATCH(orders!$D215,customers!$A$2:$A$1001,0), MATCH(orders!H$1,customers!$A$1:$I$1,0)) = 0, " ", INDEX(customers!$A$2:$I$1001,MATCH(orders!$D215,customers!$A$2:$A$1001,0), MATCH(orders!H$1,customers!$A$1:$I$1,0)))</f>
        <v>egalgey5x@wufoo.com</v>
      </c>
      <c r="I215" s="2" t="str">
        <f>_xlfn.XLOOKUP(D215,customers!$A$1:$A$1001,customers!$G$1:$G$1001,,0)</f>
        <v>United States</v>
      </c>
      <c r="J215" t="str">
        <f>INDEX(products!$A$1:$G$49,MATCH(orders!$E215,products!$A$1:$A$49,0), MATCH(orders!J$1,products!$A$1:$G$1,0))</f>
        <v>Rob</v>
      </c>
      <c r="K215" t="str">
        <f>INDEX(products!$A$1:$G$49,MATCH(orders!$E215,products!$A$1:$A$49,0), MATCH(orders!K$1,products!$A$1:$G$1,0))</f>
        <v>D</v>
      </c>
      <c r="L215" s="3">
        <f>INDEX(products!$A$1:$G$49,MATCH(orders!$E215,products!$A$1:$A$49,0), MATCH(orders!L$1,products!$A$1:$G$1,0))</f>
        <v>2.5</v>
      </c>
      <c r="M215" s="4">
        <f>INDEX(products!$A$1:$G$49,MATCH(orders!$E215,products!$A$1:$A$49,0), MATCH(orders!M$1,products!$A$1:$G$1,0))</f>
        <v>20.584999999999997</v>
      </c>
      <c r="N215" s="4">
        <f t="shared" si="6"/>
        <v>20.584999999999997</v>
      </c>
      <c r="O215" t="str">
        <f t="shared" si="7"/>
        <v>Robusta</v>
      </c>
      <c r="P215" t="str" cm="1">
        <f t="array" ref="P215">_xlfn.IFS(K215 = "M", "Medium", K215 = "L", "Light", K215 = "D", "Dark")</f>
        <v>Dark</v>
      </c>
      <c r="Q215" t="str">
        <f>_xlfn.XLOOKUP(Orders[[#This Row],[Customer ID]],customers!$A$2:$A$1001,customers!$I$2:$I$1001,,0)</f>
        <v>No</v>
      </c>
      <c r="S215" t="str">
        <v>YFX-64795-136</v>
      </c>
      <c r="T215">
        <v>43845</v>
      </c>
      <c r="U215" t="str">
        <v>83163-65741-IH</v>
      </c>
      <c r="V215" t="str">
        <v>L-M-2.5</v>
      </c>
      <c r="W215">
        <v>1</v>
      </c>
      <c r="X215" t="str">
        <v>Madelene Prinn</v>
      </c>
      <c r="Y215" t="str">
        <v>mprinn5a@usa.gov</v>
      </c>
      <c r="Z215" t="str">
        <v>United States</v>
      </c>
      <c r="AA215" t="str">
        <v>Lib</v>
      </c>
      <c r="AB215" t="str">
        <v>M</v>
      </c>
      <c r="AC215">
        <v>2.5</v>
      </c>
      <c r="AD215">
        <v>33.464999999999996</v>
      </c>
      <c r="AE215">
        <v>33.464999999999996</v>
      </c>
      <c r="AF215" t="str">
        <v>Liberica</v>
      </c>
      <c r="AG215" t="str">
        <v>Medium</v>
      </c>
      <c r="AH215" t="str">
        <v>Yes</v>
      </c>
    </row>
    <row r="216" spans="2:34" x14ac:dyDescent="0.35">
      <c r="B216" s="2" t="s">
        <v>1694</v>
      </c>
      <c r="C216" s="5">
        <v>43775</v>
      </c>
      <c r="D216" s="2" t="s">
        <v>1695</v>
      </c>
      <c r="E216" t="s">
        <v>6170</v>
      </c>
      <c r="F216" s="2">
        <v>2</v>
      </c>
      <c r="G216" s="2" t="str">
        <f>INDEX(customers!$A$2:$I$1001,MATCH(orders!$D216,customers!$A$2:$A$1001,0), MATCH(orders!G$1,customers!$A$1:$I$1,0))</f>
        <v>Murdock Hame</v>
      </c>
      <c r="H216" s="2" t="str">
        <f>IF(INDEX(customers!$A$2:$I$1001,MATCH(orders!$D216,customers!$A$2:$A$1001,0), MATCH(orders!H$1,customers!$A$1:$I$1,0)) = 0, " ", INDEX(customers!$A$2:$I$1001,MATCH(orders!$D216,customers!$A$2:$A$1001,0), MATCH(orders!H$1,customers!$A$1:$I$1,0)))</f>
        <v>mhame5y@newsvine.com</v>
      </c>
      <c r="I216" s="2" t="str">
        <f>_xlfn.XLOOKUP(D216,customers!$A$1:$A$1001,customers!$G$1:$G$1001,,0)</f>
        <v>Ireland</v>
      </c>
      <c r="J216" t="str">
        <f>INDEX(products!$A$1:$G$49,MATCH(orders!$E216,products!$A$1:$A$49,0), MATCH(orders!J$1,products!$A$1:$G$1,0))</f>
        <v>Lib</v>
      </c>
      <c r="K216" t="str">
        <f>INDEX(products!$A$1:$G$49,MATCH(orders!$E216,products!$A$1:$A$49,0), MATCH(orders!K$1,products!$A$1:$G$1,0))</f>
        <v>L</v>
      </c>
      <c r="L216" s="3">
        <f>INDEX(products!$A$1:$G$49,MATCH(orders!$E216,products!$A$1:$A$49,0), MATCH(orders!L$1,products!$A$1:$G$1,0))</f>
        <v>1</v>
      </c>
      <c r="M216" s="4">
        <f>INDEX(products!$A$1:$G$49,MATCH(orders!$E216,products!$A$1:$A$49,0), MATCH(orders!M$1,products!$A$1:$G$1,0))</f>
        <v>15.85</v>
      </c>
      <c r="N216" s="4">
        <f t="shared" si="6"/>
        <v>31.7</v>
      </c>
      <c r="O216" t="str">
        <f t="shared" si="7"/>
        <v>Liberica</v>
      </c>
      <c r="P216" t="str" cm="1">
        <f t="array" ref="P216">_xlfn.IFS(K216 = "M", "Medium", K216 = "L", "Light", K216 = "D", "Dark")</f>
        <v>Light</v>
      </c>
      <c r="Q216" t="str">
        <f>_xlfn.XLOOKUP(Orders[[#This Row],[Customer ID]],customers!$A$2:$A$1001,customers!$I$2:$I$1001,,0)</f>
        <v>No</v>
      </c>
      <c r="S216" t="str">
        <v>HPD-65272-772</v>
      </c>
      <c r="T216">
        <v>43521</v>
      </c>
      <c r="U216" t="str">
        <v>57504-13456-UO</v>
      </c>
      <c r="V216" t="str">
        <v>L-M-2.5</v>
      </c>
      <c r="W216">
        <v>1</v>
      </c>
      <c r="X216" t="str">
        <v>Parsifal Metrick</v>
      </c>
      <c r="Y216" t="str">
        <v>pmetrick7r@rakuten.co.jp</v>
      </c>
      <c r="Z216" t="str">
        <v>United States</v>
      </c>
      <c r="AA216" t="str">
        <v>Lib</v>
      </c>
      <c r="AB216" t="str">
        <v>M</v>
      </c>
      <c r="AC216">
        <v>2.5</v>
      </c>
      <c r="AD216">
        <v>33.464999999999996</v>
      </c>
      <c r="AE216">
        <v>33.464999999999996</v>
      </c>
      <c r="AF216" t="str">
        <v>Liberica</v>
      </c>
      <c r="AG216" t="str">
        <v>Medium</v>
      </c>
      <c r="AH216" t="str">
        <v>Yes</v>
      </c>
    </row>
    <row r="217" spans="2:34" x14ac:dyDescent="0.35">
      <c r="B217" s="2" t="s">
        <v>1701</v>
      </c>
      <c r="C217" s="5">
        <v>43829</v>
      </c>
      <c r="D217" s="2" t="s">
        <v>1702</v>
      </c>
      <c r="E217" t="s">
        <v>6150</v>
      </c>
      <c r="F217" s="2">
        <v>6</v>
      </c>
      <c r="G217" s="2" t="str">
        <f>INDEX(customers!$A$2:$I$1001,MATCH(orders!$D217,customers!$A$2:$A$1001,0), MATCH(orders!G$1,customers!$A$1:$I$1,0))</f>
        <v>Ilka Gurnee</v>
      </c>
      <c r="H217" s="2" t="str">
        <f>IF(INDEX(customers!$A$2:$I$1001,MATCH(orders!$D217,customers!$A$2:$A$1001,0), MATCH(orders!H$1,customers!$A$1:$I$1,0)) = 0, " ", INDEX(customers!$A$2:$I$1001,MATCH(orders!$D217,customers!$A$2:$A$1001,0), MATCH(orders!H$1,customers!$A$1:$I$1,0)))</f>
        <v>igurnee5z@usnews.com</v>
      </c>
      <c r="I217" s="2" t="str">
        <f>_xlfn.XLOOKUP(D217,customers!$A$1:$A$1001,customers!$G$1:$G$1001,,0)</f>
        <v>United States</v>
      </c>
      <c r="J217" t="str">
        <f>INDEX(products!$A$1:$G$49,MATCH(orders!$E217,products!$A$1:$A$49,0), MATCH(orders!J$1,products!$A$1:$G$1,0))</f>
        <v>Lib</v>
      </c>
      <c r="K217" t="str">
        <f>INDEX(products!$A$1:$G$49,MATCH(orders!$E217,products!$A$1:$A$49,0), MATCH(orders!K$1,products!$A$1:$G$1,0))</f>
        <v>D</v>
      </c>
      <c r="L217" s="3">
        <f>INDEX(products!$A$1:$G$49,MATCH(orders!$E217,products!$A$1:$A$49,0), MATCH(orders!L$1,products!$A$1:$G$1,0))</f>
        <v>0.2</v>
      </c>
      <c r="M217" s="4">
        <f>INDEX(products!$A$1:$G$49,MATCH(orders!$E217,products!$A$1:$A$49,0), MATCH(orders!M$1,products!$A$1:$G$1,0))</f>
        <v>3.8849999999999998</v>
      </c>
      <c r="N217" s="4">
        <f t="shared" si="6"/>
        <v>23.31</v>
      </c>
      <c r="O217" t="str">
        <f t="shared" si="7"/>
        <v>Liberica</v>
      </c>
      <c r="P217" t="str" cm="1">
        <f t="array" ref="P217">_xlfn.IFS(K217 = "M", "Medium", K217 = "L", "Light", K217 = "D", "Dark")</f>
        <v>Dark</v>
      </c>
      <c r="Q217" t="str">
        <f>_xlfn.XLOOKUP(Orders[[#This Row],[Customer ID]],customers!$A$2:$A$1001,customers!$I$2:$I$1001,,0)</f>
        <v>No</v>
      </c>
      <c r="S217" t="str">
        <v>IIZ-24416-212</v>
      </c>
      <c r="T217">
        <v>44347</v>
      </c>
      <c r="U217" t="str">
        <v>76060-30540-LB</v>
      </c>
      <c r="V217" t="str">
        <v>R-D-0.5</v>
      </c>
      <c r="W217">
        <v>6</v>
      </c>
      <c r="X217" t="str">
        <v>Baxy Cargen</v>
      </c>
      <c r="Y217" t="str">
        <v>bcargenow@geocities.jp</v>
      </c>
      <c r="Z217" t="str">
        <v>United States</v>
      </c>
      <c r="AA217" t="str">
        <v>Rob</v>
      </c>
      <c r="AB217" t="str">
        <v>D</v>
      </c>
      <c r="AC217">
        <v>0.5</v>
      </c>
      <c r="AD217">
        <v>5.3699999999999992</v>
      </c>
      <c r="AE217">
        <v>32.22</v>
      </c>
      <c r="AF217" t="str">
        <v>Robusta</v>
      </c>
      <c r="AG217" t="str">
        <v>Dark</v>
      </c>
      <c r="AH217" t="str">
        <v>Yes</v>
      </c>
    </row>
    <row r="218" spans="2:34" x14ac:dyDescent="0.35">
      <c r="B218" s="2" t="s">
        <v>1707</v>
      </c>
      <c r="C218" s="5">
        <v>44470</v>
      </c>
      <c r="D218" s="2" t="s">
        <v>1708</v>
      </c>
      <c r="E218" t="s">
        <v>6162</v>
      </c>
      <c r="F218" s="2">
        <v>4</v>
      </c>
      <c r="G218" s="2" t="str">
        <f>INDEX(customers!$A$2:$I$1001,MATCH(orders!$D218,customers!$A$2:$A$1001,0), MATCH(orders!G$1,customers!$A$1:$I$1,0))</f>
        <v>Alfy Snowding</v>
      </c>
      <c r="H218" s="2" t="str">
        <f>IF(INDEX(customers!$A$2:$I$1001,MATCH(orders!$D218,customers!$A$2:$A$1001,0), MATCH(orders!H$1,customers!$A$1:$I$1,0)) = 0, " ", INDEX(customers!$A$2:$I$1001,MATCH(orders!$D218,customers!$A$2:$A$1001,0), MATCH(orders!H$1,customers!$A$1:$I$1,0)))</f>
        <v>asnowding60@comsenz.com</v>
      </c>
      <c r="I218" s="2" t="str">
        <f>_xlfn.XLOOKUP(D218,customers!$A$1:$A$1001,customers!$G$1:$G$1001,,0)</f>
        <v>United States</v>
      </c>
      <c r="J218" t="str">
        <f>INDEX(products!$A$1:$G$49,MATCH(orders!$E218,products!$A$1:$A$49,0), MATCH(orders!J$1,products!$A$1:$G$1,0))</f>
        <v>Lib</v>
      </c>
      <c r="K218" t="str">
        <f>INDEX(products!$A$1:$G$49,MATCH(orders!$E218,products!$A$1:$A$49,0), MATCH(orders!K$1,products!$A$1:$G$1,0))</f>
        <v>M</v>
      </c>
      <c r="L218" s="3">
        <f>INDEX(products!$A$1:$G$49,MATCH(orders!$E218,products!$A$1:$A$49,0), MATCH(orders!L$1,products!$A$1:$G$1,0))</f>
        <v>1</v>
      </c>
      <c r="M218" s="4">
        <f>INDEX(products!$A$1:$G$49,MATCH(orders!$E218,products!$A$1:$A$49,0), MATCH(orders!M$1,products!$A$1:$G$1,0))</f>
        <v>14.55</v>
      </c>
      <c r="N218" s="4">
        <f t="shared" si="6"/>
        <v>58.2</v>
      </c>
      <c r="O218" t="str">
        <f t="shared" si="7"/>
        <v>Liberica</v>
      </c>
      <c r="P218" t="str" cm="1">
        <f t="array" ref="P218">_xlfn.IFS(K218 = "M", "Medium", K218 = "L", "Light", K218 = "D", "Dark")</f>
        <v>Medium</v>
      </c>
      <c r="Q218" t="str">
        <f>_xlfn.XLOOKUP(Orders[[#This Row],[Customer ID]],customers!$A$2:$A$1001,customers!$I$2:$I$1001,,0)</f>
        <v>Yes</v>
      </c>
      <c r="S218" t="str">
        <v>KYG-28296-920</v>
      </c>
      <c r="T218">
        <v>44014</v>
      </c>
      <c r="U218" t="str">
        <v>78050-20355-DI</v>
      </c>
      <c r="V218" t="str">
        <v>E-M-2.5</v>
      </c>
      <c r="W218">
        <v>1</v>
      </c>
      <c r="X218" t="str">
        <v>Granger Smallcombe</v>
      </c>
      <c r="Y218" t="str">
        <v>gsmallcombed6@ucla.edu</v>
      </c>
      <c r="Z218" t="str">
        <v>Ireland</v>
      </c>
      <c r="AA218" t="str">
        <v>Exc</v>
      </c>
      <c r="AB218" t="str">
        <v>M</v>
      </c>
      <c r="AC218">
        <v>2.5</v>
      </c>
      <c r="AD218">
        <v>31.624999999999996</v>
      </c>
      <c r="AE218">
        <v>31.624999999999996</v>
      </c>
      <c r="AF218" t="str">
        <v>Excelsa</v>
      </c>
      <c r="AG218" t="str">
        <v>Medium</v>
      </c>
      <c r="AH218" t="str">
        <v>Yes</v>
      </c>
    </row>
    <row r="219" spans="2:34" x14ac:dyDescent="0.35">
      <c r="B219" s="2" t="s">
        <v>1713</v>
      </c>
      <c r="C219" s="5">
        <v>44174</v>
      </c>
      <c r="D219" s="2" t="s">
        <v>1714</v>
      </c>
      <c r="E219" t="s">
        <v>6176</v>
      </c>
      <c r="F219" s="2">
        <v>4</v>
      </c>
      <c r="G219" s="2" t="str">
        <f>INDEX(customers!$A$2:$I$1001,MATCH(orders!$D219,customers!$A$2:$A$1001,0), MATCH(orders!G$1,customers!$A$1:$I$1,0))</f>
        <v>Godfry Poinsett</v>
      </c>
      <c r="H219" s="2" t="str">
        <f>IF(INDEX(customers!$A$2:$I$1001,MATCH(orders!$D219,customers!$A$2:$A$1001,0), MATCH(orders!H$1,customers!$A$1:$I$1,0)) = 0, " ", INDEX(customers!$A$2:$I$1001,MATCH(orders!$D219,customers!$A$2:$A$1001,0), MATCH(orders!H$1,customers!$A$1:$I$1,0)))</f>
        <v>gpoinsett61@berkeley.edu</v>
      </c>
      <c r="I219" s="2" t="str">
        <f>_xlfn.XLOOKUP(D219,customers!$A$1:$A$1001,customers!$G$1:$G$1001,,0)</f>
        <v>United States</v>
      </c>
      <c r="J219" t="str">
        <f>INDEX(products!$A$1:$G$49,MATCH(orders!$E219,products!$A$1:$A$49,0), MATCH(orders!J$1,products!$A$1:$G$1,0))</f>
        <v>Exc</v>
      </c>
      <c r="K219" t="str">
        <f>INDEX(products!$A$1:$G$49,MATCH(orders!$E219,products!$A$1:$A$49,0), MATCH(orders!K$1,products!$A$1:$G$1,0))</f>
        <v>L</v>
      </c>
      <c r="L219" s="3">
        <f>INDEX(products!$A$1:$G$49,MATCH(orders!$E219,products!$A$1:$A$49,0), MATCH(orders!L$1,products!$A$1:$G$1,0))</f>
        <v>0.5</v>
      </c>
      <c r="M219" s="4">
        <f>INDEX(products!$A$1:$G$49,MATCH(orders!$E219,products!$A$1:$A$49,0), MATCH(orders!M$1,products!$A$1:$G$1,0))</f>
        <v>8.91</v>
      </c>
      <c r="N219" s="4">
        <f t="shared" si="6"/>
        <v>35.64</v>
      </c>
      <c r="O219" t="str">
        <f t="shared" si="7"/>
        <v>Excelsa</v>
      </c>
      <c r="P219" t="str" cm="1">
        <f t="array" ref="P219">_xlfn.IFS(K219 = "M", "Medium", K219 = "L", "Light", K219 = "D", "Dark")</f>
        <v>Light</v>
      </c>
      <c r="Q219" t="str">
        <f>_xlfn.XLOOKUP(Orders[[#This Row],[Customer ID]],customers!$A$2:$A$1001,customers!$I$2:$I$1001,,0)</f>
        <v>No</v>
      </c>
      <c r="S219" t="str">
        <v>CSW-59644-267</v>
      </c>
      <c r="T219">
        <v>43889</v>
      </c>
      <c r="U219" t="str">
        <v>60378-26473-FE</v>
      </c>
      <c r="V219" t="str">
        <v>E-M-2.5</v>
      </c>
      <c r="W219">
        <v>1</v>
      </c>
      <c r="X219" t="str">
        <v>Benedikta Paumier</v>
      </c>
      <c r="Y219" t="str">
        <v>bpaumierhp@umn.edu</v>
      </c>
      <c r="Z219" t="str">
        <v>Ireland</v>
      </c>
      <c r="AA219" t="str">
        <v>Exc</v>
      </c>
      <c r="AB219" t="str">
        <v>M</v>
      </c>
      <c r="AC219">
        <v>2.5</v>
      </c>
      <c r="AD219">
        <v>31.624999999999996</v>
      </c>
      <c r="AE219">
        <v>31.624999999999996</v>
      </c>
      <c r="AF219" t="str">
        <v>Excelsa</v>
      </c>
      <c r="AG219" t="str">
        <v>Medium</v>
      </c>
      <c r="AH219" t="str">
        <v>Yes</v>
      </c>
    </row>
    <row r="220" spans="2:34" x14ac:dyDescent="0.35">
      <c r="B220" s="2" t="s">
        <v>1719</v>
      </c>
      <c r="C220" s="5">
        <v>44317</v>
      </c>
      <c r="D220" s="2" t="s">
        <v>1720</v>
      </c>
      <c r="E220" t="s">
        <v>6155</v>
      </c>
      <c r="F220" s="2">
        <v>5</v>
      </c>
      <c r="G220" s="2" t="str">
        <f>INDEX(customers!$A$2:$I$1001,MATCH(orders!$D220,customers!$A$2:$A$1001,0), MATCH(orders!G$1,customers!$A$1:$I$1,0))</f>
        <v>Rem Furman</v>
      </c>
      <c r="H220" s="2" t="str">
        <f>IF(INDEX(customers!$A$2:$I$1001,MATCH(orders!$D220,customers!$A$2:$A$1001,0), MATCH(orders!H$1,customers!$A$1:$I$1,0)) = 0, " ", INDEX(customers!$A$2:$I$1001,MATCH(orders!$D220,customers!$A$2:$A$1001,0), MATCH(orders!H$1,customers!$A$1:$I$1,0)))</f>
        <v>rfurman62@t.co</v>
      </c>
      <c r="I220" s="2" t="str">
        <f>_xlfn.XLOOKUP(D220,customers!$A$1:$A$1001,customers!$G$1:$G$1001,,0)</f>
        <v>Ireland</v>
      </c>
      <c r="J220" t="str">
        <f>INDEX(products!$A$1:$G$49,MATCH(orders!$E220,products!$A$1:$A$49,0), MATCH(orders!J$1,products!$A$1:$G$1,0))</f>
        <v>Ara</v>
      </c>
      <c r="K220" t="str">
        <f>INDEX(products!$A$1:$G$49,MATCH(orders!$E220,products!$A$1:$A$49,0), MATCH(orders!K$1,products!$A$1:$G$1,0))</f>
        <v>M</v>
      </c>
      <c r="L220" s="3">
        <f>INDEX(products!$A$1:$G$49,MATCH(orders!$E220,products!$A$1:$A$49,0), MATCH(orders!L$1,products!$A$1:$G$1,0))</f>
        <v>1</v>
      </c>
      <c r="M220" s="4">
        <f>INDEX(products!$A$1:$G$49,MATCH(orders!$E220,products!$A$1:$A$49,0), MATCH(orders!M$1,products!$A$1:$G$1,0))</f>
        <v>11.25</v>
      </c>
      <c r="N220" s="4">
        <f t="shared" si="6"/>
        <v>56.25</v>
      </c>
      <c r="O220" t="str">
        <f t="shared" si="7"/>
        <v>Arabica</v>
      </c>
      <c r="P220" t="str" cm="1">
        <f t="array" ref="P220">_xlfn.IFS(K220 = "M", "Medium", K220 = "L", "Light", K220 = "D", "Dark")</f>
        <v>Medium</v>
      </c>
      <c r="Q220" t="str">
        <f>_xlfn.XLOOKUP(Orders[[#This Row],[Customer ID]],customers!$A$2:$A$1001,customers!$I$2:$I$1001,,0)</f>
        <v>Yes</v>
      </c>
      <c r="S220" t="str">
        <v>YAC-50329-982</v>
      </c>
      <c r="T220">
        <v>44173</v>
      </c>
      <c r="U220" t="str">
        <v>75419-92838-TI</v>
      </c>
      <c r="V220" t="str">
        <v>E-M-2.5</v>
      </c>
      <c r="W220">
        <v>1</v>
      </c>
      <c r="X220" t="str">
        <v>Conchita Bryde</v>
      </c>
      <c r="Y220" t="str">
        <v>cbrydeml@tuttocitta.it</v>
      </c>
      <c r="Z220" t="str">
        <v>United States</v>
      </c>
      <c r="AA220" t="str">
        <v>Exc</v>
      </c>
      <c r="AB220" t="str">
        <v>M</v>
      </c>
      <c r="AC220">
        <v>2.5</v>
      </c>
      <c r="AD220">
        <v>31.624999999999996</v>
      </c>
      <c r="AE220">
        <v>31.624999999999996</v>
      </c>
      <c r="AF220" t="str">
        <v>Excelsa</v>
      </c>
      <c r="AG220" t="str">
        <v>Medium</v>
      </c>
      <c r="AH220" t="str">
        <v>Yes</v>
      </c>
    </row>
    <row r="221" spans="2:34" x14ac:dyDescent="0.35">
      <c r="B221" s="2" t="s">
        <v>1725</v>
      </c>
      <c r="C221" s="5">
        <v>44777</v>
      </c>
      <c r="D221" s="2" t="s">
        <v>1726</v>
      </c>
      <c r="E221" t="s">
        <v>6178</v>
      </c>
      <c r="F221" s="2">
        <v>3</v>
      </c>
      <c r="G221" s="2" t="str">
        <f>INDEX(customers!$A$2:$I$1001,MATCH(orders!$D221,customers!$A$2:$A$1001,0), MATCH(orders!G$1,customers!$A$1:$I$1,0))</f>
        <v>Charis Crosier</v>
      </c>
      <c r="H221" s="2" t="str">
        <f>IF(INDEX(customers!$A$2:$I$1001,MATCH(orders!$D221,customers!$A$2:$A$1001,0), MATCH(orders!H$1,customers!$A$1:$I$1,0)) = 0, " ", INDEX(customers!$A$2:$I$1001,MATCH(orders!$D221,customers!$A$2:$A$1001,0), MATCH(orders!H$1,customers!$A$1:$I$1,0)))</f>
        <v>ccrosier63@xrea.com</v>
      </c>
      <c r="I221" s="2" t="str">
        <f>_xlfn.XLOOKUP(D221,customers!$A$1:$A$1001,customers!$G$1:$G$1001,,0)</f>
        <v>United States</v>
      </c>
      <c r="J221" t="str">
        <f>INDEX(products!$A$1:$G$49,MATCH(orders!$E221,products!$A$1:$A$49,0), MATCH(orders!J$1,products!$A$1:$G$1,0))</f>
        <v>Rob</v>
      </c>
      <c r="K221" t="str">
        <f>INDEX(products!$A$1:$G$49,MATCH(orders!$E221,products!$A$1:$A$49,0), MATCH(orders!K$1,products!$A$1:$G$1,0))</f>
        <v>L</v>
      </c>
      <c r="L221" s="3">
        <f>INDEX(products!$A$1:$G$49,MATCH(orders!$E221,products!$A$1:$A$49,0), MATCH(orders!L$1,products!$A$1:$G$1,0))</f>
        <v>0.2</v>
      </c>
      <c r="M221" s="4">
        <f>INDEX(products!$A$1:$G$49,MATCH(orders!$E221,products!$A$1:$A$49,0), MATCH(orders!M$1,products!$A$1:$G$1,0))</f>
        <v>3.5849999999999995</v>
      </c>
      <c r="N221" s="4">
        <f t="shared" si="6"/>
        <v>10.754999999999999</v>
      </c>
      <c r="O221" t="str">
        <f t="shared" si="7"/>
        <v>Robusta</v>
      </c>
      <c r="P221" t="str" cm="1">
        <f t="array" ref="P221">_xlfn.IFS(K221 = "M", "Medium", K221 = "L", "Light", K221 = "D", "Dark")</f>
        <v>Light</v>
      </c>
      <c r="Q221" t="str">
        <f>_xlfn.XLOOKUP(Orders[[#This Row],[Customer ID]],customers!$A$2:$A$1001,customers!$I$2:$I$1001,,0)</f>
        <v>No</v>
      </c>
      <c r="S221" t="str">
        <v>WVV-79948-067</v>
      </c>
      <c r="T221">
        <v>44214</v>
      </c>
      <c r="U221" t="str">
        <v>66070-30559-WI</v>
      </c>
      <c r="V221" t="str">
        <v>E-M-2.5</v>
      </c>
      <c r="W221">
        <v>1</v>
      </c>
      <c r="X221" t="str">
        <v>Ramon Cheak</v>
      </c>
      <c r="Y221" t="str">
        <v>rcheakrc@tripadvisor.com</v>
      </c>
      <c r="Z221" t="str">
        <v>Ireland</v>
      </c>
      <c r="AA221" t="str">
        <v>Exc</v>
      </c>
      <c r="AB221" t="str">
        <v>M</v>
      </c>
      <c r="AC221">
        <v>2.5</v>
      </c>
      <c r="AD221">
        <v>31.624999999999996</v>
      </c>
      <c r="AE221">
        <v>31.624999999999996</v>
      </c>
      <c r="AF221" t="str">
        <v>Excelsa</v>
      </c>
      <c r="AG221" t="str">
        <v>Medium</v>
      </c>
      <c r="AH221" t="str">
        <v>Yes</v>
      </c>
    </row>
    <row r="222" spans="2:34" x14ac:dyDescent="0.35">
      <c r="B222" s="2" t="s">
        <v>1725</v>
      </c>
      <c r="C222" s="5">
        <v>44777</v>
      </c>
      <c r="D222" s="2" t="s">
        <v>1726</v>
      </c>
      <c r="E222" t="s">
        <v>6174</v>
      </c>
      <c r="F222" s="2">
        <v>5</v>
      </c>
      <c r="G222" s="2" t="str">
        <f>INDEX(customers!$A$2:$I$1001,MATCH(orders!$D222,customers!$A$2:$A$1001,0), MATCH(orders!G$1,customers!$A$1:$I$1,0))</f>
        <v>Charis Crosier</v>
      </c>
      <c r="H222" s="2" t="str">
        <f>IF(INDEX(customers!$A$2:$I$1001,MATCH(orders!$D222,customers!$A$2:$A$1001,0), MATCH(orders!H$1,customers!$A$1:$I$1,0)) = 0, " ", INDEX(customers!$A$2:$I$1001,MATCH(orders!$D222,customers!$A$2:$A$1001,0), MATCH(orders!H$1,customers!$A$1:$I$1,0)))</f>
        <v>ccrosier63@xrea.com</v>
      </c>
      <c r="I222" s="2" t="str">
        <f>_xlfn.XLOOKUP(D222,customers!$A$1:$A$1001,customers!$G$1:$G$1001,,0)</f>
        <v>United States</v>
      </c>
      <c r="J222" t="str">
        <f>INDEX(products!$A$1:$G$49,MATCH(orders!$E222,products!$A$1:$A$49,0), MATCH(orders!J$1,products!$A$1:$G$1,0))</f>
        <v>Rob</v>
      </c>
      <c r="K222" t="str">
        <f>INDEX(products!$A$1:$G$49,MATCH(orders!$E222,products!$A$1:$A$49,0), MATCH(orders!K$1,products!$A$1:$G$1,0))</f>
        <v>M</v>
      </c>
      <c r="L222" s="3">
        <f>INDEX(products!$A$1:$G$49,MATCH(orders!$E222,products!$A$1:$A$49,0), MATCH(orders!L$1,products!$A$1:$G$1,0))</f>
        <v>0.2</v>
      </c>
      <c r="M222" s="4">
        <f>INDEX(products!$A$1:$G$49,MATCH(orders!$E222,products!$A$1:$A$49,0), MATCH(orders!M$1,products!$A$1:$G$1,0))</f>
        <v>2.9849999999999999</v>
      </c>
      <c r="N222" s="4">
        <f t="shared" si="6"/>
        <v>14.924999999999999</v>
      </c>
      <c r="O222" t="str">
        <f t="shared" si="7"/>
        <v>Robusta</v>
      </c>
      <c r="P222" t="str" cm="1">
        <f t="array" ref="P222">_xlfn.IFS(K222 = "M", "Medium", K222 = "L", "Light", K222 = "D", "Dark")</f>
        <v>Medium</v>
      </c>
      <c r="Q222" t="str">
        <f>_xlfn.XLOOKUP(Orders[[#This Row],[Customer ID]],customers!$A$2:$A$1001,customers!$I$2:$I$1001,,0)</f>
        <v>No</v>
      </c>
      <c r="S222" t="str">
        <v>BWK-39400-446</v>
      </c>
      <c r="T222">
        <v>43720</v>
      </c>
      <c r="U222" t="str">
        <v>61302-06948-EH</v>
      </c>
      <c r="V222" t="str">
        <v>L-D-0.5</v>
      </c>
      <c r="W222">
        <v>4</v>
      </c>
      <c r="X222" t="str">
        <v>Fleur Parres</v>
      </c>
      <c r="Y222" t="str">
        <v>fparresb1@imageshack.us</v>
      </c>
      <c r="Z222" t="str">
        <v>United States</v>
      </c>
      <c r="AA222" t="str">
        <v>Lib</v>
      </c>
      <c r="AB222" t="str">
        <v>D</v>
      </c>
      <c r="AC222">
        <v>0.5</v>
      </c>
      <c r="AD222">
        <v>7.77</v>
      </c>
      <c r="AE222">
        <v>31.08</v>
      </c>
      <c r="AF222" t="str">
        <v>Liberica</v>
      </c>
      <c r="AG222" t="str">
        <v>Dark</v>
      </c>
      <c r="AH222" t="str">
        <v>Yes</v>
      </c>
    </row>
    <row r="223" spans="2:34" x14ac:dyDescent="0.35">
      <c r="B223" s="2" t="s">
        <v>1736</v>
      </c>
      <c r="C223" s="5">
        <v>44513</v>
      </c>
      <c r="D223" s="2" t="s">
        <v>1737</v>
      </c>
      <c r="E223" t="s">
        <v>6140</v>
      </c>
      <c r="F223" s="2">
        <v>6</v>
      </c>
      <c r="G223" s="2" t="str">
        <f>INDEX(customers!$A$2:$I$1001,MATCH(orders!$D223,customers!$A$2:$A$1001,0), MATCH(orders!G$1,customers!$A$1:$I$1,0))</f>
        <v>Lenka Rushmer</v>
      </c>
      <c r="H223" s="2" t="str">
        <f>IF(INDEX(customers!$A$2:$I$1001,MATCH(orders!$D223,customers!$A$2:$A$1001,0), MATCH(orders!H$1,customers!$A$1:$I$1,0)) = 0, " ", INDEX(customers!$A$2:$I$1001,MATCH(orders!$D223,customers!$A$2:$A$1001,0), MATCH(orders!H$1,customers!$A$1:$I$1,0)))</f>
        <v>lrushmer65@europa.eu</v>
      </c>
      <c r="I223" s="2" t="str">
        <f>_xlfn.XLOOKUP(D223,customers!$A$1:$A$1001,customers!$G$1:$G$1001,,0)</f>
        <v>United States</v>
      </c>
      <c r="J223" t="str">
        <f>INDEX(products!$A$1:$G$49,MATCH(orders!$E223,products!$A$1:$A$49,0), MATCH(orders!J$1,products!$A$1:$G$1,0))</f>
        <v>Ara</v>
      </c>
      <c r="K223" t="str">
        <f>INDEX(products!$A$1:$G$49,MATCH(orders!$E223,products!$A$1:$A$49,0), MATCH(orders!K$1,products!$A$1:$G$1,0))</f>
        <v>L</v>
      </c>
      <c r="L223" s="3">
        <f>INDEX(products!$A$1:$G$49,MATCH(orders!$E223,products!$A$1:$A$49,0), MATCH(orders!L$1,products!$A$1:$G$1,0))</f>
        <v>1</v>
      </c>
      <c r="M223" s="4">
        <f>INDEX(products!$A$1:$G$49,MATCH(orders!$E223,products!$A$1:$A$49,0), MATCH(orders!M$1,products!$A$1:$G$1,0))</f>
        <v>12.95</v>
      </c>
      <c r="N223" s="4">
        <f t="shared" si="6"/>
        <v>77.699999999999989</v>
      </c>
      <c r="O223" t="str">
        <f t="shared" si="7"/>
        <v>Arabica</v>
      </c>
      <c r="P223" t="str" cm="1">
        <f t="array" ref="P223">_xlfn.IFS(K223 = "M", "Medium", K223 = "L", "Light", K223 = "D", "Dark")</f>
        <v>Light</v>
      </c>
      <c r="Q223" t="str">
        <f>_xlfn.XLOOKUP(Orders[[#This Row],[Customer ID]],customers!$A$2:$A$1001,customers!$I$2:$I$1001,,0)</f>
        <v>Yes</v>
      </c>
      <c r="S223" t="str">
        <v>PKN-19556-918</v>
      </c>
      <c r="T223">
        <v>44680</v>
      </c>
      <c r="U223" t="str">
        <v>00445-42781-KX</v>
      </c>
      <c r="V223" t="str">
        <v>L-D-0.5</v>
      </c>
      <c r="W223">
        <v>4</v>
      </c>
      <c r="X223" t="str">
        <v>Faunie Brigham</v>
      </c>
      <c r="Y223" t="str">
        <v>fbrighamhg@blog.com</v>
      </c>
      <c r="Z223" t="str">
        <v>Ireland</v>
      </c>
      <c r="AA223" t="str">
        <v>Lib</v>
      </c>
      <c r="AB223" t="str">
        <v>D</v>
      </c>
      <c r="AC223">
        <v>0.5</v>
      </c>
      <c r="AD223">
        <v>7.77</v>
      </c>
      <c r="AE223">
        <v>31.08</v>
      </c>
      <c r="AF223" t="str">
        <v>Liberica</v>
      </c>
      <c r="AG223" t="str">
        <v>Dark</v>
      </c>
      <c r="AH223" t="str">
        <v>Yes</v>
      </c>
    </row>
    <row r="224" spans="2:34" x14ac:dyDescent="0.35">
      <c r="B224" s="2" t="s">
        <v>1742</v>
      </c>
      <c r="C224" s="5">
        <v>44090</v>
      </c>
      <c r="D224" s="2" t="s">
        <v>1743</v>
      </c>
      <c r="E224" t="s">
        <v>6169</v>
      </c>
      <c r="F224" s="2">
        <v>3</v>
      </c>
      <c r="G224" s="2" t="str">
        <f>INDEX(customers!$A$2:$I$1001,MATCH(orders!$D224,customers!$A$2:$A$1001,0), MATCH(orders!G$1,customers!$A$1:$I$1,0))</f>
        <v>Waneta Edinborough</v>
      </c>
      <c r="H224" s="2" t="str">
        <f>IF(INDEX(customers!$A$2:$I$1001,MATCH(orders!$D224,customers!$A$2:$A$1001,0), MATCH(orders!H$1,customers!$A$1:$I$1,0)) = 0, " ", INDEX(customers!$A$2:$I$1001,MATCH(orders!$D224,customers!$A$2:$A$1001,0), MATCH(orders!H$1,customers!$A$1:$I$1,0)))</f>
        <v>wedinborough66@github.io</v>
      </c>
      <c r="I224" s="2" t="str">
        <f>_xlfn.XLOOKUP(D224,customers!$A$1:$A$1001,customers!$G$1:$G$1001,,0)</f>
        <v>United States</v>
      </c>
      <c r="J224" t="str">
        <f>INDEX(products!$A$1:$G$49,MATCH(orders!$E224,products!$A$1:$A$49,0), MATCH(orders!J$1,products!$A$1:$G$1,0))</f>
        <v>Lib</v>
      </c>
      <c r="K224" t="str">
        <f>INDEX(products!$A$1:$G$49,MATCH(orders!$E224,products!$A$1:$A$49,0), MATCH(orders!K$1,products!$A$1:$G$1,0))</f>
        <v>D</v>
      </c>
      <c r="L224" s="3">
        <f>INDEX(products!$A$1:$G$49,MATCH(orders!$E224,products!$A$1:$A$49,0), MATCH(orders!L$1,products!$A$1:$G$1,0))</f>
        <v>0.5</v>
      </c>
      <c r="M224" s="4">
        <f>INDEX(products!$A$1:$G$49,MATCH(orders!$E224,products!$A$1:$A$49,0), MATCH(orders!M$1,products!$A$1:$G$1,0))</f>
        <v>7.77</v>
      </c>
      <c r="N224" s="4">
        <f t="shared" si="6"/>
        <v>23.31</v>
      </c>
      <c r="O224" t="str">
        <f t="shared" si="7"/>
        <v>Liberica</v>
      </c>
      <c r="P224" t="str" cm="1">
        <f t="array" ref="P224">_xlfn.IFS(K224 = "M", "Medium", K224 = "L", "Light", K224 = "D", "Dark")</f>
        <v>Dark</v>
      </c>
      <c r="Q224" t="str">
        <f>_xlfn.XLOOKUP(Orders[[#This Row],[Customer ID]],customers!$A$2:$A$1001,customers!$I$2:$I$1001,,0)</f>
        <v>No</v>
      </c>
      <c r="S224" t="str">
        <v>JDS-33440-914</v>
      </c>
      <c r="T224">
        <v>44497</v>
      </c>
      <c r="U224" t="str">
        <v>58511-10548-ZU</v>
      </c>
      <c r="V224" t="str">
        <v>R-M-1</v>
      </c>
      <c r="W224">
        <v>3</v>
      </c>
      <c r="X224" t="str">
        <v>Ailene Nesfield</v>
      </c>
      <c r="Y224" t="str">
        <v>anesfield8p@people.com.cn</v>
      </c>
      <c r="Z224" t="str">
        <v>United Kingdom</v>
      </c>
      <c r="AA224" t="str">
        <v>Rob</v>
      </c>
      <c r="AB224" t="str">
        <v>M</v>
      </c>
      <c r="AC224">
        <v>1</v>
      </c>
      <c r="AD224">
        <v>9.9499999999999993</v>
      </c>
      <c r="AE224">
        <v>29.849999999999998</v>
      </c>
      <c r="AF224" t="str">
        <v>Robusta</v>
      </c>
      <c r="AG224" t="str">
        <v>Medium</v>
      </c>
      <c r="AH224" t="str">
        <v>Yes</v>
      </c>
    </row>
    <row r="225" spans="2:34" x14ac:dyDescent="0.35">
      <c r="B225" s="2" t="s">
        <v>1748</v>
      </c>
      <c r="C225" s="5">
        <v>44109</v>
      </c>
      <c r="D225" s="2" t="s">
        <v>1749</v>
      </c>
      <c r="E225" t="s">
        <v>6171</v>
      </c>
      <c r="F225" s="2">
        <v>4</v>
      </c>
      <c r="G225" s="2" t="str">
        <f>INDEX(customers!$A$2:$I$1001,MATCH(orders!$D225,customers!$A$2:$A$1001,0), MATCH(orders!G$1,customers!$A$1:$I$1,0))</f>
        <v>Bobbe Piggott</v>
      </c>
      <c r="H225" s="2" t="str">
        <f>IF(INDEX(customers!$A$2:$I$1001,MATCH(orders!$D225,customers!$A$2:$A$1001,0), MATCH(orders!H$1,customers!$A$1:$I$1,0)) = 0, " ", INDEX(customers!$A$2:$I$1001,MATCH(orders!$D225,customers!$A$2:$A$1001,0), MATCH(orders!H$1,customers!$A$1:$I$1,0)))</f>
        <v xml:space="preserve"> </v>
      </c>
      <c r="I225" s="2" t="str">
        <f>_xlfn.XLOOKUP(D225,customers!$A$1:$A$1001,customers!$G$1:$G$1001,,0)</f>
        <v>United States</v>
      </c>
      <c r="J225" t="str">
        <f>INDEX(products!$A$1:$G$49,MATCH(orders!$E225,products!$A$1:$A$49,0), MATCH(orders!J$1,products!$A$1:$G$1,0))</f>
        <v>Exc</v>
      </c>
      <c r="K225" t="str">
        <f>INDEX(products!$A$1:$G$49,MATCH(orders!$E225,products!$A$1:$A$49,0), MATCH(orders!K$1,products!$A$1:$G$1,0))</f>
        <v>L</v>
      </c>
      <c r="L225" s="3">
        <f>INDEX(products!$A$1:$G$49,MATCH(orders!$E225,products!$A$1:$A$49,0), MATCH(orders!L$1,products!$A$1:$G$1,0))</f>
        <v>1</v>
      </c>
      <c r="M225" s="4">
        <f>INDEX(products!$A$1:$G$49,MATCH(orders!$E225,products!$A$1:$A$49,0), MATCH(orders!M$1,products!$A$1:$G$1,0))</f>
        <v>14.85</v>
      </c>
      <c r="N225" s="4">
        <f t="shared" si="6"/>
        <v>59.4</v>
      </c>
      <c r="O225" t="str">
        <f t="shared" si="7"/>
        <v>Excelsa</v>
      </c>
      <c r="P225" t="str" cm="1">
        <f t="array" ref="P225">_xlfn.IFS(K225 = "M", "Medium", K225 = "L", "Light", K225 = "D", "Dark")</f>
        <v>Light</v>
      </c>
      <c r="Q225" t="str">
        <f>_xlfn.XLOOKUP(Orders[[#This Row],[Customer ID]],customers!$A$2:$A$1001,customers!$I$2:$I$1001,,0)</f>
        <v>Yes</v>
      </c>
      <c r="S225" t="str">
        <v>WVT-88135-549</v>
      </c>
      <c r="T225">
        <v>43785</v>
      </c>
      <c r="U225" t="str">
        <v>66458-91190-YC</v>
      </c>
      <c r="V225" t="str">
        <v>A-D-1</v>
      </c>
      <c r="W225">
        <v>3</v>
      </c>
      <c r="X225" t="str">
        <v>Marja Urion</v>
      </c>
      <c r="Y225" t="str">
        <v>murione5@alexa.com</v>
      </c>
      <c r="Z225" t="str">
        <v>Ireland</v>
      </c>
      <c r="AA225" t="str">
        <v>Ara</v>
      </c>
      <c r="AB225" t="str">
        <v>D</v>
      </c>
      <c r="AC225">
        <v>1</v>
      </c>
      <c r="AD225">
        <v>9.9499999999999993</v>
      </c>
      <c r="AE225">
        <v>29.849999999999998</v>
      </c>
      <c r="AF225" t="str">
        <v>Arabica</v>
      </c>
      <c r="AG225" t="str">
        <v>Dark</v>
      </c>
      <c r="AH225" t="str">
        <v>Yes</v>
      </c>
    </row>
    <row r="226" spans="2:34" x14ac:dyDescent="0.35">
      <c r="B226" s="2" t="s">
        <v>1753</v>
      </c>
      <c r="C226" s="5">
        <v>43836</v>
      </c>
      <c r="D226" s="2" t="s">
        <v>1754</v>
      </c>
      <c r="E226" t="s">
        <v>6165</v>
      </c>
      <c r="F226" s="2">
        <v>4</v>
      </c>
      <c r="G226" s="2" t="str">
        <f>INDEX(customers!$A$2:$I$1001,MATCH(orders!$D226,customers!$A$2:$A$1001,0), MATCH(orders!G$1,customers!$A$1:$I$1,0))</f>
        <v>Ketty Bromehead</v>
      </c>
      <c r="H226" s="2" t="str">
        <f>IF(INDEX(customers!$A$2:$I$1001,MATCH(orders!$D226,customers!$A$2:$A$1001,0), MATCH(orders!H$1,customers!$A$1:$I$1,0)) = 0, " ", INDEX(customers!$A$2:$I$1001,MATCH(orders!$D226,customers!$A$2:$A$1001,0), MATCH(orders!H$1,customers!$A$1:$I$1,0)))</f>
        <v>kbromehead68@un.org</v>
      </c>
      <c r="I226" s="2" t="str">
        <f>_xlfn.XLOOKUP(D226,customers!$A$1:$A$1001,customers!$G$1:$G$1001,,0)</f>
        <v>United States</v>
      </c>
      <c r="J226" t="str">
        <f>INDEX(products!$A$1:$G$49,MATCH(orders!$E226,products!$A$1:$A$49,0), MATCH(orders!J$1,products!$A$1:$G$1,0))</f>
        <v>Lib</v>
      </c>
      <c r="K226" t="str">
        <f>INDEX(products!$A$1:$G$49,MATCH(orders!$E226,products!$A$1:$A$49,0), MATCH(orders!K$1,products!$A$1:$G$1,0))</f>
        <v>D</v>
      </c>
      <c r="L226" s="3">
        <f>INDEX(products!$A$1:$G$49,MATCH(orders!$E226,products!$A$1:$A$49,0), MATCH(orders!L$1,products!$A$1:$G$1,0))</f>
        <v>2.5</v>
      </c>
      <c r="M226" s="4">
        <f>INDEX(products!$A$1:$G$49,MATCH(orders!$E226,products!$A$1:$A$49,0), MATCH(orders!M$1,products!$A$1:$G$1,0))</f>
        <v>29.784999999999997</v>
      </c>
      <c r="N226" s="4">
        <f t="shared" si="6"/>
        <v>119.13999999999999</v>
      </c>
      <c r="O226" t="str">
        <f t="shared" si="7"/>
        <v>Liberica</v>
      </c>
      <c r="P226" t="str" cm="1">
        <f t="array" ref="P226">_xlfn.IFS(K226 = "M", "Medium", K226 = "L", "Light", K226 = "D", "Dark")</f>
        <v>Dark</v>
      </c>
      <c r="Q226" t="str">
        <f>_xlfn.XLOOKUP(Orders[[#This Row],[Customer ID]],customers!$A$2:$A$1001,customers!$I$2:$I$1001,,0)</f>
        <v>Yes</v>
      </c>
      <c r="S226" t="str">
        <v>OKA-93124-100</v>
      </c>
      <c r="T226">
        <v>43944</v>
      </c>
      <c r="U226" t="str">
        <v>05325-97750-WP</v>
      </c>
      <c r="V226" t="str">
        <v>R-M-0.5</v>
      </c>
      <c r="W226">
        <v>5</v>
      </c>
      <c r="X226" t="str">
        <v>Cody Verissimo</v>
      </c>
      <c r="Y226" t="str">
        <v>cverissimogh@theglobeandmail.com</v>
      </c>
      <c r="Z226" t="str">
        <v>United Kingdom</v>
      </c>
      <c r="AA226" t="str">
        <v>Rob</v>
      </c>
      <c r="AB226" t="str">
        <v>M</v>
      </c>
      <c r="AC226">
        <v>0.5</v>
      </c>
      <c r="AD226">
        <v>5.97</v>
      </c>
      <c r="AE226">
        <v>29.849999999999998</v>
      </c>
      <c r="AF226" t="str">
        <v>Robusta</v>
      </c>
      <c r="AG226" t="str">
        <v>Medium</v>
      </c>
      <c r="AH226" t="str">
        <v>Yes</v>
      </c>
    </row>
    <row r="227" spans="2:34" x14ac:dyDescent="0.35">
      <c r="B227" s="2" t="s">
        <v>1759</v>
      </c>
      <c r="C227" s="5">
        <v>44337</v>
      </c>
      <c r="D227" s="2" t="s">
        <v>1760</v>
      </c>
      <c r="E227" t="s">
        <v>6178</v>
      </c>
      <c r="F227" s="2">
        <v>4</v>
      </c>
      <c r="G227" s="2" t="str">
        <f>INDEX(customers!$A$2:$I$1001,MATCH(orders!$D227,customers!$A$2:$A$1001,0), MATCH(orders!G$1,customers!$A$1:$I$1,0))</f>
        <v>Elsbeth Westerman</v>
      </c>
      <c r="H227" s="2" t="str">
        <f>IF(INDEX(customers!$A$2:$I$1001,MATCH(orders!$D227,customers!$A$2:$A$1001,0), MATCH(orders!H$1,customers!$A$1:$I$1,0)) = 0, " ", INDEX(customers!$A$2:$I$1001,MATCH(orders!$D227,customers!$A$2:$A$1001,0), MATCH(orders!H$1,customers!$A$1:$I$1,0)))</f>
        <v>ewesterman69@si.edu</v>
      </c>
      <c r="I227" s="2" t="str">
        <f>_xlfn.XLOOKUP(D227,customers!$A$1:$A$1001,customers!$G$1:$G$1001,,0)</f>
        <v>Ireland</v>
      </c>
      <c r="J227" t="str">
        <f>INDEX(products!$A$1:$G$49,MATCH(orders!$E227,products!$A$1:$A$49,0), MATCH(orders!J$1,products!$A$1:$G$1,0))</f>
        <v>Rob</v>
      </c>
      <c r="K227" t="str">
        <f>INDEX(products!$A$1:$G$49,MATCH(orders!$E227,products!$A$1:$A$49,0), MATCH(orders!K$1,products!$A$1:$G$1,0))</f>
        <v>L</v>
      </c>
      <c r="L227" s="3">
        <f>INDEX(products!$A$1:$G$49,MATCH(orders!$E227,products!$A$1:$A$49,0), MATCH(orders!L$1,products!$A$1:$G$1,0))</f>
        <v>0.2</v>
      </c>
      <c r="M227" s="4">
        <f>INDEX(products!$A$1:$G$49,MATCH(orders!$E227,products!$A$1:$A$49,0), MATCH(orders!M$1,products!$A$1:$G$1,0))</f>
        <v>3.5849999999999995</v>
      </c>
      <c r="N227" s="4">
        <f t="shared" si="6"/>
        <v>14.339999999999998</v>
      </c>
      <c r="O227" t="str">
        <f t="shared" si="7"/>
        <v>Robusta</v>
      </c>
      <c r="P227" t="str" cm="1">
        <f t="array" ref="P227">_xlfn.IFS(K227 = "M", "Medium", K227 = "L", "Light", K227 = "D", "Dark")</f>
        <v>Light</v>
      </c>
      <c r="Q227" t="str">
        <f>_xlfn.XLOOKUP(Orders[[#This Row],[Customer ID]],customers!$A$2:$A$1001,customers!$I$2:$I$1001,,0)</f>
        <v>No</v>
      </c>
      <c r="S227" t="str">
        <v>MIS-54381-047</v>
      </c>
      <c r="T227">
        <v>44727</v>
      </c>
      <c r="U227" t="str">
        <v>39276-95489-XV</v>
      </c>
      <c r="V227" t="str">
        <v>A-D-0.5</v>
      </c>
      <c r="W227">
        <v>5</v>
      </c>
      <c r="X227" t="str">
        <v>Nathan Sictornes</v>
      </c>
      <c r="Y227" t="str">
        <v>nsictornesjh@buzzfeed.com</v>
      </c>
      <c r="Z227" t="str">
        <v>Ireland</v>
      </c>
      <c r="AA227" t="str">
        <v>Ara</v>
      </c>
      <c r="AB227" t="str">
        <v>D</v>
      </c>
      <c r="AC227">
        <v>0.5</v>
      </c>
      <c r="AD227">
        <v>5.97</v>
      </c>
      <c r="AE227">
        <v>29.849999999999998</v>
      </c>
      <c r="AF227" t="str">
        <v>Arabica</v>
      </c>
      <c r="AG227" t="str">
        <v>Dark</v>
      </c>
      <c r="AH227" t="str">
        <v>Yes</v>
      </c>
    </row>
    <row r="228" spans="2:34" x14ac:dyDescent="0.35">
      <c r="B228" s="2" t="s">
        <v>1765</v>
      </c>
      <c r="C228" s="5">
        <v>43887</v>
      </c>
      <c r="D228" s="2" t="s">
        <v>1766</v>
      </c>
      <c r="E228" t="s">
        <v>6175</v>
      </c>
      <c r="F228" s="2">
        <v>5</v>
      </c>
      <c r="G228" s="2" t="str">
        <f>INDEX(customers!$A$2:$I$1001,MATCH(orders!$D228,customers!$A$2:$A$1001,0), MATCH(orders!G$1,customers!$A$1:$I$1,0))</f>
        <v>Anabelle Hutchens</v>
      </c>
      <c r="H228" s="2" t="str">
        <f>IF(INDEX(customers!$A$2:$I$1001,MATCH(orders!$D228,customers!$A$2:$A$1001,0), MATCH(orders!H$1,customers!$A$1:$I$1,0)) = 0, " ", INDEX(customers!$A$2:$I$1001,MATCH(orders!$D228,customers!$A$2:$A$1001,0), MATCH(orders!H$1,customers!$A$1:$I$1,0)))</f>
        <v>ahutchens6a@amazonaws.com</v>
      </c>
      <c r="I228" s="2" t="str">
        <f>_xlfn.XLOOKUP(D228,customers!$A$1:$A$1001,customers!$G$1:$G$1001,,0)</f>
        <v>United States</v>
      </c>
      <c r="J228" t="str">
        <f>INDEX(products!$A$1:$G$49,MATCH(orders!$E228,products!$A$1:$A$49,0), MATCH(orders!J$1,products!$A$1:$G$1,0))</f>
        <v>Ara</v>
      </c>
      <c r="K228" t="str">
        <f>INDEX(products!$A$1:$G$49,MATCH(orders!$E228,products!$A$1:$A$49,0), MATCH(orders!K$1,products!$A$1:$G$1,0))</f>
        <v>M</v>
      </c>
      <c r="L228" s="3">
        <f>INDEX(products!$A$1:$G$49,MATCH(orders!$E228,products!$A$1:$A$49,0), MATCH(orders!L$1,products!$A$1:$G$1,0))</f>
        <v>2.5</v>
      </c>
      <c r="M228" s="4">
        <f>INDEX(products!$A$1:$G$49,MATCH(orders!$E228,products!$A$1:$A$49,0), MATCH(orders!M$1,products!$A$1:$G$1,0))</f>
        <v>25.874999999999996</v>
      </c>
      <c r="N228" s="4">
        <f t="shared" si="6"/>
        <v>129.37499999999997</v>
      </c>
      <c r="O228" t="str">
        <f t="shared" si="7"/>
        <v>Arabica</v>
      </c>
      <c r="P228" t="str" cm="1">
        <f t="array" ref="P228">_xlfn.IFS(K228 = "M", "Medium", K228 = "L", "Light", K228 = "D", "Dark")</f>
        <v>Medium</v>
      </c>
      <c r="Q228" t="str">
        <f>_xlfn.XLOOKUP(Orders[[#This Row],[Customer ID]],customers!$A$2:$A$1001,customers!$I$2:$I$1001,,0)</f>
        <v>No</v>
      </c>
      <c r="S228" t="str">
        <v>VCE-56531-986</v>
      </c>
      <c r="T228">
        <v>44264</v>
      </c>
      <c r="U228" t="str">
        <v>57192-13428-PL</v>
      </c>
      <c r="V228" t="str">
        <v>R-M-0.5</v>
      </c>
      <c r="W228">
        <v>5</v>
      </c>
      <c r="X228" t="str">
        <v>Rikki Tomkowicz</v>
      </c>
      <c r="Y228" t="str">
        <v>rtomkowiczk7@bravesites.com</v>
      </c>
      <c r="Z228" t="str">
        <v>Ireland</v>
      </c>
      <c r="AA228" t="str">
        <v>Rob</v>
      </c>
      <c r="AB228" t="str">
        <v>M</v>
      </c>
      <c r="AC228">
        <v>0.5</v>
      </c>
      <c r="AD228">
        <v>5.97</v>
      </c>
      <c r="AE228">
        <v>29.849999999999998</v>
      </c>
      <c r="AF228" t="str">
        <v>Robusta</v>
      </c>
      <c r="AG228" t="str">
        <v>Medium</v>
      </c>
      <c r="AH228" t="str">
        <v>Yes</v>
      </c>
    </row>
    <row r="229" spans="2:34" x14ac:dyDescent="0.35">
      <c r="B229" s="2" t="s">
        <v>1771</v>
      </c>
      <c r="C229" s="5">
        <v>43880</v>
      </c>
      <c r="D229" s="2" t="s">
        <v>1772</v>
      </c>
      <c r="E229" t="s">
        <v>6163</v>
      </c>
      <c r="F229" s="2">
        <v>6</v>
      </c>
      <c r="G229" s="2" t="str">
        <f>INDEX(customers!$A$2:$I$1001,MATCH(orders!$D229,customers!$A$2:$A$1001,0), MATCH(orders!G$1,customers!$A$1:$I$1,0))</f>
        <v>Noak Wyvill</v>
      </c>
      <c r="H229" s="2" t="str">
        <f>IF(INDEX(customers!$A$2:$I$1001,MATCH(orders!$D229,customers!$A$2:$A$1001,0), MATCH(orders!H$1,customers!$A$1:$I$1,0)) = 0, " ", INDEX(customers!$A$2:$I$1001,MATCH(orders!$D229,customers!$A$2:$A$1001,0), MATCH(orders!H$1,customers!$A$1:$I$1,0)))</f>
        <v>nwyvill6b@naver.com</v>
      </c>
      <c r="I229" s="2" t="str">
        <f>_xlfn.XLOOKUP(D229,customers!$A$1:$A$1001,customers!$G$1:$G$1001,,0)</f>
        <v>United Kingdom</v>
      </c>
      <c r="J229" t="str">
        <f>INDEX(products!$A$1:$G$49,MATCH(orders!$E229,products!$A$1:$A$49,0), MATCH(orders!J$1,products!$A$1:$G$1,0))</f>
        <v>Rob</v>
      </c>
      <c r="K229" t="str">
        <f>INDEX(products!$A$1:$G$49,MATCH(orders!$E229,products!$A$1:$A$49,0), MATCH(orders!K$1,products!$A$1:$G$1,0))</f>
        <v>D</v>
      </c>
      <c r="L229" s="3">
        <f>INDEX(products!$A$1:$G$49,MATCH(orders!$E229,products!$A$1:$A$49,0), MATCH(orders!L$1,products!$A$1:$G$1,0))</f>
        <v>0.2</v>
      </c>
      <c r="M229" s="4">
        <f>INDEX(products!$A$1:$G$49,MATCH(orders!$E229,products!$A$1:$A$49,0), MATCH(orders!M$1,products!$A$1:$G$1,0))</f>
        <v>2.6849999999999996</v>
      </c>
      <c r="N229" s="4">
        <f t="shared" si="6"/>
        <v>16.11</v>
      </c>
      <c r="O229" t="str">
        <f t="shared" si="7"/>
        <v>Robusta</v>
      </c>
      <c r="P229" t="str" cm="1">
        <f t="array" ref="P229">_xlfn.IFS(K229 = "M", "Medium", K229 = "L", "Light", K229 = "D", "Dark")</f>
        <v>Dark</v>
      </c>
      <c r="Q229" t="str">
        <f>_xlfn.XLOOKUP(Orders[[#This Row],[Customer ID]],customers!$A$2:$A$1001,customers!$I$2:$I$1001,,0)</f>
        <v>Yes</v>
      </c>
      <c r="S229" t="str">
        <v>JNA-21450-177</v>
      </c>
      <c r="T229">
        <v>44603</v>
      </c>
      <c r="U229" t="str">
        <v>54798-14109-HC</v>
      </c>
      <c r="V229" t="str">
        <v>A-D-1</v>
      </c>
      <c r="W229">
        <v>3</v>
      </c>
      <c r="X229" t="str">
        <v>Odelia Skerme</v>
      </c>
      <c r="Y229" t="str">
        <v>oskermen3@hatena.ne.jp</v>
      </c>
      <c r="Z229" t="str">
        <v>United States</v>
      </c>
      <c r="AA229" t="str">
        <v>Ara</v>
      </c>
      <c r="AB229" t="str">
        <v>D</v>
      </c>
      <c r="AC229">
        <v>1</v>
      </c>
      <c r="AD229">
        <v>9.9499999999999993</v>
      </c>
      <c r="AE229">
        <v>29.849999999999998</v>
      </c>
      <c r="AF229" t="str">
        <v>Arabica</v>
      </c>
      <c r="AG229" t="str">
        <v>Dark</v>
      </c>
      <c r="AH229" t="str">
        <v>Yes</v>
      </c>
    </row>
    <row r="230" spans="2:34" x14ac:dyDescent="0.35">
      <c r="B230" s="2" t="s">
        <v>1777</v>
      </c>
      <c r="C230" s="5">
        <v>44376</v>
      </c>
      <c r="D230" s="2" t="s">
        <v>1778</v>
      </c>
      <c r="E230" t="s">
        <v>6178</v>
      </c>
      <c r="F230" s="2">
        <v>5</v>
      </c>
      <c r="G230" s="2" t="str">
        <f>INDEX(customers!$A$2:$I$1001,MATCH(orders!$D230,customers!$A$2:$A$1001,0), MATCH(orders!G$1,customers!$A$1:$I$1,0))</f>
        <v>Beltran Mathon</v>
      </c>
      <c r="H230" s="2" t="str">
        <f>IF(INDEX(customers!$A$2:$I$1001,MATCH(orders!$D230,customers!$A$2:$A$1001,0), MATCH(orders!H$1,customers!$A$1:$I$1,0)) = 0, " ", INDEX(customers!$A$2:$I$1001,MATCH(orders!$D230,customers!$A$2:$A$1001,0), MATCH(orders!H$1,customers!$A$1:$I$1,0)))</f>
        <v>bmathon6c@barnesandnoble.com</v>
      </c>
      <c r="I230" s="2" t="str">
        <f>_xlfn.XLOOKUP(D230,customers!$A$1:$A$1001,customers!$G$1:$G$1001,,0)</f>
        <v>United States</v>
      </c>
      <c r="J230" t="str">
        <f>INDEX(products!$A$1:$G$49,MATCH(orders!$E230,products!$A$1:$A$49,0), MATCH(orders!J$1,products!$A$1:$G$1,0))</f>
        <v>Rob</v>
      </c>
      <c r="K230" t="str">
        <f>INDEX(products!$A$1:$G$49,MATCH(orders!$E230,products!$A$1:$A$49,0), MATCH(orders!K$1,products!$A$1:$G$1,0))</f>
        <v>L</v>
      </c>
      <c r="L230" s="3">
        <f>INDEX(products!$A$1:$G$49,MATCH(orders!$E230,products!$A$1:$A$49,0), MATCH(orders!L$1,products!$A$1:$G$1,0))</f>
        <v>0.2</v>
      </c>
      <c r="M230" s="4">
        <f>INDEX(products!$A$1:$G$49,MATCH(orders!$E230,products!$A$1:$A$49,0), MATCH(orders!M$1,products!$A$1:$G$1,0))</f>
        <v>3.5849999999999995</v>
      </c>
      <c r="N230" s="4">
        <f t="shared" si="6"/>
        <v>17.924999999999997</v>
      </c>
      <c r="O230" t="str">
        <f t="shared" si="7"/>
        <v>Robusta</v>
      </c>
      <c r="P230" t="str" cm="1">
        <f t="array" ref="P230">_xlfn.IFS(K230 = "M", "Medium", K230 = "L", "Light", K230 = "D", "Dark")</f>
        <v>Light</v>
      </c>
      <c r="Q230" t="str">
        <f>_xlfn.XLOOKUP(Orders[[#This Row],[Customer ID]],customers!$A$2:$A$1001,customers!$I$2:$I$1001,,0)</f>
        <v>No</v>
      </c>
      <c r="S230" t="str">
        <v>HTY-30660-254</v>
      </c>
      <c r="T230">
        <v>43724</v>
      </c>
      <c r="U230" t="str">
        <v>83844-95908-RX</v>
      </c>
      <c r="V230" t="str">
        <v>R-M-1</v>
      </c>
      <c r="W230">
        <v>3</v>
      </c>
      <c r="X230" t="str">
        <v>Joey Jefferys</v>
      </c>
      <c r="Y230" t="str">
        <v>jjefferysqt@blog.com</v>
      </c>
      <c r="Z230" t="str">
        <v>United States</v>
      </c>
      <c r="AA230" t="str">
        <v>Rob</v>
      </c>
      <c r="AB230" t="str">
        <v>M</v>
      </c>
      <c r="AC230">
        <v>1</v>
      </c>
      <c r="AD230">
        <v>9.9499999999999993</v>
      </c>
      <c r="AE230">
        <v>29.849999999999998</v>
      </c>
      <c r="AF230" t="str">
        <v>Robusta</v>
      </c>
      <c r="AG230" t="str">
        <v>Medium</v>
      </c>
      <c r="AH230" t="str">
        <v>Yes</v>
      </c>
    </row>
    <row r="231" spans="2:34" x14ac:dyDescent="0.35">
      <c r="B231" s="2" t="s">
        <v>1783</v>
      </c>
      <c r="C231" s="5">
        <v>44282</v>
      </c>
      <c r="D231" s="2" t="s">
        <v>1784</v>
      </c>
      <c r="E231" t="s">
        <v>6159</v>
      </c>
      <c r="F231" s="2">
        <v>2</v>
      </c>
      <c r="G231" s="2" t="str">
        <f>INDEX(customers!$A$2:$I$1001,MATCH(orders!$D231,customers!$A$2:$A$1001,0), MATCH(orders!G$1,customers!$A$1:$I$1,0))</f>
        <v>Kristos Streight</v>
      </c>
      <c r="H231" s="2" t="str">
        <f>IF(INDEX(customers!$A$2:$I$1001,MATCH(orders!$D231,customers!$A$2:$A$1001,0), MATCH(orders!H$1,customers!$A$1:$I$1,0)) = 0, " ", INDEX(customers!$A$2:$I$1001,MATCH(orders!$D231,customers!$A$2:$A$1001,0), MATCH(orders!H$1,customers!$A$1:$I$1,0)))</f>
        <v>kstreight6d@about.com</v>
      </c>
      <c r="I231" s="2" t="str">
        <f>_xlfn.XLOOKUP(D231,customers!$A$1:$A$1001,customers!$G$1:$G$1001,,0)</f>
        <v>United States</v>
      </c>
      <c r="J231" t="str">
        <f>INDEX(products!$A$1:$G$49,MATCH(orders!$E231,products!$A$1:$A$49,0), MATCH(orders!J$1,products!$A$1:$G$1,0))</f>
        <v>Lib</v>
      </c>
      <c r="K231" t="str">
        <f>INDEX(products!$A$1:$G$49,MATCH(orders!$E231,products!$A$1:$A$49,0), MATCH(orders!K$1,products!$A$1:$G$1,0))</f>
        <v>M</v>
      </c>
      <c r="L231" s="3">
        <f>INDEX(products!$A$1:$G$49,MATCH(orders!$E231,products!$A$1:$A$49,0), MATCH(orders!L$1,products!$A$1:$G$1,0))</f>
        <v>0.2</v>
      </c>
      <c r="M231" s="4">
        <f>INDEX(products!$A$1:$G$49,MATCH(orders!$E231,products!$A$1:$A$49,0), MATCH(orders!M$1,products!$A$1:$G$1,0))</f>
        <v>4.3650000000000002</v>
      </c>
      <c r="N231" s="4">
        <f t="shared" si="6"/>
        <v>8.73</v>
      </c>
      <c r="O231" t="str">
        <f t="shared" si="7"/>
        <v>Liberica</v>
      </c>
      <c r="P231" t="str" cm="1">
        <f t="array" ref="P231">_xlfn.IFS(K231 = "M", "Medium", K231 = "L", "Light", K231 = "D", "Dark")</f>
        <v>Medium</v>
      </c>
      <c r="Q231" t="str">
        <f>_xlfn.XLOOKUP(Orders[[#This Row],[Customer ID]],customers!$A$2:$A$1001,customers!$I$2:$I$1001,,0)</f>
        <v>No</v>
      </c>
      <c r="S231" t="str">
        <v>SGA-30059-217</v>
      </c>
      <c r="T231">
        <v>44247</v>
      </c>
      <c r="U231" t="str">
        <v>84405-83364-DG</v>
      </c>
      <c r="V231" t="str">
        <v>A-D-0.5</v>
      </c>
      <c r="W231">
        <v>5</v>
      </c>
      <c r="X231" t="str">
        <v>Lorianne Kyneton</v>
      </c>
      <c r="Y231" t="str">
        <v>lkynetonrf@macromedia.com</v>
      </c>
      <c r="Z231" t="str">
        <v>United Kingdom</v>
      </c>
      <c r="AA231" t="str">
        <v>Ara</v>
      </c>
      <c r="AB231" t="str">
        <v>D</v>
      </c>
      <c r="AC231">
        <v>0.5</v>
      </c>
      <c r="AD231">
        <v>5.97</v>
      </c>
      <c r="AE231">
        <v>29.849999999999998</v>
      </c>
      <c r="AF231" t="str">
        <v>Arabica</v>
      </c>
      <c r="AG231" t="str">
        <v>Dark</v>
      </c>
      <c r="AH231" t="str">
        <v>Yes</v>
      </c>
    </row>
    <row r="232" spans="2:34" x14ac:dyDescent="0.35">
      <c r="B232" s="2" t="s">
        <v>1789</v>
      </c>
      <c r="C232" s="5">
        <v>44496</v>
      </c>
      <c r="D232" s="2" t="s">
        <v>1790</v>
      </c>
      <c r="E232" t="s">
        <v>6175</v>
      </c>
      <c r="F232" s="2">
        <v>2</v>
      </c>
      <c r="G232" s="2" t="str">
        <f>INDEX(customers!$A$2:$I$1001,MATCH(orders!$D232,customers!$A$2:$A$1001,0), MATCH(orders!G$1,customers!$A$1:$I$1,0))</f>
        <v>Portie Cutchie</v>
      </c>
      <c r="H232" s="2" t="str">
        <f>IF(INDEX(customers!$A$2:$I$1001,MATCH(orders!$D232,customers!$A$2:$A$1001,0), MATCH(orders!H$1,customers!$A$1:$I$1,0)) = 0, " ", INDEX(customers!$A$2:$I$1001,MATCH(orders!$D232,customers!$A$2:$A$1001,0), MATCH(orders!H$1,customers!$A$1:$I$1,0)))</f>
        <v>pcutchie6e@globo.com</v>
      </c>
      <c r="I232" s="2" t="str">
        <f>_xlfn.XLOOKUP(D232,customers!$A$1:$A$1001,customers!$G$1:$G$1001,,0)</f>
        <v>United States</v>
      </c>
      <c r="J232" t="str">
        <f>INDEX(products!$A$1:$G$49,MATCH(orders!$E232,products!$A$1:$A$49,0), MATCH(orders!J$1,products!$A$1:$G$1,0))</f>
        <v>Ara</v>
      </c>
      <c r="K232" t="str">
        <f>INDEX(products!$A$1:$G$49,MATCH(orders!$E232,products!$A$1:$A$49,0), MATCH(orders!K$1,products!$A$1:$G$1,0))</f>
        <v>M</v>
      </c>
      <c r="L232" s="3">
        <f>INDEX(products!$A$1:$G$49,MATCH(orders!$E232,products!$A$1:$A$49,0), MATCH(orders!L$1,products!$A$1:$G$1,0))</f>
        <v>2.5</v>
      </c>
      <c r="M232" s="4">
        <f>INDEX(products!$A$1:$G$49,MATCH(orders!$E232,products!$A$1:$A$49,0), MATCH(orders!M$1,products!$A$1:$G$1,0))</f>
        <v>25.874999999999996</v>
      </c>
      <c r="N232" s="4">
        <f t="shared" si="6"/>
        <v>51.749999999999993</v>
      </c>
      <c r="O232" t="str">
        <f t="shared" si="7"/>
        <v>Arabica</v>
      </c>
      <c r="P232" t="str" cm="1">
        <f t="array" ref="P232">_xlfn.IFS(K232 = "M", "Medium", K232 = "L", "Light", K232 = "D", "Dark")</f>
        <v>Medium</v>
      </c>
      <c r="Q232" t="str">
        <f>_xlfn.XLOOKUP(Orders[[#This Row],[Customer ID]],customers!$A$2:$A$1001,customers!$I$2:$I$1001,,0)</f>
        <v>No</v>
      </c>
      <c r="S232" t="str">
        <v>GNL-98714-885</v>
      </c>
      <c r="T232">
        <v>43897</v>
      </c>
      <c r="U232" t="str">
        <v>83731-53280-YC</v>
      </c>
      <c r="V232" t="str">
        <v>R-M-1</v>
      </c>
      <c r="W232">
        <v>3</v>
      </c>
      <c r="X232" t="str">
        <v>Adele McFayden</v>
      </c>
      <c r="Y232" t="str">
        <v xml:space="preserve"> </v>
      </c>
      <c r="Z232" t="str">
        <v>United Kingdom</v>
      </c>
      <c r="AA232" t="str">
        <v>Rob</v>
      </c>
      <c r="AB232" t="str">
        <v>M</v>
      </c>
      <c r="AC232">
        <v>1</v>
      </c>
      <c r="AD232">
        <v>9.9499999999999993</v>
      </c>
      <c r="AE232">
        <v>29.849999999999998</v>
      </c>
      <c r="AF232" t="str">
        <v>Robusta</v>
      </c>
      <c r="AG232" t="str">
        <v>Medium</v>
      </c>
      <c r="AH232" t="str">
        <v>Yes</v>
      </c>
    </row>
    <row r="233" spans="2:34" x14ac:dyDescent="0.35">
      <c r="B233" s="2" t="s">
        <v>1795</v>
      </c>
      <c r="C233" s="5">
        <v>43628</v>
      </c>
      <c r="D233" s="2" t="s">
        <v>1796</v>
      </c>
      <c r="E233" t="s">
        <v>6159</v>
      </c>
      <c r="F233" s="2">
        <v>2</v>
      </c>
      <c r="G233" s="2" t="str">
        <f>INDEX(customers!$A$2:$I$1001,MATCH(orders!$D233,customers!$A$2:$A$1001,0), MATCH(orders!G$1,customers!$A$1:$I$1,0))</f>
        <v>Sinclare Edsell</v>
      </c>
      <c r="H233" s="2" t="str">
        <f>IF(INDEX(customers!$A$2:$I$1001,MATCH(orders!$D233,customers!$A$2:$A$1001,0), MATCH(orders!H$1,customers!$A$1:$I$1,0)) = 0, " ", INDEX(customers!$A$2:$I$1001,MATCH(orders!$D233,customers!$A$2:$A$1001,0), MATCH(orders!H$1,customers!$A$1:$I$1,0)))</f>
        <v xml:space="preserve"> </v>
      </c>
      <c r="I233" s="2" t="str">
        <f>_xlfn.XLOOKUP(D233,customers!$A$1:$A$1001,customers!$G$1:$G$1001,,0)</f>
        <v>United States</v>
      </c>
      <c r="J233" t="str">
        <f>INDEX(products!$A$1:$G$49,MATCH(orders!$E233,products!$A$1:$A$49,0), MATCH(orders!J$1,products!$A$1:$G$1,0))</f>
        <v>Lib</v>
      </c>
      <c r="K233" t="str">
        <f>INDEX(products!$A$1:$G$49,MATCH(orders!$E233,products!$A$1:$A$49,0), MATCH(orders!K$1,products!$A$1:$G$1,0))</f>
        <v>M</v>
      </c>
      <c r="L233" s="3">
        <f>INDEX(products!$A$1:$G$49,MATCH(orders!$E233,products!$A$1:$A$49,0), MATCH(orders!L$1,products!$A$1:$G$1,0))</f>
        <v>0.2</v>
      </c>
      <c r="M233" s="4">
        <f>INDEX(products!$A$1:$G$49,MATCH(orders!$E233,products!$A$1:$A$49,0), MATCH(orders!M$1,products!$A$1:$G$1,0))</f>
        <v>4.3650000000000002</v>
      </c>
      <c r="N233" s="4">
        <f t="shared" si="6"/>
        <v>8.73</v>
      </c>
      <c r="O233" t="str">
        <f t="shared" si="7"/>
        <v>Liberica</v>
      </c>
      <c r="P233" t="str" cm="1">
        <f t="array" ref="P233">_xlfn.IFS(K233 = "M", "Medium", K233 = "L", "Light", K233 = "D", "Dark")</f>
        <v>Medium</v>
      </c>
      <c r="Q233" t="str">
        <f>_xlfn.XLOOKUP(Orders[[#This Row],[Customer ID]],customers!$A$2:$A$1001,customers!$I$2:$I$1001,,0)</f>
        <v>Yes</v>
      </c>
      <c r="S233" t="str">
        <v>ZJE-89333-489</v>
      </c>
      <c r="T233">
        <v>44694</v>
      </c>
      <c r="U233" t="str">
        <v>08694-57330-XR</v>
      </c>
      <c r="V233" t="str">
        <v>L-D-2.5</v>
      </c>
      <c r="W233">
        <v>1</v>
      </c>
      <c r="X233" t="str">
        <v>Vallie Kundt</v>
      </c>
      <c r="Y233" t="str">
        <v>vkundt3w@bigcartel.com</v>
      </c>
      <c r="Z233" t="str">
        <v>Ireland</v>
      </c>
      <c r="AA233" t="str">
        <v>Lib</v>
      </c>
      <c r="AB233" t="str">
        <v>D</v>
      </c>
      <c r="AC233">
        <v>2.5</v>
      </c>
      <c r="AD233">
        <v>29.784999999999997</v>
      </c>
      <c r="AE233">
        <v>29.784999999999997</v>
      </c>
      <c r="AF233" t="str">
        <v>Liberica</v>
      </c>
      <c r="AG233" t="str">
        <v>Dark</v>
      </c>
      <c r="AH233" t="str">
        <v>Yes</v>
      </c>
    </row>
    <row r="234" spans="2:34" x14ac:dyDescent="0.35">
      <c r="B234" s="2" t="s">
        <v>1800</v>
      </c>
      <c r="C234" s="5">
        <v>44010</v>
      </c>
      <c r="D234" s="2" t="s">
        <v>1801</v>
      </c>
      <c r="E234" t="s">
        <v>6145</v>
      </c>
      <c r="F234" s="2">
        <v>5</v>
      </c>
      <c r="G234" s="2" t="str">
        <f>INDEX(customers!$A$2:$I$1001,MATCH(orders!$D234,customers!$A$2:$A$1001,0), MATCH(orders!G$1,customers!$A$1:$I$1,0))</f>
        <v>Conny Gheraldi</v>
      </c>
      <c r="H234" s="2" t="str">
        <f>IF(INDEX(customers!$A$2:$I$1001,MATCH(orders!$D234,customers!$A$2:$A$1001,0), MATCH(orders!H$1,customers!$A$1:$I$1,0)) = 0, " ", INDEX(customers!$A$2:$I$1001,MATCH(orders!$D234,customers!$A$2:$A$1001,0), MATCH(orders!H$1,customers!$A$1:$I$1,0)))</f>
        <v>cgheraldi6g@opera.com</v>
      </c>
      <c r="I234" s="2" t="str">
        <f>_xlfn.XLOOKUP(D234,customers!$A$1:$A$1001,customers!$G$1:$G$1001,,0)</f>
        <v>United Kingdom</v>
      </c>
      <c r="J234" t="str">
        <f>INDEX(products!$A$1:$G$49,MATCH(orders!$E234,products!$A$1:$A$49,0), MATCH(orders!J$1,products!$A$1:$G$1,0))</f>
        <v>Lib</v>
      </c>
      <c r="K234" t="str">
        <f>INDEX(products!$A$1:$G$49,MATCH(orders!$E234,products!$A$1:$A$49,0), MATCH(orders!K$1,products!$A$1:$G$1,0))</f>
        <v>L</v>
      </c>
      <c r="L234" s="3">
        <f>INDEX(products!$A$1:$G$49,MATCH(orders!$E234,products!$A$1:$A$49,0), MATCH(orders!L$1,products!$A$1:$G$1,0))</f>
        <v>0.2</v>
      </c>
      <c r="M234" s="4">
        <f>INDEX(products!$A$1:$G$49,MATCH(orders!$E234,products!$A$1:$A$49,0), MATCH(orders!M$1,products!$A$1:$G$1,0))</f>
        <v>4.7549999999999999</v>
      </c>
      <c r="N234" s="4">
        <f t="shared" si="6"/>
        <v>23.774999999999999</v>
      </c>
      <c r="O234" t="str">
        <f t="shared" si="7"/>
        <v>Liberica</v>
      </c>
      <c r="P234" t="str" cm="1">
        <f t="array" ref="P234">_xlfn.IFS(K234 = "M", "Medium", K234 = "L", "Light", K234 = "D", "Dark")</f>
        <v>Light</v>
      </c>
      <c r="Q234" t="str">
        <f>_xlfn.XLOOKUP(Orders[[#This Row],[Customer ID]],customers!$A$2:$A$1001,customers!$I$2:$I$1001,,0)</f>
        <v>No</v>
      </c>
      <c r="S234" t="str">
        <v>IBW-87442-480</v>
      </c>
      <c r="T234">
        <v>44756</v>
      </c>
      <c r="U234" t="str">
        <v>79814-23626-JR</v>
      </c>
      <c r="V234" t="str">
        <v>A-L-2.5</v>
      </c>
      <c r="W234">
        <v>1</v>
      </c>
      <c r="X234" t="str">
        <v>Trina Le Sarr</v>
      </c>
      <c r="Y234" t="str">
        <v>tle91@epa.gov</v>
      </c>
      <c r="Z234" t="str">
        <v>United States</v>
      </c>
      <c r="AA234" t="str">
        <v>Ara</v>
      </c>
      <c r="AB234" t="str">
        <v>L</v>
      </c>
      <c r="AC234">
        <v>2.5</v>
      </c>
      <c r="AD234">
        <v>29.784999999999997</v>
      </c>
      <c r="AE234">
        <v>29.784999999999997</v>
      </c>
      <c r="AF234" t="str">
        <v>Arabica</v>
      </c>
      <c r="AG234" t="str">
        <v>Light</v>
      </c>
      <c r="AH234" t="str">
        <v>Yes</v>
      </c>
    </row>
    <row r="235" spans="2:34" x14ac:dyDescent="0.35">
      <c r="B235" s="2" t="s">
        <v>1806</v>
      </c>
      <c r="C235" s="5">
        <v>44278</v>
      </c>
      <c r="D235" s="2" t="s">
        <v>1807</v>
      </c>
      <c r="E235" t="s">
        <v>6156</v>
      </c>
      <c r="F235" s="2">
        <v>5</v>
      </c>
      <c r="G235" s="2" t="str">
        <f>INDEX(customers!$A$2:$I$1001,MATCH(orders!$D235,customers!$A$2:$A$1001,0), MATCH(orders!G$1,customers!$A$1:$I$1,0))</f>
        <v>Beryle Kenwell</v>
      </c>
      <c r="H235" s="2" t="str">
        <f>IF(INDEX(customers!$A$2:$I$1001,MATCH(orders!$D235,customers!$A$2:$A$1001,0), MATCH(orders!H$1,customers!$A$1:$I$1,0)) = 0, " ", INDEX(customers!$A$2:$I$1001,MATCH(orders!$D235,customers!$A$2:$A$1001,0), MATCH(orders!H$1,customers!$A$1:$I$1,0)))</f>
        <v>bkenwell6h@over-blog.com</v>
      </c>
      <c r="I235" s="2" t="str">
        <f>_xlfn.XLOOKUP(D235,customers!$A$1:$A$1001,customers!$G$1:$G$1001,,0)</f>
        <v>United States</v>
      </c>
      <c r="J235" t="str">
        <f>INDEX(products!$A$1:$G$49,MATCH(orders!$E235,products!$A$1:$A$49,0), MATCH(orders!J$1,products!$A$1:$G$1,0))</f>
        <v>Exc</v>
      </c>
      <c r="K235" t="str">
        <f>INDEX(products!$A$1:$G$49,MATCH(orders!$E235,products!$A$1:$A$49,0), MATCH(orders!K$1,products!$A$1:$G$1,0))</f>
        <v>M</v>
      </c>
      <c r="L235" s="3">
        <f>INDEX(products!$A$1:$G$49,MATCH(orders!$E235,products!$A$1:$A$49,0), MATCH(orders!L$1,products!$A$1:$G$1,0))</f>
        <v>0.2</v>
      </c>
      <c r="M235" s="4">
        <f>INDEX(products!$A$1:$G$49,MATCH(orders!$E235,products!$A$1:$A$49,0), MATCH(orders!M$1,products!$A$1:$G$1,0))</f>
        <v>4.125</v>
      </c>
      <c r="N235" s="4">
        <f t="shared" si="6"/>
        <v>20.625</v>
      </c>
      <c r="O235" t="str">
        <f t="shared" si="7"/>
        <v>Excelsa</v>
      </c>
      <c r="P235" t="str" cm="1">
        <f t="array" ref="P235">_xlfn.IFS(K235 = "M", "Medium", K235 = "L", "Light", K235 = "D", "Dark")</f>
        <v>Medium</v>
      </c>
      <c r="Q235" t="str">
        <f>_xlfn.XLOOKUP(Orders[[#This Row],[Customer ID]],customers!$A$2:$A$1001,customers!$I$2:$I$1001,,0)</f>
        <v>No</v>
      </c>
      <c r="S235" t="str">
        <v>KJJ-12573-591</v>
      </c>
      <c r="T235">
        <v>44457</v>
      </c>
      <c r="U235" t="str">
        <v>12997-41076-FQ</v>
      </c>
      <c r="V235" t="str">
        <v>A-L-2.5</v>
      </c>
      <c r="W235">
        <v>1</v>
      </c>
      <c r="X235" t="str">
        <v>Paula Denis</v>
      </c>
      <c r="Y235" t="str">
        <v xml:space="preserve"> </v>
      </c>
      <c r="Z235" t="str">
        <v>United States</v>
      </c>
      <c r="AA235" t="str">
        <v>Ara</v>
      </c>
      <c r="AB235" t="str">
        <v>L</v>
      </c>
      <c r="AC235">
        <v>2.5</v>
      </c>
      <c r="AD235">
        <v>29.784999999999997</v>
      </c>
      <c r="AE235">
        <v>29.784999999999997</v>
      </c>
      <c r="AF235" t="str">
        <v>Arabica</v>
      </c>
      <c r="AG235" t="str">
        <v>Light</v>
      </c>
      <c r="AH235" t="str">
        <v>Yes</v>
      </c>
    </row>
    <row r="236" spans="2:34" x14ac:dyDescent="0.35">
      <c r="B236" s="2" t="s">
        <v>1812</v>
      </c>
      <c r="C236" s="5">
        <v>44602</v>
      </c>
      <c r="D236" s="2" t="s">
        <v>1813</v>
      </c>
      <c r="E236" t="s">
        <v>6164</v>
      </c>
      <c r="F236" s="2">
        <v>1</v>
      </c>
      <c r="G236" s="2" t="str">
        <f>INDEX(customers!$A$2:$I$1001,MATCH(orders!$D236,customers!$A$2:$A$1001,0), MATCH(orders!G$1,customers!$A$1:$I$1,0))</f>
        <v>Tomas Sutty</v>
      </c>
      <c r="H236" s="2" t="str">
        <f>IF(INDEX(customers!$A$2:$I$1001,MATCH(orders!$D236,customers!$A$2:$A$1001,0), MATCH(orders!H$1,customers!$A$1:$I$1,0)) = 0, " ", INDEX(customers!$A$2:$I$1001,MATCH(orders!$D236,customers!$A$2:$A$1001,0), MATCH(orders!H$1,customers!$A$1:$I$1,0)))</f>
        <v>tsutty6i@google.es</v>
      </c>
      <c r="I236" s="2" t="str">
        <f>_xlfn.XLOOKUP(D236,customers!$A$1:$A$1001,customers!$G$1:$G$1001,,0)</f>
        <v>United States</v>
      </c>
      <c r="J236" t="str">
        <f>INDEX(products!$A$1:$G$49,MATCH(orders!$E236,products!$A$1:$A$49,0), MATCH(orders!J$1,products!$A$1:$G$1,0))</f>
        <v>Lib</v>
      </c>
      <c r="K236" t="str">
        <f>INDEX(products!$A$1:$G$49,MATCH(orders!$E236,products!$A$1:$A$49,0), MATCH(orders!K$1,products!$A$1:$G$1,0))</f>
        <v>L</v>
      </c>
      <c r="L236" s="3">
        <f>INDEX(products!$A$1:$G$49,MATCH(orders!$E236,products!$A$1:$A$49,0), MATCH(orders!L$1,products!$A$1:$G$1,0))</f>
        <v>2.5</v>
      </c>
      <c r="M236" s="4">
        <f>INDEX(products!$A$1:$G$49,MATCH(orders!$E236,products!$A$1:$A$49,0), MATCH(orders!M$1,products!$A$1:$G$1,0))</f>
        <v>36.454999999999998</v>
      </c>
      <c r="N236" s="4">
        <f t="shared" si="6"/>
        <v>36.454999999999998</v>
      </c>
      <c r="O236" t="str">
        <f t="shared" si="7"/>
        <v>Liberica</v>
      </c>
      <c r="P236" t="str" cm="1">
        <f t="array" ref="P236">_xlfn.IFS(K236 = "M", "Medium", K236 = "L", "Light", K236 = "D", "Dark")</f>
        <v>Light</v>
      </c>
      <c r="Q236" t="str">
        <f>_xlfn.XLOOKUP(Orders[[#This Row],[Customer ID]],customers!$A$2:$A$1001,customers!$I$2:$I$1001,,0)</f>
        <v>No</v>
      </c>
      <c r="S236" t="str">
        <v>BMM-86471-923</v>
      </c>
      <c r="T236">
        <v>44126</v>
      </c>
      <c r="U236" t="str">
        <v>76319-80715-II</v>
      </c>
      <c r="V236" t="str">
        <v>L-D-2.5</v>
      </c>
      <c r="W236">
        <v>1</v>
      </c>
      <c r="X236" t="str">
        <v>Dallas Yarham</v>
      </c>
      <c r="Y236" t="str">
        <v>dyarhaml3@moonfruit.com</v>
      </c>
      <c r="Z236" t="str">
        <v>United States</v>
      </c>
      <c r="AA236" t="str">
        <v>Lib</v>
      </c>
      <c r="AB236" t="str">
        <v>D</v>
      </c>
      <c r="AC236">
        <v>2.5</v>
      </c>
      <c r="AD236">
        <v>29.784999999999997</v>
      </c>
      <c r="AE236">
        <v>29.784999999999997</v>
      </c>
      <c r="AF236" t="str">
        <v>Liberica</v>
      </c>
      <c r="AG236" t="str">
        <v>Dark</v>
      </c>
      <c r="AH236" t="str">
        <v>Yes</v>
      </c>
    </row>
    <row r="237" spans="2:34" x14ac:dyDescent="0.35">
      <c r="B237" s="2" t="s">
        <v>1818</v>
      </c>
      <c r="C237" s="5">
        <v>43571</v>
      </c>
      <c r="D237" s="2" t="s">
        <v>1819</v>
      </c>
      <c r="E237" t="s">
        <v>6164</v>
      </c>
      <c r="F237" s="2">
        <v>5</v>
      </c>
      <c r="G237" s="2" t="str">
        <f>INDEX(customers!$A$2:$I$1001,MATCH(orders!$D237,customers!$A$2:$A$1001,0), MATCH(orders!G$1,customers!$A$1:$I$1,0))</f>
        <v>Samuele Ales0</v>
      </c>
      <c r="H237" s="2" t="str">
        <f>IF(INDEX(customers!$A$2:$I$1001,MATCH(orders!$D237,customers!$A$2:$A$1001,0), MATCH(orders!H$1,customers!$A$1:$I$1,0)) = 0, " ", INDEX(customers!$A$2:$I$1001,MATCH(orders!$D237,customers!$A$2:$A$1001,0), MATCH(orders!H$1,customers!$A$1:$I$1,0)))</f>
        <v xml:space="preserve"> </v>
      </c>
      <c r="I237" s="2" t="str">
        <f>_xlfn.XLOOKUP(D237,customers!$A$1:$A$1001,customers!$G$1:$G$1001,,0)</f>
        <v>Ireland</v>
      </c>
      <c r="J237" t="str">
        <f>INDEX(products!$A$1:$G$49,MATCH(orders!$E237,products!$A$1:$A$49,0), MATCH(orders!J$1,products!$A$1:$G$1,0))</f>
        <v>Lib</v>
      </c>
      <c r="K237" t="str">
        <f>INDEX(products!$A$1:$G$49,MATCH(orders!$E237,products!$A$1:$A$49,0), MATCH(orders!K$1,products!$A$1:$G$1,0))</f>
        <v>L</v>
      </c>
      <c r="L237" s="3">
        <f>INDEX(products!$A$1:$G$49,MATCH(orders!$E237,products!$A$1:$A$49,0), MATCH(orders!L$1,products!$A$1:$G$1,0))</f>
        <v>2.5</v>
      </c>
      <c r="M237" s="4">
        <f>INDEX(products!$A$1:$G$49,MATCH(orders!$E237,products!$A$1:$A$49,0), MATCH(orders!M$1,products!$A$1:$G$1,0))</f>
        <v>36.454999999999998</v>
      </c>
      <c r="N237" s="4">
        <f t="shared" si="6"/>
        <v>182.27499999999998</v>
      </c>
      <c r="O237" t="str">
        <f t="shared" si="7"/>
        <v>Liberica</v>
      </c>
      <c r="P237" t="str" cm="1">
        <f t="array" ref="P237">_xlfn.IFS(K237 = "M", "Medium", K237 = "L", "Light", K237 = "D", "Dark")</f>
        <v>Light</v>
      </c>
      <c r="Q237" t="str">
        <f>_xlfn.XLOOKUP(Orders[[#This Row],[Customer ID]],customers!$A$2:$A$1001,customers!$I$2:$I$1001,,0)</f>
        <v>No</v>
      </c>
      <c r="S237" t="str">
        <v>HHO-79903-185</v>
      </c>
      <c r="T237">
        <v>44792</v>
      </c>
      <c r="U237" t="str">
        <v>53893-01719-CL</v>
      </c>
      <c r="V237" t="str">
        <v>A-L-2.5</v>
      </c>
      <c r="W237">
        <v>1</v>
      </c>
      <c r="X237" t="str">
        <v>Bee Fattorini</v>
      </c>
      <c r="Y237" t="str">
        <v>bfattorinio3@quantcast.com</v>
      </c>
      <c r="Z237" t="str">
        <v>Ireland</v>
      </c>
      <c r="AA237" t="str">
        <v>Ara</v>
      </c>
      <c r="AB237" t="str">
        <v>L</v>
      </c>
      <c r="AC237">
        <v>2.5</v>
      </c>
      <c r="AD237">
        <v>29.784999999999997</v>
      </c>
      <c r="AE237">
        <v>29.784999999999997</v>
      </c>
      <c r="AF237" t="str">
        <v>Arabica</v>
      </c>
      <c r="AG237" t="str">
        <v>Light</v>
      </c>
      <c r="AH237" t="str">
        <v>Yes</v>
      </c>
    </row>
    <row r="238" spans="2:34" x14ac:dyDescent="0.35">
      <c r="B238" s="2" t="s">
        <v>1822</v>
      </c>
      <c r="C238" s="5">
        <v>43873</v>
      </c>
      <c r="D238" s="2" t="s">
        <v>1823</v>
      </c>
      <c r="E238" t="s">
        <v>6165</v>
      </c>
      <c r="F238" s="2">
        <v>3</v>
      </c>
      <c r="G238" s="2" t="str">
        <f>INDEX(customers!$A$2:$I$1001,MATCH(orders!$D238,customers!$A$2:$A$1001,0), MATCH(orders!G$1,customers!$A$1:$I$1,0))</f>
        <v>Carlie Harce</v>
      </c>
      <c r="H238" s="2" t="str">
        <f>IF(INDEX(customers!$A$2:$I$1001,MATCH(orders!$D238,customers!$A$2:$A$1001,0), MATCH(orders!H$1,customers!$A$1:$I$1,0)) = 0, " ", INDEX(customers!$A$2:$I$1001,MATCH(orders!$D238,customers!$A$2:$A$1001,0), MATCH(orders!H$1,customers!$A$1:$I$1,0)))</f>
        <v>charce6k@cafepress.com</v>
      </c>
      <c r="I238" s="2" t="str">
        <f>_xlfn.XLOOKUP(D238,customers!$A$1:$A$1001,customers!$G$1:$G$1001,,0)</f>
        <v>Ireland</v>
      </c>
      <c r="J238" t="str">
        <f>INDEX(products!$A$1:$G$49,MATCH(orders!$E238,products!$A$1:$A$49,0), MATCH(orders!J$1,products!$A$1:$G$1,0))</f>
        <v>Lib</v>
      </c>
      <c r="K238" t="str">
        <f>INDEX(products!$A$1:$G$49,MATCH(orders!$E238,products!$A$1:$A$49,0), MATCH(orders!K$1,products!$A$1:$G$1,0))</f>
        <v>D</v>
      </c>
      <c r="L238" s="3">
        <f>INDEX(products!$A$1:$G$49,MATCH(orders!$E238,products!$A$1:$A$49,0), MATCH(orders!L$1,products!$A$1:$G$1,0))</f>
        <v>2.5</v>
      </c>
      <c r="M238" s="4">
        <f>INDEX(products!$A$1:$G$49,MATCH(orders!$E238,products!$A$1:$A$49,0), MATCH(orders!M$1,products!$A$1:$G$1,0))</f>
        <v>29.784999999999997</v>
      </c>
      <c r="N238" s="4">
        <f t="shared" si="6"/>
        <v>89.35499999999999</v>
      </c>
      <c r="O238" t="str">
        <f t="shared" si="7"/>
        <v>Liberica</v>
      </c>
      <c r="P238" t="str" cm="1">
        <f t="array" ref="P238">_xlfn.IFS(K238 = "M", "Medium", K238 = "L", "Light", K238 = "D", "Dark")</f>
        <v>Dark</v>
      </c>
      <c r="Q238" t="str">
        <f>_xlfn.XLOOKUP(Orders[[#This Row],[Customer ID]],customers!$A$2:$A$1001,customers!$I$2:$I$1001,,0)</f>
        <v>No</v>
      </c>
      <c r="S238" t="str">
        <v>DXA-50313-073</v>
      </c>
      <c r="T238">
        <v>43707</v>
      </c>
      <c r="U238" t="str">
        <v>19755-55847-VW</v>
      </c>
      <c r="V238" t="str">
        <v>E-L-1</v>
      </c>
      <c r="W238">
        <v>2</v>
      </c>
      <c r="X238" t="str">
        <v>Peyter Matignon</v>
      </c>
      <c r="Y238" t="str">
        <v>pmatignono7@harvard.edu</v>
      </c>
      <c r="Z238" t="str">
        <v>United Kingdom</v>
      </c>
      <c r="AA238" t="str">
        <v>Exc</v>
      </c>
      <c r="AB238" t="str">
        <v>L</v>
      </c>
      <c r="AC238">
        <v>1</v>
      </c>
      <c r="AD238">
        <v>14.85</v>
      </c>
      <c r="AE238">
        <v>29.7</v>
      </c>
      <c r="AF238" t="str">
        <v>Excelsa</v>
      </c>
      <c r="AG238" t="str">
        <v>Light</v>
      </c>
      <c r="AH238" t="str">
        <v>Yes</v>
      </c>
    </row>
    <row r="239" spans="2:34" x14ac:dyDescent="0.35">
      <c r="B239" s="2" t="s">
        <v>1828</v>
      </c>
      <c r="C239" s="5">
        <v>44563</v>
      </c>
      <c r="D239" s="2" t="s">
        <v>1829</v>
      </c>
      <c r="E239" t="s">
        <v>6178</v>
      </c>
      <c r="F239" s="2">
        <v>1</v>
      </c>
      <c r="G239" s="2" t="str">
        <f>INDEX(customers!$A$2:$I$1001,MATCH(orders!$D239,customers!$A$2:$A$1001,0), MATCH(orders!G$1,customers!$A$1:$I$1,0))</f>
        <v>Craggy Bril</v>
      </c>
      <c r="H239" s="2" t="str">
        <f>IF(INDEX(customers!$A$2:$I$1001,MATCH(orders!$D239,customers!$A$2:$A$1001,0), MATCH(orders!H$1,customers!$A$1:$I$1,0)) = 0, " ", INDEX(customers!$A$2:$I$1001,MATCH(orders!$D239,customers!$A$2:$A$1001,0), MATCH(orders!H$1,customers!$A$1:$I$1,0)))</f>
        <v xml:space="preserve"> </v>
      </c>
      <c r="I239" s="2" t="str">
        <f>_xlfn.XLOOKUP(D239,customers!$A$1:$A$1001,customers!$G$1:$G$1001,,0)</f>
        <v>United States</v>
      </c>
      <c r="J239" t="str">
        <f>INDEX(products!$A$1:$G$49,MATCH(orders!$E239,products!$A$1:$A$49,0), MATCH(orders!J$1,products!$A$1:$G$1,0))</f>
        <v>Rob</v>
      </c>
      <c r="K239" t="str">
        <f>INDEX(products!$A$1:$G$49,MATCH(orders!$E239,products!$A$1:$A$49,0), MATCH(orders!K$1,products!$A$1:$G$1,0))</f>
        <v>L</v>
      </c>
      <c r="L239" s="3">
        <f>INDEX(products!$A$1:$G$49,MATCH(orders!$E239,products!$A$1:$A$49,0), MATCH(orders!L$1,products!$A$1:$G$1,0))</f>
        <v>0.2</v>
      </c>
      <c r="M239" s="4">
        <f>INDEX(products!$A$1:$G$49,MATCH(orders!$E239,products!$A$1:$A$49,0), MATCH(orders!M$1,products!$A$1:$G$1,0))</f>
        <v>3.5849999999999995</v>
      </c>
      <c r="N239" s="4">
        <f t="shared" si="6"/>
        <v>3.5849999999999995</v>
      </c>
      <c r="O239" t="str">
        <f t="shared" si="7"/>
        <v>Robusta</v>
      </c>
      <c r="P239" t="str" cm="1">
        <f t="array" ref="P239">_xlfn.IFS(K239 = "M", "Medium", K239 = "L", "Light", K239 = "D", "Dark")</f>
        <v>Light</v>
      </c>
      <c r="Q239" t="str">
        <f>_xlfn.XLOOKUP(Orders[[#This Row],[Customer ID]],customers!$A$2:$A$1001,customers!$I$2:$I$1001,,0)</f>
        <v>Yes</v>
      </c>
      <c r="S239" t="str">
        <v>SFB-97929-779</v>
      </c>
      <c r="T239">
        <v>44659</v>
      </c>
      <c r="U239" t="str">
        <v>85425-33494-HQ</v>
      </c>
      <c r="V239" t="str">
        <v>E-D-0.5</v>
      </c>
      <c r="W239">
        <v>4</v>
      </c>
      <c r="X239" t="str">
        <v>Constance Halfhide</v>
      </c>
      <c r="Y239" t="str">
        <v>chalfhide5s@google.ru</v>
      </c>
      <c r="Z239" t="str">
        <v>Ireland</v>
      </c>
      <c r="AA239" t="str">
        <v>Exc</v>
      </c>
      <c r="AB239" t="str">
        <v>D</v>
      </c>
      <c r="AC239">
        <v>0.5</v>
      </c>
      <c r="AD239">
        <v>7.29</v>
      </c>
      <c r="AE239">
        <v>29.16</v>
      </c>
      <c r="AF239" t="str">
        <v>Excelsa</v>
      </c>
      <c r="AG239" t="str">
        <v>Dark</v>
      </c>
      <c r="AH239" t="str">
        <v>Yes</v>
      </c>
    </row>
    <row r="240" spans="2:34" x14ac:dyDescent="0.35">
      <c r="B240" s="2" t="s">
        <v>1833</v>
      </c>
      <c r="C240" s="5">
        <v>44172</v>
      </c>
      <c r="D240" s="2" t="s">
        <v>1834</v>
      </c>
      <c r="E240" t="s">
        <v>6151</v>
      </c>
      <c r="F240" s="2">
        <v>2</v>
      </c>
      <c r="G240" s="2" t="str">
        <f>INDEX(customers!$A$2:$I$1001,MATCH(orders!$D240,customers!$A$2:$A$1001,0), MATCH(orders!G$1,customers!$A$1:$I$1,0))</f>
        <v>Friederike Drysdale</v>
      </c>
      <c r="H240" s="2" t="str">
        <f>IF(INDEX(customers!$A$2:$I$1001,MATCH(orders!$D240,customers!$A$2:$A$1001,0), MATCH(orders!H$1,customers!$A$1:$I$1,0)) = 0, " ", INDEX(customers!$A$2:$I$1001,MATCH(orders!$D240,customers!$A$2:$A$1001,0), MATCH(orders!H$1,customers!$A$1:$I$1,0)))</f>
        <v>fdrysdale6m@symantec.com</v>
      </c>
      <c r="I240" s="2" t="str">
        <f>_xlfn.XLOOKUP(D240,customers!$A$1:$A$1001,customers!$G$1:$G$1001,,0)</f>
        <v>United States</v>
      </c>
      <c r="J240" t="str">
        <f>INDEX(products!$A$1:$G$49,MATCH(orders!$E240,products!$A$1:$A$49,0), MATCH(orders!J$1,products!$A$1:$G$1,0))</f>
        <v>Rob</v>
      </c>
      <c r="K240" t="str">
        <f>INDEX(products!$A$1:$G$49,MATCH(orders!$E240,products!$A$1:$A$49,0), MATCH(orders!K$1,products!$A$1:$G$1,0))</f>
        <v>M</v>
      </c>
      <c r="L240" s="3">
        <f>INDEX(products!$A$1:$G$49,MATCH(orders!$E240,products!$A$1:$A$49,0), MATCH(orders!L$1,products!$A$1:$G$1,0))</f>
        <v>2.5</v>
      </c>
      <c r="M240" s="4">
        <f>INDEX(products!$A$1:$G$49,MATCH(orders!$E240,products!$A$1:$A$49,0), MATCH(orders!M$1,products!$A$1:$G$1,0))</f>
        <v>22.884999999999998</v>
      </c>
      <c r="N240" s="4">
        <f t="shared" si="6"/>
        <v>45.769999999999996</v>
      </c>
      <c r="O240" t="str">
        <f t="shared" si="7"/>
        <v>Robusta</v>
      </c>
      <c r="P240" t="str" cm="1">
        <f t="array" ref="P240">_xlfn.IFS(K240 = "M", "Medium", K240 = "L", "Light", K240 = "D", "Dark")</f>
        <v>Medium</v>
      </c>
      <c r="Q240" t="str">
        <f>_xlfn.XLOOKUP(Orders[[#This Row],[Customer ID]],customers!$A$2:$A$1001,customers!$I$2:$I$1001,,0)</f>
        <v>Yes</v>
      </c>
      <c r="S240" t="str">
        <v>FTC-35822-530</v>
      </c>
      <c r="T240">
        <v>44114</v>
      </c>
      <c r="U240" t="str">
        <v>14307-87663-KB</v>
      </c>
      <c r="V240" t="str">
        <v>E-D-0.5</v>
      </c>
      <c r="W240">
        <v>4</v>
      </c>
      <c r="X240" t="str">
        <v>Tammie Drynan</v>
      </c>
      <c r="Y240" t="str">
        <v>tdrynan6r@deviantart.com</v>
      </c>
      <c r="Z240" t="str">
        <v>United States</v>
      </c>
      <c r="AA240" t="str">
        <v>Exc</v>
      </c>
      <c r="AB240" t="str">
        <v>D</v>
      </c>
      <c r="AC240">
        <v>0.5</v>
      </c>
      <c r="AD240">
        <v>7.29</v>
      </c>
      <c r="AE240">
        <v>29.16</v>
      </c>
      <c r="AF240" t="str">
        <v>Excelsa</v>
      </c>
      <c r="AG240" t="str">
        <v>Dark</v>
      </c>
      <c r="AH240" t="str">
        <v>Yes</v>
      </c>
    </row>
    <row r="241" spans="2:34" x14ac:dyDescent="0.35">
      <c r="B241" s="2" t="s">
        <v>1839</v>
      </c>
      <c r="C241" s="5">
        <v>43881</v>
      </c>
      <c r="D241" s="2" t="s">
        <v>1840</v>
      </c>
      <c r="E241" t="s">
        <v>6171</v>
      </c>
      <c r="F241" s="2">
        <v>4</v>
      </c>
      <c r="G241" s="2" t="str">
        <f>INDEX(customers!$A$2:$I$1001,MATCH(orders!$D241,customers!$A$2:$A$1001,0), MATCH(orders!G$1,customers!$A$1:$I$1,0))</f>
        <v>Devon Magowan</v>
      </c>
      <c r="H241" s="2" t="str">
        <f>IF(INDEX(customers!$A$2:$I$1001,MATCH(orders!$D241,customers!$A$2:$A$1001,0), MATCH(orders!H$1,customers!$A$1:$I$1,0)) = 0, " ", INDEX(customers!$A$2:$I$1001,MATCH(orders!$D241,customers!$A$2:$A$1001,0), MATCH(orders!H$1,customers!$A$1:$I$1,0)))</f>
        <v>dmagowan6n@fc2.com</v>
      </c>
      <c r="I241" s="2" t="str">
        <f>_xlfn.XLOOKUP(D241,customers!$A$1:$A$1001,customers!$G$1:$G$1001,,0)</f>
        <v>United States</v>
      </c>
      <c r="J241" t="str">
        <f>INDEX(products!$A$1:$G$49,MATCH(orders!$E241,products!$A$1:$A$49,0), MATCH(orders!J$1,products!$A$1:$G$1,0))</f>
        <v>Exc</v>
      </c>
      <c r="K241" t="str">
        <f>INDEX(products!$A$1:$G$49,MATCH(orders!$E241,products!$A$1:$A$49,0), MATCH(orders!K$1,products!$A$1:$G$1,0))</f>
        <v>L</v>
      </c>
      <c r="L241" s="3">
        <f>INDEX(products!$A$1:$G$49,MATCH(orders!$E241,products!$A$1:$A$49,0), MATCH(orders!L$1,products!$A$1:$G$1,0))</f>
        <v>1</v>
      </c>
      <c r="M241" s="4">
        <f>INDEX(products!$A$1:$G$49,MATCH(orders!$E241,products!$A$1:$A$49,0), MATCH(orders!M$1,products!$A$1:$G$1,0))</f>
        <v>14.85</v>
      </c>
      <c r="N241" s="4">
        <f t="shared" si="6"/>
        <v>59.4</v>
      </c>
      <c r="O241" t="str">
        <f t="shared" si="7"/>
        <v>Excelsa</v>
      </c>
      <c r="P241" t="str" cm="1">
        <f t="array" ref="P241">_xlfn.IFS(K241 = "M", "Medium", K241 = "L", "Light", K241 = "D", "Dark")</f>
        <v>Light</v>
      </c>
      <c r="Q241" t="str">
        <f>_xlfn.XLOOKUP(Orders[[#This Row],[Customer ID]],customers!$A$2:$A$1001,customers!$I$2:$I$1001,,0)</f>
        <v>No</v>
      </c>
      <c r="S241" t="str">
        <v>DLV-65840-759</v>
      </c>
      <c r="T241">
        <v>44712</v>
      </c>
      <c r="U241" t="str">
        <v>77192-72145-RG</v>
      </c>
      <c r="V241" t="str">
        <v>L-M-1</v>
      </c>
      <c r="W241">
        <v>2</v>
      </c>
      <c r="X241" t="str">
        <v>Meade Birkin</v>
      </c>
      <c r="Y241" t="str">
        <v>mbirkinnz@java.com</v>
      </c>
      <c r="Z241" t="str">
        <v>United States</v>
      </c>
      <c r="AA241" t="str">
        <v>Lib</v>
      </c>
      <c r="AB241" t="str">
        <v>M</v>
      </c>
      <c r="AC241">
        <v>1</v>
      </c>
      <c r="AD241">
        <v>14.55</v>
      </c>
      <c r="AE241">
        <v>29.1</v>
      </c>
      <c r="AF241" t="str">
        <v>Liberica</v>
      </c>
      <c r="AG241" t="str">
        <v>Medium</v>
      </c>
      <c r="AH241" t="str">
        <v>Yes</v>
      </c>
    </row>
    <row r="242" spans="2:34" x14ac:dyDescent="0.35">
      <c r="B242" s="2" t="s">
        <v>1845</v>
      </c>
      <c r="C242" s="5">
        <v>43993</v>
      </c>
      <c r="D242" s="2" t="s">
        <v>1846</v>
      </c>
      <c r="E242" t="s">
        <v>6175</v>
      </c>
      <c r="F242" s="2">
        <v>6</v>
      </c>
      <c r="G242" s="2" t="str">
        <f>INDEX(customers!$A$2:$I$1001,MATCH(orders!$D242,customers!$A$2:$A$1001,0), MATCH(orders!G$1,customers!$A$1:$I$1,0))</f>
        <v>Codi Littrell</v>
      </c>
      <c r="H242" s="2" t="str">
        <f>IF(INDEX(customers!$A$2:$I$1001,MATCH(orders!$D242,customers!$A$2:$A$1001,0), MATCH(orders!H$1,customers!$A$1:$I$1,0)) = 0, " ", INDEX(customers!$A$2:$I$1001,MATCH(orders!$D242,customers!$A$2:$A$1001,0), MATCH(orders!H$1,customers!$A$1:$I$1,0)))</f>
        <v xml:space="preserve"> </v>
      </c>
      <c r="I242" s="2" t="str">
        <f>_xlfn.XLOOKUP(D242,customers!$A$1:$A$1001,customers!$G$1:$G$1001,,0)</f>
        <v>United States</v>
      </c>
      <c r="J242" t="str">
        <f>INDEX(products!$A$1:$G$49,MATCH(orders!$E242,products!$A$1:$A$49,0), MATCH(orders!J$1,products!$A$1:$G$1,0))</f>
        <v>Ara</v>
      </c>
      <c r="K242" t="str">
        <f>INDEX(products!$A$1:$G$49,MATCH(orders!$E242,products!$A$1:$A$49,0), MATCH(orders!K$1,products!$A$1:$G$1,0))</f>
        <v>M</v>
      </c>
      <c r="L242" s="3">
        <f>INDEX(products!$A$1:$G$49,MATCH(orders!$E242,products!$A$1:$A$49,0), MATCH(orders!L$1,products!$A$1:$G$1,0))</f>
        <v>2.5</v>
      </c>
      <c r="M242" s="4">
        <f>INDEX(products!$A$1:$G$49,MATCH(orders!$E242,products!$A$1:$A$49,0), MATCH(orders!M$1,products!$A$1:$G$1,0))</f>
        <v>25.874999999999996</v>
      </c>
      <c r="N242" s="4">
        <f t="shared" si="6"/>
        <v>155.24999999999997</v>
      </c>
      <c r="O242" t="str">
        <f t="shared" si="7"/>
        <v>Arabica</v>
      </c>
      <c r="P242" t="str" cm="1">
        <f t="array" ref="P242">_xlfn.IFS(K242 = "M", "Medium", K242 = "L", "Light", K242 = "D", "Dark")</f>
        <v>Medium</v>
      </c>
      <c r="Q242" t="str">
        <f>_xlfn.XLOOKUP(Orders[[#This Row],[Customer ID]],customers!$A$2:$A$1001,customers!$I$2:$I$1001,,0)</f>
        <v>Yes</v>
      </c>
      <c r="S242" t="str">
        <v>HGE-19842-613</v>
      </c>
      <c r="T242">
        <v>44574</v>
      </c>
      <c r="U242" t="str">
        <v>49401-45041-ZU</v>
      </c>
      <c r="V242" t="str">
        <v>R-L-0.5</v>
      </c>
      <c r="W242">
        <v>4</v>
      </c>
      <c r="X242" t="str">
        <v>Janeva Edinboro</v>
      </c>
      <c r="Y242" t="str">
        <v>jedinboronc@reverbnation.com</v>
      </c>
      <c r="Z242" t="str">
        <v>United States</v>
      </c>
      <c r="AA242" t="str">
        <v>Rob</v>
      </c>
      <c r="AB242" t="str">
        <v>L</v>
      </c>
      <c r="AC242">
        <v>0.5</v>
      </c>
      <c r="AD242">
        <v>7.169999999999999</v>
      </c>
      <c r="AE242">
        <v>28.679999999999996</v>
      </c>
      <c r="AF242" t="str">
        <v>Robusta</v>
      </c>
      <c r="AG242" t="str">
        <v>Light</v>
      </c>
      <c r="AH242" t="str">
        <v>Yes</v>
      </c>
    </row>
    <row r="243" spans="2:34" x14ac:dyDescent="0.35">
      <c r="B243" s="2" t="s">
        <v>1849</v>
      </c>
      <c r="C243" s="5">
        <v>44082</v>
      </c>
      <c r="D243" s="2" t="s">
        <v>1850</v>
      </c>
      <c r="E243" t="s">
        <v>6151</v>
      </c>
      <c r="F243" s="2">
        <v>2</v>
      </c>
      <c r="G243" s="2" t="str">
        <f>INDEX(customers!$A$2:$I$1001,MATCH(orders!$D243,customers!$A$2:$A$1001,0), MATCH(orders!G$1,customers!$A$1:$I$1,0))</f>
        <v>Christel Speak</v>
      </c>
      <c r="H243" s="2" t="str">
        <f>IF(INDEX(customers!$A$2:$I$1001,MATCH(orders!$D243,customers!$A$2:$A$1001,0), MATCH(orders!H$1,customers!$A$1:$I$1,0)) = 0, " ", INDEX(customers!$A$2:$I$1001,MATCH(orders!$D243,customers!$A$2:$A$1001,0), MATCH(orders!H$1,customers!$A$1:$I$1,0)))</f>
        <v xml:space="preserve"> </v>
      </c>
      <c r="I243" s="2" t="str">
        <f>_xlfn.XLOOKUP(D243,customers!$A$1:$A$1001,customers!$G$1:$G$1001,,0)</f>
        <v>United States</v>
      </c>
      <c r="J243" t="str">
        <f>INDEX(products!$A$1:$G$49,MATCH(orders!$E243,products!$A$1:$A$49,0), MATCH(orders!J$1,products!$A$1:$G$1,0))</f>
        <v>Rob</v>
      </c>
      <c r="K243" t="str">
        <f>INDEX(products!$A$1:$G$49,MATCH(orders!$E243,products!$A$1:$A$49,0), MATCH(orders!K$1,products!$A$1:$G$1,0))</f>
        <v>M</v>
      </c>
      <c r="L243" s="3">
        <f>INDEX(products!$A$1:$G$49,MATCH(orders!$E243,products!$A$1:$A$49,0), MATCH(orders!L$1,products!$A$1:$G$1,0))</f>
        <v>2.5</v>
      </c>
      <c r="M243" s="4">
        <f>INDEX(products!$A$1:$G$49,MATCH(orders!$E243,products!$A$1:$A$49,0), MATCH(orders!M$1,products!$A$1:$G$1,0))</f>
        <v>22.884999999999998</v>
      </c>
      <c r="N243" s="4">
        <f t="shared" si="6"/>
        <v>45.769999999999996</v>
      </c>
      <c r="O243" t="str">
        <f t="shared" si="7"/>
        <v>Robusta</v>
      </c>
      <c r="P243" t="str" cm="1">
        <f t="array" ref="P243">_xlfn.IFS(K243 = "M", "Medium", K243 = "L", "Light", K243 = "D", "Dark")</f>
        <v>Medium</v>
      </c>
      <c r="Q243" t="str">
        <f>_xlfn.XLOOKUP(Orders[[#This Row],[Customer ID]],customers!$A$2:$A$1001,customers!$I$2:$I$1001,,0)</f>
        <v>No</v>
      </c>
      <c r="S243" t="str">
        <v>DOH-92927-530</v>
      </c>
      <c r="T243">
        <v>43885</v>
      </c>
      <c r="U243" t="str">
        <v>12839-56537-TQ</v>
      </c>
      <c r="V243" t="str">
        <v>L-L-0.2</v>
      </c>
      <c r="W243">
        <v>6</v>
      </c>
      <c r="X243" t="str">
        <v>Clement Vasiliev</v>
      </c>
      <c r="Y243" t="str">
        <v>cvasiliev9b@discuz.net</v>
      </c>
      <c r="Z243" t="str">
        <v>United States</v>
      </c>
      <c r="AA243" t="str">
        <v>Lib</v>
      </c>
      <c r="AB243" t="str">
        <v>L</v>
      </c>
      <c r="AC243">
        <v>0.2</v>
      </c>
      <c r="AD243">
        <v>4.7549999999999999</v>
      </c>
      <c r="AE243">
        <v>28.53</v>
      </c>
      <c r="AF243" t="str">
        <v>Liberica</v>
      </c>
      <c r="AG243" t="str">
        <v>Light</v>
      </c>
      <c r="AH243" t="str">
        <v>Yes</v>
      </c>
    </row>
    <row r="244" spans="2:34" x14ac:dyDescent="0.35">
      <c r="B244" s="2" t="s">
        <v>1854</v>
      </c>
      <c r="C244" s="5">
        <v>43918</v>
      </c>
      <c r="D244" s="2" t="s">
        <v>1855</v>
      </c>
      <c r="E244" t="s">
        <v>6183</v>
      </c>
      <c r="F244" s="2">
        <v>3</v>
      </c>
      <c r="G244" s="2" t="str">
        <f>INDEX(customers!$A$2:$I$1001,MATCH(orders!$D244,customers!$A$2:$A$1001,0), MATCH(orders!G$1,customers!$A$1:$I$1,0))</f>
        <v>Sibella Rushbrooke</v>
      </c>
      <c r="H244" s="2" t="str">
        <f>IF(INDEX(customers!$A$2:$I$1001,MATCH(orders!$D244,customers!$A$2:$A$1001,0), MATCH(orders!H$1,customers!$A$1:$I$1,0)) = 0, " ", INDEX(customers!$A$2:$I$1001,MATCH(orders!$D244,customers!$A$2:$A$1001,0), MATCH(orders!H$1,customers!$A$1:$I$1,0)))</f>
        <v>srushbrooke6q@youku.com</v>
      </c>
      <c r="I244" s="2" t="str">
        <f>_xlfn.XLOOKUP(D244,customers!$A$1:$A$1001,customers!$G$1:$G$1001,,0)</f>
        <v>United States</v>
      </c>
      <c r="J244" t="str">
        <f>INDEX(products!$A$1:$G$49,MATCH(orders!$E244,products!$A$1:$A$49,0), MATCH(orders!J$1,products!$A$1:$G$1,0))</f>
        <v>Exc</v>
      </c>
      <c r="K244" t="str">
        <f>INDEX(products!$A$1:$G$49,MATCH(orders!$E244,products!$A$1:$A$49,0), MATCH(orders!K$1,products!$A$1:$G$1,0))</f>
        <v>D</v>
      </c>
      <c r="L244" s="3">
        <f>INDEX(products!$A$1:$G$49,MATCH(orders!$E244,products!$A$1:$A$49,0), MATCH(orders!L$1,products!$A$1:$G$1,0))</f>
        <v>1</v>
      </c>
      <c r="M244" s="4">
        <f>INDEX(products!$A$1:$G$49,MATCH(orders!$E244,products!$A$1:$A$49,0), MATCH(orders!M$1,products!$A$1:$G$1,0))</f>
        <v>12.15</v>
      </c>
      <c r="N244" s="4">
        <f t="shared" si="6"/>
        <v>36.450000000000003</v>
      </c>
      <c r="O244" t="str">
        <f t="shared" si="7"/>
        <v>Excelsa</v>
      </c>
      <c r="P244" t="str" cm="1">
        <f t="array" ref="P244">_xlfn.IFS(K244 = "M", "Medium", K244 = "L", "Light", K244 = "D", "Dark")</f>
        <v>Dark</v>
      </c>
      <c r="Q244" t="str">
        <f>_xlfn.XLOOKUP(Orders[[#This Row],[Customer ID]],customers!$A$2:$A$1001,customers!$I$2:$I$1001,,0)</f>
        <v>Yes</v>
      </c>
      <c r="S244" t="str">
        <v>CKS-47815-571</v>
      </c>
      <c r="T244">
        <v>44502</v>
      </c>
      <c r="U244" t="str">
        <v>45666-86771-EH</v>
      </c>
      <c r="V244" t="str">
        <v>L-L-0.5</v>
      </c>
      <c r="W244">
        <v>3</v>
      </c>
      <c r="X244" t="str">
        <v>Ardith Chill</v>
      </c>
      <c r="Y244" t="str">
        <v>achillhz@epa.gov</v>
      </c>
      <c r="Z244" t="str">
        <v>United Kingdom</v>
      </c>
      <c r="AA244" t="str">
        <v>Lib</v>
      </c>
      <c r="AB244" t="str">
        <v>L</v>
      </c>
      <c r="AC244">
        <v>0.5</v>
      </c>
      <c r="AD244">
        <v>9.51</v>
      </c>
      <c r="AE244">
        <v>28.53</v>
      </c>
      <c r="AF244" t="str">
        <v>Liberica</v>
      </c>
      <c r="AG244" t="str">
        <v>Light</v>
      </c>
      <c r="AH244" t="str">
        <v>Yes</v>
      </c>
    </row>
    <row r="245" spans="2:34" x14ac:dyDescent="0.35">
      <c r="B245" s="2" t="s">
        <v>1860</v>
      </c>
      <c r="C245" s="5">
        <v>44114</v>
      </c>
      <c r="D245" s="2" t="s">
        <v>1861</v>
      </c>
      <c r="E245" t="s">
        <v>6144</v>
      </c>
      <c r="F245" s="2">
        <v>4</v>
      </c>
      <c r="G245" s="2" t="str">
        <f>INDEX(customers!$A$2:$I$1001,MATCH(orders!$D245,customers!$A$2:$A$1001,0), MATCH(orders!G$1,customers!$A$1:$I$1,0))</f>
        <v>Tammie Drynan</v>
      </c>
      <c r="H245" s="2" t="str">
        <f>IF(INDEX(customers!$A$2:$I$1001,MATCH(orders!$D245,customers!$A$2:$A$1001,0), MATCH(orders!H$1,customers!$A$1:$I$1,0)) = 0, " ", INDEX(customers!$A$2:$I$1001,MATCH(orders!$D245,customers!$A$2:$A$1001,0), MATCH(orders!H$1,customers!$A$1:$I$1,0)))</f>
        <v>tdrynan6r@deviantart.com</v>
      </c>
      <c r="I245" s="2" t="str">
        <f>_xlfn.XLOOKUP(D245,customers!$A$1:$A$1001,customers!$G$1:$G$1001,,0)</f>
        <v>United States</v>
      </c>
      <c r="J245" t="str">
        <f>INDEX(products!$A$1:$G$49,MATCH(orders!$E245,products!$A$1:$A$49,0), MATCH(orders!J$1,products!$A$1:$G$1,0))</f>
        <v>Exc</v>
      </c>
      <c r="K245" t="str">
        <f>INDEX(products!$A$1:$G$49,MATCH(orders!$E245,products!$A$1:$A$49,0), MATCH(orders!K$1,products!$A$1:$G$1,0))</f>
        <v>D</v>
      </c>
      <c r="L245" s="3">
        <f>INDEX(products!$A$1:$G$49,MATCH(orders!$E245,products!$A$1:$A$49,0), MATCH(orders!L$1,products!$A$1:$G$1,0))</f>
        <v>0.5</v>
      </c>
      <c r="M245" s="4">
        <f>INDEX(products!$A$1:$G$49,MATCH(orders!$E245,products!$A$1:$A$49,0), MATCH(orders!M$1,products!$A$1:$G$1,0))</f>
        <v>7.29</v>
      </c>
      <c r="N245" s="4">
        <f t="shared" si="6"/>
        <v>29.16</v>
      </c>
      <c r="O245" t="str">
        <f t="shared" si="7"/>
        <v>Excelsa</v>
      </c>
      <c r="P245" t="str" cm="1">
        <f t="array" ref="P245">_xlfn.IFS(K245 = "M", "Medium", K245 = "L", "Light", K245 = "D", "Dark")</f>
        <v>Dark</v>
      </c>
      <c r="Q245" t="str">
        <f>_xlfn.XLOOKUP(Orders[[#This Row],[Customer ID]],customers!$A$2:$A$1001,customers!$I$2:$I$1001,,0)</f>
        <v>Yes</v>
      </c>
      <c r="S245" t="str">
        <v>FOJ-02234-063</v>
      </c>
      <c r="T245">
        <v>44676</v>
      </c>
      <c r="U245" t="str">
        <v>59081-87231-VP</v>
      </c>
      <c r="V245" t="str">
        <v>E-D-2.5</v>
      </c>
      <c r="W245">
        <v>1</v>
      </c>
      <c r="X245" t="str">
        <v>Denyse O'Calleran</v>
      </c>
      <c r="Y245" t="str">
        <v>docalleran75@ucla.edu</v>
      </c>
      <c r="Z245" t="str">
        <v>United States</v>
      </c>
      <c r="AA245" t="str">
        <v>Exc</v>
      </c>
      <c r="AB245" t="str">
        <v>D</v>
      </c>
      <c r="AC245">
        <v>2.5</v>
      </c>
      <c r="AD245">
        <v>27.945</v>
      </c>
      <c r="AE245">
        <v>27.945</v>
      </c>
      <c r="AF245" t="str">
        <v>Excelsa</v>
      </c>
      <c r="AG245" t="str">
        <v>Dark</v>
      </c>
      <c r="AH245" t="str">
        <v>Yes</v>
      </c>
    </row>
    <row r="246" spans="2:34" x14ac:dyDescent="0.35">
      <c r="B246" s="2" t="s">
        <v>1866</v>
      </c>
      <c r="C246" s="5">
        <v>44702</v>
      </c>
      <c r="D246" s="2" t="s">
        <v>1867</v>
      </c>
      <c r="E246" t="s">
        <v>6181</v>
      </c>
      <c r="F246" s="2">
        <v>4</v>
      </c>
      <c r="G246" s="2" t="str">
        <f>INDEX(customers!$A$2:$I$1001,MATCH(orders!$D246,customers!$A$2:$A$1001,0), MATCH(orders!G$1,customers!$A$1:$I$1,0))</f>
        <v>Effie Yurkov</v>
      </c>
      <c r="H246" s="2" t="str">
        <f>IF(INDEX(customers!$A$2:$I$1001,MATCH(orders!$D246,customers!$A$2:$A$1001,0), MATCH(orders!H$1,customers!$A$1:$I$1,0)) = 0, " ", INDEX(customers!$A$2:$I$1001,MATCH(orders!$D246,customers!$A$2:$A$1001,0), MATCH(orders!H$1,customers!$A$1:$I$1,0)))</f>
        <v>eyurkov6s@hud.gov</v>
      </c>
      <c r="I246" s="2" t="str">
        <f>_xlfn.XLOOKUP(D246,customers!$A$1:$A$1001,customers!$G$1:$G$1001,,0)</f>
        <v>United States</v>
      </c>
      <c r="J246" t="str">
        <f>INDEX(products!$A$1:$G$49,MATCH(orders!$E246,products!$A$1:$A$49,0), MATCH(orders!J$1,products!$A$1:$G$1,0))</f>
        <v>Lib</v>
      </c>
      <c r="K246" t="str">
        <f>INDEX(products!$A$1:$G$49,MATCH(orders!$E246,products!$A$1:$A$49,0), MATCH(orders!K$1,products!$A$1:$G$1,0))</f>
        <v>M</v>
      </c>
      <c r="L246" s="3">
        <f>INDEX(products!$A$1:$G$49,MATCH(orders!$E246,products!$A$1:$A$49,0), MATCH(orders!L$1,products!$A$1:$G$1,0))</f>
        <v>2.5</v>
      </c>
      <c r="M246" s="4">
        <f>INDEX(products!$A$1:$G$49,MATCH(orders!$E246,products!$A$1:$A$49,0), MATCH(orders!M$1,products!$A$1:$G$1,0))</f>
        <v>33.464999999999996</v>
      </c>
      <c r="N246" s="4">
        <f t="shared" si="6"/>
        <v>133.85999999999999</v>
      </c>
      <c r="O246" t="str">
        <f t="shared" si="7"/>
        <v>Liberica</v>
      </c>
      <c r="P246" t="str" cm="1">
        <f t="array" ref="P246">_xlfn.IFS(K246 = "M", "Medium", K246 = "L", "Light", K246 = "D", "Dark")</f>
        <v>Medium</v>
      </c>
      <c r="Q246" t="str">
        <f>_xlfn.XLOOKUP(Orders[[#This Row],[Customer ID]],customers!$A$2:$A$1001,customers!$I$2:$I$1001,,0)</f>
        <v>No</v>
      </c>
      <c r="S246" t="str">
        <v>VQW-91903-926</v>
      </c>
      <c r="T246">
        <v>43903</v>
      </c>
      <c r="U246" t="str">
        <v>05325-97750-WP</v>
      </c>
      <c r="V246" t="str">
        <v>E-D-2.5</v>
      </c>
      <c r="W246">
        <v>1</v>
      </c>
      <c r="X246" t="str">
        <v>Cody Verissimo</v>
      </c>
      <c r="Y246" t="str">
        <v>cverissimogh@theglobeandmail.com</v>
      </c>
      <c r="Z246" t="str">
        <v>United Kingdom</v>
      </c>
      <c r="AA246" t="str">
        <v>Exc</v>
      </c>
      <c r="AB246" t="str">
        <v>D</v>
      </c>
      <c r="AC246">
        <v>2.5</v>
      </c>
      <c r="AD246">
        <v>27.945</v>
      </c>
      <c r="AE246">
        <v>27.945</v>
      </c>
      <c r="AF246" t="str">
        <v>Excelsa</v>
      </c>
      <c r="AG246" t="str">
        <v>Dark</v>
      </c>
      <c r="AH246" t="str">
        <v>Yes</v>
      </c>
    </row>
    <row r="247" spans="2:34" x14ac:dyDescent="0.35">
      <c r="B247" s="2" t="s">
        <v>1872</v>
      </c>
      <c r="C247" s="5">
        <v>43951</v>
      </c>
      <c r="D247" s="2" t="s">
        <v>1873</v>
      </c>
      <c r="E247" t="s">
        <v>6145</v>
      </c>
      <c r="F247" s="2">
        <v>5</v>
      </c>
      <c r="G247" s="2" t="str">
        <f>INDEX(customers!$A$2:$I$1001,MATCH(orders!$D247,customers!$A$2:$A$1001,0), MATCH(orders!G$1,customers!$A$1:$I$1,0))</f>
        <v>Lexie Mallan</v>
      </c>
      <c r="H247" s="2" t="str">
        <f>IF(INDEX(customers!$A$2:$I$1001,MATCH(orders!$D247,customers!$A$2:$A$1001,0), MATCH(orders!H$1,customers!$A$1:$I$1,0)) = 0, " ", INDEX(customers!$A$2:$I$1001,MATCH(orders!$D247,customers!$A$2:$A$1001,0), MATCH(orders!H$1,customers!$A$1:$I$1,0)))</f>
        <v>lmallan6t@state.gov</v>
      </c>
      <c r="I247" s="2" t="str">
        <f>_xlfn.XLOOKUP(D247,customers!$A$1:$A$1001,customers!$G$1:$G$1001,,0)</f>
        <v>United States</v>
      </c>
      <c r="J247" t="str">
        <f>INDEX(products!$A$1:$G$49,MATCH(orders!$E247,products!$A$1:$A$49,0), MATCH(orders!J$1,products!$A$1:$G$1,0))</f>
        <v>Lib</v>
      </c>
      <c r="K247" t="str">
        <f>INDEX(products!$A$1:$G$49,MATCH(orders!$E247,products!$A$1:$A$49,0), MATCH(orders!K$1,products!$A$1:$G$1,0))</f>
        <v>L</v>
      </c>
      <c r="L247" s="3">
        <f>INDEX(products!$A$1:$G$49,MATCH(orders!$E247,products!$A$1:$A$49,0), MATCH(orders!L$1,products!$A$1:$G$1,0))</f>
        <v>0.2</v>
      </c>
      <c r="M247" s="4">
        <f>INDEX(products!$A$1:$G$49,MATCH(orders!$E247,products!$A$1:$A$49,0), MATCH(orders!M$1,products!$A$1:$G$1,0))</f>
        <v>4.7549999999999999</v>
      </c>
      <c r="N247" s="4">
        <f t="shared" si="6"/>
        <v>23.774999999999999</v>
      </c>
      <c r="O247" t="str">
        <f t="shared" si="7"/>
        <v>Liberica</v>
      </c>
      <c r="P247" t="str" cm="1">
        <f t="array" ref="P247">_xlfn.IFS(K247 = "M", "Medium", K247 = "L", "Light", K247 = "D", "Dark")</f>
        <v>Light</v>
      </c>
      <c r="Q247" t="str">
        <f>_xlfn.XLOOKUP(Orders[[#This Row],[Customer ID]],customers!$A$2:$A$1001,customers!$I$2:$I$1001,,0)</f>
        <v>Yes</v>
      </c>
      <c r="S247" t="str">
        <v>TZD-67261-174</v>
      </c>
      <c r="T247">
        <v>43888</v>
      </c>
      <c r="U247" t="str">
        <v>01841-48191-NL</v>
      </c>
      <c r="V247" t="str">
        <v>E-D-2.5</v>
      </c>
      <c r="W247">
        <v>1</v>
      </c>
      <c r="X247" t="str">
        <v>Cam Jewster</v>
      </c>
      <c r="Y247" t="str">
        <v>cjewsterlu@moonfruit.com</v>
      </c>
      <c r="Z247" t="str">
        <v>United States</v>
      </c>
      <c r="AA247" t="str">
        <v>Exc</v>
      </c>
      <c r="AB247" t="str">
        <v>D</v>
      </c>
      <c r="AC247">
        <v>2.5</v>
      </c>
      <c r="AD247">
        <v>27.945</v>
      </c>
      <c r="AE247">
        <v>27.945</v>
      </c>
      <c r="AF247" t="str">
        <v>Excelsa</v>
      </c>
      <c r="AG247" t="str">
        <v>Dark</v>
      </c>
      <c r="AH247" t="str">
        <v>Yes</v>
      </c>
    </row>
    <row r="248" spans="2:34" x14ac:dyDescent="0.35">
      <c r="B248" s="2" t="s">
        <v>1878</v>
      </c>
      <c r="C248" s="5">
        <v>44542</v>
      </c>
      <c r="D248" s="2" t="s">
        <v>1879</v>
      </c>
      <c r="E248" t="s">
        <v>6143</v>
      </c>
      <c r="F248" s="2">
        <v>3</v>
      </c>
      <c r="G248" s="2" t="str">
        <f>INDEX(customers!$A$2:$I$1001,MATCH(orders!$D248,customers!$A$2:$A$1001,0), MATCH(orders!G$1,customers!$A$1:$I$1,0))</f>
        <v>Georgena Bentjens</v>
      </c>
      <c r="H248" s="2" t="str">
        <f>IF(INDEX(customers!$A$2:$I$1001,MATCH(orders!$D248,customers!$A$2:$A$1001,0), MATCH(orders!H$1,customers!$A$1:$I$1,0)) = 0, " ", INDEX(customers!$A$2:$I$1001,MATCH(orders!$D248,customers!$A$2:$A$1001,0), MATCH(orders!H$1,customers!$A$1:$I$1,0)))</f>
        <v>gbentjens6u@netlog.com</v>
      </c>
      <c r="I248" s="2" t="str">
        <f>_xlfn.XLOOKUP(D248,customers!$A$1:$A$1001,customers!$G$1:$G$1001,,0)</f>
        <v>United Kingdom</v>
      </c>
      <c r="J248" t="str">
        <f>INDEX(products!$A$1:$G$49,MATCH(orders!$E248,products!$A$1:$A$49,0), MATCH(orders!J$1,products!$A$1:$G$1,0))</f>
        <v>Lib</v>
      </c>
      <c r="K248" t="str">
        <f>INDEX(products!$A$1:$G$49,MATCH(orders!$E248,products!$A$1:$A$49,0), MATCH(orders!K$1,products!$A$1:$G$1,0))</f>
        <v>D</v>
      </c>
      <c r="L248" s="3">
        <f>INDEX(products!$A$1:$G$49,MATCH(orders!$E248,products!$A$1:$A$49,0), MATCH(orders!L$1,products!$A$1:$G$1,0))</f>
        <v>1</v>
      </c>
      <c r="M248" s="4">
        <f>INDEX(products!$A$1:$G$49,MATCH(orders!$E248,products!$A$1:$A$49,0), MATCH(orders!M$1,products!$A$1:$G$1,0))</f>
        <v>12.95</v>
      </c>
      <c r="N248" s="4">
        <f t="shared" si="6"/>
        <v>38.849999999999994</v>
      </c>
      <c r="O248" t="str">
        <f t="shared" si="7"/>
        <v>Liberica</v>
      </c>
      <c r="P248" t="str" cm="1">
        <f t="array" ref="P248">_xlfn.IFS(K248 = "M", "Medium", K248 = "L", "Light", K248 = "D", "Dark")</f>
        <v>Dark</v>
      </c>
      <c r="Q248" t="str">
        <f>_xlfn.XLOOKUP(Orders[[#This Row],[Customer ID]],customers!$A$2:$A$1001,customers!$I$2:$I$1001,,0)</f>
        <v>No</v>
      </c>
      <c r="S248" t="str">
        <v>HEL-86709-449</v>
      </c>
      <c r="T248">
        <v>44722</v>
      </c>
      <c r="U248" t="str">
        <v>86579-92122-OC</v>
      </c>
      <c r="V248" t="str">
        <v>E-D-2.5</v>
      </c>
      <c r="W248">
        <v>1</v>
      </c>
      <c r="X248" t="str">
        <v>Brenn Dundredge</v>
      </c>
      <c r="Y248" t="str">
        <v xml:space="preserve"> </v>
      </c>
      <c r="Z248" t="str">
        <v>United States</v>
      </c>
      <c r="AA248" t="str">
        <v>Exc</v>
      </c>
      <c r="AB248" t="str">
        <v>D</v>
      </c>
      <c r="AC248">
        <v>2.5</v>
      </c>
      <c r="AD248">
        <v>27.945</v>
      </c>
      <c r="AE248">
        <v>27.945</v>
      </c>
      <c r="AF248" t="str">
        <v>Excelsa</v>
      </c>
      <c r="AG248" t="str">
        <v>Dark</v>
      </c>
      <c r="AH248" t="str">
        <v>Yes</v>
      </c>
    </row>
    <row r="249" spans="2:34" x14ac:dyDescent="0.35">
      <c r="B249" s="2" t="s">
        <v>1884</v>
      </c>
      <c r="C249" s="5">
        <v>44131</v>
      </c>
      <c r="D249" s="2" t="s">
        <v>1885</v>
      </c>
      <c r="E249" t="s">
        <v>6178</v>
      </c>
      <c r="F249" s="2">
        <v>6</v>
      </c>
      <c r="G249" s="2" t="str">
        <f>INDEX(customers!$A$2:$I$1001,MATCH(orders!$D249,customers!$A$2:$A$1001,0), MATCH(orders!G$1,customers!$A$1:$I$1,0))</f>
        <v>Delmar Beasant</v>
      </c>
      <c r="H249" s="2" t="str">
        <f>IF(INDEX(customers!$A$2:$I$1001,MATCH(orders!$D249,customers!$A$2:$A$1001,0), MATCH(orders!H$1,customers!$A$1:$I$1,0)) = 0, " ", INDEX(customers!$A$2:$I$1001,MATCH(orders!$D249,customers!$A$2:$A$1001,0), MATCH(orders!H$1,customers!$A$1:$I$1,0)))</f>
        <v xml:space="preserve"> </v>
      </c>
      <c r="I249" s="2" t="str">
        <f>_xlfn.XLOOKUP(D249,customers!$A$1:$A$1001,customers!$G$1:$G$1001,,0)</f>
        <v>Ireland</v>
      </c>
      <c r="J249" t="str">
        <f>INDEX(products!$A$1:$G$49,MATCH(orders!$E249,products!$A$1:$A$49,0), MATCH(orders!J$1,products!$A$1:$G$1,0))</f>
        <v>Rob</v>
      </c>
      <c r="K249" t="str">
        <f>INDEX(products!$A$1:$G$49,MATCH(orders!$E249,products!$A$1:$A$49,0), MATCH(orders!K$1,products!$A$1:$G$1,0))</f>
        <v>L</v>
      </c>
      <c r="L249" s="3">
        <f>INDEX(products!$A$1:$G$49,MATCH(orders!$E249,products!$A$1:$A$49,0), MATCH(orders!L$1,products!$A$1:$G$1,0))</f>
        <v>0.2</v>
      </c>
      <c r="M249" s="4">
        <f>INDEX(products!$A$1:$G$49,MATCH(orders!$E249,products!$A$1:$A$49,0), MATCH(orders!M$1,products!$A$1:$G$1,0))</f>
        <v>3.5849999999999995</v>
      </c>
      <c r="N249" s="4">
        <f t="shared" si="6"/>
        <v>21.509999999999998</v>
      </c>
      <c r="O249" t="str">
        <f t="shared" si="7"/>
        <v>Robusta</v>
      </c>
      <c r="P249" t="str" cm="1">
        <f t="array" ref="P249">_xlfn.IFS(K249 = "M", "Medium", K249 = "L", "Light", K249 = "D", "Dark")</f>
        <v>Light</v>
      </c>
      <c r="Q249" t="str">
        <f>_xlfn.XLOOKUP(Orders[[#This Row],[Customer ID]],customers!$A$2:$A$1001,customers!$I$2:$I$1001,,0)</f>
        <v>Yes</v>
      </c>
      <c r="S249" t="str">
        <v>GVG-59542-307</v>
      </c>
      <c r="T249">
        <v>43648</v>
      </c>
      <c r="U249" t="str">
        <v>26314-66792-VP</v>
      </c>
      <c r="V249" t="str">
        <v>E-M-1</v>
      </c>
      <c r="W249">
        <v>2</v>
      </c>
      <c r="X249" t="str">
        <v>Bran Sterke</v>
      </c>
      <c r="Y249" t="str">
        <v>bsterkekw@biblegateway.com</v>
      </c>
      <c r="Z249" t="str">
        <v>United States</v>
      </c>
      <c r="AA249" t="str">
        <v>Exc</v>
      </c>
      <c r="AB249" t="str">
        <v>M</v>
      </c>
      <c r="AC249">
        <v>1</v>
      </c>
      <c r="AD249">
        <v>13.75</v>
      </c>
      <c r="AE249">
        <v>27.5</v>
      </c>
      <c r="AF249" t="str">
        <v>Excelsa</v>
      </c>
      <c r="AG249" t="str">
        <v>Medium</v>
      </c>
      <c r="AH249" t="str">
        <v>Yes</v>
      </c>
    </row>
    <row r="250" spans="2:34" x14ac:dyDescent="0.35">
      <c r="B250" s="2" t="s">
        <v>1889</v>
      </c>
      <c r="C250" s="5">
        <v>44019</v>
      </c>
      <c r="D250" s="2" t="s">
        <v>1890</v>
      </c>
      <c r="E250" t="s">
        <v>6147</v>
      </c>
      <c r="F250" s="2">
        <v>1</v>
      </c>
      <c r="G250" s="2" t="str">
        <f>INDEX(customers!$A$2:$I$1001,MATCH(orders!$D250,customers!$A$2:$A$1001,0), MATCH(orders!G$1,customers!$A$1:$I$1,0))</f>
        <v>Lyn Entwistle</v>
      </c>
      <c r="H250" s="2" t="str">
        <f>IF(INDEX(customers!$A$2:$I$1001,MATCH(orders!$D250,customers!$A$2:$A$1001,0), MATCH(orders!H$1,customers!$A$1:$I$1,0)) = 0, " ", INDEX(customers!$A$2:$I$1001,MATCH(orders!$D250,customers!$A$2:$A$1001,0), MATCH(orders!H$1,customers!$A$1:$I$1,0)))</f>
        <v>lentwistle6w@omniture.com</v>
      </c>
      <c r="I250" s="2" t="str">
        <f>_xlfn.XLOOKUP(D250,customers!$A$1:$A$1001,customers!$G$1:$G$1001,,0)</f>
        <v>United States</v>
      </c>
      <c r="J250" t="str">
        <f>INDEX(products!$A$1:$G$49,MATCH(orders!$E250,products!$A$1:$A$49,0), MATCH(orders!J$1,products!$A$1:$G$1,0))</f>
        <v>Ara</v>
      </c>
      <c r="K250" t="str">
        <f>INDEX(products!$A$1:$G$49,MATCH(orders!$E250,products!$A$1:$A$49,0), MATCH(orders!K$1,products!$A$1:$G$1,0))</f>
        <v>D</v>
      </c>
      <c r="L250" s="3">
        <f>INDEX(products!$A$1:$G$49,MATCH(orders!$E250,products!$A$1:$A$49,0), MATCH(orders!L$1,products!$A$1:$G$1,0))</f>
        <v>1</v>
      </c>
      <c r="M250" s="4">
        <f>INDEX(products!$A$1:$G$49,MATCH(orders!$E250,products!$A$1:$A$49,0), MATCH(orders!M$1,products!$A$1:$G$1,0))</f>
        <v>9.9499999999999993</v>
      </c>
      <c r="N250" s="4">
        <f t="shared" si="6"/>
        <v>9.9499999999999993</v>
      </c>
      <c r="O250" t="str">
        <f t="shared" si="7"/>
        <v>Arabica</v>
      </c>
      <c r="P250" t="str" cm="1">
        <f t="array" ref="P250">_xlfn.IFS(K250 = "M", "Medium", K250 = "L", "Light", K250 = "D", "Dark")</f>
        <v>Dark</v>
      </c>
      <c r="Q250" t="str">
        <f>_xlfn.XLOOKUP(Orders[[#This Row],[Customer ID]],customers!$A$2:$A$1001,customers!$I$2:$I$1001,,0)</f>
        <v>Yes</v>
      </c>
      <c r="S250" t="str">
        <v>DFZ-45083-941</v>
      </c>
      <c r="T250">
        <v>44156</v>
      </c>
      <c r="U250" t="str">
        <v>34665-62561-AU</v>
      </c>
      <c r="V250" t="str">
        <v>R-L-2.5</v>
      </c>
      <c r="W250">
        <v>1</v>
      </c>
      <c r="X250" t="str">
        <v>Tani Taffarello</v>
      </c>
      <c r="Y250" t="str">
        <v>ttaffarello78@sciencedaily.com</v>
      </c>
      <c r="Z250" t="str">
        <v>United States</v>
      </c>
      <c r="AA250" t="str">
        <v>Rob</v>
      </c>
      <c r="AB250" t="str">
        <v>L</v>
      </c>
      <c r="AC250">
        <v>2.5</v>
      </c>
      <c r="AD250">
        <v>27.484999999999996</v>
      </c>
      <c r="AE250">
        <v>27.484999999999996</v>
      </c>
      <c r="AF250" t="str">
        <v>Robusta</v>
      </c>
      <c r="AG250" t="str">
        <v>Light</v>
      </c>
      <c r="AH250" t="str">
        <v>Yes</v>
      </c>
    </row>
    <row r="251" spans="2:34" x14ac:dyDescent="0.35">
      <c r="B251" s="2" t="s">
        <v>1895</v>
      </c>
      <c r="C251" s="5">
        <v>43861</v>
      </c>
      <c r="D251" s="2" t="s">
        <v>1935</v>
      </c>
      <c r="E251" t="s">
        <v>6170</v>
      </c>
      <c r="F251" s="2">
        <v>1</v>
      </c>
      <c r="G251" s="2" t="str">
        <f>INDEX(customers!$A$2:$I$1001,MATCH(orders!$D251,customers!$A$2:$A$1001,0), MATCH(orders!G$1,customers!$A$1:$I$1,0))</f>
        <v>Zacharias Kiffe</v>
      </c>
      <c r="H251" s="2" t="str">
        <f>IF(INDEX(customers!$A$2:$I$1001,MATCH(orders!$D251,customers!$A$2:$A$1001,0), MATCH(orders!H$1,customers!$A$1:$I$1,0)) = 0, " ", INDEX(customers!$A$2:$I$1001,MATCH(orders!$D251,customers!$A$2:$A$1001,0), MATCH(orders!H$1,customers!$A$1:$I$1,0)))</f>
        <v>zkiffe74@cyberchimps.com</v>
      </c>
      <c r="I251" s="2" t="str">
        <f>_xlfn.XLOOKUP(D251,customers!$A$1:$A$1001,customers!$G$1:$G$1001,,0)</f>
        <v>United States</v>
      </c>
      <c r="J251" t="str">
        <f>INDEX(products!$A$1:$G$49,MATCH(orders!$E251,products!$A$1:$A$49,0), MATCH(orders!J$1,products!$A$1:$G$1,0))</f>
        <v>Lib</v>
      </c>
      <c r="K251" t="str">
        <f>INDEX(products!$A$1:$G$49,MATCH(orders!$E251,products!$A$1:$A$49,0), MATCH(orders!K$1,products!$A$1:$G$1,0))</f>
        <v>L</v>
      </c>
      <c r="L251" s="3">
        <f>INDEX(products!$A$1:$G$49,MATCH(orders!$E251,products!$A$1:$A$49,0), MATCH(orders!L$1,products!$A$1:$G$1,0))</f>
        <v>1</v>
      </c>
      <c r="M251" s="4">
        <f>INDEX(products!$A$1:$G$49,MATCH(orders!$E251,products!$A$1:$A$49,0), MATCH(orders!M$1,products!$A$1:$G$1,0))</f>
        <v>15.85</v>
      </c>
      <c r="N251" s="4">
        <f t="shared" si="6"/>
        <v>15.85</v>
      </c>
      <c r="O251" t="str">
        <f t="shared" si="7"/>
        <v>Liberica</v>
      </c>
      <c r="P251" t="str" cm="1">
        <f t="array" ref="P251">_xlfn.IFS(K251 = "M", "Medium", K251 = "L", "Light", K251 = "D", "Dark")</f>
        <v>Light</v>
      </c>
      <c r="Q251" t="str">
        <f>_xlfn.XLOOKUP(Orders[[#This Row],[Customer ID]],customers!$A$2:$A$1001,customers!$I$2:$I$1001,,0)</f>
        <v>Yes</v>
      </c>
      <c r="S251" t="str">
        <v>LCY-24377-948</v>
      </c>
      <c r="T251">
        <v>44323</v>
      </c>
      <c r="U251" t="str">
        <v>21617-79890-DD</v>
      </c>
      <c r="V251" t="str">
        <v>R-L-2.5</v>
      </c>
      <c r="W251">
        <v>1</v>
      </c>
      <c r="X251" t="str">
        <v>Izaak Primak</v>
      </c>
      <c r="Y251" t="str">
        <v xml:space="preserve"> </v>
      </c>
      <c r="Z251" t="str">
        <v>United States</v>
      </c>
      <c r="AA251" t="str">
        <v>Rob</v>
      </c>
      <c r="AB251" t="str">
        <v>L</v>
      </c>
      <c r="AC251">
        <v>2.5</v>
      </c>
      <c r="AD251">
        <v>27.484999999999996</v>
      </c>
      <c r="AE251">
        <v>27.484999999999996</v>
      </c>
      <c r="AF251" t="str">
        <v>Robusta</v>
      </c>
      <c r="AG251" t="str">
        <v>Light</v>
      </c>
      <c r="AH251" t="str">
        <v>Yes</v>
      </c>
    </row>
    <row r="252" spans="2:34" x14ac:dyDescent="0.35">
      <c r="B252" s="2" t="s">
        <v>1900</v>
      </c>
      <c r="C252" s="5">
        <v>43879</v>
      </c>
      <c r="D252" s="2" t="s">
        <v>1901</v>
      </c>
      <c r="E252" t="s">
        <v>6174</v>
      </c>
      <c r="F252" s="2">
        <v>1</v>
      </c>
      <c r="G252" s="2" t="str">
        <f>INDEX(customers!$A$2:$I$1001,MATCH(orders!$D252,customers!$A$2:$A$1001,0), MATCH(orders!G$1,customers!$A$1:$I$1,0))</f>
        <v>Mercedes Acott</v>
      </c>
      <c r="H252" s="2" t="str">
        <f>IF(INDEX(customers!$A$2:$I$1001,MATCH(orders!$D252,customers!$A$2:$A$1001,0), MATCH(orders!H$1,customers!$A$1:$I$1,0)) = 0, " ", INDEX(customers!$A$2:$I$1001,MATCH(orders!$D252,customers!$A$2:$A$1001,0), MATCH(orders!H$1,customers!$A$1:$I$1,0)))</f>
        <v>macott6y@pagesperso-orange.fr</v>
      </c>
      <c r="I252" s="2" t="str">
        <f>_xlfn.XLOOKUP(D252,customers!$A$1:$A$1001,customers!$G$1:$G$1001,,0)</f>
        <v>United States</v>
      </c>
      <c r="J252" t="str">
        <f>INDEX(products!$A$1:$G$49,MATCH(orders!$E252,products!$A$1:$A$49,0), MATCH(orders!J$1,products!$A$1:$G$1,0))</f>
        <v>Rob</v>
      </c>
      <c r="K252" t="str">
        <f>INDEX(products!$A$1:$G$49,MATCH(orders!$E252,products!$A$1:$A$49,0), MATCH(orders!K$1,products!$A$1:$G$1,0))</f>
        <v>M</v>
      </c>
      <c r="L252" s="3">
        <f>INDEX(products!$A$1:$G$49,MATCH(orders!$E252,products!$A$1:$A$49,0), MATCH(orders!L$1,products!$A$1:$G$1,0))</f>
        <v>0.2</v>
      </c>
      <c r="M252" s="4">
        <f>INDEX(products!$A$1:$G$49,MATCH(orders!$E252,products!$A$1:$A$49,0), MATCH(orders!M$1,products!$A$1:$G$1,0))</f>
        <v>2.9849999999999999</v>
      </c>
      <c r="N252" s="4">
        <f t="shared" si="6"/>
        <v>2.9849999999999999</v>
      </c>
      <c r="O252" t="str">
        <f t="shared" si="7"/>
        <v>Robusta</v>
      </c>
      <c r="P252" t="str" cm="1">
        <f t="array" ref="P252">_xlfn.IFS(K252 = "M", "Medium", K252 = "L", "Light", K252 = "D", "Dark")</f>
        <v>Medium</v>
      </c>
      <c r="Q252" t="str">
        <f>_xlfn.XLOOKUP(Orders[[#This Row],[Customer ID]],customers!$A$2:$A$1001,customers!$I$2:$I$1001,,0)</f>
        <v>Yes</v>
      </c>
      <c r="S252" t="str">
        <v>EVP-43500-491</v>
      </c>
      <c r="T252">
        <v>43516</v>
      </c>
      <c r="U252" t="str">
        <v>49231-44455-IC</v>
      </c>
      <c r="V252" t="str">
        <v>A-M-0.5</v>
      </c>
      <c r="W252">
        <v>4</v>
      </c>
      <c r="X252" t="str">
        <v>Selene Shales</v>
      </c>
      <c r="Y252" t="str">
        <v>sshalesq@umich.edu</v>
      </c>
      <c r="Z252" t="str">
        <v>United States</v>
      </c>
      <c r="AA252" t="str">
        <v>Ara</v>
      </c>
      <c r="AB252" t="str">
        <v>M</v>
      </c>
      <c r="AC252">
        <v>0.5</v>
      </c>
      <c r="AD252">
        <v>6.75</v>
      </c>
      <c r="AE252">
        <v>27</v>
      </c>
      <c r="AF252" t="str">
        <v>Arabica</v>
      </c>
      <c r="AG252" t="str">
        <v>Medium</v>
      </c>
      <c r="AH252" t="str">
        <v>Yes</v>
      </c>
    </row>
    <row r="253" spans="2:34" x14ac:dyDescent="0.35">
      <c r="B253" s="2" t="s">
        <v>1906</v>
      </c>
      <c r="C253" s="5">
        <v>44360</v>
      </c>
      <c r="D253" s="2" t="s">
        <v>1907</v>
      </c>
      <c r="E253" t="s">
        <v>6141</v>
      </c>
      <c r="F253" s="2">
        <v>5</v>
      </c>
      <c r="G253" s="2" t="str">
        <f>INDEX(customers!$A$2:$I$1001,MATCH(orders!$D253,customers!$A$2:$A$1001,0), MATCH(orders!G$1,customers!$A$1:$I$1,0))</f>
        <v>Connor Heaviside</v>
      </c>
      <c r="H253" s="2" t="str">
        <f>IF(INDEX(customers!$A$2:$I$1001,MATCH(orders!$D253,customers!$A$2:$A$1001,0), MATCH(orders!H$1,customers!$A$1:$I$1,0)) = 0, " ", INDEX(customers!$A$2:$I$1001,MATCH(orders!$D253,customers!$A$2:$A$1001,0), MATCH(orders!H$1,customers!$A$1:$I$1,0)))</f>
        <v>cheaviside6z@rediff.com</v>
      </c>
      <c r="I253" s="2" t="str">
        <f>_xlfn.XLOOKUP(D253,customers!$A$1:$A$1001,customers!$G$1:$G$1001,,0)</f>
        <v>United States</v>
      </c>
      <c r="J253" t="str">
        <f>INDEX(products!$A$1:$G$49,MATCH(orders!$E253,products!$A$1:$A$49,0), MATCH(orders!J$1,products!$A$1:$G$1,0))</f>
        <v>Exc</v>
      </c>
      <c r="K253" t="str">
        <f>INDEX(products!$A$1:$G$49,MATCH(orders!$E253,products!$A$1:$A$49,0), MATCH(orders!K$1,products!$A$1:$G$1,0))</f>
        <v>M</v>
      </c>
      <c r="L253" s="3">
        <f>INDEX(products!$A$1:$G$49,MATCH(orders!$E253,products!$A$1:$A$49,0), MATCH(orders!L$1,products!$A$1:$G$1,0))</f>
        <v>1</v>
      </c>
      <c r="M253" s="4">
        <f>INDEX(products!$A$1:$G$49,MATCH(orders!$E253,products!$A$1:$A$49,0), MATCH(orders!M$1,products!$A$1:$G$1,0))</f>
        <v>13.75</v>
      </c>
      <c r="N253" s="4">
        <f t="shared" si="6"/>
        <v>68.75</v>
      </c>
      <c r="O253" t="str">
        <f t="shared" si="7"/>
        <v>Excelsa</v>
      </c>
      <c r="P253" t="str" cm="1">
        <f t="array" ref="P253">_xlfn.IFS(K253 = "M", "Medium", K253 = "L", "Light", K253 = "D", "Dark")</f>
        <v>Medium</v>
      </c>
      <c r="Q253" t="str">
        <f>_xlfn.XLOOKUP(Orders[[#This Row],[Customer ID]],customers!$A$2:$A$1001,customers!$I$2:$I$1001,,0)</f>
        <v>Yes</v>
      </c>
      <c r="S253" t="str">
        <v>UEB-09112-118</v>
      </c>
      <c r="T253">
        <v>43860</v>
      </c>
      <c r="U253" t="str">
        <v>82718-93677-XO</v>
      </c>
      <c r="V253" t="str">
        <v>A-M-0.5</v>
      </c>
      <c r="W253">
        <v>4</v>
      </c>
      <c r="X253" t="str">
        <v>Maitilde Boxill</v>
      </c>
      <c r="Y253" t="str">
        <v xml:space="preserve"> </v>
      </c>
      <c r="Z253" t="str">
        <v>United States</v>
      </c>
      <c r="AA253" t="str">
        <v>Ara</v>
      </c>
      <c r="AB253" t="str">
        <v>M</v>
      </c>
      <c r="AC253">
        <v>0.5</v>
      </c>
      <c r="AD253">
        <v>6.75</v>
      </c>
      <c r="AE253">
        <v>27</v>
      </c>
      <c r="AF253" t="str">
        <v>Arabica</v>
      </c>
      <c r="AG253" t="str">
        <v>Medium</v>
      </c>
      <c r="AH253" t="str">
        <v>Yes</v>
      </c>
    </row>
    <row r="254" spans="2:34" x14ac:dyDescent="0.35">
      <c r="B254" s="2" t="s">
        <v>1912</v>
      </c>
      <c r="C254" s="5">
        <v>44779</v>
      </c>
      <c r="D254" s="2" t="s">
        <v>1913</v>
      </c>
      <c r="E254" t="s">
        <v>6147</v>
      </c>
      <c r="F254" s="2">
        <v>3</v>
      </c>
      <c r="G254" s="2" t="str">
        <f>INDEX(customers!$A$2:$I$1001,MATCH(orders!$D254,customers!$A$2:$A$1001,0), MATCH(orders!G$1,customers!$A$1:$I$1,0))</f>
        <v>Devy Bulbrook</v>
      </c>
      <c r="H254" s="2" t="str">
        <f>IF(INDEX(customers!$A$2:$I$1001,MATCH(orders!$D254,customers!$A$2:$A$1001,0), MATCH(orders!H$1,customers!$A$1:$I$1,0)) = 0, " ", INDEX(customers!$A$2:$I$1001,MATCH(orders!$D254,customers!$A$2:$A$1001,0), MATCH(orders!H$1,customers!$A$1:$I$1,0)))</f>
        <v xml:space="preserve"> </v>
      </c>
      <c r="I254" s="2" t="str">
        <f>_xlfn.XLOOKUP(D254,customers!$A$1:$A$1001,customers!$G$1:$G$1001,,0)</f>
        <v>United States</v>
      </c>
      <c r="J254" t="str">
        <f>INDEX(products!$A$1:$G$49,MATCH(orders!$E254,products!$A$1:$A$49,0), MATCH(orders!J$1,products!$A$1:$G$1,0))</f>
        <v>Ara</v>
      </c>
      <c r="K254" t="str">
        <f>INDEX(products!$A$1:$G$49,MATCH(orders!$E254,products!$A$1:$A$49,0), MATCH(orders!K$1,products!$A$1:$G$1,0))</f>
        <v>D</v>
      </c>
      <c r="L254" s="3">
        <f>INDEX(products!$A$1:$G$49,MATCH(orders!$E254,products!$A$1:$A$49,0), MATCH(orders!L$1,products!$A$1:$G$1,0))</f>
        <v>1</v>
      </c>
      <c r="M254" s="4">
        <f>INDEX(products!$A$1:$G$49,MATCH(orders!$E254,products!$A$1:$A$49,0), MATCH(orders!M$1,products!$A$1:$G$1,0))</f>
        <v>9.9499999999999993</v>
      </c>
      <c r="N254" s="4">
        <f t="shared" si="6"/>
        <v>29.849999999999998</v>
      </c>
      <c r="O254" t="str">
        <f t="shared" si="7"/>
        <v>Arabica</v>
      </c>
      <c r="P254" t="str" cm="1">
        <f t="array" ref="P254">_xlfn.IFS(K254 = "M", "Medium", K254 = "L", "Light", K254 = "D", "Dark")</f>
        <v>Dark</v>
      </c>
      <c r="Q254" t="str">
        <f>_xlfn.XLOOKUP(Orders[[#This Row],[Customer ID]],customers!$A$2:$A$1001,customers!$I$2:$I$1001,,0)</f>
        <v>No</v>
      </c>
      <c r="S254" t="str">
        <v>ZMC-00336-619</v>
      </c>
      <c r="T254">
        <v>44588</v>
      </c>
      <c r="U254" t="str">
        <v>19849-12926-QF</v>
      </c>
      <c r="V254" t="str">
        <v>A-M-0.5</v>
      </c>
      <c r="W254">
        <v>4</v>
      </c>
      <c r="X254" t="str">
        <v>Lauritz Ledgley</v>
      </c>
      <c r="Y254" t="str">
        <v>lledgleyp6@de.vu</v>
      </c>
      <c r="Z254" t="str">
        <v>United States</v>
      </c>
      <c r="AA254" t="str">
        <v>Ara</v>
      </c>
      <c r="AB254" t="str">
        <v>M</v>
      </c>
      <c r="AC254">
        <v>0.5</v>
      </c>
      <c r="AD254">
        <v>6.75</v>
      </c>
      <c r="AE254">
        <v>27</v>
      </c>
      <c r="AF254" t="str">
        <v>Arabica</v>
      </c>
      <c r="AG254" t="str">
        <v>Medium</v>
      </c>
      <c r="AH254" t="str">
        <v>Yes</v>
      </c>
    </row>
    <row r="255" spans="2:34" x14ac:dyDescent="0.35">
      <c r="B255" s="2" t="s">
        <v>1917</v>
      </c>
      <c r="C255" s="5">
        <v>44523</v>
      </c>
      <c r="D255" s="2" t="s">
        <v>1918</v>
      </c>
      <c r="E255" t="s">
        <v>6162</v>
      </c>
      <c r="F255" s="2">
        <v>4</v>
      </c>
      <c r="G255" s="2" t="str">
        <f>INDEX(customers!$A$2:$I$1001,MATCH(orders!$D255,customers!$A$2:$A$1001,0), MATCH(orders!G$1,customers!$A$1:$I$1,0))</f>
        <v>Leia Kernan</v>
      </c>
      <c r="H255" s="2" t="str">
        <f>IF(INDEX(customers!$A$2:$I$1001,MATCH(orders!$D255,customers!$A$2:$A$1001,0), MATCH(orders!H$1,customers!$A$1:$I$1,0)) = 0, " ", INDEX(customers!$A$2:$I$1001,MATCH(orders!$D255,customers!$A$2:$A$1001,0), MATCH(orders!H$1,customers!$A$1:$I$1,0)))</f>
        <v>lkernan71@wsj.com</v>
      </c>
      <c r="I255" s="2" t="str">
        <f>_xlfn.XLOOKUP(D255,customers!$A$1:$A$1001,customers!$G$1:$G$1001,,0)</f>
        <v>United States</v>
      </c>
      <c r="J255" t="str">
        <f>INDEX(products!$A$1:$G$49,MATCH(orders!$E255,products!$A$1:$A$49,0), MATCH(orders!J$1,products!$A$1:$G$1,0))</f>
        <v>Lib</v>
      </c>
      <c r="K255" t="str">
        <f>INDEX(products!$A$1:$G$49,MATCH(orders!$E255,products!$A$1:$A$49,0), MATCH(orders!K$1,products!$A$1:$G$1,0))</f>
        <v>M</v>
      </c>
      <c r="L255" s="3">
        <f>INDEX(products!$A$1:$G$49,MATCH(orders!$E255,products!$A$1:$A$49,0), MATCH(orders!L$1,products!$A$1:$G$1,0))</f>
        <v>1</v>
      </c>
      <c r="M255" s="4">
        <f>INDEX(products!$A$1:$G$49,MATCH(orders!$E255,products!$A$1:$A$49,0), MATCH(orders!M$1,products!$A$1:$G$1,0))</f>
        <v>14.55</v>
      </c>
      <c r="N255" s="4">
        <f t="shared" si="6"/>
        <v>58.2</v>
      </c>
      <c r="O255" t="str">
        <f t="shared" si="7"/>
        <v>Liberica</v>
      </c>
      <c r="P255" t="str" cm="1">
        <f t="array" ref="P255">_xlfn.IFS(K255 = "M", "Medium", K255 = "L", "Light", K255 = "D", "Dark")</f>
        <v>Medium</v>
      </c>
      <c r="Q255" t="str">
        <f>_xlfn.XLOOKUP(Orders[[#This Row],[Customer ID]],customers!$A$2:$A$1001,customers!$I$2:$I$1001,,0)</f>
        <v>No</v>
      </c>
      <c r="S255" t="str">
        <v>DJG-14442-608</v>
      </c>
      <c r="T255">
        <v>43502</v>
      </c>
      <c r="U255" t="str">
        <v>75716-12782-SS</v>
      </c>
      <c r="V255" t="str">
        <v>R-D-1</v>
      </c>
      <c r="W255">
        <v>3</v>
      </c>
      <c r="X255" t="str">
        <v>Gale Croysdale</v>
      </c>
      <c r="Y255" t="str">
        <v>gcroysdaleb6@nih.gov</v>
      </c>
      <c r="Z255" t="str">
        <v>United States</v>
      </c>
      <c r="AA255" t="str">
        <v>Rob</v>
      </c>
      <c r="AB255" t="str">
        <v>D</v>
      </c>
      <c r="AC255">
        <v>1</v>
      </c>
      <c r="AD255">
        <v>8.9499999999999993</v>
      </c>
      <c r="AE255">
        <v>26.849999999999998</v>
      </c>
      <c r="AF255" t="str">
        <v>Robusta</v>
      </c>
      <c r="AG255" t="str">
        <v>Dark</v>
      </c>
      <c r="AH255" t="str">
        <v>Yes</v>
      </c>
    </row>
    <row r="256" spans="2:34" x14ac:dyDescent="0.35">
      <c r="B256" s="2" t="s">
        <v>1923</v>
      </c>
      <c r="C256" s="5">
        <v>44482</v>
      </c>
      <c r="D256" s="2" t="s">
        <v>1924</v>
      </c>
      <c r="E256" t="s">
        <v>6173</v>
      </c>
      <c r="F256" s="2">
        <v>4</v>
      </c>
      <c r="G256" s="2" t="str">
        <f>INDEX(customers!$A$2:$I$1001,MATCH(orders!$D256,customers!$A$2:$A$1001,0), MATCH(orders!G$1,customers!$A$1:$I$1,0))</f>
        <v>Rosaline McLae</v>
      </c>
      <c r="H256" s="2" t="str">
        <f>IF(INDEX(customers!$A$2:$I$1001,MATCH(orders!$D256,customers!$A$2:$A$1001,0), MATCH(orders!H$1,customers!$A$1:$I$1,0)) = 0, " ", INDEX(customers!$A$2:$I$1001,MATCH(orders!$D256,customers!$A$2:$A$1001,0), MATCH(orders!H$1,customers!$A$1:$I$1,0)))</f>
        <v>rmclae72@dailymotion.com</v>
      </c>
      <c r="I256" s="2" t="str">
        <f>_xlfn.XLOOKUP(D256,customers!$A$1:$A$1001,customers!$G$1:$G$1001,,0)</f>
        <v>United Kingdom</v>
      </c>
      <c r="J256" t="str">
        <f>INDEX(products!$A$1:$G$49,MATCH(orders!$E256,products!$A$1:$A$49,0), MATCH(orders!J$1,products!$A$1:$G$1,0))</f>
        <v>Rob</v>
      </c>
      <c r="K256" t="str">
        <f>INDEX(products!$A$1:$G$49,MATCH(orders!$E256,products!$A$1:$A$49,0), MATCH(orders!K$1,products!$A$1:$G$1,0))</f>
        <v>L</v>
      </c>
      <c r="L256" s="3">
        <f>INDEX(products!$A$1:$G$49,MATCH(orders!$E256,products!$A$1:$A$49,0), MATCH(orders!L$1,products!$A$1:$G$1,0))</f>
        <v>0.5</v>
      </c>
      <c r="M256" s="4">
        <f>INDEX(products!$A$1:$G$49,MATCH(orders!$E256,products!$A$1:$A$49,0), MATCH(orders!M$1,products!$A$1:$G$1,0))</f>
        <v>7.169999999999999</v>
      </c>
      <c r="N256" s="4">
        <f t="shared" si="6"/>
        <v>28.679999999999996</v>
      </c>
      <c r="O256" t="str">
        <f t="shared" si="7"/>
        <v>Robusta</v>
      </c>
      <c r="P256" t="str" cm="1">
        <f t="array" ref="P256">_xlfn.IFS(K256 = "M", "Medium", K256 = "L", "Light", K256 = "D", "Dark")</f>
        <v>Light</v>
      </c>
      <c r="Q256" t="str">
        <f>_xlfn.XLOOKUP(Orders[[#This Row],[Customer ID]],customers!$A$2:$A$1001,customers!$I$2:$I$1001,,0)</f>
        <v>No</v>
      </c>
      <c r="S256" t="str">
        <v>XKK-06692-189</v>
      </c>
      <c r="T256">
        <v>44557</v>
      </c>
      <c r="U256" t="str">
        <v>86579-92122-OC</v>
      </c>
      <c r="V256" t="str">
        <v>R-D-1</v>
      </c>
      <c r="W256">
        <v>3</v>
      </c>
      <c r="X256" t="str">
        <v>Brenn Dundredge</v>
      </c>
      <c r="Y256" t="str">
        <v xml:space="preserve"> </v>
      </c>
      <c r="Z256" t="str">
        <v>United States</v>
      </c>
      <c r="AA256" t="str">
        <v>Rob</v>
      </c>
      <c r="AB256" t="str">
        <v>D</v>
      </c>
      <c r="AC256">
        <v>1</v>
      </c>
      <c r="AD256">
        <v>8.9499999999999993</v>
      </c>
      <c r="AE256">
        <v>26.849999999999998</v>
      </c>
      <c r="AF256" t="str">
        <v>Robusta</v>
      </c>
      <c r="AG256" t="str">
        <v>Dark</v>
      </c>
      <c r="AH256" t="str">
        <v>Yes</v>
      </c>
    </row>
    <row r="257" spans="2:34" x14ac:dyDescent="0.35">
      <c r="B257" s="2" t="s">
        <v>1928</v>
      </c>
      <c r="C257" s="5">
        <v>44439</v>
      </c>
      <c r="D257" s="2" t="s">
        <v>1929</v>
      </c>
      <c r="E257" t="s">
        <v>6173</v>
      </c>
      <c r="F257" s="2">
        <v>3</v>
      </c>
      <c r="G257" s="2" t="str">
        <f>INDEX(customers!$A$2:$I$1001,MATCH(orders!$D257,customers!$A$2:$A$1001,0), MATCH(orders!G$1,customers!$A$1:$I$1,0))</f>
        <v>Cleve Blowfelde</v>
      </c>
      <c r="H257" s="2" t="str">
        <f>IF(INDEX(customers!$A$2:$I$1001,MATCH(orders!$D257,customers!$A$2:$A$1001,0), MATCH(orders!H$1,customers!$A$1:$I$1,0)) = 0, " ", INDEX(customers!$A$2:$I$1001,MATCH(orders!$D257,customers!$A$2:$A$1001,0), MATCH(orders!H$1,customers!$A$1:$I$1,0)))</f>
        <v>cblowfelde73@ustream.tv</v>
      </c>
      <c r="I257" s="2" t="str">
        <f>_xlfn.XLOOKUP(D257,customers!$A$1:$A$1001,customers!$G$1:$G$1001,,0)</f>
        <v>United States</v>
      </c>
      <c r="J257" t="str">
        <f>INDEX(products!$A$1:$G$49,MATCH(orders!$E257,products!$A$1:$A$49,0), MATCH(orders!J$1,products!$A$1:$G$1,0))</f>
        <v>Rob</v>
      </c>
      <c r="K257" t="str">
        <f>INDEX(products!$A$1:$G$49,MATCH(orders!$E257,products!$A$1:$A$49,0), MATCH(orders!K$1,products!$A$1:$G$1,0))</f>
        <v>L</v>
      </c>
      <c r="L257" s="3">
        <f>INDEX(products!$A$1:$G$49,MATCH(orders!$E257,products!$A$1:$A$49,0), MATCH(orders!L$1,products!$A$1:$G$1,0))</f>
        <v>0.5</v>
      </c>
      <c r="M257" s="4">
        <f>INDEX(products!$A$1:$G$49,MATCH(orders!$E257,products!$A$1:$A$49,0), MATCH(orders!M$1,products!$A$1:$G$1,0))</f>
        <v>7.169999999999999</v>
      </c>
      <c r="N257" s="4">
        <f t="shared" si="6"/>
        <v>21.509999999999998</v>
      </c>
      <c r="O257" t="str">
        <f t="shared" si="7"/>
        <v>Robusta</v>
      </c>
      <c r="P257" t="str" cm="1">
        <f t="array" ref="P257">_xlfn.IFS(K257 = "M", "Medium", K257 = "L", "Light", K257 = "D", "Dark")</f>
        <v>Light</v>
      </c>
      <c r="Q257" t="str">
        <f>_xlfn.XLOOKUP(Orders[[#This Row],[Customer ID]],customers!$A$2:$A$1001,customers!$I$2:$I$1001,,0)</f>
        <v>No</v>
      </c>
      <c r="S257" t="str">
        <v>ZYQ-15797-695</v>
      </c>
      <c r="T257">
        <v>43521</v>
      </c>
      <c r="U257" t="str">
        <v>79436-73011-MM</v>
      </c>
      <c r="V257" t="str">
        <v>R-D-0.5</v>
      </c>
      <c r="W257">
        <v>5</v>
      </c>
      <c r="X257" t="str">
        <v>Pammi Endacott</v>
      </c>
      <c r="Y257" t="str">
        <v xml:space="preserve"> </v>
      </c>
      <c r="Z257" t="str">
        <v>United Kingdom</v>
      </c>
      <c r="AA257" t="str">
        <v>Rob</v>
      </c>
      <c r="AB257" t="str">
        <v>D</v>
      </c>
      <c r="AC257">
        <v>0.5</v>
      </c>
      <c r="AD257">
        <v>5.3699999999999992</v>
      </c>
      <c r="AE257">
        <v>26.849999999999994</v>
      </c>
      <c r="AF257" t="str">
        <v>Robusta</v>
      </c>
      <c r="AG257" t="str">
        <v>Dark</v>
      </c>
      <c r="AH257" t="str">
        <v>Yes</v>
      </c>
    </row>
    <row r="258" spans="2:34" x14ac:dyDescent="0.35">
      <c r="B258" s="2" t="s">
        <v>1934</v>
      </c>
      <c r="C258" s="5">
        <v>43846</v>
      </c>
      <c r="D258" s="2" t="s">
        <v>1935</v>
      </c>
      <c r="E258" t="s">
        <v>6160</v>
      </c>
      <c r="F258" s="2">
        <v>2</v>
      </c>
      <c r="G258" s="2" t="str">
        <f>INDEX(customers!$A$2:$I$1001,MATCH(orders!$D258,customers!$A$2:$A$1001,0), MATCH(orders!G$1,customers!$A$1:$I$1,0))</f>
        <v>Zacharias Kiffe</v>
      </c>
      <c r="H258" s="2" t="str">
        <f>IF(INDEX(customers!$A$2:$I$1001,MATCH(orders!$D258,customers!$A$2:$A$1001,0), MATCH(orders!H$1,customers!$A$1:$I$1,0)) = 0, " ", INDEX(customers!$A$2:$I$1001,MATCH(orders!$D258,customers!$A$2:$A$1001,0), MATCH(orders!H$1,customers!$A$1:$I$1,0)))</f>
        <v>zkiffe74@cyberchimps.com</v>
      </c>
      <c r="I258" s="2" t="str">
        <f>_xlfn.XLOOKUP(D258,customers!$A$1:$A$1001,customers!$G$1:$G$1001,,0)</f>
        <v>United States</v>
      </c>
      <c r="J258" t="str">
        <f>INDEX(products!$A$1:$G$49,MATCH(orders!$E258,products!$A$1:$A$49,0), MATCH(orders!J$1,products!$A$1:$G$1,0))</f>
        <v>Lib</v>
      </c>
      <c r="K258" t="str">
        <f>INDEX(products!$A$1:$G$49,MATCH(orders!$E258,products!$A$1:$A$49,0), MATCH(orders!K$1,products!$A$1:$G$1,0))</f>
        <v>M</v>
      </c>
      <c r="L258" s="3">
        <f>INDEX(products!$A$1:$G$49,MATCH(orders!$E258,products!$A$1:$A$49,0), MATCH(orders!L$1,products!$A$1:$G$1,0))</f>
        <v>0.5</v>
      </c>
      <c r="M258" s="4">
        <f>INDEX(products!$A$1:$G$49,MATCH(orders!$E258,products!$A$1:$A$49,0), MATCH(orders!M$1,products!$A$1:$G$1,0))</f>
        <v>8.73</v>
      </c>
      <c r="N258" s="4">
        <f t="shared" si="6"/>
        <v>17.46</v>
      </c>
      <c r="O258" t="str">
        <f t="shared" si="7"/>
        <v>Liberica</v>
      </c>
      <c r="P258" t="str" cm="1">
        <f t="array" ref="P258">_xlfn.IFS(K258 = "M", "Medium", K258 = "L", "Light", K258 = "D", "Dark")</f>
        <v>Medium</v>
      </c>
      <c r="Q258" t="str">
        <f>_xlfn.XLOOKUP(Orders[[#This Row],[Customer ID]],customers!$A$2:$A$1001,customers!$I$2:$I$1001,,0)</f>
        <v>Yes</v>
      </c>
      <c r="S258" t="str">
        <v>EIL-44855-309</v>
      </c>
      <c r="T258">
        <v>44270</v>
      </c>
      <c r="U258" t="str">
        <v>59741-90220-OW</v>
      </c>
      <c r="V258" t="str">
        <v>R-D-0.5</v>
      </c>
      <c r="W258">
        <v>5</v>
      </c>
      <c r="X258" t="str">
        <v>Sherman Mewrcik</v>
      </c>
      <c r="Y258" t="str">
        <v xml:space="preserve"> </v>
      </c>
      <c r="Z258" t="str">
        <v>United States</v>
      </c>
      <c r="AA258" t="str">
        <v>Rob</v>
      </c>
      <c r="AB258" t="str">
        <v>D</v>
      </c>
      <c r="AC258">
        <v>0.5</v>
      </c>
      <c r="AD258">
        <v>5.3699999999999992</v>
      </c>
      <c r="AE258">
        <v>26.849999999999994</v>
      </c>
      <c r="AF258" t="str">
        <v>Robusta</v>
      </c>
      <c r="AG258" t="str">
        <v>Dark</v>
      </c>
      <c r="AH258" t="str">
        <v>Yes</v>
      </c>
    </row>
    <row r="259" spans="2:34" x14ac:dyDescent="0.35">
      <c r="B259" s="2" t="s">
        <v>1940</v>
      </c>
      <c r="C259" s="5">
        <v>44676</v>
      </c>
      <c r="D259" s="2" t="s">
        <v>1941</v>
      </c>
      <c r="E259" t="s">
        <v>6185</v>
      </c>
      <c r="F259" s="2">
        <v>1</v>
      </c>
      <c r="G259" s="2" t="str">
        <f>INDEX(customers!$A$2:$I$1001,MATCH(orders!$D259,customers!$A$2:$A$1001,0), MATCH(orders!G$1,customers!$A$1:$I$1,0))</f>
        <v>Denyse O'Calleran</v>
      </c>
      <c r="H259" s="2" t="str">
        <f>IF(INDEX(customers!$A$2:$I$1001,MATCH(orders!$D259,customers!$A$2:$A$1001,0), MATCH(orders!H$1,customers!$A$1:$I$1,0)) = 0, " ", INDEX(customers!$A$2:$I$1001,MATCH(orders!$D259,customers!$A$2:$A$1001,0), MATCH(orders!H$1,customers!$A$1:$I$1,0)))</f>
        <v>docalleran75@ucla.edu</v>
      </c>
      <c r="I259" s="2" t="str">
        <f>_xlfn.XLOOKUP(D259,customers!$A$1:$A$1001,customers!$G$1:$G$1001,,0)</f>
        <v>United States</v>
      </c>
      <c r="J259" t="str">
        <f>INDEX(products!$A$1:$G$49,MATCH(orders!$E259,products!$A$1:$A$49,0), MATCH(orders!J$1,products!$A$1:$G$1,0))</f>
        <v>Exc</v>
      </c>
      <c r="K259" t="str">
        <f>INDEX(products!$A$1:$G$49,MATCH(orders!$E259,products!$A$1:$A$49,0), MATCH(orders!K$1,products!$A$1:$G$1,0))</f>
        <v>D</v>
      </c>
      <c r="L259" s="3">
        <f>INDEX(products!$A$1:$G$49,MATCH(orders!$E259,products!$A$1:$A$49,0), MATCH(orders!L$1,products!$A$1:$G$1,0))</f>
        <v>2.5</v>
      </c>
      <c r="M259" s="4">
        <f>INDEX(products!$A$1:$G$49,MATCH(orders!$E259,products!$A$1:$A$49,0), MATCH(orders!M$1,products!$A$1:$G$1,0))</f>
        <v>27.945</v>
      </c>
      <c r="N259" s="4">
        <f t="shared" ref="N259:N322" si="8">M259*F259</f>
        <v>27.945</v>
      </c>
      <c r="O259" t="str">
        <f t="shared" ref="O259:O322" si="9">IF(J259="Rob","Robusta",IF(J259="Exc","Excelsa",IF(J259="Ara","Arabica",IF(J259="Lib","Liberica"," "))))</f>
        <v>Excelsa</v>
      </c>
      <c r="P259" t="str" cm="1">
        <f t="array" ref="P259">_xlfn.IFS(K259 = "M", "Medium", K259 = "L", "Light", K259 = "D", "Dark")</f>
        <v>Dark</v>
      </c>
      <c r="Q259" t="str">
        <f>_xlfn.XLOOKUP(Orders[[#This Row],[Customer ID]],customers!$A$2:$A$1001,customers!$I$2:$I$1001,,0)</f>
        <v>Yes</v>
      </c>
      <c r="S259" t="str">
        <v>YIS-96268-844</v>
      </c>
      <c r="T259">
        <v>43872</v>
      </c>
      <c r="U259" t="str">
        <v>60221-67036-TD</v>
      </c>
      <c r="V259" t="str">
        <v>E-L-0.2</v>
      </c>
      <c r="W259">
        <v>6</v>
      </c>
      <c r="X259" t="str">
        <v>Ken Lestrange</v>
      </c>
      <c r="Y259" t="str">
        <v>klestrange8a@lulu.com</v>
      </c>
      <c r="Z259" t="str">
        <v>United States</v>
      </c>
      <c r="AA259" t="str">
        <v>Exc</v>
      </c>
      <c r="AB259" t="str">
        <v>L</v>
      </c>
      <c r="AC259">
        <v>0.2</v>
      </c>
      <c r="AD259">
        <v>4.4550000000000001</v>
      </c>
      <c r="AE259">
        <v>26.73</v>
      </c>
      <c r="AF259" t="str">
        <v>Excelsa</v>
      </c>
      <c r="AG259" t="str">
        <v>Light</v>
      </c>
      <c r="AH259" t="str">
        <v>Yes</v>
      </c>
    </row>
    <row r="260" spans="2:34" x14ac:dyDescent="0.35">
      <c r="B260" s="2" t="s">
        <v>1946</v>
      </c>
      <c r="C260" s="5">
        <v>44513</v>
      </c>
      <c r="D260" s="2" t="s">
        <v>1947</v>
      </c>
      <c r="E260" t="s">
        <v>6185</v>
      </c>
      <c r="F260" s="2">
        <v>5</v>
      </c>
      <c r="G260" s="2" t="str">
        <f>INDEX(customers!$A$2:$I$1001,MATCH(orders!$D260,customers!$A$2:$A$1001,0), MATCH(orders!G$1,customers!$A$1:$I$1,0))</f>
        <v>Cobby Cromwell</v>
      </c>
      <c r="H260" s="2" t="str">
        <f>IF(INDEX(customers!$A$2:$I$1001,MATCH(orders!$D260,customers!$A$2:$A$1001,0), MATCH(orders!H$1,customers!$A$1:$I$1,0)) = 0, " ", INDEX(customers!$A$2:$I$1001,MATCH(orders!$D260,customers!$A$2:$A$1001,0), MATCH(orders!H$1,customers!$A$1:$I$1,0)))</f>
        <v>ccromwell76@desdev.cn</v>
      </c>
      <c r="I260" s="2" t="str">
        <f>_xlfn.XLOOKUP(D260,customers!$A$1:$A$1001,customers!$G$1:$G$1001,,0)</f>
        <v>United States</v>
      </c>
      <c r="J260" t="str">
        <f>INDEX(products!$A$1:$G$49,MATCH(orders!$E260,products!$A$1:$A$49,0), MATCH(orders!J$1,products!$A$1:$G$1,0))</f>
        <v>Exc</v>
      </c>
      <c r="K260" t="str">
        <f>INDEX(products!$A$1:$G$49,MATCH(orders!$E260,products!$A$1:$A$49,0), MATCH(orders!K$1,products!$A$1:$G$1,0))</f>
        <v>D</v>
      </c>
      <c r="L260" s="3">
        <f>INDEX(products!$A$1:$G$49,MATCH(orders!$E260,products!$A$1:$A$49,0), MATCH(orders!L$1,products!$A$1:$G$1,0))</f>
        <v>2.5</v>
      </c>
      <c r="M260" s="4">
        <f>INDEX(products!$A$1:$G$49,MATCH(orders!$E260,products!$A$1:$A$49,0), MATCH(orders!M$1,products!$A$1:$G$1,0))</f>
        <v>27.945</v>
      </c>
      <c r="N260" s="4">
        <f t="shared" si="8"/>
        <v>139.72499999999999</v>
      </c>
      <c r="O260" t="str">
        <f t="shared" si="9"/>
        <v>Excelsa</v>
      </c>
      <c r="P260" t="str" cm="1">
        <f t="array" ref="P260">_xlfn.IFS(K260 = "M", "Medium", K260 = "L", "Light", K260 = "D", "Dark")</f>
        <v>Dark</v>
      </c>
      <c r="Q260" t="str">
        <f>_xlfn.XLOOKUP(Orders[[#This Row],[Customer ID]],customers!$A$2:$A$1001,customers!$I$2:$I$1001,,0)</f>
        <v>No</v>
      </c>
      <c r="S260" t="str">
        <v>SVD-75407-177</v>
      </c>
      <c r="T260">
        <v>44431</v>
      </c>
      <c r="U260" t="str">
        <v>16106-36039-QS</v>
      </c>
      <c r="V260" t="str">
        <v>E-L-0.5</v>
      </c>
      <c r="W260">
        <v>3</v>
      </c>
      <c r="X260" t="str">
        <v>Yulma Dombrell</v>
      </c>
      <c r="Y260" t="str">
        <v>ydombrellbs@dedecms.com</v>
      </c>
      <c r="Z260" t="str">
        <v>United States</v>
      </c>
      <c r="AA260" t="str">
        <v>Exc</v>
      </c>
      <c r="AB260" t="str">
        <v>L</v>
      </c>
      <c r="AC260">
        <v>0.5</v>
      </c>
      <c r="AD260">
        <v>8.91</v>
      </c>
      <c r="AE260">
        <v>26.73</v>
      </c>
      <c r="AF260" t="str">
        <v>Excelsa</v>
      </c>
      <c r="AG260" t="str">
        <v>Light</v>
      </c>
      <c r="AH260" t="str">
        <v>Yes</v>
      </c>
    </row>
    <row r="261" spans="2:34" x14ac:dyDescent="0.35">
      <c r="B261" s="2" t="s">
        <v>1952</v>
      </c>
      <c r="C261" s="5">
        <v>44355</v>
      </c>
      <c r="D261" s="2" t="s">
        <v>1953</v>
      </c>
      <c r="E261" t="s">
        <v>6174</v>
      </c>
      <c r="F261" s="2">
        <v>2</v>
      </c>
      <c r="G261" s="2" t="str">
        <f>INDEX(customers!$A$2:$I$1001,MATCH(orders!$D261,customers!$A$2:$A$1001,0), MATCH(orders!G$1,customers!$A$1:$I$1,0))</f>
        <v>Irv Hay</v>
      </c>
      <c r="H261" s="2" t="str">
        <f>IF(INDEX(customers!$A$2:$I$1001,MATCH(orders!$D261,customers!$A$2:$A$1001,0), MATCH(orders!H$1,customers!$A$1:$I$1,0)) = 0, " ", INDEX(customers!$A$2:$I$1001,MATCH(orders!$D261,customers!$A$2:$A$1001,0), MATCH(orders!H$1,customers!$A$1:$I$1,0)))</f>
        <v>ihay77@lulu.com</v>
      </c>
      <c r="I261" s="2" t="str">
        <f>_xlfn.XLOOKUP(D261,customers!$A$1:$A$1001,customers!$G$1:$G$1001,,0)</f>
        <v>United Kingdom</v>
      </c>
      <c r="J261" t="str">
        <f>INDEX(products!$A$1:$G$49,MATCH(orders!$E261,products!$A$1:$A$49,0), MATCH(orders!J$1,products!$A$1:$G$1,0))</f>
        <v>Rob</v>
      </c>
      <c r="K261" t="str">
        <f>INDEX(products!$A$1:$G$49,MATCH(orders!$E261,products!$A$1:$A$49,0), MATCH(orders!K$1,products!$A$1:$G$1,0))</f>
        <v>M</v>
      </c>
      <c r="L261" s="3">
        <f>INDEX(products!$A$1:$G$49,MATCH(orders!$E261,products!$A$1:$A$49,0), MATCH(orders!L$1,products!$A$1:$G$1,0))</f>
        <v>0.2</v>
      </c>
      <c r="M261" s="4">
        <f>INDEX(products!$A$1:$G$49,MATCH(orders!$E261,products!$A$1:$A$49,0), MATCH(orders!M$1,products!$A$1:$G$1,0))</f>
        <v>2.9849999999999999</v>
      </c>
      <c r="N261" s="4">
        <f t="shared" si="8"/>
        <v>5.97</v>
      </c>
      <c r="O261" t="str">
        <f t="shared" si="9"/>
        <v>Robusta</v>
      </c>
      <c r="P261" t="str" cm="1">
        <f t="array" ref="P261">_xlfn.IFS(K261 = "M", "Medium", K261 = "L", "Light", K261 = "D", "Dark")</f>
        <v>Medium</v>
      </c>
      <c r="Q261" t="str">
        <f>_xlfn.XLOOKUP(Orders[[#This Row],[Customer ID]],customers!$A$2:$A$1001,customers!$I$2:$I$1001,,0)</f>
        <v>No</v>
      </c>
      <c r="S261" t="str">
        <v>FEK-14025-351</v>
      </c>
      <c r="T261">
        <v>44274</v>
      </c>
      <c r="U261" t="str">
        <v>03990-21586-MQ</v>
      </c>
      <c r="V261" t="str">
        <v>E-L-0.2</v>
      </c>
      <c r="W261">
        <v>6</v>
      </c>
      <c r="X261" t="str">
        <v>Gardy Dimitriou</v>
      </c>
      <c r="Y261" t="str">
        <v>gdimitrioud8@chronoengine.com</v>
      </c>
      <c r="Z261" t="str">
        <v>United States</v>
      </c>
      <c r="AA261" t="str">
        <v>Exc</v>
      </c>
      <c r="AB261" t="str">
        <v>L</v>
      </c>
      <c r="AC261">
        <v>0.2</v>
      </c>
      <c r="AD261">
        <v>4.4550000000000001</v>
      </c>
      <c r="AE261">
        <v>26.73</v>
      </c>
      <c r="AF261" t="str">
        <v>Excelsa</v>
      </c>
      <c r="AG261" t="str">
        <v>Light</v>
      </c>
      <c r="AH261" t="str">
        <v>Yes</v>
      </c>
    </row>
    <row r="262" spans="2:34" x14ac:dyDescent="0.35">
      <c r="B262" s="2" t="s">
        <v>1958</v>
      </c>
      <c r="C262" s="5">
        <v>44156</v>
      </c>
      <c r="D262" s="2" t="s">
        <v>1959</v>
      </c>
      <c r="E262" t="s">
        <v>6142</v>
      </c>
      <c r="F262" s="2">
        <v>1</v>
      </c>
      <c r="G262" s="2" t="str">
        <f>INDEX(customers!$A$2:$I$1001,MATCH(orders!$D262,customers!$A$2:$A$1001,0), MATCH(orders!G$1,customers!$A$1:$I$1,0))</f>
        <v>Tani Taffarello</v>
      </c>
      <c r="H262" s="2" t="str">
        <f>IF(INDEX(customers!$A$2:$I$1001,MATCH(orders!$D262,customers!$A$2:$A$1001,0), MATCH(orders!H$1,customers!$A$1:$I$1,0)) = 0, " ", INDEX(customers!$A$2:$I$1001,MATCH(orders!$D262,customers!$A$2:$A$1001,0), MATCH(orders!H$1,customers!$A$1:$I$1,0)))</f>
        <v>ttaffarello78@sciencedaily.com</v>
      </c>
      <c r="I262" s="2" t="str">
        <f>_xlfn.XLOOKUP(D262,customers!$A$1:$A$1001,customers!$G$1:$G$1001,,0)</f>
        <v>United States</v>
      </c>
      <c r="J262" t="str">
        <f>INDEX(products!$A$1:$G$49,MATCH(orders!$E262,products!$A$1:$A$49,0), MATCH(orders!J$1,products!$A$1:$G$1,0))</f>
        <v>Rob</v>
      </c>
      <c r="K262" t="str">
        <f>INDEX(products!$A$1:$G$49,MATCH(orders!$E262,products!$A$1:$A$49,0), MATCH(orders!K$1,products!$A$1:$G$1,0))</f>
        <v>L</v>
      </c>
      <c r="L262" s="3">
        <f>INDEX(products!$A$1:$G$49,MATCH(orders!$E262,products!$A$1:$A$49,0), MATCH(orders!L$1,products!$A$1:$G$1,0))</f>
        <v>2.5</v>
      </c>
      <c r="M262" s="4">
        <f>INDEX(products!$A$1:$G$49,MATCH(orders!$E262,products!$A$1:$A$49,0), MATCH(orders!M$1,products!$A$1:$G$1,0))</f>
        <v>27.484999999999996</v>
      </c>
      <c r="N262" s="4">
        <f t="shared" si="8"/>
        <v>27.484999999999996</v>
      </c>
      <c r="O262" t="str">
        <f t="shared" si="9"/>
        <v>Robusta</v>
      </c>
      <c r="P262" t="str" cm="1">
        <f t="array" ref="P262">_xlfn.IFS(K262 = "M", "Medium", K262 = "L", "Light", K262 = "D", "Dark")</f>
        <v>Light</v>
      </c>
      <c r="Q262" t="str">
        <f>_xlfn.XLOOKUP(Orders[[#This Row],[Customer ID]],customers!$A$2:$A$1001,customers!$I$2:$I$1001,,0)</f>
        <v>Yes</v>
      </c>
      <c r="S262" t="str">
        <v>PKN-19556-918</v>
      </c>
      <c r="T262">
        <v>44680</v>
      </c>
      <c r="U262" t="str">
        <v>00445-42781-KX</v>
      </c>
      <c r="V262" t="str">
        <v>E-L-0.2</v>
      </c>
      <c r="W262">
        <v>6</v>
      </c>
      <c r="X262" t="str">
        <v>Faunie Brigham</v>
      </c>
      <c r="Y262" t="str">
        <v>fbrighamhg@blog.com</v>
      </c>
      <c r="Z262" t="str">
        <v>Ireland</v>
      </c>
      <c r="AA262" t="str">
        <v>Exc</v>
      </c>
      <c r="AB262" t="str">
        <v>L</v>
      </c>
      <c r="AC262">
        <v>0.2</v>
      </c>
      <c r="AD262">
        <v>4.4550000000000001</v>
      </c>
      <c r="AE262">
        <v>26.73</v>
      </c>
      <c r="AF262" t="str">
        <v>Excelsa</v>
      </c>
      <c r="AG262" t="str">
        <v>Light</v>
      </c>
      <c r="AH262" t="str">
        <v>Yes</v>
      </c>
    </row>
    <row r="263" spans="2:34" x14ac:dyDescent="0.35">
      <c r="B263" s="2" t="s">
        <v>1963</v>
      </c>
      <c r="C263" s="5">
        <v>43538</v>
      </c>
      <c r="D263" s="2" t="s">
        <v>1964</v>
      </c>
      <c r="E263" t="s">
        <v>6179</v>
      </c>
      <c r="F263" s="2">
        <v>5</v>
      </c>
      <c r="G263" s="2" t="str">
        <f>INDEX(customers!$A$2:$I$1001,MATCH(orders!$D263,customers!$A$2:$A$1001,0), MATCH(orders!G$1,customers!$A$1:$I$1,0))</f>
        <v>Monique Canty</v>
      </c>
      <c r="H263" s="2" t="str">
        <f>IF(INDEX(customers!$A$2:$I$1001,MATCH(orders!$D263,customers!$A$2:$A$1001,0), MATCH(orders!H$1,customers!$A$1:$I$1,0)) = 0, " ", INDEX(customers!$A$2:$I$1001,MATCH(orders!$D263,customers!$A$2:$A$1001,0), MATCH(orders!H$1,customers!$A$1:$I$1,0)))</f>
        <v>mcanty79@jigsy.com</v>
      </c>
      <c r="I263" s="2" t="str">
        <f>_xlfn.XLOOKUP(D263,customers!$A$1:$A$1001,customers!$G$1:$G$1001,,0)</f>
        <v>United States</v>
      </c>
      <c r="J263" t="str">
        <f>INDEX(products!$A$1:$G$49,MATCH(orders!$E263,products!$A$1:$A$49,0), MATCH(orders!J$1,products!$A$1:$G$1,0))</f>
        <v>Rob</v>
      </c>
      <c r="K263" t="str">
        <f>INDEX(products!$A$1:$G$49,MATCH(orders!$E263,products!$A$1:$A$49,0), MATCH(orders!K$1,products!$A$1:$G$1,0))</f>
        <v>L</v>
      </c>
      <c r="L263" s="3">
        <f>INDEX(products!$A$1:$G$49,MATCH(orders!$E263,products!$A$1:$A$49,0), MATCH(orders!L$1,products!$A$1:$G$1,0))</f>
        <v>1</v>
      </c>
      <c r="M263" s="4">
        <f>INDEX(products!$A$1:$G$49,MATCH(orders!$E263,products!$A$1:$A$49,0), MATCH(orders!M$1,products!$A$1:$G$1,0))</f>
        <v>11.95</v>
      </c>
      <c r="N263" s="4">
        <f t="shared" si="8"/>
        <v>59.75</v>
      </c>
      <c r="O263" t="str">
        <f t="shared" si="9"/>
        <v>Robusta</v>
      </c>
      <c r="P263" t="str" cm="1">
        <f t="array" ref="P263">_xlfn.IFS(K263 = "M", "Medium", K263 = "L", "Light", K263 = "D", "Dark")</f>
        <v>Light</v>
      </c>
      <c r="Q263" t="str">
        <f>_xlfn.XLOOKUP(Orders[[#This Row],[Customer ID]],customers!$A$2:$A$1001,customers!$I$2:$I$1001,,0)</f>
        <v>Yes</v>
      </c>
      <c r="S263" t="str">
        <v>HUB-47311-849</v>
      </c>
      <c r="T263">
        <v>44537</v>
      </c>
      <c r="U263" t="str">
        <v>04521-04300-OK</v>
      </c>
      <c r="V263" t="str">
        <v>L-M-0.5</v>
      </c>
      <c r="W263">
        <v>3</v>
      </c>
      <c r="X263" t="str">
        <v>Stanislaus Gilroy</v>
      </c>
      <c r="Y263" t="str">
        <v>sgilroy1n@eepurl.com</v>
      </c>
      <c r="Z263" t="str">
        <v>United States</v>
      </c>
      <c r="AA263" t="str">
        <v>Lib</v>
      </c>
      <c r="AB263" t="str">
        <v>M</v>
      </c>
      <c r="AC263">
        <v>0.5</v>
      </c>
      <c r="AD263">
        <v>8.73</v>
      </c>
      <c r="AE263">
        <v>26.19</v>
      </c>
      <c r="AF263" t="str">
        <v>Liberica</v>
      </c>
      <c r="AG263" t="str">
        <v>Medium</v>
      </c>
      <c r="AH263" t="str">
        <v>Yes</v>
      </c>
    </row>
    <row r="264" spans="2:34" x14ac:dyDescent="0.35">
      <c r="B264" s="2" t="s">
        <v>1969</v>
      </c>
      <c r="C264" s="5">
        <v>43693</v>
      </c>
      <c r="D264" s="2" t="s">
        <v>1970</v>
      </c>
      <c r="E264" t="s">
        <v>6141</v>
      </c>
      <c r="F264" s="2">
        <v>3</v>
      </c>
      <c r="G264" s="2" t="str">
        <f>INDEX(customers!$A$2:$I$1001,MATCH(orders!$D264,customers!$A$2:$A$1001,0), MATCH(orders!G$1,customers!$A$1:$I$1,0))</f>
        <v>Javier Kopke</v>
      </c>
      <c r="H264" s="2" t="str">
        <f>IF(INDEX(customers!$A$2:$I$1001,MATCH(orders!$D264,customers!$A$2:$A$1001,0), MATCH(orders!H$1,customers!$A$1:$I$1,0)) = 0, " ", INDEX(customers!$A$2:$I$1001,MATCH(orders!$D264,customers!$A$2:$A$1001,0), MATCH(orders!H$1,customers!$A$1:$I$1,0)))</f>
        <v>jkopke7a@auda.org.au</v>
      </c>
      <c r="I264" s="2" t="str">
        <f>_xlfn.XLOOKUP(D264,customers!$A$1:$A$1001,customers!$G$1:$G$1001,,0)</f>
        <v>United States</v>
      </c>
      <c r="J264" t="str">
        <f>INDEX(products!$A$1:$G$49,MATCH(orders!$E264,products!$A$1:$A$49,0), MATCH(orders!J$1,products!$A$1:$G$1,0))</f>
        <v>Exc</v>
      </c>
      <c r="K264" t="str">
        <f>INDEX(products!$A$1:$G$49,MATCH(orders!$E264,products!$A$1:$A$49,0), MATCH(orders!K$1,products!$A$1:$G$1,0))</f>
        <v>M</v>
      </c>
      <c r="L264" s="3">
        <f>INDEX(products!$A$1:$G$49,MATCH(orders!$E264,products!$A$1:$A$49,0), MATCH(orders!L$1,products!$A$1:$G$1,0))</f>
        <v>1</v>
      </c>
      <c r="M264" s="4">
        <f>INDEX(products!$A$1:$G$49,MATCH(orders!$E264,products!$A$1:$A$49,0), MATCH(orders!M$1,products!$A$1:$G$1,0))</f>
        <v>13.75</v>
      </c>
      <c r="N264" s="4">
        <f t="shared" si="8"/>
        <v>41.25</v>
      </c>
      <c r="O264" t="str">
        <f t="shared" si="9"/>
        <v>Excelsa</v>
      </c>
      <c r="P264" t="str" cm="1">
        <f t="array" ref="P264">_xlfn.IFS(K264 = "M", "Medium", K264 = "L", "Light", K264 = "D", "Dark")</f>
        <v>Medium</v>
      </c>
      <c r="Q264" t="str">
        <f>_xlfn.XLOOKUP(Orders[[#This Row],[Customer ID]],customers!$A$2:$A$1001,customers!$I$2:$I$1001,,0)</f>
        <v>No</v>
      </c>
      <c r="S264" t="str">
        <v>QDV-03406-248</v>
      </c>
      <c r="T264">
        <v>43608</v>
      </c>
      <c r="U264" t="str">
        <v>74126-88836-KA</v>
      </c>
      <c r="V264" t="str">
        <v>L-M-0.5</v>
      </c>
      <c r="W264">
        <v>3</v>
      </c>
      <c r="X264" t="str">
        <v>Stevana Woodham</v>
      </c>
      <c r="Y264" t="str">
        <v>swoodham3h@businesswire.com</v>
      </c>
      <c r="Z264" t="str">
        <v>Ireland</v>
      </c>
      <c r="AA264" t="str">
        <v>Lib</v>
      </c>
      <c r="AB264" t="str">
        <v>M</v>
      </c>
      <c r="AC264">
        <v>0.5</v>
      </c>
      <c r="AD264">
        <v>8.73</v>
      </c>
      <c r="AE264">
        <v>26.19</v>
      </c>
      <c r="AF264" t="str">
        <v>Liberica</v>
      </c>
      <c r="AG264" t="str">
        <v>Medium</v>
      </c>
      <c r="AH264" t="str">
        <v>Yes</v>
      </c>
    </row>
    <row r="265" spans="2:34" x14ac:dyDescent="0.35">
      <c r="B265" s="2" t="s">
        <v>1975</v>
      </c>
      <c r="C265" s="5">
        <v>43577</v>
      </c>
      <c r="D265" s="2" t="s">
        <v>1976</v>
      </c>
      <c r="E265" t="s">
        <v>6181</v>
      </c>
      <c r="F265" s="2">
        <v>4</v>
      </c>
      <c r="G265" s="2" t="str">
        <f>INDEX(customers!$A$2:$I$1001,MATCH(orders!$D265,customers!$A$2:$A$1001,0), MATCH(orders!G$1,customers!$A$1:$I$1,0))</f>
        <v>Mar McIver</v>
      </c>
      <c r="H265" s="2" t="str">
        <f>IF(INDEX(customers!$A$2:$I$1001,MATCH(orders!$D265,customers!$A$2:$A$1001,0), MATCH(orders!H$1,customers!$A$1:$I$1,0)) = 0, " ", INDEX(customers!$A$2:$I$1001,MATCH(orders!$D265,customers!$A$2:$A$1001,0), MATCH(orders!H$1,customers!$A$1:$I$1,0)))</f>
        <v xml:space="preserve"> </v>
      </c>
      <c r="I265" s="2" t="str">
        <f>_xlfn.XLOOKUP(D265,customers!$A$1:$A$1001,customers!$G$1:$G$1001,,0)</f>
        <v>United States</v>
      </c>
      <c r="J265" t="str">
        <f>INDEX(products!$A$1:$G$49,MATCH(orders!$E265,products!$A$1:$A$49,0), MATCH(orders!J$1,products!$A$1:$G$1,0))</f>
        <v>Lib</v>
      </c>
      <c r="K265" t="str">
        <f>INDEX(products!$A$1:$G$49,MATCH(orders!$E265,products!$A$1:$A$49,0), MATCH(orders!K$1,products!$A$1:$G$1,0))</f>
        <v>M</v>
      </c>
      <c r="L265" s="3">
        <f>INDEX(products!$A$1:$G$49,MATCH(orders!$E265,products!$A$1:$A$49,0), MATCH(orders!L$1,products!$A$1:$G$1,0))</f>
        <v>2.5</v>
      </c>
      <c r="M265" s="4">
        <f>INDEX(products!$A$1:$G$49,MATCH(orders!$E265,products!$A$1:$A$49,0), MATCH(orders!M$1,products!$A$1:$G$1,0))</f>
        <v>33.464999999999996</v>
      </c>
      <c r="N265" s="4">
        <f t="shared" si="8"/>
        <v>133.85999999999999</v>
      </c>
      <c r="O265" t="str">
        <f t="shared" si="9"/>
        <v>Liberica</v>
      </c>
      <c r="P265" t="str" cm="1">
        <f t="array" ref="P265">_xlfn.IFS(K265 = "M", "Medium", K265 = "L", "Light", K265 = "D", "Dark")</f>
        <v>Medium</v>
      </c>
      <c r="Q265" t="str">
        <f>_xlfn.XLOOKUP(Orders[[#This Row],[Customer ID]],customers!$A$2:$A$1001,customers!$I$2:$I$1001,,0)</f>
        <v>No</v>
      </c>
      <c r="S265" t="str">
        <v>AEL-51169-725</v>
      </c>
      <c r="T265">
        <v>43864</v>
      </c>
      <c r="U265" t="str">
        <v>37430-29579-HD</v>
      </c>
      <c r="V265" t="str">
        <v>L-M-0.2</v>
      </c>
      <c r="W265">
        <v>6</v>
      </c>
      <c r="X265" t="str">
        <v>Eveleen Bletsor</v>
      </c>
      <c r="Y265" t="str">
        <v>ebletsor8l@vinaora.com</v>
      </c>
      <c r="Z265" t="str">
        <v>United States</v>
      </c>
      <c r="AA265" t="str">
        <v>Lib</v>
      </c>
      <c r="AB265" t="str">
        <v>M</v>
      </c>
      <c r="AC265">
        <v>0.2</v>
      </c>
      <c r="AD265">
        <v>4.3650000000000002</v>
      </c>
      <c r="AE265">
        <v>26.19</v>
      </c>
      <c r="AF265" t="str">
        <v>Liberica</v>
      </c>
      <c r="AG265" t="str">
        <v>Medium</v>
      </c>
      <c r="AH265" t="str">
        <v>Yes</v>
      </c>
    </row>
    <row r="266" spans="2:34" x14ac:dyDescent="0.35">
      <c r="B266" s="2" t="s">
        <v>1980</v>
      </c>
      <c r="C266" s="5">
        <v>44683</v>
      </c>
      <c r="D266" s="2" t="s">
        <v>1981</v>
      </c>
      <c r="E266" t="s">
        <v>6179</v>
      </c>
      <c r="F266" s="2">
        <v>5</v>
      </c>
      <c r="G266" s="2" t="str">
        <f>INDEX(customers!$A$2:$I$1001,MATCH(orders!$D266,customers!$A$2:$A$1001,0), MATCH(orders!G$1,customers!$A$1:$I$1,0))</f>
        <v>Arabella Fransewich</v>
      </c>
      <c r="H266" s="2" t="str">
        <f>IF(INDEX(customers!$A$2:$I$1001,MATCH(orders!$D266,customers!$A$2:$A$1001,0), MATCH(orders!H$1,customers!$A$1:$I$1,0)) = 0, " ", INDEX(customers!$A$2:$I$1001,MATCH(orders!$D266,customers!$A$2:$A$1001,0), MATCH(orders!H$1,customers!$A$1:$I$1,0)))</f>
        <v xml:space="preserve"> </v>
      </c>
      <c r="I266" s="2" t="str">
        <f>_xlfn.XLOOKUP(D266,customers!$A$1:$A$1001,customers!$G$1:$G$1001,,0)</f>
        <v>Ireland</v>
      </c>
      <c r="J266" t="str">
        <f>INDEX(products!$A$1:$G$49,MATCH(orders!$E266,products!$A$1:$A$49,0), MATCH(orders!J$1,products!$A$1:$G$1,0))</f>
        <v>Rob</v>
      </c>
      <c r="K266" t="str">
        <f>INDEX(products!$A$1:$G$49,MATCH(orders!$E266,products!$A$1:$A$49,0), MATCH(orders!K$1,products!$A$1:$G$1,0))</f>
        <v>L</v>
      </c>
      <c r="L266" s="3">
        <f>INDEX(products!$A$1:$G$49,MATCH(orders!$E266,products!$A$1:$A$49,0), MATCH(orders!L$1,products!$A$1:$G$1,0))</f>
        <v>1</v>
      </c>
      <c r="M266" s="4">
        <f>INDEX(products!$A$1:$G$49,MATCH(orders!$E266,products!$A$1:$A$49,0), MATCH(orders!M$1,products!$A$1:$G$1,0))</f>
        <v>11.95</v>
      </c>
      <c r="N266" s="4">
        <f t="shared" si="8"/>
        <v>59.75</v>
      </c>
      <c r="O266" t="str">
        <f t="shared" si="9"/>
        <v>Robusta</v>
      </c>
      <c r="P266" t="str" cm="1">
        <f t="array" ref="P266">_xlfn.IFS(K266 = "M", "Medium", K266 = "L", "Light", K266 = "D", "Dark")</f>
        <v>Light</v>
      </c>
      <c r="Q266" t="str">
        <f>_xlfn.XLOOKUP(Orders[[#This Row],[Customer ID]],customers!$A$2:$A$1001,customers!$I$2:$I$1001,,0)</f>
        <v>Yes</v>
      </c>
      <c r="S266" t="str">
        <v>GEJ-39834-935</v>
      </c>
      <c r="T266">
        <v>44555</v>
      </c>
      <c r="U266" t="str">
        <v>49412-86877-VY</v>
      </c>
      <c r="V266" t="str">
        <v>L-M-0.2</v>
      </c>
      <c r="W266">
        <v>6</v>
      </c>
      <c r="X266" t="str">
        <v>Pippo Witherington</v>
      </c>
      <c r="Y266" t="str">
        <v>pwitheringtonea@networkadvertising.org</v>
      </c>
      <c r="Z266" t="str">
        <v>United States</v>
      </c>
      <c r="AA266" t="str">
        <v>Lib</v>
      </c>
      <c r="AB266" t="str">
        <v>M</v>
      </c>
      <c r="AC266">
        <v>0.2</v>
      </c>
      <c r="AD266">
        <v>4.3650000000000002</v>
      </c>
      <c r="AE266">
        <v>26.19</v>
      </c>
      <c r="AF266" t="str">
        <v>Liberica</v>
      </c>
      <c r="AG266" t="str">
        <v>Medium</v>
      </c>
      <c r="AH266" t="str">
        <v>Yes</v>
      </c>
    </row>
    <row r="267" spans="2:34" x14ac:dyDescent="0.35">
      <c r="B267" s="2" t="s">
        <v>1986</v>
      </c>
      <c r="C267" s="5">
        <v>43872</v>
      </c>
      <c r="D267" s="2" t="s">
        <v>1987</v>
      </c>
      <c r="E267" t="s">
        <v>6158</v>
      </c>
      <c r="F267" s="2">
        <v>1</v>
      </c>
      <c r="G267" s="2" t="str">
        <f>INDEX(customers!$A$2:$I$1001,MATCH(orders!$D267,customers!$A$2:$A$1001,0), MATCH(orders!G$1,customers!$A$1:$I$1,0))</f>
        <v>Violette Hellmore</v>
      </c>
      <c r="H267" s="2" t="str">
        <f>IF(INDEX(customers!$A$2:$I$1001,MATCH(orders!$D267,customers!$A$2:$A$1001,0), MATCH(orders!H$1,customers!$A$1:$I$1,0)) = 0, " ", INDEX(customers!$A$2:$I$1001,MATCH(orders!$D267,customers!$A$2:$A$1001,0), MATCH(orders!H$1,customers!$A$1:$I$1,0)))</f>
        <v>vhellmore7d@bbc.co.uk</v>
      </c>
      <c r="I267" s="2" t="str">
        <f>_xlfn.XLOOKUP(D267,customers!$A$1:$A$1001,customers!$G$1:$G$1001,,0)</f>
        <v>United States</v>
      </c>
      <c r="J267" t="str">
        <f>INDEX(products!$A$1:$G$49,MATCH(orders!$E267,products!$A$1:$A$49,0), MATCH(orders!J$1,products!$A$1:$G$1,0))</f>
        <v>Ara</v>
      </c>
      <c r="K267" t="str">
        <f>INDEX(products!$A$1:$G$49,MATCH(orders!$E267,products!$A$1:$A$49,0), MATCH(orders!K$1,products!$A$1:$G$1,0))</f>
        <v>D</v>
      </c>
      <c r="L267" s="3">
        <f>INDEX(products!$A$1:$G$49,MATCH(orders!$E267,products!$A$1:$A$49,0), MATCH(orders!L$1,products!$A$1:$G$1,0))</f>
        <v>0.5</v>
      </c>
      <c r="M267" s="4">
        <f>INDEX(products!$A$1:$G$49,MATCH(orders!$E267,products!$A$1:$A$49,0), MATCH(orders!M$1,products!$A$1:$G$1,0))</f>
        <v>5.97</v>
      </c>
      <c r="N267" s="4">
        <f t="shared" si="8"/>
        <v>5.97</v>
      </c>
      <c r="O267" t="str">
        <f t="shared" si="9"/>
        <v>Arabica</v>
      </c>
      <c r="P267" t="str" cm="1">
        <f t="array" ref="P267">_xlfn.IFS(K267 = "M", "Medium", K267 = "L", "Light", K267 = "D", "Dark")</f>
        <v>Dark</v>
      </c>
      <c r="Q267" t="str">
        <f>_xlfn.XLOOKUP(Orders[[#This Row],[Customer ID]],customers!$A$2:$A$1001,customers!$I$2:$I$1001,,0)</f>
        <v>Yes</v>
      </c>
      <c r="S267" t="str">
        <v>RIK-61730-794</v>
      </c>
      <c r="T267">
        <v>44147</v>
      </c>
      <c r="U267" t="str">
        <v>69761-61146-KD</v>
      </c>
      <c r="V267" t="str">
        <v>L-M-0.2</v>
      </c>
      <c r="W267">
        <v>6</v>
      </c>
      <c r="X267" t="str">
        <v>Ancell Fendt</v>
      </c>
      <c r="Y267" t="str">
        <v>afendtgx@forbes.com</v>
      </c>
      <c r="Z267" t="str">
        <v>United States</v>
      </c>
      <c r="AA267" t="str">
        <v>Lib</v>
      </c>
      <c r="AB267" t="str">
        <v>M</v>
      </c>
      <c r="AC267">
        <v>0.2</v>
      </c>
      <c r="AD267">
        <v>4.3650000000000002</v>
      </c>
      <c r="AE267">
        <v>26.19</v>
      </c>
      <c r="AF267" t="str">
        <v>Liberica</v>
      </c>
      <c r="AG267" t="str">
        <v>Medium</v>
      </c>
      <c r="AH267" t="str">
        <v>Yes</v>
      </c>
    </row>
    <row r="268" spans="2:34" x14ac:dyDescent="0.35">
      <c r="B268" s="2" t="s">
        <v>1992</v>
      </c>
      <c r="C268" s="5">
        <v>44283</v>
      </c>
      <c r="D268" s="2" t="s">
        <v>1993</v>
      </c>
      <c r="E268" t="s">
        <v>6183</v>
      </c>
      <c r="F268" s="2">
        <v>2</v>
      </c>
      <c r="G268" s="2" t="str">
        <f>INDEX(customers!$A$2:$I$1001,MATCH(orders!$D268,customers!$A$2:$A$1001,0), MATCH(orders!G$1,customers!$A$1:$I$1,0))</f>
        <v>Myles Seawright</v>
      </c>
      <c r="H268" s="2" t="str">
        <f>IF(INDEX(customers!$A$2:$I$1001,MATCH(orders!$D268,customers!$A$2:$A$1001,0), MATCH(orders!H$1,customers!$A$1:$I$1,0)) = 0, " ", INDEX(customers!$A$2:$I$1001,MATCH(orders!$D268,customers!$A$2:$A$1001,0), MATCH(orders!H$1,customers!$A$1:$I$1,0)))</f>
        <v>mseawright7e@nbcnews.com</v>
      </c>
      <c r="I268" s="2" t="str">
        <f>_xlfn.XLOOKUP(D268,customers!$A$1:$A$1001,customers!$G$1:$G$1001,,0)</f>
        <v>United Kingdom</v>
      </c>
      <c r="J268" t="str">
        <f>INDEX(products!$A$1:$G$49,MATCH(orders!$E268,products!$A$1:$A$49,0), MATCH(orders!J$1,products!$A$1:$G$1,0))</f>
        <v>Exc</v>
      </c>
      <c r="K268" t="str">
        <f>INDEX(products!$A$1:$G$49,MATCH(orders!$E268,products!$A$1:$A$49,0), MATCH(orders!K$1,products!$A$1:$G$1,0))</f>
        <v>D</v>
      </c>
      <c r="L268" s="3">
        <f>INDEX(products!$A$1:$G$49,MATCH(orders!$E268,products!$A$1:$A$49,0), MATCH(orders!L$1,products!$A$1:$G$1,0))</f>
        <v>1</v>
      </c>
      <c r="M268" s="4">
        <f>INDEX(products!$A$1:$G$49,MATCH(orders!$E268,products!$A$1:$A$49,0), MATCH(orders!M$1,products!$A$1:$G$1,0))</f>
        <v>12.15</v>
      </c>
      <c r="N268" s="4">
        <f t="shared" si="8"/>
        <v>24.3</v>
      </c>
      <c r="O268" t="str">
        <f t="shared" si="9"/>
        <v>Excelsa</v>
      </c>
      <c r="P268" t="str" cm="1">
        <f t="array" ref="P268">_xlfn.IFS(K268 = "M", "Medium", K268 = "L", "Light", K268 = "D", "Dark")</f>
        <v>Dark</v>
      </c>
      <c r="Q268" t="str">
        <f>_xlfn.XLOOKUP(Orders[[#This Row],[Customer ID]],customers!$A$2:$A$1001,customers!$I$2:$I$1001,,0)</f>
        <v>No</v>
      </c>
      <c r="S268" t="str">
        <v>BXN-64230-789</v>
      </c>
      <c r="T268">
        <v>44184</v>
      </c>
      <c r="U268" t="str">
        <v>25598-77476-CB</v>
      </c>
      <c r="V268" t="str">
        <v>A-L-1</v>
      </c>
      <c r="W268">
        <v>2</v>
      </c>
      <c r="X268" t="str">
        <v>Diane-marie Wincer</v>
      </c>
      <c r="Y268" t="str">
        <v>dwincere2@marriott.com</v>
      </c>
      <c r="Z268" t="str">
        <v>United States</v>
      </c>
      <c r="AA268" t="str">
        <v>Ara</v>
      </c>
      <c r="AB268" t="str">
        <v>L</v>
      </c>
      <c r="AC268">
        <v>1</v>
      </c>
      <c r="AD268">
        <v>12.95</v>
      </c>
      <c r="AE268">
        <v>25.9</v>
      </c>
      <c r="AF268" t="str">
        <v>Arabica</v>
      </c>
      <c r="AG268" t="str">
        <v>Light</v>
      </c>
      <c r="AH268" t="str">
        <v>Yes</v>
      </c>
    </row>
    <row r="269" spans="2:34" x14ac:dyDescent="0.35">
      <c r="B269" s="2" t="s">
        <v>1998</v>
      </c>
      <c r="C269" s="5">
        <v>44324</v>
      </c>
      <c r="D269" s="2" t="s">
        <v>1999</v>
      </c>
      <c r="E269" t="s">
        <v>6153</v>
      </c>
      <c r="F269" s="2">
        <v>6</v>
      </c>
      <c r="G269" s="2" t="str">
        <f>INDEX(customers!$A$2:$I$1001,MATCH(orders!$D269,customers!$A$2:$A$1001,0), MATCH(orders!G$1,customers!$A$1:$I$1,0))</f>
        <v>Silvana Northeast</v>
      </c>
      <c r="H269" s="2" t="str">
        <f>IF(INDEX(customers!$A$2:$I$1001,MATCH(orders!$D269,customers!$A$2:$A$1001,0), MATCH(orders!H$1,customers!$A$1:$I$1,0)) = 0, " ", INDEX(customers!$A$2:$I$1001,MATCH(orders!$D269,customers!$A$2:$A$1001,0), MATCH(orders!H$1,customers!$A$1:$I$1,0)))</f>
        <v>snortheast7f@mashable.com</v>
      </c>
      <c r="I269" s="2" t="str">
        <f>_xlfn.XLOOKUP(D269,customers!$A$1:$A$1001,customers!$G$1:$G$1001,,0)</f>
        <v>United States</v>
      </c>
      <c r="J269" t="str">
        <f>INDEX(products!$A$1:$G$49,MATCH(orders!$E269,products!$A$1:$A$49,0), MATCH(orders!J$1,products!$A$1:$G$1,0))</f>
        <v>Exc</v>
      </c>
      <c r="K269" t="str">
        <f>INDEX(products!$A$1:$G$49,MATCH(orders!$E269,products!$A$1:$A$49,0), MATCH(orders!K$1,products!$A$1:$G$1,0))</f>
        <v>D</v>
      </c>
      <c r="L269" s="3">
        <f>INDEX(products!$A$1:$G$49,MATCH(orders!$E269,products!$A$1:$A$49,0), MATCH(orders!L$1,products!$A$1:$G$1,0))</f>
        <v>0.2</v>
      </c>
      <c r="M269" s="4">
        <f>INDEX(products!$A$1:$G$49,MATCH(orders!$E269,products!$A$1:$A$49,0), MATCH(orders!M$1,products!$A$1:$G$1,0))</f>
        <v>3.645</v>
      </c>
      <c r="N269" s="4">
        <f t="shared" si="8"/>
        <v>21.87</v>
      </c>
      <c r="O269" t="str">
        <f t="shared" si="9"/>
        <v>Excelsa</v>
      </c>
      <c r="P269" t="str" cm="1">
        <f t="array" ref="P269">_xlfn.IFS(K269 = "M", "Medium", K269 = "L", "Light", K269 = "D", "Dark")</f>
        <v>Dark</v>
      </c>
      <c r="Q269" t="str">
        <f>_xlfn.XLOOKUP(Orders[[#This Row],[Customer ID]],customers!$A$2:$A$1001,customers!$I$2:$I$1001,,0)</f>
        <v>Yes</v>
      </c>
      <c r="S269" t="str">
        <v>CZG-01299-952</v>
      </c>
      <c r="T269">
        <v>43508</v>
      </c>
      <c r="U269" t="str">
        <v>09540-70637-EV</v>
      </c>
      <c r="V269" t="str">
        <v>L-D-1</v>
      </c>
      <c r="W269">
        <v>2</v>
      </c>
      <c r="X269" t="str">
        <v>Jarret Toye</v>
      </c>
      <c r="Y269" t="str">
        <v>jtoyekg@pinterest.com</v>
      </c>
      <c r="Z269" t="str">
        <v>Ireland</v>
      </c>
      <c r="AA269" t="str">
        <v>Lib</v>
      </c>
      <c r="AB269" t="str">
        <v>D</v>
      </c>
      <c r="AC269">
        <v>1</v>
      </c>
      <c r="AD269">
        <v>12.95</v>
      </c>
      <c r="AE269">
        <v>25.9</v>
      </c>
      <c r="AF269" t="str">
        <v>Liberica</v>
      </c>
      <c r="AG269" t="str">
        <v>Dark</v>
      </c>
      <c r="AH269" t="str">
        <v>Yes</v>
      </c>
    </row>
    <row r="270" spans="2:34" x14ac:dyDescent="0.35">
      <c r="B270" s="2" t="s">
        <v>2004</v>
      </c>
      <c r="C270" s="5">
        <v>43790</v>
      </c>
      <c r="D270" s="2" t="s">
        <v>1672</v>
      </c>
      <c r="E270" t="s">
        <v>6147</v>
      </c>
      <c r="F270" s="2">
        <v>2</v>
      </c>
      <c r="G270" s="2" t="str">
        <f>INDEX(customers!$A$2:$I$1001,MATCH(orders!$D270,customers!$A$2:$A$1001,0), MATCH(orders!G$1,customers!$A$1:$I$1,0))</f>
        <v>Anselma Attwater</v>
      </c>
      <c r="H270" s="2" t="str">
        <f>IF(INDEX(customers!$A$2:$I$1001,MATCH(orders!$D270,customers!$A$2:$A$1001,0), MATCH(orders!H$1,customers!$A$1:$I$1,0)) = 0, " ", INDEX(customers!$A$2:$I$1001,MATCH(orders!$D270,customers!$A$2:$A$1001,0), MATCH(orders!H$1,customers!$A$1:$I$1,0)))</f>
        <v>aattwater5u@wikia.com</v>
      </c>
      <c r="I270" s="2" t="str">
        <f>_xlfn.XLOOKUP(D270,customers!$A$1:$A$1001,customers!$G$1:$G$1001,,0)</f>
        <v>United States</v>
      </c>
      <c r="J270" t="str">
        <f>INDEX(products!$A$1:$G$49,MATCH(orders!$E270,products!$A$1:$A$49,0), MATCH(orders!J$1,products!$A$1:$G$1,0))</f>
        <v>Ara</v>
      </c>
      <c r="K270" t="str">
        <f>INDEX(products!$A$1:$G$49,MATCH(orders!$E270,products!$A$1:$A$49,0), MATCH(orders!K$1,products!$A$1:$G$1,0))</f>
        <v>D</v>
      </c>
      <c r="L270" s="3">
        <f>INDEX(products!$A$1:$G$49,MATCH(orders!$E270,products!$A$1:$A$49,0), MATCH(orders!L$1,products!$A$1:$G$1,0))</f>
        <v>1</v>
      </c>
      <c r="M270" s="4">
        <f>INDEX(products!$A$1:$G$49,MATCH(orders!$E270,products!$A$1:$A$49,0), MATCH(orders!M$1,products!$A$1:$G$1,0))</f>
        <v>9.9499999999999993</v>
      </c>
      <c r="N270" s="4">
        <f t="shared" si="8"/>
        <v>19.899999999999999</v>
      </c>
      <c r="O270" t="str">
        <f t="shared" si="9"/>
        <v>Arabica</v>
      </c>
      <c r="P270" t="str" cm="1">
        <f t="array" ref="P270">_xlfn.IFS(K270 = "M", "Medium", K270 = "L", "Light", K270 = "D", "Dark")</f>
        <v>Dark</v>
      </c>
      <c r="Q270" t="str">
        <f>_xlfn.XLOOKUP(Orders[[#This Row],[Customer ID]],customers!$A$2:$A$1001,customers!$I$2:$I$1001,,0)</f>
        <v>Yes</v>
      </c>
      <c r="S270" t="str">
        <v>YPP-27450-525</v>
      </c>
      <c r="T270">
        <v>44167</v>
      </c>
      <c r="U270" t="str">
        <v>01932-87052-KO</v>
      </c>
      <c r="V270" t="str">
        <v>E-M-0.5</v>
      </c>
      <c r="W270">
        <v>3</v>
      </c>
      <c r="X270" t="str">
        <v>Leonie Cullrford</v>
      </c>
      <c r="Y270" t="str">
        <v>lcullrfordb9@xing.com</v>
      </c>
      <c r="Z270" t="str">
        <v>United States</v>
      </c>
      <c r="AA270" t="str">
        <v>Exc</v>
      </c>
      <c r="AB270" t="str">
        <v>M</v>
      </c>
      <c r="AC270">
        <v>0.5</v>
      </c>
      <c r="AD270">
        <v>8.25</v>
      </c>
      <c r="AE270">
        <v>24.75</v>
      </c>
      <c r="AF270" t="str">
        <v>Excelsa</v>
      </c>
      <c r="AG270" t="str">
        <v>Medium</v>
      </c>
      <c r="AH270" t="str">
        <v>Yes</v>
      </c>
    </row>
    <row r="271" spans="2:34" x14ac:dyDescent="0.35">
      <c r="B271" s="2" t="s">
        <v>2009</v>
      </c>
      <c r="C271" s="5">
        <v>44333</v>
      </c>
      <c r="D271" s="2" t="s">
        <v>2010</v>
      </c>
      <c r="E271" t="s">
        <v>6154</v>
      </c>
      <c r="F271" s="2">
        <v>2</v>
      </c>
      <c r="G271" s="2" t="str">
        <f>INDEX(customers!$A$2:$I$1001,MATCH(orders!$D271,customers!$A$2:$A$1001,0), MATCH(orders!G$1,customers!$A$1:$I$1,0))</f>
        <v>Monica Fearon</v>
      </c>
      <c r="H271" s="2" t="str">
        <f>IF(INDEX(customers!$A$2:$I$1001,MATCH(orders!$D271,customers!$A$2:$A$1001,0), MATCH(orders!H$1,customers!$A$1:$I$1,0)) = 0, " ", INDEX(customers!$A$2:$I$1001,MATCH(orders!$D271,customers!$A$2:$A$1001,0), MATCH(orders!H$1,customers!$A$1:$I$1,0)))</f>
        <v>mfearon7h@reverbnation.com</v>
      </c>
      <c r="I271" s="2" t="str">
        <f>_xlfn.XLOOKUP(D271,customers!$A$1:$A$1001,customers!$G$1:$G$1001,,0)</f>
        <v>United States</v>
      </c>
      <c r="J271" t="str">
        <f>INDEX(products!$A$1:$G$49,MATCH(orders!$E271,products!$A$1:$A$49,0), MATCH(orders!J$1,products!$A$1:$G$1,0))</f>
        <v>Ara</v>
      </c>
      <c r="K271" t="str">
        <f>INDEX(products!$A$1:$G$49,MATCH(orders!$E271,products!$A$1:$A$49,0), MATCH(orders!K$1,products!$A$1:$G$1,0))</f>
        <v>D</v>
      </c>
      <c r="L271" s="3">
        <f>INDEX(products!$A$1:$G$49,MATCH(orders!$E271,products!$A$1:$A$49,0), MATCH(orders!L$1,products!$A$1:$G$1,0))</f>
        <v>0.2</v>
      </c>
      <c r="M271" s="4">
        <f>INDEX(products!$A$1:$G$49,MATCH(orders!$E271,products!$A$1:$A$49,0), MATCH(orders!M$1,products!$A$1:$G$1,0))</f>
        <v>2.9849999999999999</v>
      </c>
      <c r="N271" s="4">
        <f t="shared" si="8"/>
        <v>5.97</v>
      </c>
      <c r="O271" t="str">
        <f t="shared" si="9"/>
        <v>Arabica</v>
      </c>
      <c r="P271" t="str" cm="1">
        <f t="array" ref="P271">_xlfn.IFS(K271 = "M", "Medium", K271 = "L", "Light", K271 = "D", "Dark")</f>
        <v>Dark</v>
      </c>
      <c r="Q271" t="str">
        <f>_xlfn.XLOOKUP(Orders[[#This Row],[Customer ID]],customers!$A$2:$A$1001,customers!$I$2:$I$1001,,0)</f>
        <v>No</v>
      </c>
      <c r="S271" t="str">
        <v>XKO-54097-932</v>
      </c>
      <c r="T271">
        <v>44630</v>
      </c>
      <c r="U271" t="str">
        <v>32743-78448-KT</v>
      </c>
      <c r="V271" t="str">
        <v>E-M-0.5</v>
      </c>
      <c r="W271">
        <v>3</v>
      </c>
      <c r="X271" t="str">
        <v>Janella Millett</v>
      </c>
      <c r="Y271" t="str">
        <v>jmillettik@addtoany.com</v>
      </c>
      <c r="Z271" t="str">
        <v>United States</v>
      </c>
      <c r="AA271" t="str">
        <v>Exc</v>
      </c>
      <c r="AB271" t="str">
        <v>M</v>
      </c>
      <c r="AC271">
        <v>0.5</v>
      </c>
      <c r="AD271">
        <v>8.25</v>
      </c>
      <c r="AE271">
        <v>24.75</v>
      </c>
      <c r="AF271" t="str">
        <v>Excelsa</v>
      </c>
      <c r="AG271" t="str">
        <v>Medium</v>
      </c>
      <c r="AH271" t="str">
        <v>Yes</v>
      </c>
    </row>
    <row r="272" spans="2:34" x14ac:dyDescent="0.35">
      <c r="B272" s="2" t="s">
        <v>2015</v>
      </c>
      <c r="C272" s="5">
        <v>43655</v>
      </c>
      <c r="D272" s="2" t="s">
        <v>2016</v>
      </c>
      <c r="E272" t="s">
        <v>6144</v>
      </c>
      <c r="F272" s="2">
        <v>1</v>
      </c>
      <c r="G272" s="2" t="str">
        <f>INDEX(customers!$A$2:$I$1001,MATCH(orders!$D272,customers!$A$2:$A$1001,0), MATCH(orders!G$1,customers!$A$1:$I$1,0))</f>
        <v>Barney Chisnell</v>
      </c>
      <c r="H272" s="2" t="str">
        <f>IF(INDEX(customers!$A$2:$I$1001,MATCH(orders!$D272,customers!$A$2:$A$1001,0), MATCH(orders!H$1,customers!$A$1:$I$1,0)) = 0, " ", INDEX(customers!$A$2:$I$1001,MATCH(orders!$D272,customers!$A$2:$A$1001,0), MATCH(orders!H$1,customers!$A$1:$I$1,0)))</f>
        <v xml:space="preserve"> </v>
      </c>
      <c r="I272" s="2" t="str">
        <f>_xlfn.XLOOKUP(D272,customers!$A$1:$A$1001,customers!$G$1:$G$1001,,0)</f>
        <v>Ireland</v>
      </c>
      <c r="J272" t="str">
        <f>INDEX(products!$A$1:$G$49,MATCH(orders!$E272,products!$A$1:$A$49,0), MATCH(orders!J$1,products!$A$1:$G$1,0))</f>
        <v>Exc</v>
      </c>
      <c r="K272" t="str">
        <f>INDEX(products!$A$1:$G$49,MATCH(orders!$E272,products!$A$1:$A$49,0), MATCH(orders!K$1,products!$A$1:$G$1,0))</f>
        <v>D</v>
      </c>
      <c r="L272" s="3">
        <f>INDEX(products!$A$1:$G$49,MATCH(orders!$E272,products!$A$1:$A$49,0), MATCH(orders!L$1,products!$A$1:$G$1,0))</f>
        <v>0.5</v>
      </c>
      <c r="M272" s="4">
        <f>INDEX(products!$A$1:$G$49,MATCH(orders!$E272,products!$A$1:$A$49,0), MATCH(orders!M$1,products!$A$1:$G$1,0))</f>
        <v>7.29</v>
      </c>
      <c r="N272" s="4">
        <f t="shared" si="8"/>
        <v>7.29</v>
      </c>
      <c r="O272" t="str">
        <f t="shared" si="9"/>
        <v>Excelsa</v>
      </c>
      <c r="P272" t="str" cm="1">
        <f t="array" ref="P272">_xlfn.IFS(K272 = "M", "Medium", K272 = "L", "Light", K272 = "D", "Dark")</f>
        <v>Dark</v>
      </c>
      <c r="Q272" t="str">
        <f>_xlfn.XLOOKUP(Orders[[#This Row],[Customer ID]],customers!$A$2:$A$1001,customers!$I$2:$I$1001,,0)</f>
        <v>Yes</v>
      </c>
      <c r="S272" t="str">
        <v>GZS-50547-887</v>
      </c>
      <c r="T272">
        <v>43501</v>
      </c>
      <c r="U272" t="str">
        <v>61600-55136-UM</v>
      </c>
      <c r="V272" t="str">
        <v>E-D-1</v>
      </c>
      <c r="W272">
        <v>2</v>
      </c>
      <c r="X272" t="str">
        <v>Corinna Catcheside</v>
      </c>
      <c r="Y272" t="str">
        <v>ccatchesideaa@macromedia.com</v>
      </c>
      <c r="Z272" t="str">
        <v>United States</v>
      </c>
      <c r="AA272" t="str">
        <v>Exc</v>
      </c>
      <c r="AB272" t="str">
        <v>D</v>
      </c>
      <c r="AC272">
        <v>1</v>
      </c>
      <c r="AD272">
        <v>12.15</v>
      </c>
      <c r="AE272">
        <v>24.3</v>
      </c>
      <c r="AF272" t="str">
        <v>Excelsa</v>
      </c>
      <c r="AG272" t="str">
        <v>Dark</v>
      </c>
      <c r="AH272" t="str">
        <v>Yes</v>
      </c>
    </row>
    <row r="273" spans="2:34" x14ac:dyDescent="0.35">
      <c r="B273" s="2" t="s">
        <v>2019</v>
      </c>
      <c r="C273" s="5">
        <v>43971</v>
      </c>
      <c r="D273" s="2" t="s">
        <v>2020</v>
      </c>
      <c r="E273" t="s">
        <v>6154</v>
      </c>
      <c r="F273" s="2">
        <v>4</v>
      </c>
      <c r="G273" s="2" t="str">
        <f>INDEX(customers!$A$2:$I$1001,MATCH(orders!$D273,customers!$A$2:$A$1001,0), MATCH(orders!G$1,customers!$A$1:$I$1,0))</f>
        <v>Jasper Sisneros</v>
      </c>
      <c r="H273" s="2" t="str">
        <f>IF(INDEX(customers!$A$2:$I$1001,MATCH(orders!$D273,customers!$A$2:$A$1001,0), MATCH(orders!H$1,customers!$A$1:$I$1,0)) = 0, " ", INDEX(customers!$A$2:$I$1001,MATCH(orders!$D273,customers!$A$2:$A$1001,0), MATCH(orders!H$1,customers!$A$1:$I$1,0)))</f>
        <v>jsisneros7j@a8.net</v>
      </c>
      <c r="I273" s="2" t="str">
        <f>_xlfn.XLOOKUP(D273,customers!$A$1:$A$1001,customers!$G$1:$G$1001,,0)</f>
        <v>United States</v>
      </c>
      <c r="J273" t="str">
        <f>INDEX(products!$A$1:$G$49,MATCH(orders!$E273,products!$A$1:$A$49,0), MATCH(orders!J$1,products!$A$1:$G$1,0))</f>
        <v>Ara</v>
      </c>
      <c r="K273" t="str">
        <f>INDEX(products!$A$1:$G$49,MATCH(orders!$E273,products!$A$1:$A$49,0), MATCH(orders!K$1,products!$A$1:$G$1,0))</f>
        <v>D</v>
      </c>
      <c r="L273" s="3">
        <f>INDEX(products!$A$1:$G$49,MATCH(orders!$E273,products!$A$1:$A$49,0), MATCH(orders!L$1,products!$A$1:$G$1,0))</f>
        <v>0.2</v>
      </c>
      <c r="M273" s="4">
        <f>INDEX(products!$A$1:$G$49,MATCH(orders!$E273,products!$A$1:$A$49,0), MATCH(orders!M$1,products!$A$1:$G$1,0))</f>
        <v>2.9849999999999999</v>
      </c>
      <c r="N273" s="4">
        <f t="shared" si="8"/>
        <v>11.94</v>
      </c>
      <c r="O273" t="str">
        <f t="shared" si="9"/>
        <v>Arabica</v>
      </c>
      <c r="P273" t="str" cm="1">
        <f t="array" ref="P273">_xlfn.IFS(K273 = "M", "Medium", K273 = "L", "Light", K273 = "D", "Dark")</f>
        <v>Dark</v>
      </c>
      <c r="Q273" t="str">
        <f>_xlfn.XLOOKUP(Orders[[#This Row],[Customer ID]],customers!$A$2:$A$1001,customers!$I$2:$I$1001,,0)</f>
        <v>Yes</v>
      </c>
      <c r="S273" t="str">
        <v>SNZ-44595-152</v>
      </c>
      <c r="T273">
        <v>44785</v>
      </c>
      <c r="U273" t="str">
        <v>06136-65250-PG</v>
      </c>
      <c r="V273" t="str">
        <v>R-L-1</v>
      </c>
      <c r="W273">
        <v>2</v>
      </c>
      <c r="X273" t="str">
        <v>Kim Kemery</v>
      </c>
      <c r="Y273" t="str">
        <v>kkemeryra@t.co</v>
      </c>
      <c r="Z273" t="str">
        <v>United States</v>
      </c>
      <c r="AA273" t="str">
        <v>Rob</v>
      </c>
      <c r="AB273" t="str">
        <v>L</v>
      </c>
      <c r="AC273">
        <v>1</v>
      </c>
      <c r="AD273">
        <v>11.95</v>
      </c>
      <c r="AE273">
        <v>23.9</v>
      </c>
      <c r="AF273" t="str">
        <v>Robusta</v>
      </c>
      <c r="AG273" t="str">
        <v>Light</v>
      </c>
      <c r="AH273" t="str">
        <v>Yes</v>
      </c>
    </row>
    <row r="274" spans="2:34" x14ac:dyDescent="0.35">
      <c r="B274" s="2" t="s">
        <v>2025</v>
      </c>
      <c r="C274" s="5">
        <v>44435</v>
      </c>
      <c r="D274" s="2" t="s">
        <v>2026</v>
      </c>
      <c r="E274" t="s">
        <v>6179</v>
      </c>
      <c r="F274" s="2">
        <v>6</v>
      </c>
      <c r="G274" s="2" t="str">
        <f>INDEX(customers!$A$2:$I$1001,MATCH(orders!$D274,customers!$A$2:$A$1001,0), MATCH(orders!G$1,customers!$A$1:$I$1,0))</f>
        <v>Zachariah Carlson</v>
      </c>
      <c r="H274" s="2" t="str">
        <f>IF(INDEX(customers!$A$2:$I$1001,MATCH(orders!$D274,customers!$A$2:$A$1001,0), MATCH(orders!H$1,customers!$A$1:$I$1,0)) = 0, " ", INDEX(customers!$A$2:$I$1001,MATCH(orders!$D274,customers!$A$2:$A$1001,0), MATCH(orders!H$1,customers!$A$1:$I$1,0)))</f>
        <v>zcarlson7k@bigcartel.com</v>
      </c>
      <c r="I274" s="2" t="str">
        <f>_xlfn.XLOOKUP(D274,customers!$A$1:$A$1001,customers!$G$1:$G$1001,,0)</f>
        <v>Ireland</v>
      </c>
      <c r="J274" t="str">
        <f>INDEX(products!$A$1:$G$49,MATCH(orders!$E274,products!$A$1:$A$49,0), MATCH(orders!J$1,products!$A$1:$G$1,0))</f>
        <v>Rob</v>
      </c>
      <c r="K274" t="str">
        <f>INDEX(products!$A$1:$G$49,MATCH(orders!$E274,products!$A$1:$A$49,0), MATCH(orders!K$1,products!$A$1:$G$1,0))</f>
        <v>L</v>
      </c>
      <c r="L274" s="3">
        <f>INDEX(products!$A$1:$G$49,MATCH(orders!$E274,products!$A$1:$A$49,0), MATCH(orders!L$1,products!$A$1:$G$1,0))</f>
        <v>1</v>
      </c>
      <c r="M274" s="4">
        <f>INDEX(products!$A$1:$G$49,MATCH(orders!$E274,products!$A$1:$A$49,0), MATCH(orders!M$1,products!$A$1:$G$1,0))</f>
        <v>11.95</v>
      </c>
      <c r="N274" s="4">
        <f t="shared" si="8"/>
        <v>71.699999999999989</v>
      </c>
      <c r="O274" t="str">
        <f t="shared" si="9"/>
        <v>Robusta</v>
      </c>
      <c r="P274" t="str" cm="1">
        <f t="array" ref="P274">_xlfn.IFS(K274 = "M", "Medium", K274 = "L", "Light", K274 = "D", "Dark")</f>
        <v>Light</v>
      </c>
      <c r="Q274" t="str">
        <f>_xlfn.XLOOKUP(Orders[[#This Row],[Customer ID]],customers!$A$2:$A$1001,customers!$I$2:$I$1001,,0)</f>
        <v>Yes</v>
      </c>
      <c r="S274" t="str">
        <v>GOW-03198-575</v>
      </c>
      <c r="T274">
        <v>44268</v>
      </c>
      <c r="U274" t="str">
        <v>61513-27752-FA</v>
      </c>
      <c r="V274" t="str">
        <v>A-D-0.5</v>
      </c>
      <c r="W274">
        <v>4</v>
      </c>
      <c r="X274" t="str">
        <v>Mahala Ludwell</v>
      </c>
      <c r="Y274" t="str">
        <v>mludwell3e@blogger.com</v>
      </c>
      <c r="Z274" t="str">
        <v>United States</v>
      </c>
      <c r="AA274" t="str">
        <v>Ara</v>
      </c>
      <c r="AB274" t="str">
        <v>D</v>
      </c>
      <c r="AC274">
        <v>0.5</v>
      </c>
      <c r="AD274">
        <v>5.97</v>
      </c>
      <c r="AE274">
        <v>23.88</v>
      </c>
      <c r="AF274" t="str">
        <v>Arabica</v>
      </c>
      <c r="AG274" t="str">
        <v>Dark</v>
      </c>
      <c r="AH274" t="str">
        <v>Yes</v>
      </c>
    </row>
    <row r="275" spans="2:34" x14ac:dyDescent="0.35">
      <c r="B275" s="2" t="s">
        <v>2032</v>
      </c>
      <c r="C275" s="5">
        <v>44681</v>
      </c>
      <c r="D275" s="2" t="s">
        <v>2033</v>
      </c>
      <c r="E275" t="s">
        <v>6167</v>
      </c>
      <c r="F275" s="2">
        <v>2</v>
      </c>
      <c r="G275" s="2" t="str">
        <f>INDEX(customers!$A$2:$I$1001,MATCH(orders!$D275,customers!$A$2:$A$1001,0), MATCH(orders!G$1,customers!$A$1:$I$1,0))</f>
        <v>Warner Maddox</v>
      </c>
      <c r="H275" s="2" t="str">
        <f>IF(INDEX(customers!$A$2:$I$1001,MATCH(orders!$D275,customers!$A$2:$A$1001,0), MATCH(orders!H$1,customers!$A$1:$I$1,0)) = 0, " ", INDEX(customers!$A$2:$I$1001,MATCH(orders!$D275,customers!$A$2:$A$1001,0), MATCH(orders!H$1,customers!$A$1:$I$1,0)))</f>
        <v>wmaddox7l@timesonline.co.uk</v>
      </c>
      <c r="I275" s="2" t="str">
        <f>_xlfn.XLOOKUP(D275,customers!$A$1:$A$1001,customers!$G$1:$G$1001,,0)</f>
        <v>United States</v>
      </c>
      <c r="J275" t="str">
        <f>INDEX(products!$A$1:$G$49,MATCH(orders!$E275,products!$A$1:$A$49,0), MATCH(orders!J$1,products!$A$1:$G$1,0))</f>
        <v>Ara</v>
      </c>
      <c r="K275" t="str">
        <f>INDEX(products!$A$1:$G$49,MATCH(orders!$E275,products!$A$1:$A$49,0), MATCH(orders!K$1,products!$A$1:$G$1,0))</f>
        <v>L</v>
      </c>
      <c r="L275" s="3">
        <f>INDEX(products!$A$1:$G$49,MATCH(orders!$E275,products!$A$1:$A$49,0), MATCH(orders!L$1,products!$A$1:$G$1,0))</f>
        <v>0.2</v>
      </c>
      <c r="M275" s="4">
        <f>INDEX(products!$A$1:$G$49,MATCH(orders!$E275,products!$A$1:$A$49,0), MATCH(orders!M$1,products!$A$1:$G$1,0))</f>
        <v>3.8849999999999998</v>
      </c>
      <c r="N275" s="4">
        <f t="shared" si="8"/>
        <v>7.77</v>
      </c>
      <c r="O275" t="str">
        <f t="shared" si="9"/>
        <v>Arabica</v>
      </c>
      <c r="P275" t="str" cm="1">
        <f t="array" ref="P275">_xlfn.IFS(K275 = "M", "Medium", K275 = "L", "Light", K275 = "D", "Dark")</f>
        <v>Light</v>
      </c>
      <c r="Q275" t="str">
        <f>_xlfn.XLOOKUP(Orders[[#This Row],[Customer ID]],customers!$A$2:$A$1001,customers!$I$2:$I$1001,,0)</f>
        <v>No</v>
      </c>
      <c r="S275" t="str">
        <v>WXT-85291-143</v>
      </c>
      <c r="T275">
        <v>43712</v>
      </c>
      <c r="U275" t="str">
        <v>81414-81273-DK</v>
      </c>
      <c r="V275" t="str">
        <v>R-M-0.5</v>
      </c>
      <c r="W275">
        <v>4</v>
      </c>
      <c r="X275" t="str">
        <v>Vivyan Ceely</v>
      </c>
      <c r="Y275" t="str">
        <v>vceely99@auda.org.au</v>
      </c>
      <c r="Z275" t="str">
        <v>United States</v>
      </c>
      <c r="AA275" t="str">
        <v>Rob</v>
      </c>
      <c r="AB275" t="str">
        <v>M</v>
      </c>
      <c r="AC275">
        <v>0.5</v>
      </c>
      <c r="AD275">
        <v>5.97</v>
      </c>
      <c r="AE275">
        <v>23.88</v>
      </c>
      <c r="AF275" t="str">
        <v>Robusta</v>
      </c>
      <c r="AG275" t="str">
        <v>Medium</v>
      </c>
      <c r="AH275" t="str">
        <v>Yes</v>
      </c>
    </row>
    <row r="276" spans="2:34" x14ac:dyDescent="0.35">
      <c r="B276" s="2" t="s">
        <v>2038</v>
      </c>
      <c r="C276" s="5">
        <v>43985</v>
      </c>
      <c r="D276" s="2" t="s">
        <v>2039</v>
      </c>
      <c r="E276" t="s">
        <v>6175</v>
      </c>
      <c r="F276" s="2">
        <v>1</v>
      </c>
      <c r="G276" s="2" t="str">
        <f>INDEX(customers!$A$2:$I$1001,MATCH(orders!$D276,customers!$A$2:$A$1001,0), MATCH(orders!G$1,customers!$A$1:$I$1,0))</f>
        <v>Donnie Hedlestone</v>
      </c>
      <c r="H276" s="2" t="str">
        <f>IF(INDEX(customers!$A$2:$I$1001,MATCH(orders!$D276,customers!$A$2:$A$1001,0), MATCH(orders!H$1,customers!$A$1:$I$1,0)) = 0, " ", INDEX(customers!$A$2:$I$1001,MATCH(orders!$D276,customers!$A$2:$A$1001,0), MATCH(orders!H$1,customers!$A$1:$I$1,0)))</f>
        <v>dhedlestone7m@craigslist.org</v>
      </c>
      <c r="I276" s="2" t="str">
        <f>_xlfn.XLOOKUP(D276,customers!$A$1:$A$1001,customers!$G$1:$G$1001,,0)</f>
        <v>United States</v>
      </c>
      <c r="J276" t="str">
        <f>INDEX(products!$A$1:$G$49,MATCH(orders!$E276,products!$A$1:$A$49,0), MATCH(orders!J$1,products!$A$1:$G$1,0))</f>
        <v>Ara</v>
      </c>
      <c r="K276" t="str">
        <f>INDEX(products!$A$1:$G$49,MATCH(orders!$E276,products!$A$1:$A$49,0), MATCH(orders!K$1,products!$A$1:$G$1,0))</f>
        <v>M</v>
      </c>
      <c r="L276" s="3">
        <f>INDEX(products!$A$1:$G$49,MATCH(orders!$E276,products!$A$1:$A$49,0), MATCH(orders!L$1,products!$A$1:$G$1,0))</f>
        <v>2.5</v>
      </c>
      <c r="M276" s="4">
        <f>INDEX(products!$A$1:$G$49,MATCH(orders!$E276,products!$A$1:$A$49,0), MATCH(orders!M$1,products!$A$1:$G$1,0))</f>
        <v>25.874999999999996</v>
      </c>
      <c r="N276" s="4">
        <f t="shared" si="8"/>
        <v>25.874999999999996</v>
      </c>
      <c r="O276" t="str">
        <f t="shared" si="9"/>
        <v>Arabica</v>
      </c>
      <c r="P276" t="str" cm="1">
        <f t="array" ref="P276">_xlfn.IFS(K276 = "M", "Medium", K276 = "L", "Light", K276 = "D", "Dark")</f>
        <v>Medium</v>
      </c>
      <c r="Q276" t="str">
        <f>_xlfn.XLOOKUP(Orders[[#This Row],[Customer ID]],customers!$A$2:$A$1001,customers!$I$2:$I$1001,,0)</f>
        <v>No</v>
      </c>
      <c r="S276" t="str">
        <v>PTY-86420-119</v>
      </c>
      <c r="T276">
        <v>44298</v>
      </c>
      <c r="U276" t="str">
        <v>25504-41681-WA</v>
      </c>
      <c r="V276" t="str">
        <v>A-D-0.5</v>
      </c>
      <c r="W276">
        <v>4</v>
      </c>
      <c r="X276" t="str">
        <v>Orland Tadman</v>
      </c>
      <c r="Y276" t="str">
        <v>otadmanjf@ft.com</v>
      </c>
      <c r="Z276" t="str">
        <v>United States</v>
      </c>
      <c r="AA276" t="str">
        <v>Ara</v>
      </c>
      <c r="AB276" t="str">
        <v>D</v>
      </c>
      <c r="AC276">
        <v>0.5</v>
      </c>
      <c r="AD276">
        <v>5.97</v>
      </c>
      <c r="AE276">
        <v>23.88</v>
      </c>
      <c r="AF276" t="str">
        <v>Arabica</v>
      </c>
      <c r="AG276" t="str">
        <v>Dark</v>
      </c>
      <c r="AH276" t="str">
        <v>Yes</v>
      </c>
    </row>
    <row r="277" spans="2:34" x14ac:dyDescent="0.35">
      <c r="B277" s="2" t="s">
        <v>2044</v>
      </c>
      <c r="C277" s="5">
        <v>44725</v>
      </c>
      <c r="D277" s="2" t="s">
        <v>2045</v>
      </c>
      <c r="E277" t="s">
        <v>6148</v>
      </c>
      <c r="F277" s="2">
        <v>6</v>
      </c>
      <c r="G277" s="2" t="str">
        <f>INDEX(customers!$A$2:$I$1001,MATCH(orders!$D277,customers!$A$2:$A$1001,0), MATCH(orders!G$1,customers!$A$1:$I$1,0))</f>
        <v>Teddi Crowthe</v>
      </c>
      <c r="H277" s="2" t="str">
        <f>IF(INDEX(customers!$A$2:$I$1001,MATCH(orders!$D277,customers!$A$2:$A$1001,0), MATCH(orders!H$1,customers!$A$1:$I$1,0)) = 0, " ", INDEX(customers!$A$2:$I$1001,MATCH(orders!$D277,customers!$A$2:$A$1001,0), MATCH(orders!H$1,customers!$A$1:$I$1,0)))</f>
        <v>tcrowthe7n@europa.eu</v>
      </c>
      <c r="I277" s="2" t="str">
        <f>_xlfn.XLOOKUP(D277,customers!$A$1:$A$1001,customers!$G$1:$G$1001,,0)</f>
        <v>United States</v>
      </c>
      <c r="J277" t="str">
        <f>INDEX(products!$A$1:$G$49,MATCH(orders!$E277,products!$A$1:$A$49,0), MATCH(orders!J$1,products!$A$1:$G$1,0))</f>
        <v>Exc</v>
      </c>
      <c r="K277" t="str">
        <f>INDEX(products!$A$1:$G$49,MATCH(orders!$E277,products!$A$1:$A$49,0), MATCH(orders!K$1,products!$A$1:$G$1,0))</f>
        <v>L</v>
      </c>
      <c r="L277" s="3">
        <f>INDEX(products!$A$1:$G$49,MATCH(orders!$E277,products!$A$1:$A$49,0), MATCH(orders!L$1,products!$A$1:$G$1,0))</f>
        <v>2.5</v>
      </c>
      <c r="M277" s="4">
        <f>INDEX(products!$A$1:$G$49,MATCH(orders!$E277,products!$A$1:$A$49,0), MATCH(orders!M$1,products!$A$1:$G$1,0))</f>
        <v>34.154999999999994</v>
      </c>
      <c r="N277" s="4">
        <f t="shared" si="8"/>
        <v>204.92999999999995</v>
      </c>
      <c r="O277" t="str">
        <f t="shared" si="9"/>
        <v>Excelsa</v>
      </c>
      <c r="P277" t="str" cm="1">
        <f t="array" ref="P277">_xlfn.IFS(K277 = "M", "Medium", K277 = "L", "Light", K277 = "D", "Dark")</f>
        <v>Light</v>
      </c>
      <c r="Q277" t="str">
        <f>_xlfn.XLOOKUP(Orders[[#This Row],[Customer ID]],customers!$A$2:$A$1001,customers!$I$2:$I$1001,,0)</f>
        <v>No</v>
      </c>
      <c r="S277" t="str">
        <v>NHI-23264-055</v>
      </c>
      <c r="T277">
        <v>44607</v>
      </c>
      <c r="U277" t="str">
        <v>44799-09711-XW</v>
      </c>
      <c r="V277" t="str">
        <v>A-D-0.5</v>
      </c>
      <c r="W277">
        <v>4</v>
      </c>
      <c r="X277" t="str">
        <v>Mallory Shrimpling</v>
      </c>
      <c r="Y277" t="str">
        <v xml:space="preserve"> </v>
      </c>
      <c r="Z277" t="str">
        <v>United States</v>
      </c>
      <c r="AA277" t="str">
        <v>Ara</v>
      </c>
      <c r="AB277" t="str">
        <v>D</v>
      </c>
      <c r="AC277">
        <v>0.5</v>
      </c>
      <c r="AD277">
        <v>5.97</v>
      </c>
      <c r="AE277">
        <v>23.88</v>
      </c>
      <c r="AF277" t="str">
        <v>Arabica</v>
      </c>
      <c r="AG277" t="str">
        <v>Dark</v>
      </c>
      <c r="AH277" t="str">
        <v>Yes</v>
      </c>
    </row>
    <row r="278" spans="2:34" x14ac:dyDescent="0.35">
      <c r="B278" s="2" t="s">
        <v>2050</v>
      </c>
      <c r="C278" s="5">
        <v>43992</v>
      </c>
      <c r="D278" s="2" t="s">
        <v>2051</v>
      </c>
      <c r="E278" t="s">
        <v>6142</v>
      </c>
      <c r="F278" s="2">
        <v>4</v>
      </c>
      <c r="G278" s="2" t="str">
        <f>INDEX(customers!$A$2:$I$1001,MATCH(orders!$D278,customers!$A$2:$A$1001,0), MATCH(orders!G$1,customers!$A$1:$I$1,0))</f>
        <v>Dorelia Bury</v>
      </c>
      <c r="H278" s="2" t="str">
        <f>IF(INDEX(customers!$A$2:$I$1001,MATCH(orders!$D278,customers!$A$2:$A$1001,0), MATCH(orders!H$1,customers!$A$1:$I$1,0)) = 0, " ", INDEX(customers!$A$2:$I$1001,MATCH(orders!$D278,customers!$A$2:$A$1001,0), MATCH(orders!H$1,customers!$A$1:$I$1,0)))</f>
        <v>dbury7o@tinyurl.com</v>
      </c>
      <c r="I278" s="2" t="str">
        <f>_xlfn.XLOOKUP(D278,customers!$A$1:$A$1001,customers!$G$1:$G$1001,,0)</f>
        <v>Ireland</v>
      </c>
      <c r="J278" t="str">
        <f>INDEX(products!$A$1:$G$49,MATCH(orders!$E278,products!$A$1:$A$49,0), MATCH(orders!J$1,products!$A$1:$G$1,0))</f>
        <v>Rob</v>
      </c>
      <c r="K278" t="str">
        <f>INDEX(products!$A$1:$G$49,MATCH(orders!$E278,products!$A$1:$A$49,0), MATCH(orders!K$1,products!$A$1:$G$1,0))</f>
        <v>L</v>
      </c>
      <c r="L278" s="3">
        <f>INDEX(products!$A$1:$G$49,MATCH(orders!$E278,products!$A$1:$A$49,0), MATCH(orders!L$1,products!$A$1:$G$1,0))</f>
        <v>2.5</v>
      </c>
      <c r="M278" s="4">
        <f>INDEX(products!$A$1:$G$49,MATCH(orders!$E278,products!$A$1:$A$49,0), MATCH(orders!M$1,products!$A$1:$G$1,0))</f>
        <v>27.484999999999996</v>
      </c>
      <c r="N278" s="4">
        <f t="shared" si="8"/>
        <v>109.93999999999998</v>
      </c>
      <c r="O278" t="str">
        <f t="shared" si="9"/>
        <v>Robusta</v>
      </c>
      <c r="P278" t="str" cm="1">
        <f t="array" ref="P278">_xlfn.IFS(K278 = "M", "Medium", K278 = "L", "Light", K278 = "D", "Dark")</f>
        <v>Light</v>
      </c>
      <c r="Q278" t="str">
        <f>_xlfn.XLOOKUP(Orders[[#This Row],[Customer ID]],customers!$A$2:$A$1001,customers!$I$2:$I$1001,,0)</f>
        <v>Yes</v>
      </c>
      <c r="S278" t="str">
        <v>YVK-82679-655</v>
      </c>
      <c r="T278">
        <v>44203</v>
      </c>
      <c r="U278" t="str">
        <v>95342-88311-SF</v>
      </c>
      <c r="V278" t="str">
        <v>R-M-0.5</v>
      </c>
      <c r="W278">
        <v>4</v>
      </c>
      <c r="X278" t="str">
        <v>Yuri Burrells</v>
      </c>
      <c r="Y278" t="str">
        <v>yburrellsqr@vinaora.com</v>
      </c>
      <c r="Z278" t="str">
        <v>United States</v>
      </c>
      <c r="AA278" t="str">
        <v>Rob</v>
      </c>
      <c r="AB278" t="str">
        <v>M</v>
      </c>
      <c r="AC278">
        <v>0.5</v>
      </c>
      <c r="AD278">
        <v>5.97</v>
      </c>
      <c r="AE278">
        <v>23.88</v>
      </c>
      <c r="AF278" t="str">
        <v>Robusta</v>
      </c>
      <c r="AG278" t="str">
        <v>Medium</v>
      </c>
      <c r="AH278" t="str">
        <v>Yes</v>
      </c>
    </row>
    <row r="279" spans="2:34" x14ac:dyDescent="0.35">
      <c r="B279" s="2" t="s">
        <v>2056</v>
      </c>
      <c r="C279" s="5">
        <v>44183</v>
      </c>
      <c r="D279" s="2" t="s">
        <v>2057</v>
      </c>
      <c r="E279" t="s">
        <v>6171</v>
      </c>
      <c r="F279" s="2">
        <v>6</v>
      </c>
      <c r="G279" s="2" t="str">
        <f>INDEX(customers!$A$2:$I$1001,MATCH(orders!$D279,customers!$A$2:$A$1001,0), MATCH(orders!G$1,customers!$A$1:$I$1,0))</f>
        <v>Gussy Broadbear</v>
      </c>
      <c r="H279" s="2" t="str">
        <f>IF(INDEX(customers!$A$2:$I$1001,MATCH(orders!$D279,customers!$A$2:$A$1001,0), MATCH(orders!H$1,customers!$A$1:$I$1,0)) = 0, " ", INDEX(customers!$A$2:$I$1001,MATCH(orders!$D279,customers!$A$2:$A$1001,0), MATCH(orders!H$1,customers!$A$1:$I$1,0)))</f>
        <v>gbroadbear7p@omniture.com</v>
      </c>
      <c r="I279" s="2" t="str">
        <f>_xlfn.XLOOKUP(D279,customers!$A$1:$A$1001,customers!$G$1:$G$1001,,0)</f>
        <v>United States</v>
      </c>
      <c r="J279" t="str">
        <f>INDEX(products!$A$1:$G$49,MATCH(orders!$E279,products!$A$1:$A$49,0), MATCH(orders!J$1,products!$A$1:$G$1,0))</f>
        <v>Exc</v>
      </c>
      <c r="K279" t="str">
        <f>INDEX(products!$A$1:$G$49,MATCH(orders!$E279,products!$A$1:$A$49,0), MATCH(orders!K$1,products!$A$1:$G$1,0))</f>
        <v>L</v>
      </c>
      <c r="L279" s="3">
        <f>INDEX(products!$A$1:$G$49,MATCH(orders!$E279,products!$A$1:$A$49,0), MATCH(orders!L$1,products!$A$1:$G$1,0))</f>
        <v>1</v>
      </c>
      <c r="M279" s="4">
        <f>INDEX(products!$A$1:$G$49,MATCH(orders!$E279,products!$A$1:$A$49,0), MATCH(orders!M$1,products!$A$1:$G$1,0))</f>
        <v>14.85</v>
      </c>
      <c r="N279" s="4">
        <f t="shared" si="8"/>
        <v>89.1</v>
      </c>
      <c r="O279" t="str">
        <f t="shared" si="9"/>
        <v>Excelsa</v>
      </c>
      <c r="P279" t="str" cm="1">
        <f t="array" ref="P279">_xlfn.IFS(K279 = "M", "Medium", K279 = "L", "Light", K279 = "D", "Dark")</f>
        <v>Light</v>
      </c>
      <c r="Q279" t="str">
        <f>_xlfn.XLOOKUP(Orders[[#This Row],[Customer ID]],customers!$A$2:$A$1001,customers!$I$2:$I$1001,,0)</f>
        <v>No</v>
      </c>
      <c r="S279" t="str">
        <v>EEJ-16185-108</v>
      </c>
      <c r="T279">
        <v>43505</v>
      </c>
      <c r="U279" t="str">
        <v>65552-60476-KY</v>
      </c>
      <c r="V279" t="str">
        <v>L-L-0.2</v>
      </c>
      <c r="W279">
        <v>5</v>
      </c>
      <c r="X279" t="str">
        <v>Nona Linklater</v>
      </c>
      <c r="Y279" t="str">
        <v xml:space="preserve"> </v>
      </c>
      <c r="Z279" t="str">
        <v>United States</v>
      </c>
      <c r="AA279" t="str">
        <v>Lib</v>
      </c>
      <c r="AB279" t="str">
        <v>L</v>
      </c>
      <c r="AC279">
        <v>0.2</v>
      </c>
      <c r="AD279">
        <v>4.7549999999999999</v>
      </c>
      <c r="AE279">
        <v>23.774999999999999</v>
      </c>
      <c r="AF279" t="str">
        <v>Liberica</v>
      </c>
      <c r="AG279" t="str">
        <v>Light</v>
      </c>
      <c r="AH279" t="str">
        <v>Yes</v>
      </c>
    </row>
    <row r="280" spans="2:34" x14ac:dyDescent="0.35">
      <c r="B280" s="2" t="s">
        <v>2062</v>
      </c>
      <c r="C280" s="5">
        <v>43708</v>
      </c>
      <c r="D280" s="2" t="s">
        <v>2063</v>
      </c>
      <c r="E280" t="s">
        <v>6167</v>
      </c>
      <c r="F280" s="2">
        <v>2</v>
      </c>
      <c r="G280" s="2" t="str">
        <f>INDEX(customers!$A$2:$I$1001,MATCH(orders!$D280,customers!$A$2:$A$1001,0), MATCH(orders!G$1,customers!$A$1:$I$1,0))</f>
        <v>Emlynne Palfrey</v>
      </c>
      <c r="H280" s="2" t="str">
        <f>IF(INDEX(customers!$A$2:$I$1001,MATCH(orders!$D280,customers!$A$2:$A$1001,0), MATCH(orders!H$1,customers!$A$1:$I$1,0)) = 0, " ", INDEX(customers!$A$2:$I$1001,MATCH(orders!$D280,customers!$A$2:$A$1001,0), MATCH(orders!H$1,customers!$A$1:$I$1,0)))</f>
        <v>epalfrey7q@devhub.com</v>
      </c>
      <c r="I280" s="2" t="str">
        <f>_xlfn.XLOOKUP(D280,customers!$A$1:$A$1001,customers!$G$1:$G$1001,,0)</f>
        <v>United States</v>
      </c>
      <c r="J280" t="str">
        <f>INDEX(products!$A$1:$G$49,MATCH(orders!$E280,products!$A$1:$A$49,0), MATCH(orders!J$1,products!$A$1:$G$1,0))</f>
        <v>Ara</v>
      </c>
      <c r="K280" t="str">
        <f>INDEX(products!$A$1:$G$49,MATCH(orders!$E280,products!$A$1:$A$49,0), MATCH(orders!K$1,products!$A$1:$G$1,0))</f>
        <v>L</v>
      </c>
      <c r="L280" s="3">
        <f>INDEX(products!$A$1:$G$49,MATCH(orders!$E280,products!$A$1:$A$49,0), MATCH(orders!L$1,products!$A$1:$G$1,0))</f>
        <v>0.2</v>
      </c>
      <c r="M280" s="4">
        <f>INDEX(products!$A$1:$G$49,MATCH(orders!$E280,products!$A$1:$A$49,0), MATCH(orders!M$1,products!$A$1:$G$1,0))</f>
        <v>3.8849999999999998</v>
      </c>
      <c r="N280" s="4">
        <f t="shared" si="8"/>
        <v>7.77</v>
      </c>
      <c r="O280" t="str">
        <f t="shared" si="9"/>
        <v>Arabica</v>
      </c>
      <c r="P280" t="str" cm="1">
        <f t="array" ref="P280">_xlfn.IFS(K280 = "M", "Medium", K280 = "L", "Light", K280 = "D", "Dark")</f>
        <v>Light</v>
      </c>
      <c r="Q280" t="str">
        <f>_xlfn.XLOOKUP(Orders[[#This Row],[Customer ID]],customers!$A$2:$A$1001,customers!$I$2:$I$1001,,0)</f>
        <v>Yes</v>
      </c>
      <c r="S280" t="str">
        <v>HVW-25584-144</v>
      </c>
      <c r="T280">
        <v>43951</v>
      </c>
      <c r="U280" t="str">
        <v>93405-51204-UW</v>
      </c>
      <c r="V280" t="str">
        <v>L-L-0.2</v>
      </c>
      <c r="W280">
        <v>5</v>
      </c>
      <c r="X280" t="str">
        <v>Lexie Mallan</v>
      </c>
      <c r="Y280" t="str">
        <v>lmallan6t@state.gov</v>
      </c>
      <c r="Z280" t="str">
        <v>United States</v>
      </c>
      <c r="AA280" t="str">
        <v>Lib</v>
      </c>
      <c r="AB280" t="str">
        <v>L</v>
      </c>
      <c r="AC280">
        <v>0.2</v>
      </c>
      <c r="AD280">
        <v>4.7549999999999999</v>
      </c>
      <c r="AE280">
        <v>23.774999999999999</v>
      </c>
      <c r="AF280" t="str">
        <v>Liberica</v>
      </c>
      <c r="AG280" t="str">
        <v>Light</v>
      </c>
      <c r="AH280" t="str">
        <v>Yes</v>
      </c>
    </row>
    <row r="281" spans="2:34" x14ac:dyDescent="0.35">
      <c r="B281" s="2" t="s">
        <v>2068</v>
      </c>
      <c r="C281" s="5">
        <v>43521</v>
      </c>
      <c r="D281" s="2" t="s">
        <v>2069</v>
      </c>
      <c r="E281" t="s">
        <v>6181</v>
      </c>
      <c r="F281" s="2">
        <v>1</v>
      </c>
      <c r="G281" s="2" t="str">
        <f>INDEX(customers!$A$2:$I$1001,MATCH(orders!$D281,customers!$A$2:$A$1001,0), MATCH(orders!G$1,customers!$A$1:$I$1,0))</f>
        <v>Parsifal Metrick</v>
      </c>
      <c r="H281" s="2" t="str">
        <f>IF(INDEX(customers!$A$2:$I$1001,MATCH(orders!$D281,customers!$A$2:$A$1001,0), MATCH(orders!H$1,customers!$A$1:$I$1,0)) = 0, " ", INDEX(customers!$A$2:$I$1001,MATCH(orders!$D281,customers!$A$2:$A$1001,0), MATCH(orders!H$1,customers!$A$1:$I$1,0)))</f>
        <v>pmetrick7r@rakuten.co.jp</v>
      </c>
      <c r="I281" s="2" t="str">
        <f>_xlfn.XLOOKUP(D281,customers!$A$1:$A$1001,customers!$G$1:$G$1001,,0)</f>
        <v>United States</v>
      </c>
      <c r="J281" t="str">
        <f>INDEX(products!$A$1:$G$49,MATCH(orders!$E281,products!$A$1:$A$49,0), MATCH(orders!J$1,products!$A$1:$G$1,0))</f>
        <v>Lib</v>
      </c>
      <c r="K281" t="str">
        <f>INDEX(products!$A$1:$G$49,MATCH(orders!$E281,products!$A$1:$A$49,0), MATCH(orders!K$1,products!$A$1:$G$1,0))</f>
        <v>M</v>
      </c>
      <c r="L281" s="3">
        <f>INDEX(products!$A$1:$G$49,MATCH(orders!$E281,products!$A$1:$A$49,0), MATCH(orders!L$1,products!$A$1:$G$1,0))</f>
        <v>2.5</v>
      </c>
      <c r="M281" s="4">
        <f>INDEX(products!$A$1:$G$49,MATCH(orders!$E281,products!$A$1:$A$49,0), MATCH(orders!M$1,products!$A$1:$G$1,0))</f>
        <v>33.464999999999996</v>
      </c>
      <c r="N281" s="4">
        <f t="shared" si="8"/>
        <v>33.464999999999996</v>
      </c>
      <c r="O281" t="str">
        <f t="shared" si="9"/>
        <v>Liberica</v>
      </c>
      <c r="P281" t="str" cm="1">
        <f t="array" ref="P281">_xlfn.IFS(K281 = "M", "Medium", K281 = "L", "Light", K281 = "D", "Dark")</f>
        <v>Medium</v>
      </c>
      <c r="Q281" t="str">
        <f>_xlfn.XLOOKUP(Orders[[#This Row],[Customer ID]],customers!$A$2:$A$1001,customers!$I$2:$I$1001,,0)</f>
        <v>Yes</v>
      </c>
      <c r="S281" t="str">
        <v>OJL-96844-459</v>
      </c>
      <c r="T281">
        <v>43954</v>
      </c>
      <c r="U281" t="str">
        <v>61253-98356-VD</v>
      </c>
      <c r="V281" t="str">
        <v>L-L-0.2</v>
      </c>
      <c r="W281">
        <v>5</v>
      </c>
      <c r="X281" t="str">
        <v>Karylin Huddart</v>
      </c>
      <c r="Y281" t="str">
        <v>khuddartlz@about.com</v>
      </c>
      <c r="Z281" t="str">
        <v>United States</v>
      </c>
      <c r="AA281" t="str">
        <v>Lib</v>
      </c>
      <c r="AB281" t="str">
        <v>L</v>
      </c>
      <c r="AC281">
        <v>0.2</v>
      </c>
      <c r="AD281">
        <v>4.7549999999999999</v>
      </c>
      <c r="AE281">
        <v>23.774999999999999</v>
      </c>
      <c r="AF281" t="str">
        <v>Liberica</v>
      </c>
      <c r="AG281" t="str">
        <v>Light</v>
      </c>
      <c r="AH281" t="str">
        <v>Yes</v>
      </c>
    </row>
    <row r="282" spans="2:34" x14ac:dyDescent="0.35">
      <c r="B282" s="2" t="s">
        <v>2074</v>
      </c>
      <c r="C282" s="5">
        <v>44234</v>
      </c>
      <c r="D282" s="2" t="s">
        <v>2075</v>
      </c>
      <c r="E282" t="s">
        <v>6139</v>
      </c>
      <c r="F282" s="2">
        <v>5</v>
      </c>
      <c r="G282" s="2" t="str">
        <f>INDEX(customers!$A$2:$I$1001,MATCH(orders!$D282,customers!$A$2:$A$1001,0), MATCH(orders!G$1,customers!$A$1:$I$1,0))</f>
        <v>Christopher Grieveson</v>
      </c>
      <c r="H282" s="2" t="str">
        <f>IF(INDEX(customers!$A$2:$I$1001,MATCH(orders!$D282,customers!$A$2:$A$1001,0), MATCH(orders!H$1,customers!$A$1:$I$1,0)) = 0, " ", INDEX(customers!$A$2:$I$1001,MATCH(orders!$D282,customers!$A$2:$A$1001,0), MATCH(orders!H$1,customers!$A$1:$I$1,0)))</f>
        <v xml:space="preserve"> </v>
      </c>
      <c r="I282" s="2" t="str">
        <f>_xlfn.XLOOKUP(D282,customers!$A$1:$A$1001,customers!$G$1:$G$1001,,0)</f>
        <v>United States</v>
      </c>
      <c r="J282" t="str">
        <f>INDEX(products!$A$1:$G$49,MATCH(orders!$E282,products!$A$1:$A$49,0), MATCH(orders!J$1,products!$A$1:$G$1,0))</f>
        <v>Exc</v>
      </c>
      <c r="K282" t="str">
        <f>INDEX(products!$A$1:$G$49,MATCH(orders!$E282,products!$A$1:$A$49,0), MATCH(orders!K$1,products!$A$1:$G$1,0))</f>
        <v>M</v>
      </c>
      <c r="L282" s="3">
        <f>INDEX(products!$A$1:$G$49,MATCH(orders!$E282,products!$A$1:$A$49,0), MATCH(orders!L$1,products!$A$1:$G$1,0))</f>
        <v>0.5</v>
      </c>
      <c r="M282" s="4">
        <f>INDEX(products!$A$1:$G$49,MATCH(orders!$E282,products!$A$1:$A$49,0), MATCH(orders!M$1,products!$A$1:$G$1,0))</f>
        <v>8.25</v>
      </c>
      <c r="N282" s="4">
        <f t="shared" si="8"/>
        <v>41.25</v>
      </c>
      <c r="O282" t="str">
        <f t="shared" si="9"/>
        <v>Excelsa</v>
      </c>
      <c r="P282" t="str" cm="1">
        <f t="array" ref="P282">_xlfn.IFS(K282 = "M", "Medium", K282 = "L", "Light", K282 = "D", "Dark")</f>
        <v>Medium</v>
      </c>
      <c r="Q282" t="str">
        <f>_xlfn.XLOOKUP(Orders[[#This Row],[Customer ID]],customers!$A$2:$A$1001,customers!$I$2:$I$1001,,0)</f>
        <v>Yes</v>
      </c>
      <c r="S282" t="str">
        <v>GUG-45603-775</v>
      </c>
      <c r="T282">
        <v>44598</v>
      </c>
      <c r="U282" t="str">
        <v>40959-32642-DN</v>
      </c>
      <c r="V282" t="str">
        <v>L-L-0.2</v>
      </c>
      <c r="W282">
        <v>5</v>
      </c>
      <c r="X282" t="str">
        <v>Rhodie Strathern</v>
      </c>
      <c r="Y282" t="str">
        <v>rstrathernqn@devhub.com</v>
      </c>
      <c r="Z282" t="str">
        <v>United States</v>
      </c>
      <c r="AA282" t="str">
        <v>Lib</v>
      </c>
      <c r="AB282" t="str">
        <v>L</v>
      </c>
      <c r="AC282">
        <v>0.2</v>
      </c>
      <c r="AD282">
        <v>4.7549999999999999</v>
      </c>
      <c r="AE282">
        <v>23.774999999999999</v>
      </c>
      <c r="AF282" t="str">
        <v>Liberica</v>
      </c>
      <c r="AG282" t="str">
        <v>Light</v>
      </c>
      <c r="AH282" t="str">
        <v>Yes</v>
      </c>
    </row>
    <row r="283" spans="2:34" x14ac:dyDescent="0.35">
      <c r="B283" s="2" t="s">
        <v>2079</v>
      </c>
      <c r="C283" s="5">
        <v>44210</v>
      </c>
      <c r="D283" s="2" t="s">
        <v>2080</v>
      </c>
      <c r="E283" t="s">
        <v>6171</v>
      </c>
      <c r="F283" s="2">
        <v>4</v>
      </c>
      <c r="G283" s="2" t="str">
        <f>INDEX(customers!$A$2:$I$1001,MATCH(orders!$D283,customers!$A$2:$A$1001,0), MATCH(orders!G$1,customers!$A$1:$I$1,0))</f>
        <v>Karlan Karby</v>
      </c>
      <c r="H283" s="2" t="str">
        <f>IF(INDEX(customers!$A$2:$I$1001,MATCH(orders!$D283,customers!$A$2:$A$1001,0), MATCH(orders!H$1,customers!$A$1:$I$1,0)) = 0, " ", INDEX(customers!$A$2:$I$1001,MATCH(orders!$D283,customers!$A$2:$A$1001,0), MATCH(orders!H$1,customers!$A$1:$I$1,0)))</f>
        <v>kkarby7t@sbwire.com</v>
      </c>
      <c r="I283" s="2" t="str">
        <f>_xlfn.XLOOKUP(D283,customers!$A$1:$A$1001,customers!$G$1:$G$1001,,0)</f>
        <v>United States</v>
      </c>
      <c r="J283" t="str">
        <f>INDEX(products!$A$1:$G$49,MATCH(orders!$E283,products!$A$1:$A$49,0), MATCH(orders!J$1,products!$A$1:$G$1,0))</f>
        <v>Exc</v>
      </c>
      <c r="K283" t="str">
        <f>INDEX(products!$A$1:$G$49,MATCH(orders!$E283,products!$A$1:$A$49,0), MATCH(orders!K$1,products!$A$1:$G$1,0))</f>
        <v>L</v>
      </c>
      <c r="L283" s="3">
        <f>INDEX(products!$A$1:$G$49,MATCH(orders!$E283,products!$A$1:$A$49,0), MATCH(orders!L$1,products!$A$1:$G$1,0))</f>
        <v>1</v>
      </c>
      <c r="M283" s="4">
        <f>INDEX(products!$A$1:$G$49,MATCH(orders!$E283,products!$A$1:$A$49,0), MATCH(orders!M$1,products!$A$1:$G$1,0))</f>
        <v>14.85</v>
      </c>
      <c r="N283" s="4">
        <f t="shared" si="8"/>
        <v>59.4</v>
      </c>
      <c r="O283" t="str">
        <f t="shared" si="9"/>
        <v>Excelsa</v>
      </c>
      <c r="P283" t="str" cm="1">
        <f t="array" ref="P283">_xlfn.IFS(K283 = "M", "Medium", K283 = "L", "Light", K283 = "D", "Dark")</f>
        <v>Light</v>
      </c>
      <c r="Q283" t="str">
        <f>_xlfn.XLOOKUP(Orders[[#This Row],[Customer ID]],customers!$A$2:$A$1001,customers!$I$2:$I$1001,,0)</f>
        <v>Yes</v>
      </c>
      <c r="S283" t="str">
        <v>IOB-32673-745</v>
      </c>
      <c r="T283">
        <v>44344</v>
      </c>
      <c r="U283" t="str">
        <v>07095-81281-NJ</v>
      </c>
      <c r="V283" t="str">
        <v>A-L-0.5</v>
      </c>
      <c r="W283">
        <v>3</v>
      </c>
      <c r="X283" t="str">
        <v>Rebeka Worg</v>
      </c>
      <c r="Y283" t="str">
        <v>rworg9m@arstechnica.com</v>
      </c>
      <c r="Z283" t="str">
        <v>United States</v>
      </c>
      <c r="AA283" t="str">
        <v>Ara</v>
      </c>
      <c r="AB283" t="str">
        <v>L</v>
      </c>
      <c r="AC283">
        <v>0.5</v>
      </c>
      <c r="AD283">
        <v>7.77</v>
      </c>
      <c r="AE283">
        <v>23.31</v>
      </c>
      <c r="AF283" t="str">
        <v>Arabica</v>
      </c>
      <c r="AG283" t="str">
        <v>Light</v>
      </c>
      <c r="AH283" t="str">
        <v>Yes</v>
      </c>
    </row>
    <row r="284" spans="2:34" x14ac:dyDescent="0.35">
      <c r="B284" s="2" t="s">
        <v>2085</v>
      </c>
      <c r="C284" s="5">
        <v>43520</v>
      </c>
      <c r="D284" s="2" t="s">
        <v>2086</v>
      </c>
      <c r="E284" t="s">
        <v>6180</v>
      </c>
      <c r="F284" s="2">
        <v>1</v>
      </c>
      <c r="G284" s="2" t="str">
        <f>INDEX(customers!$A$2:$I$1001,MATCH(orders!$D284,customers!$A$2:$A$1001,0), MATCH(orders!G$1,customers!$A$1:$I$1,0))</f>
        <v>Flory Crumpe</v>
      </c>
      <c r="H284" s="2" t="str">
        <f>IF(INDEX(customers!$A$2:$I$1001,MATCH(orders!$D284,customers!$A$2:$A$1001,0), MATCH(orders!H$1,customers!$A$1:$I$1,0)) = 0, " ", INDEX(customers!$A$2:$I$1001,MATCH(orders!$D284,customers!$A$2:$A$1001,0), MATCH(orders!H$1,customers!$A$1:$I$1,0)))</f>
        <v>fcrumpe7u@ftc.gov</v>
      </c>
      <c r="I284" s="2" t="str">
        <f>_xlfn.XLOOKUP(D284,customers!$A$1:$A$1001,customers!$G$1:$G$1001,,0)</f>
        <v>United Kingdom</v>
      </c>
      <c r="J284" t="str">
        <f>INDEX(products!$A$1:$G$49,MATCH(orders!$E284,products!$A$1:$A$49,0), MATCH(orders!J$1,products!$A$1:$G$1,0))</f>
        <v>Ara</v>
      </c>
      <c r="K284" t="str">
        <f>INDEX(products!$A$1:$G$49,MATCH(orders!$E284,products!$A$1:$A$49,0), MATCH(orders!K$1,products!$A$1:$G$1,0))</f>
        <v>L</v>
      </c>
      <c r="L284" s="3">
        <f>INDEX(products!$A$1:$G$49,MATCH(orders!$E284,products!$A$1:$A$49,0), MATCH(orders!L$1,products!$A$1:$G$1,0))</f>
        <v>0.5</v>
      </c>
      <c r="M284" s="4">
        <f>INDEX(products!$A$1:$G$49,MATCH(orders!$E284,products!$A$1:$A$49,0), MATCH(orders!M$1,products!$A$1:$G$1,0))</f>
        <v>7.77</v>
      </c>
      <c r="N284" s="4">
        <f t="shared" si="8"/>
        <v>7.77</v>
      </c>
      <c r="O284" t="str">
        <f t="shared" si="9"/>
        <v>Arabica</v>
      </c>
      <c r="P284" t="str" cm="1">
        <f t="array" ref="P284">_xlfn.IFS(K284 = "M", "Medium", K284 = "L", "Light", K284 = "D", "Dark")</f>
        <v>Light</v>
      </c>
      <c r="Q284" t="str">
        <f>_xlfn.XLOOKUP(Orders[[#This Row],[Customer ID]],customers!$A$2:$A$1001,customers!$I$2:$I$1001,,0)</f>
        <v>No</v>
      </c>
      <c r="S284" t="str">
        <v>JEH-37276-048</v>
      </c>
      <c r="T284">
        <v>44377</v>
      </c>
      <c r="U284" t="str">
        <v>80896-38819-DW</v>
      </c>
      <c r="V284" t="str">
        <v>A-L-0.5</v>
      </c>
      <c r="W284">
        <v>3</v>
      </c>
      <c r="X284" t="str">
        <v>Jany Rudeforth</v>
      </c>
      <c r="Y284" t="str">
        <v>jrudeforthai@wunderground.com</v>
      </c>
      <c r="Z284" t="str">
        <v>Ireland</v>
      </c>
      <c r="AA284" t="str">
        <v>Ara</v>
      </c>
      <c r="AB284" t="str">
        <v>L</v>
      </c>
      <c r="AC284">
        <v>0.5</v>
      </c>
      <c r="AD284">
        <v>7.77</v>
      </c>
      <c r="AE284">
        <v>23.31</v>
      </c>
      <c r="AF284" t="str">
        <v>Arabica</v>
      </c>
      <c r="AG284" t="str">
        <v>Light</v>
      </c>
      <c r="AH284" t="str">
        <v>Yes</v>
      </c>
    </row>
    <row r="285" spans="2:34" x14ac:dyDescent="0.35">
      <c r="B285" s="2" t="s">
        <v>2091</v>
      </c>
      <c r="C285" s="5">
        <v>43639</v>
      </c>
      <c r="D285" s="2" t="s">
        <v>2092</v>
      </c>
      <c r="E285" t="s">
        <v>6172</v>
      </c>
      <c r="F285" s="2">
        <v>1</v>
      </c>
      <c r="G285" s="2" t="str">
        <f>INDEX(customers!$A$2:$I$1001,MATCH(orders!$D285,customers!$A$2:$A$1001,0), MATCH(orders!G$1,customers!$A$1:$I$1,0))</f>
        <v>Amity Chatto</v>
      </c>
      <c r="H285" s="2" t="str">
        <f>IF(INDEX(customers!$A$2:$I$1001,MATCH(orders!$D285,customers!$A$2:$A$1001,0), MATCH(orders!H$1,customers!$A$1:$I$1,0)) = 0, " ", INDEX(customers!$A$2:$I$1001,MATCH(orders!$D285,customers!$A$2:$A$1001,0), MATCH(orders!H$1,customers!$A$1:$I$1,0)))</f>
        <v>achatto7v@sakura.ne.jp</v>
      </c>
      <c r="I285" s="2" t="str">
        <f>_xlfn.XLOOKUP(D285,customers!$A$1:$A$1001,customers!$G$1:$G$1001,,0)</f>
        <v>United Kingdom</v>
      </c>
      <c r="J285" t="str">
        <f>INDEX(products!$A$1:$G$49,MATCH(orders!$E285,products!$A$1:$A$49,0), MATCH(orders!J$1,products!$A$1:$G$1,0))</f>
        <v>Rob</v>
      </c>
      <c r="K285" t="str">
        <f>INDEX(products!$A$1:$G$49,MATCH(orders!$E285,products!$A$1:$A$49,0), MATCH(orders!K$1,products!$A$1:$G$1,0))</f>
        <v>D</v>
      </c>
      <c r="L285" s="3">
        <f>INDEX(products!$A$1:$G$49,MATCH(orders!$E285,products!$A$1:$A$49,0), MATCH(orders!L$1,products!$A$1:$G$1,0))</f>
        <v>0.5</v>
      </c>
      <c r="M285" s="4">
        <f>INDEX(products!$A$1:$G$49,MATCH(orders!$E285,products!$A$1:$A$49,0), MATCH(orders!M$1,products!$A$1:$G$1,0))</f>
        <v>5.3699999999999992</v>
      </c>
      <c r="N285" s="4">
        <f t="shared" si="8"/>
        <v>5.3699999999999992</v>
      </c>
      <c r="O285" t="str">
        <f t="shared" si="9"/>
        <v>Robusta</v>
      </c>
      <c r="P285" t="str" cm="1">
        <f t="array" ref="P285">_xlfn.IFS(K285 = "M", "Medium", K285 = "L", "Light", K285 = "D", "Dark")</f>
        <v>Dark</v>
      </c>
      <c r="Q285" t="str">
        <f>_xlfn.XLOOKUP(Orders[[#This Row],[Customer ID]],customers!$A$2:$A$1001,customers!$I$2:$I$1001,,0)</f>
        <v>Yes</v>
      </c>
      <c r="S285" t="str">
        <v>MBM-55936-917</v>
      </c>
      <c r="T285">
        <v>43536</v>
      </c>
      <c r="U285" t="str">
        <v>55989-39849-WO</v>
      </c>
      <c r="V285" t="str">
        <v>L-D-0.5</v>
      </c>
      <c r="W285">
        <v>3</v>
      </c>
      <c r="X285" t="str">
        <v>Andrej Havick</v>
      </c>
      <c r="Y285" t="str">
        <v>ahavickat@nsw.gov.au</v>
      </c>
      <c r="Z285" t="str">
        <v>United States</v>
      </c>
      <c r="AA285" t="str">
        <v>Lib</v>
      </c>
      <c r="AB285" t="str">
        <v>D</v>
      </c>
      <c r="AC285">
        <v>0.5</v>
      </c>
      <c r="AD285">
        <v>7.77</v>
      </c>
      <c r="AE285">
        <v>23.31</v>
      </c>
      <c r="AF285" t="str">
        <v>Liberica</v>
      </c>
      <c r="AG285" t="str">
        <v>Dark</v>
      </c>
      <c r="AH285" t="str">
        <v>Yes</v>
      </c>
    </row>
    <row r="286" spans="2:34" x14ac:dyDescent="0.35">
      <c r="B286" s="2" t="s">
        <v>2097</v>
      </c>
      <c r="C286" s="5">
        <v>43960</v>
      </c>
      <c r="D286" s="2" t="s">
        <v>2098</v>
      </c>
      <c r="E286" t="s">
        <v>6166</v>
      </c>
      <c r="F286" s="2">
        <v>3</v>
      </c>
      <c r="G286" s="2" t="str">
        <f>INDEX(customers!$A$2:$I$1001,MATCH(orders!$D286,customers!$A$2:$A$1001,0), MATCH(orders!G$1,customers!$A$1:$I$1,0))</f>
        <v>Nanine McCarthy</v>
      </c>
      <c r="H286" s="2" t="str">
        <f>IF(INDEX(customers!$A$2:$I$1001,MATCH(orders!$D286,customers!$A$2:$A$1001,0), MATCH(orders!H$1,customers!$A$1:$I$1,0)) = 0, " ", INDEX(customers!$A$2:$I$1001,MATCH(orders!$D286,customers!$A$2:$A$1001,0), MATCH(orders!H$1,customers!$A$1:$I$1,0)))</f>
        <v xml:space="preserve"> </v>
      </c>
      <c r="I286" s="2" t="str">
        <f>_xlfn.XLOOKUP(D286,customers!$A$1:$A$1001,customers!$G$1:$G$1001,,0)</f>
        <v>United States</v>
      </c>
      <c r="J286" t="str">
        <f>INDEX(products!$A$1:$G$49,MATCH(orders!$E286,products!$A$1:$A$49,0), MATCH(orders!J$1,products!$A$1:$G$1,0))</f>
        <v>Exc</v>
      </c>
      <c r="K286" t="str">
        <f>INDEX(products!$A$1:$G$49,MATCH(orders!$E286,products!$A$1:$A$49,0), MATCH(orders!K$1,products!$A$1:$G$1,0))</f>
        <v>M</v>
      </c>
      <c r="L286" s="3">
        <f>INDEX(products!$A$1:$G$49,MATCH(orders!$E286,products!$A$1:$A$49,0), MATCH(orders!L$1,products!$A$1:$G$1,0))</f>
        <v>2.5</v>
      </c>
      <c r="M286" s="4">
        <f>INDEX(products!$A$1:$G$49,MATCH(orders!$E286,products!$A$1:$A$49,0), MATCH(orders!M$1,products!$A$1:$G$1,0))</f>
        <v>31.624999999999996</v>
      </c>
      <c r="N286" s="4">
        <f t="shared" si="8"/>
        <v>94.874999999999986</v>
      </c>
      <c r="O286" t="str">
        <f t="shared" si="9"/>
        <v>Excelsa</v>
      </c>
      <c r="P286" t="str" cm="1">
        <f t="array" ref="P286">_xlfn.IFS(K286 = "M", "Medium", K286 = "L", "Light", K286 = "D", "Dark")</f>
        <v>Medium</v>
      </c>
      <c r="Q286" t="str">
        <f>_xlfn.XLOOKUP(Orders[[#This Row],[Customer ID]],customers!$A$2:$A$1001,customers!$I$2:$I$1001,,0)</f>
        <v>No</v>
      </c>
      <c r="S286" t="str">
        <v>YLE-18247-749</v>
      </c>
      <c r="T286">
        <v>43901</v>
      </c>
      <c r="U286" t="str">
        <v>92227-49331-QR</v>
      </c>
      <c r="V286" t="str">
        <v>A-L-0.5</v>
      </c>
      <c r="W286">
        <v>3</v>
      </c>
      <c r="X286" t="str">
        <v>Reggis Pracy</v>
      </c>
      <c r="Y286" t="str">
        <v xml:space="preserve"> </v>
      </c>
      <c r="Z286" t="str">
        <v>United States</v>
      </c>
      <c r="AA286" t="str">
        <v>Ara</v>
      </c>
      <c r="AB286" t="str">
        <v>L</v>
      </c>
      <c r="AC286">
        <v>0.5</v>
      </c>
      <c r="AD286">
        <v>7.77</v>
      </c>
      <c r="AE286">
        <v>23.31</v>
      </c>
      <c r="AF286" t="str">
        <v>Arabica</v>
      </c>
      <c r="AG286" t="str">
        <v>Light</v>
      </c>
      <c r="AH286" t="str">
        <v>Yes</v>
      </c>
    </row>
    <row r="287" spans="2:34" x14ac:dyDescent="0.35">
      <c r="B287" s="2" t="s">
        <v>2102</v>
      </c>
      <c r="C287" s="5">
        <v>44030</v>
      </c>
      <c r="D287" s="2" t="s">
        <v>2103</v>
      </c>
      <c r="E287" t="s">
        <v>6164</v>
      </c>
      <c r="F287" s="2">
        <v>1</v>
      </c>
      <c r="G287" s="2" t="str">
        <f>INDEX(customers!$A$2:$I$1001,MATCH(orders!$D287,customers!$A$2:$A$1001,0), MATCH(orders!G$1,customers!$A$1:$I$1,0))</f>
        <v>Lyndsey Megany</v>
      </c>
      <c r="H287" s="2" t="str">
        <f>IF(INDEX(customers!$A$2:$I$1001,MATCH(orders!$D287,customers!$A$2:$A$1001,0), MATCH(orders!H$1,customers!$A$1:$I$1,0)) = 0, " ", INDEX(customers!$A$2:$I$1001,MATCH(orders!$D287,customers!$A$2:$A$1001,0), MATCH(orders!H$1,customers!$A$1:$I$1,0)))</f>
        <v xml:space="preserve"> </v>
      </c>
      <c r="I287" s="2" t="str">
        <f>_xlfn.XLOOKUP(D287,customers!$A$1:$A$1001,customers!$G$1:$G$1001,,0)</f>
        <v>United States</v>
      </c>
      <c r="J287" t="str">
        <f>INDEX(products!$A$1:$G$49,MATCH(orders!$E287,products!$A$1:$A$49,0), MATCH(orders!J$1,products!$A$1:$G$1,0))</f>
        <v>Lib</v>
      </c>
      <c r="K287" t="str">
        <f>INDEX(products!$A$1:$G$49,MATCH(orders!$E287,products!$A$1:$A$49,0), MATCH(orders!K$1,products!$A$1:$G$1,0))</f>
        <v>L</v>
      </c>
      <c r="L287" s="3">
        <f>INDEX(products!$A$1:$G$49,MATCH(orders!$E287,products!$A$1:$A$49,0), MATCH(orders!L$1,products!$A$1:$G$1,0))</f>
        <v>2.5</v>
      </c>
      <c r="M287" s="4">
        <f>INDEX(products!$A$1:$G$49,MATCH(orders!$E287,products!$A$1:$A$49,0), MATCH(orders!M$1,products!$A$1:$G$1,0))</f>
        <v>36.454999999999998</v>
      </c>
      <c r="N287" s="4">
        <f t="shared" si="8"/>
        <v>36.454999999999998</v>
      </c>
      <c r="O287" t="str">
        <f t="shared" si="9"/>
        <v>Liberica</v>
      </c>
      <c r="P287" t="str" cm="1">
        <f t="array" ref="P287">_xlfn.IFS(K287 = "M", "Medium", K287 = "L", "Light", K287 = "D", "Dark")</f>
        <v>Light</v>
      </c>
      <c r="Q287" t="str">
        <f>_xlfn.XLOOKUP(Orders[[#This Row],[Customer ID]],customers!$A$2:$A$1001,customers!$I$2:$I$1001,,0)</f>
        <v>No</v>
      </c>
      <c r="S287" t="str">
        <v>XCG-07109-195</v>
      </c>
      <c r="T287">
        <v>44176</v>
      </c>
      <c r="U287" t="str">
        <v>92976-19453-DT</v>
      </c>
      <c r="V287" t="str">
        <v>L-D-0.2</v>
      </c>
      <c r="W287">
        <v>6</v>
      </c>
      <c r="X287" t="str">
        <v>Nick Brakespear</v>
      </c>
      <c r="Y287" t="str">
        <v>nbrakespearfa@rediff.com</v>
      </c>
      <c r="Z287" t="str">
        <v>United States</v>
      </c>
      <c r="AA287" t="str">
        <v>Lib</v>
      </c>
      <c r="AB287" t="str">
        <v>D</v>
      </c>
      <c r="AC287">
        <v>0.2</v>
      </c>
      <c r="AD287">
        <v>3.8849999999999998</v>
      </c>
      <c r="AE287">
        <v>23.31</v>
      </c>
      <c r="AF287" t="str">
        <v>Liberica</v>
      </c>
      <c r="AG287" t="str">
        <v>Dark</v>
      </c>
      <c r="AH287" t="str">
        <v>Yes</v>
      </c>
    </row>
    <row r="288" spans="2:34" x14ac:dyDescent="0.35">
      <c r="B288" s="2" t="s">
        <v>2107</v>
      </c>
      <c r="C288" s="5">
        <v>43755</v>
      </c>
      <c r="D288" s="2" t="s">
        <v>2108</v>
      </c>
      <c r="E288" t="s">
        <v>6152</v>
      </c>
      <c r="F288" s="2">
        <v>4</v>
      </c>
      <c r="G288" s="2" t="str">
        <f>INDEX(customers!$A$2:$I$1001,MATCH(orders!$D288,customers!$A$2:$A$1001,0), MATCH(orders!G$1,customers!$A$1:$I$1,0))</f>
        <v>Byram Mergue</v>
      </c>
      <c r="H288" s="2" t="str">
        <f>IF(INDEX(customers!$A$2:$I$1001,MATCH(orders!$D288,customers!$A$2:$A$1001,0), MATCH(orders!H$1,customers!$A$1:$I$1,0)) = 0, " ", INDEX(customers!$A$2:$I$1001,MATCH(orders!$D288,customers!$A$2:$A$1001,0), MATCH(orders!H$1,customers!$A$1:$I$1,0)))</f>
        <v>bmergue7y@umn.edu</v>
      </c>
      <c r="I288" s="2" t="str">
        <f>_xlfn.XLOOKUP(D288,customers!$A$1:$A$1001,customers!$G$1:$G$1001,,0)</f>
        <v>United States</v>
      </c>
      <c r="J288" t="str">
        <f>INDEX(products!$A$1:$G$49,MATCH(orders!$E288,products!$A$1:$A$49,0), MATCH(orders!J$1,products!$A$1:$G$1,0))</f>
        <v>Ara</v>
      </c>
      <c r="K288" t="str">
        <f>INDEX(products!$A$1:$G$49,MATCH(orders!$E288,products!$A$1:$A$49,0), MATCH(orders!K$1,products!$A$1:$G$1,0))</f>
        <v>M</v>
      </c>
      <c r="L288" s="3">
        <f>INDEX(products!$A$1:$G$49,MATCH(orders!$E288,products!$A$1:$A$49,0), MATCH(orders!L$1,products!$A$1:$G$1,0))</f>
        <v>0.2</v>
      </c>
      <c r="M288" s="4">
        <f>INDEX(products!$A$1:$G$49,MATCH(orders!$E288,products!$A$1:$A$49,0), MATCH(orders!M$1,products!$A$1:$G$1,0))</f>
        <v>3.375</v>
      </c>
      <c r="N288" s="4">
        <f t="shared" si="8"/>
        <v>13.5</v>
      </c>
      <c r="O288" t="str">
        <f t="shared" si="9"/>
        <v>Arabica</v>
      </c>
      <c r="P288" t="str" cm="1">
        <f t="array" ref="P288">_xlfn.IFS(K288 = "M", "Medium", K288 = "L", "Light", K288 = "D", "Dark")</f>
        <v>Medium</v>
      </c>
      <c r="Q288" t="str">
        <f>_xlfn.XLOOKUP(Orders[[#This Row],[Customer ID]],customers!$A$2:$A$1001,customers!$I$2:$I$1001,,0)</f>
        <v>Yes</v>
      </c>
      <c r="S288" t="str">
        <v>MZL-81126-390</v>
      </c>
      <c r="T288">
        <v>44628</v>
      </c>
      <c r="U288" t="str">
        <v>48464-99723-HK</v>
      </c>
      <c r="V288" t="str">
        <v>A-L-0.2</v>
      </c>
      <c r="W288">
        <v>6</v>
      </c>
      <c r="X288" t="str">
        <v>Jemimah Ethelston</v>
      </c>
      <c r="Y288" t="str">
        <v>jethelstonnl@creativecommons.org</v>
      </c>
      <c r="Z288" t="str">
        <v>United States</v>
      </c>
      <c r="AA288" t="str">
        <v>Ara</v>
      </c>
      <c r="AB288" t="str">
        <v>L</v>
      </c>
      <c r="AC288">
        <v>0.2</v>
      </c>
      <c r="AD288">
        <v>3.8849999999999998</v>
      </c>
      <c r="AE288">
        <v>23.31</v>
      </c>
      <c r="AF288" t="str">
        <v>Arabica</v>
      </c>
      <c r="AG288" t="str">
        <v>Light</v>
      </c>
      <c r="AH288" t="str">
        <v>Yes</v>
      </c>
    </row>
    <row r="289" spans="2:34" x14ac:dyDescent="0.35">
      <c r="B289" s="2" t="s">
        <v>2112</v>
      </c>
      <c r="C289" s="5">
        <v>44697</v>
      </c>
      <c r="D289" s="2" t="s">
        <v>2113</v>
      </c>
      <c r="E289" t="s">
        <v>6178</v>
      </c>
      <c r="F289" s="2">
        <v>4</v>
      </c>
      <c r="G289" s="2" t="str">
        <f>INDEX(customers!$A$2:$I$1001,MATCH(orders!$D289,customers!$A$2:$A$1001,0), MATCH(orders!G$1,customers!$A$1:$I$1,0))</f>
        <v>Kerr Patise</v>
      </c>
      <c r="H289" s="2" t="str">
        <f>IF(INDEX(customers!$A$2:$I$1001,MATCH(orders!$D289,customers!$A$2:$A$1001,0), MATCH(orders!H$1,customers!$A$1:$I$1,0)) = 0, " ", INDEX(customers!$A$2:$I$1001,MATCH(orders!$D289,customers!$A$2:$A$1001,0), MATCH(orders!H$1,customers!$A$1:$I$1,0)))</f>
        <v>kpatise7z@jigsy.com</v>
      </c>
      <c r="I289" s="2" t="str">
        <f>_xlfn.XLOOKUP(D289,customers!$A$1:$A$1001,customers!$G$1:$G$1001,,0)</f>
        <v>United States</v>
      </c>
      <c r="J289" t="str">
        <f>INDEX(products!$A$1:$G$49,MATCH(orders!$E289,products!$A$1:$A$49,0), MATCH(orders!J$1,products!$A$1:$G$1,0))</f>
        <v>Rob</v>
      </c>
      <c r="K289" t="str">
        <f>INDEX(products!$A$1:$G$49,MATCH(orders!$E289,products!$A$1:$A$49,0), MATCH(orders!K$1,products!$A$1:$G$1,0))</f>
        <v>L</v>
      </c>
      <c r="L289" s="3">
        <f>INDEX(products!$A$1:$G$49,MATCH(orders!$E289,products!$A$1:$A$49,0), MATCH(orders!L$1,products!$A$1:$G$1,0))</f>
        <v>0.2</v>
      </c>
      <c r="M289" s="4">
        <f>INDEX(products!$A$1:$G$49,MATCH(orders!$E289,products!$A$1:$A$49,0), MATCH(orders!M$1,products!$A$1:$G$1,0))</f>
        <v>3.5849999999999995</v>
      </c>
      <c r="N289" s="4">
        <f t="shared" si="8"/>
        <v>14.339999999999998</v>
      </c>
      <c r="O289" t="str">
        <f t="shared" si="9"/>
        <v>Robusta</v>
      </c>
      <c r="P289" t="str" cm="1">
        <f t="array" ref="P289">_xlfn.IFS(K289 = "M", "Medium", K289 = "L", "Light", K289 = "D", "Dark")</f>
        <v>Light</v>
      </c>
      <c r="Q289" t="str">
        <f>_xlfn.XLOOKUP(Orders[[#This Row],[Customer ID]],customers!$A$2:$A$1001,customers!$I$2:$I$1001,,0)</f>
        <v>No</v>
      </c>
      <c r="S289" t="str">
        <v>OCK-89033-348</v>
      </c>
      <c r="T289">
        <v>44286</v>
      </c>
      <c r="U289" t="str">
        <v>82300-88786-UE</v>
      </c>
      <c r="V289" t="str">
        <v>A-L-0.2</v>
      </c>
      <c r="W289">
        <v>6</v>
      </c>
      <c r="X289" t="str">
        <v>Bobbe Castagneto</v>
      </c>
      <c r="Y289" t="str">
        <v xml:space="preserve"> </v>
      </c>
      <c r="Z289" t="str">
        <v>United States</v>
      </c>
      <c r="AA289" t="str">
        <v>Ara</v>
      </c>
      <c r="AB289" t="str">
        <v>L</v>
      </c>
      <c r="AC289">
        <v>0.2</v>
      </c>
      <c r="AD289">
        <v>3.8849999999999998</v>
      </c>
      <c r="AE289">
        <v>23.31</v>
      </c>
      <c r="AF289" t="str">
        <v>Arabica</v>
      </c>
      <c r="AG289" t="str">
        <v>Light</v>
      </c>
      <c r="AH289" t="str">
        <v>Yes</v>
      </c>
    </row>
    <row r="290" spans="2:34" x14ac:dyDescent="0.35">
      <c r="B290" s="2" t="s">
        <v>2118</v>
      </c>
      <c r="C290" s="5">
        <v>44279</v>
      </c>
      <c r="D290" s="2" t="s">
        <v>2119</v>
      </c>
      <c r="E290" t="s">
        <v>6139</v>
      </c>
      <c r="F290" s="2">
        <v>1</v>
      </c>
      <c r="G290" s="2" t="str">
        <f>INDEX(customers!$A$2:$I$1001,MATCH(orders!$D290,customers!$A$2:$A$1001,0), MATCH(orders!G$1,customers!$A$1:$I$1,0))</f>
        <v>Mathew Goulter</v>
      </c>
      <c r="H290" s="2" t="str">
        <f>IF(INDEX(customers!$A$2:$I$1001,MATCH(orders!$D290,customers!$A$2:$A$1001,0), MATCH(orders!H$1,customers!$A$1:$I$1,0)) = 0, " ", INDEX(customers!$A$2:$I$1001,MATCH(orders!$D290,customers!$A$2:$A$1001,0), MATCH(orders!H$1,customers!$A$1:$I$1,0)))</f>
        <v xml:space="preserve"> </v>
      </c>
      <c r="I290" s="2" t="str">
        <f>_xlfn.XLOOKUP(D290,customers!$A$1:$A$1001,customers!$G$1:$G$1001,,0)</f>
        <v>Ireland</v>
      </c>
      <c r="J290" t="str">
        <f>INDEX(products!$A$1:$G$49,MATCH(orders!$E290,products!$A$1:$A$49,0), MATCH(orders!J$1,products!$A$1:$G$1,0))</f>
        <v>Exc</v>
      </c>
      <c r="K290" t="str">
        <f>INDEX(products!$A$1:$G$49,MATCH(orders!$E290,products!$A$1:$A$49,0), MATCH(orders!K$1,products!$A$1:$G$1,0))</f>
        <v>M</v>
      </c>
      <c r="L290" s="3">
        <f>INDEX(products!$A$1:$G$49,MATCH(orders!$E290,products!$A$1:$A$49,0), MATCH(orders!L$1,products!$A$1:$G$1,0))</f>
        <v>0.5</v>
      </c>
      <c r="M290" s="4">
        <f>INDEX(products!$A$1:$G$49,MATCH(orders!$E290,products!$A$1:$A$49,0), MATCH(orders!M$1,products!$A$1:$G$1,0))</f>
        <v>8.25</v>
      </c>
      <c r="N290" s="4">
        <f t="shared" si="8"/>
        <v>8.25</v>
      </c>
      <c r="O290" t="str">
        <f t="shared" si="9"/>
        <v>Excelsa</v>
      </c>
      <c r="P290" t="str" cm="1">
        <f t="array" ref="P290">_xlfn.IFS(K290 = "M", "Medium", K290 = "L", "Light", K290 = "D", "Dark")</f>
        <v>Medium</v>
      </c>
      <c r="Q290" t="str">
        <f>_xlfn.XLOOKUP(Orders[[#This Row],[Customer ID]],customers!$A$2:$A$1001,customers!$I$2:$I$1001,,0)</f>
        <v>Yes</v>
      </c>
      <c r="S290" t="str">
        <v>OLH-95722-362</v>
      </c>
      <c r="T290">
        <v>44493</v>
      </c>
      <c r="U290" t="str">
        <v>48553-69225-VX</v>
      </c>
      <c r="V290" t="str">
        <v>L-D-0.5</v>
      </c>
      <c r="W290">
        <v>3</v>
      </c>
      <c r="X290" t="str">
        <v>Devland Gritton</v>
      </c>
      <c r="Y290" t="str">
        <v>dgrittonq0@nydailynews.com</v>
      </c>
      <c r="Z290" t="str">
        <v>United States</v>
      </c>
      <c r="AA290" t="str">
        <v>Lib</v>
      </c>
      <c r="AB290" t="str">
        <v>D</v>
      </c>
      <c r="AC290">
        <v>0.5</v>
      </c>
      <c r="AD290">
        <v>7.77</v>
      </c>
      <c r="AE290">
        <v>23.31</v>
      </c>
      <c r="AF290" t="str">
        <v>Liberica</v>
      </c>
      <c r="AG290" t="str">
        <v>Dark</v>
      </c>
      <c r="AH290" t="str">
        <v>Yes</v>
      </c>
    </row>
    <row r="291" spans="2:34" x14ac:dyDescent="0.35">
      <c r="B291" s="2" t="s">
        <v>2123</v>
      </c>
      <c r="C291" s="5">
        <v>43772</v>
      </c>
      <c r="D291" s="2" t="s">
        <v>2124</v>
      </c>
      <c r="E291" t="s">
        <v>6163</v>
      </c>
      <c r="F291" s="2">
        <v>5</v>
      </c>
      <c r="G291" s="2" t="str">
        <f>INDEX(customers!$A$2:$I$1001,MATCH(orders!$D291,customers!$A$2:$A$1001,0), MATCH(orders!G$1,customers!$A$1:$I$1,0))</f>
        <v>Marris Grcic</v>
      </c>
      <c r="H291" s="2" t="str">
        <f>IF(INDEX(customers!$A$2:$I$1001,MATCH(orders!$D291,customers!$A$2:$A$1001,0), MATCH(orders!H$1,customers!$A$1:$I$1,0)) = 0, " ", INDEX(customers!$A$2:$I$1001,MATCH(orders!$D291,customers!$A$2:$A$1001,0), MATCH(orders!H$1,customers!$A$1:$I$1,0)))</f>
        <v xml:space="preserve"> </v>
      </c>
      <c r="I291" s="2" t="str">
        <f>_xlfn.XLOOKUP(D291,customers!$A$1:$A$1001,customers!$G$1:$G$1001,,0)</f>
        <v>United States</v>
      </c>
      <c r="J291" t="str">
        <f>INDEX(products!$A$1:$G$49,MATCH(orders!$E291,products!$A$1:$A$49,0), MATCH(orders!J$1,products!$A$1:$G$1,0))</f>
        <v>Rob</v>
      </c>
      <c r="K291" t="str">
        <f>INDEX(products!$A$1:$G$49,MATCH(orders!$E291,products!$A$1:$A$49,0), MATCH(orders!K$1,products!$A$1:$G$1,0))</f>
        <v>D</v>
      </c>
      <c r="L291" s="3">
        <f>INDEX(products!$A$1:$G$49,MATCH(orders!$E291,products!$A$1:$A$49,0), MATCH(orders!L$1,products!$A$1:$G$1,0))</f>
        <v>0.2</v>
      </c>
      <c r="M291" s="4">
        <f>INDEX(products!$A$1:$G$49,MATCH(orders!$E291,products!$A$1:$A$49,0), MATCH(orders!M$1,products!$A$1:$G$1,0))</f>
        <v>2.6849999999999996</v>
      </c>
      <c r="N291" s="4">
        <f t="shared" si="8"/>
        <v>13.424999999999997</v>
      </c>
      <c r="O291" t="str">
        <f t="shared" si="9"/>
        <v>Robusta</v>
      </c>
      <c r="P291" t="str" cm="1">
        <f t="array" ref="P291">_xlfn.IFS(K291 = "M", "Medium", K291 = "L", "Light", K291 = "D", "Dark")</f>
        <v>Dark</v>
      </c>
      <c r="Q291" t="str">
        <f>_xlfn.XLOOKUP(Orders[[#This Row],[Customer ID]],customers!$A$2:$A$1001,customers!$I$2:$I$1001,,0)</f>
        <v>Yes</v>
      </c>
      <c r="S291" t="str">
        <v>SHP-17012-870</v>
      </c>
      <c r="T291">
        <v>43989</v>
      </c>
      <c r="U291" t="str">
        <v>69529-07533-CV</v>
      </c>
      <c r="V291" t="str">
        <v>R-M-2.5</v>
      </c>
      <c r="W291">
        <v>1</v>
      </c>
      <c r="X291" t="str">
        <v>Corine Drewett</v>
      </c>
      <c r="Y291" t="str">
        <v>cdrewett97@wikipedia.org</v>
      </c>
      <c r="Z291" t="str">
        <v>United States</v>
      </c>
      <c r="AA291" t="str">
        <v>Rob</v>
      </c>
      <c r="AB291" t="str">
        <v>M</v>
      </c>
      <c r="AC291">
        <v>2.5</v>
      </c>
      <c r="AD291">
        <v>22.884999999999998</v>
      </c>
      <c r="AE291">
        <v>22.884999999999998</v>
      </c>
      <c r="AF291" t="str">
        <v>Robusta</v>
      </c>
      <c r="AG291" t="str">
        <v>Medium</v>
      </c>
      <c r="AH291" t="str">
        <v>Yes</v>
      </c>
    </row>
    <row r="292" spans="2:34" x14ac:dyDescent="0.35">
      <c r="B292" s="2" t="s">
        <v>2127</v>
      </c>
      <c r="C292" s="5">
        <v>44497</v>
      </c>
      <c r="D292" s="2" t="s">
        <v>2128</v>
      </c>
      <c r="E292" t="s">
        <v>6147</v>
      </c>
      <c r="F292" s="2">
        <v>5</v>
      </c>
      <c r="G292" s="2" t="str">
        <f>INDEX(customers!$A$2:$I$1001,MATCH(orders!$D292,customers!$A$2:$A$1001,0), MATCH(orders!G$1,customers!$A$1:$I$1,0))</f>
        <v>Domeniga Duke</v>
      </c>
      <c r="H292" s="2" t="str">
        <f>IF(INDEX(customers!$A$2:$I$1001,MATCH(orders!$D292,customers!$A$2:$A$1001,0), MATCH(orders!H$1,customers!$A$1:$I$1,0)) = 0, " ", INDEX(customers!$A$2:$I$1001,MATCH(orders!$D292,customers!$A$2:$A$1001,0), MATCH(orders!H$1,customers!$A$1:$I$1,0)))</f>
        <v>dduke82@vkontakte.ru</v>
      </c>
      <c r="I292" s="2" t="str">
        <f>_xlfn.XLOOKUP(D292,customers!$A$1:$A$1001,customers!$G$1:$G$1001,,0)</f>
        <v>United States</v>
      </c>
      <c r="J292" t="str">
        <f>INDEX(products!$A$1:$G$49,MATCH(orders!$E292,products!$A$1:$A$49,0), MATCH(orders!J$1,products!$A$1:$G$1,0))</f>
        <v>Ara</v>
      </c>
      <c r="K292" t="str">
        <f>INDEX(products!$A$1:$G$49,MATCH(orders!$E292,products!$A$1:$A$49,0), MATCH(orders!K$1,products!$A$1:$G$1,0))</f>
        <v>D</v>
      </c>
      <c r="L292" s="3">
        <f>INDEX(products!$A$1:$G$49,MATCH(orders!$E292,products!$A$1:$A$49,0), MATCH(orders!L$1,products!$A$1:$G$1,0))</f>
        <v>1</v>
      </c>
      <c r="M292" s="4">
        <f>INDEX(products!$A$1:$G$49,MATCH(orders!$E292,products!$A$1:$A$49,0), MATCH(orders!M$1,products!$A$1:$G$1,0))</f>
        <v>9.9499999999999993</v>
      </c>
      <c r="N292" s="4">
        <f t="shared" si="8"/>
        <v>49.75</v>
      </c>
      <c r="O292" t="str">
        <f t="shared" si="9"/>
        <v>Arabica</v>
      </c>
      <c r="P292" t="str" cm="1">
        <f t="array" ref="P292">_xlfn.IFS(K292 = "M", "Medium", K292 = "L", "Light", K292 = "D", "Dark")</f>
        <v>Dark</v>
      </c>
      <c r="Q292" t="str">
        <f>_xlfn.XLOOKUP(Orders[[#This Row],[Customer ID]],customers!$A$2:$A$1001,customers!$I$2:$I$1001,,0)</f>
        <v>No</v>
      </c>
      <c r="S292" t="str">
        <v>AZF-45991-584</v>
      </c>
      <c r="T292">
        <v>43750</v>
      </c>
      <c r="U292" t="str">
        <v>73759-17258-KA</v>
      </c>
      <c r="V292" t="str">
        <v>A-D-2.5</v>
      </c>
      <c r="W292">
        <v>1</v>
      </c>
      <c r="X292" t="str">
        <v>Lora Dukes</v>
      </c>
      <c r="Y292" t="str">
        <v xml:space="preserve"> </v>
      </c>
      <c r="Z292" t="str">
        <v>Ireland</v>
      </c>
      <c r="AA292" t="str">
        <v>Ara</v>
      </c>
      <c r="AB292" t="str">
        <v>D</v>
      </c>
      <c r="AC292">
        <v>2.5</v>
      </c>
      <c r="AD292">
        <v>22.884999999999998</v>
      </c>
      <c r="AE292">
        <v>22.884999999999998</v>
      </c>
      <c r="AF292" t="str">
        <v>Arabica</v>
      </c>
      <c r="AG292" t="str">
        <v>Dark</v>
      </c>
      <c r="AH292" t="str">
        <v>Yes</v>
      </c>
    </row>
    <row r="293" spans="2:34" x14ac:dyDescent="0.35">
      <c r="B293" s="2" t="s">
        <v>2133</v>
      </c>
      <c r="C293" s="5">
        <v>44181</v>
      </c>
      <c r="D293" s="2" t="s">
        <v>2134</v>
      </c>
      <c r="E293" t="s">
        <v>6139</v>
      </c>
      <c r="F293" s="2">
        <v>2</v>
      </c>
      <c r="G293" s="2" t="str">
        <f>INDEX(customers!$A$2:$I$1001,MATCH(orders!$D293,customers!$A$2:$A$1001,0), MATCH(orders!G$1,customers!$A$1:$I$1,0))</f>
        <v>Violante Skouling</v>
      </c>
      <c r="H293" s="2" t="str">
        <f>IF(INDEX(customers!$A$2:$I$1001,MATCH(orders!$D293,customers!$A$2:$A$1001,0), MATCH(orders!H$1,customers!$A$1:$I$1,0)) = 0, " ", INDEX(customers!$A$2:$I$1001,MATCH(orders!$D293,customers!$A$2:$A$1001,0), MATCH(orders!H$1,customers!$A$1:$I$1,0)))</f>
        <v xml:space="preserve"> </v>
      </c>
      <c r="I293" s="2" t="str">
        <f>_xlfn.XLOOKUP(D293,customers!$A$1:$A$1001,customers!$G$1:$G$1001,,0)</f>
        <v>Ireland</v>
      </c>
      <c r="J293" t="str">
        <f>INDEX(products!$A$1:$G$49,MATCH(orders!$E293,products!$A$1:$A$49,0), MATCH(orders!J$1,products!$A$1:$G$1,0))</f>
        <v>Exc</v>
      </c>
      <c r="K293" t="str">
        <f>INDEX(products!$A$1:$G$49,MATCH(orders!$E293,products!$A$1:$A$49,0), MATCH(orders!K$1,products!$A$1:$G$1,0))</f>
        <v>M</v>
      </c>
      <c r="L293" s="3">
        <f>INDEX(products!$A$1:$G$49,MATCH(orders!$E293,products!$A$1:$A$49,0), MATCH(orders!L$1,products!$A$1:$G$1,0))</f>
        <v>0.5</v>
      </c>
      <c r="M293" s="4">
        <f>INDEX(products!$A$1:$G$49,MATCH(orders!$E293,products!$A$1:$A$49,0), MATCH(orders!M$1,products!$A$1:$G$1,0))</f>
        <v>8.25</v>
      </c>
      <c r="N293" s="4">
        <f t="shared" si="8"/>
        <v>16.5</v>
      </c>
      <c r="O293" t="str">
        <f t="shared" si="9"/>
        <v>Excelsa</v>
      </c>
      <c r="P293" t="str" cm="1">
        <f t="array" ref="P293">_xlfn.IFS(K293 = "M", "Medium", K293 = "L", "Light", K293 = "D", "Dark")</f>
        <v>Medium</v>
      </c>
      <c r="Q293" t="str">
        <f>_xlfn.XLOOKUP(Orders[[#This Row],[Customer ID]],customers!$A$2:$A$1001,customers!$I$2:$I$1001,,0)</f>
        <v>No</v>
      </c>
      <c r="S293" t="str">
        <v>OIB-13664-879</v>
      </c>
      <c r="T293">
        <v>44439</v>
      </c>
      <c r="U293" t="str">
        <v>04713-57765-KR</v>
      </c>
      <c r="V293" t="str">
        <v>A-M-1</v>
      </c>
      <c r="W293">
        <v>2</v>
      </c>
      <c r="X293" t="str">
        <v>Jilly Dreng</v>
      </c>
      <c r="Y293" t="str">
        <v>jdrengqg@uiuc.edu</v>
      </c>
      <c r="Z293" t="str">
        <v>Ireland</v>
      </c>
      <c r="AA293" t="str">
        <v>Ara</v>
      </c>
      <c r="AB293" t="str">
        <v>M</v>
      </c>
      <c r="AC293">
        <v>1</v>
      </c>
      <c r="AD293">
        <v>11.25</v>
      </c>
      <c r="AE293">
        <v>22.5</v>
      </c>
      <c r="AF293" t="str">
        <v>Arabica</v>
      </c>
      <c r="AG293" t="str">
        <v>Medium</v>
      </c>
      <c r="AH293" t="str">
        <v>Yes</v>
      </c>
    </row>
    <row r="294" spans="2:34" x14ac:dyDescent="0.35">
      <c r="B294" s="2" t="s">
        <v>2137</v>
      </c>
      <c r="C294" s="5">
        <v>44529</v>
      </c>
      <c r="D294" s="2" t="s">
        <v>2138</v>
      </c>
      <c r="E294" t="s">
        <v>6158</v>
      </c>
      <c r="F294" s="2">
        <v>3</v>
      </c>
      <c r="G294" s="2" t="str">
        <f>INDEX(customers!$A$2:$I$1001,MATCH(orders!$D294,customers!$A$2:$A$1001,0), MATCH(orders!G$1,customers!$A$1:$I$1,0))</f>
        <v>Isidore Hussey</v>
      </c>
      <c r="H294" s="2" t="str">
        <f>IF(INDEX(customers!$A$2:$I$1001,MATCH(orders!$D294,customers!$A$2:$A$1001,0), MATCH(orders!H$1,customers!$A$1:$I$1,0)) = 0, " ", INDEX(customers!$A$2:$I$1001,MATCH(orders!$D294,customers!$A$2:$A$1001,0), MATCH(orders!H$1,customers!$A$1:$I$1,0)))</f>
        <v>ihussey84@mapy.cz</v>
      </c>
      <c r="I294" s="2" t="str">
        <f>_xlfn.XLOOKUP(D294,customers!$A$1:$A$1001,customers!$G$1:$G$1001,,0)</f>
        <v>United States</v>
      </c>
      <c r="J294" t="str">
        <f>INDEX(products!$A$1:$G$49,MATCH(orders!$E294,products!$A$1:$A$49,0), MATCH(orders!J$1,products!$A$1:$G$1,0))</f>
        <v>Ara</v>
      </c>
      <c r="K294" t="str">
        <f>INDEX(products!$A$1:$G$49,MATCH(orders!$E294,products!$A$1:$A$49,0), MATCH(orders!K$1,products!$A$1:$G$1,0))</f>
        <v>D</v>
      </c>
      <c r="L294" s="3">
        <f>INDEX(products!$A$1:$G$49,MATCH(orders!$E294,products!$A$1:$A$49,0), MATCH(orders!L$1,products!$A$1:$G$1,0))</f>
        <v>0.5</v>
      </c>
      <c r="M294" s="4">
        <f>INDEX(products!$A$1:$G$49,MATCH(orders!$E294,products!$A$1:$A$49,0), MATCH(orders!M$1,products!$A$1:$G$1,0))</f>
        <v>5.97</v>
      </c>
      <c r="N294" s="4">
        <f t="shared" si="8"/>
        <v>17.91</v>
      </c>
      <c r="O294" t="str">
        <f t="shared" si="9"/>
        <v>Arabica</v>
      </c>
      <c r="P294" t="str" cm="1">
        <f t="array" ref="P294">_xlfn.IFS(K294 = "M", "Medium", K294 = "L", "Light", K294 = "D", "Dark")</f>
        <v>Dark</v>
      </c>
      <c r="Q294" t="str">
        <f>_xlfn.XLOOKUP(Orders[[#This Row],[Customer ID]],customers!$A$2:$A$1001,customers!$I$2:$I$1001,,0)</f>
        <v>No</v>
      </c>
      <c r="S294" t="str">
        <v>FZQ-29439-457</v>
      </c>
      <c r="T294">
        <v>44250</v>
      </c>
      <c r="U294" t="str">
        <v>50449-80974-BZ</v>
      </c>
      <c r="V294" t="str">
        <v>E-L-0.2</v>
      </c>
      <c r="W294">
        <v>5</v>
      </c>
      <c r="X294" t="str">
        <v>Theo Bowne</v>
      </c>
      <c r="Y294" t="str">
        <v>tbownecb@unicef.org</v>
      </c>
      <c r="Z294" t="str">
        <v>Ireland</v>
      </c>
      <c r="AA294" t="str">
        <v>Exc</v>
      </c>
      <c r="AB294" t="str">
        <v>L</v>
      </c>
      <c r="AC294">
        <v>0.2</v>
      </c>
      <c r="AD294">
        <v>4.4550000000000001</v>
      </c>
      <c r="AE294">
        <v>22.274999999999999</v>
      </c>
      <c r="AF294" t="str">
        <v>Excelsa</v>
      </c>
      <c r="AG294" t="str">
        <v>Light</v>
      </c>
      <c r="AH294" t="str">
        <v>Yes</v>
      </c>
    </row>
    <row r="295" spans="2:34" x14ac:dyDescent="0.35">
      <c r="B295" s="2" t="s">
        <v>2142</v>
      </c>
      <c r="C295" s="5">
        <v>44275</v>
      </c>
      <c r="D295" s="2" t="s">
        <v>2143</v>
      </c>
      <c r="E295" t="s">
        <v>6158</v>
      </c>
      <c r="F295" s="2">
        <v>5</v>
      </c>
      <c r="G295" s="2" t="str">
        <f>INDEX(customers!$A$2:$I$1001,MATCH(orders!$D295,customers!$A$2:$A$1001,0), MATCH(orders!G$1,customers!$A$1:$I$1,0))</f>
        <v>Cassie Pinkerton</v>
      </c>
      <c r="H295" s="2" t="str">
        <f>IF(INDEX(customers!$A$2:$I$1001,MATCH(orders!$D295,customers!$A$2:$A$1001,0), MATCH(orders!H$1,customers!$A$1:$I$1,0)) = 0, " ", INDEX(customers!$A$2:$I$1001,MATCH(orders!$D295,customers!$A$2:$A$1001,0), MATCH(orders!H$1,customers!$A$1:$I$1,0)))</f>
        <v>cpinkerton85@upenn.edu</v>
      </c>
      <c r="I295" s="2" t="str">
        <f>_xlfn.XLOOKUP(D295,customers!$A$1:$A$1001,customers!$G$1:$G$1001,,0)</f>
        <v>United States</v>
      </c>
      <c r="J295" t="str">
        <f>INDEX(products!$A$1:$G$49,MATCH(orders!$E295,products!$A$1:$A$49,0), MATCH(orders!J$1,products!$A$1:$G$1,0))</f>
        <v>Ara</v>
      </c>
      <c r="K295" t="str">
        <f>INDEX(products!$A$1:$G$49,MATCH(orders!$E295,products!$A$1:$A$49,0), MATCH(orders!K$1,products!$A$1:$G$1,0))</f>
        <v>D</v>
      </c>
      <c r="L295" s="3">
        <f>INDEX(products!$A$1:$G$49,MATCH(orders!$E295,products!$A$1:$A$49,0), MATCH(orders!L$1,products!$A$1:$G$1,0))</f>
        <v>0.5</v>
      </c>
      <c r="M295" s="4">
        <f>INDEX(products!$A$1:$G$49,MATCH(orders!$E295,products!$A$1:$A$49,0), MATCH(orders!M$1,products!$A$1:$G$1,0))</f>
        <v>5.97</v>
      </c>
      <c r="N295" s="4">
        <f t="shared" si="8"/>
        <v>29.849999999999998</v>
      </c>
      <c r="O295" t="str">
        <f t="shared" si="9"/>
        <v>Arabica</v>
      </c>
      <c r="P295" t="str" cm="1">
        <f t="array" ref="P295">_xlfn.IFS(K295 = "M", "Medium", K295 = "L", "Light", K295 = "D", "Dark")</f>
        <v>Dark</v>
      </c>
      <c r="Q295" t="str">
        <f>_xlfn.XLOOKUP(Orders[[#This Row],[Customer ID]],customers!$A$2:$A$1001,customers!$I$2:$I$1001,,0)</f>
        <v>No</v>
      </c>
      <c r="S295" t="str">
        <v>EHE-94714-312</v>
      </c>
      <c r="T295">
        <v>44375</v>
      </c>
      <c r="U295" t="str">
        <v>27132-68907-RC</v>
      </c>
      <c r="V295" t="str">
        <v>E-L-0.2</v>
      </c>
      <c r="W295">
        <v>5</v>
      </c>
      <c r="X295" t="str">
        <v>Ailey Brash</v>
      </c>
      <c r="Y295" t="str">
        <v>abrashda@plala.or.jp</v>
      </c>
      <c r="Z295" t="str">
        <v>United States</v>
      </c>
      <c r="AA295" t="str">
        <v>Exc</v>
      </c>
      <c r="AB295" t="str">
        <v>L</v>
      </c>
      <c r="AC295">
        <v>0.2</v>
      </c>
      <c r="AD295">
        <v>4.4550000000000001</v>
      </c>
      <c r="AE295">
        <v>22.274999999999999</v>
      </c>
      <c r="AF295" t="str">
        <v>Excelsa</v>
      </c>
      <c r="AG295" t="str">
        <v>Light</v>
      </c>
      <c r="AH295" t="str">
        <v>Yes</v>
      </c>
    </row>
    <row r="296" spans="2:34" x14ac:dyDescent="0.35">
      <c r="B296" s="2" t="s">
        <v>2148</v>
      </c>
      <c r="C296" s="5">
        <v>44659</v>
      </c>
      <c r="D296" s="2" t="s">
        <v>2149</v>
      </c>
      <c r="E296" t="s">
        <v>6171</v>
      </c>
      <c r="F296" s="2">
        <v>3</v>
      </c>
      <c r="G296" s="2" t="str">
        <f>INDEX(customers!$A$2:$I$1001,MATCH(orders!$D296,customers!$A$2:$A$1001,0), MATCH(orders!G$1,customers!$A$1:$I$1,0))</f>
        <v>Micki Fero</v>
      </c>
      <c r="H296" s="2" t="str">
        <f>IF(INDEX(customers!$A$2:$I$1001,MATCH(orders!$D296,customers!$A$2:$A$1001,0), MATCH(orders!H$1,customers!$A$1:$I$1,0)) = 0, " ", INDEX(customers!$A$2:$I$1001,MATCH(orders!$D296,customers!$A$2:$A$1001,0), MATCH(orders!H$1,customers!$A$1:$I$1,0)))</f>
        <v xml:space="preserve"> </v>
      </c>
      <c r="I296" s="2" t="str">
        <f>_xlfn.XLOOKUP(D296,customers!$A$1:$A$1001,customers!$G$1:$G$1001,,0)</f>
        <v>United States</v>
      </c>
      <c r="J296" t="str">
        <f>INDEX(products!$A$1:$G$49,MATCH(orders!$E296,products!$A$1:$A$49,0), MATCH(orders!J$1,products!$A$1:$G$1,0))</f>
        <v>Exc</v>
      </c>
      <c r="K296" t="str">
        <f>INDEX(products!$A$1:$G$49,MATCH(orders!$E296,products!$A$1:$A$49,0), MATCH(orders!K$1,products!$A$1:$G$1,0))</f>
        <v>L</v>
      </c>
      <c r="L296" s="3">
        <f>INDEX(products!$A$1:$G$49,MATCH(orders!$E296,products!$A$1:$A$49,0), MATCH(orders!L$1,products!$A$1:$G$1,0))</f>
        <v>1</v>
      </c>
      <c r="M296" s="4">
        <f>INDEX(products!$A$1:$G$49,MATCH(orders!$E296,products!$A$1:$A$49,0), MATCH(orders!M$1,products!$A$1:$G$1,0))</f>
        <v>14.85</v>
      </c>
      <c r="N296" s="4">
        <f t="shared" si="8"/>
        <v>44.55</v>
      </c>
      <c r="O296" t="str">
        <f t="shared" si="9"/>
        <v>Excelsa</v>
      </c>
      <c r="P296" t="str" cm="1">
        <f t="array" ref="P296">_xlfn.IFS(K296 = "M", "Medium", K296 = "L", "Light", K296 = "D", "Dark")</f>
        <v>Light</v>
      </c>
      <c r="Q296" t="str">
        <f>_xlfn.XLOOKUP(Orders[[#This Row],[Customer ID]],customers!$A$2:$A$1001,customers!$I$2:$I$1001,,0)</f>
        <v>No</v>
      </c>
      <c r="S296" t="str">
        <v>MZJ-77284-941</v>
      </c>
      <c r="T296">
        <v>43603</v>
      </c>
      <c r="U296" t="str">
        <v>99978-56910-BN</v>
      </c>
      <c r="V296" t="str">
        <v>E-L-0.2</v>
      </c>
      <c r="W296">
        <v>5</v>
      </c>
      <c r="X296" t="str">
        <v>Emalee Rolin</v>
      </c>
      <c r="Y296" t="str">
        <v>erolingq@google.fr</v>
      </c>
      <c r="Z296" t="str">
        <v>United States</v>
      </c>
      <c r="AA296" t="str">
        <v>Exc</v>
      </c>
      <c r="AB296" t="str">
        <v>L</v>
      </c>
      <c r="AC296">
        <v>0.2</v>
      </c>
      <c r="AD296">
        <v>4.4550000000000001</v>
      </c>
      <c r="AE296">
        <v>22.274999999999999</v>
      </c>
      <c r="AF296" t="str">
        <v>Excelsa</v>
      </c>
      <c r="AG296" t="str">
        <v>Light</v>
      </c>
      <c r="AH296" t="str">
        <v>Yes</v>
      </c>
    </row>
    <row r="297" spans="2:34" x14ac:dyDescent="0.35">
      <c r="B297" s="2" t="s">
        <v>2153</v>
      </c>
      <c r="C297" s="5">
        <v>44057</v>
      </c>
      <c r="D297" s="2" t="s">
        <v>2154</v>
      </c>
      <c r="E297" t="s">
        <v>6141</v>
      </c>
      <c r="F297" s="2">
        <v>2</v>
      </c>
      <c r="G297" s="2" t="str">
        <f>INDEX(customers!$A$2:$I$1001,MATCH(orders!$D297,customers!$A$2:$A$1001,0), MATCH(orders!G$1,customers!$A$1:$I$1,0))</f>
        <v>Cybill Graddell</v>
      </c>
      <c r="H297" s="2" t="str">
        <f>IF(INDEX(customers!$A$2:$I$1001,MATCH(orders!$D297,customers!$A$2:$A$1001,0), MATCH(orders!H$1,customers!$A$1:$I$1,0)) = 0, " ", INDEX(customers!$A$2:$I$1001,MATCH(orders!$D297,customers!$A$2:$A$1001,0), MATCH(orders!H$1,customers!$A$1:$I$1,0)))</f>
        <v xml:space="preserve"> </v>
      </c>
      <c r="I297" s="2" t="str">
        <f>_xlfn.XLOOKUP(D297,customers!$A$1:$A$1001,customers!$G$1:$G$1001,,0)</f>
        <v>United States</v>
      </c>
      <c r="J297" t="str">
        <f>INDEX(products!$A$1:$G$49,MATCH(orders!$E297,products!$A$1:$A$49,0), MATCH(orders!J$1,products!$A$1:$G$1,0))</f>
        <v>Exc</v>
      </c>
      <c r="K297" t="str">
        <f>INDEX(products!$A$1:$G$49,MATCH(orders!$E297,products!$A$1:$A$49,0), MATCH(orders!K$1,products!$A$1:$G$1,0))</f>
        <v>M</v>
      </c>
      <c r="L297" s="3">
        <f>INDEX(products!$A$1:$G$49,MATCH(orders!$E297,products!$A$1:$A$49,0), MATCH(orders!L$1,products!$A$1:$G$1,0))</f>
        <v>1</v>
      </c>
      <c r="M297" s="4">
        <f>INDEX(products!$A$1:$G$49,MATCH(orders!$E297,products!$A$1:$A$49,0), MATCH(orders!M$1,products!$A$1:$G$1,0))</f>
        <v>13.75</v>
      </c>
      <c r="N297" s="4">
        <f t="shared" si="8"/>
        <v>27.5</v>
      </c>
      <c r="O297" t="str">
        <f t="shared" si="9"/>
        <v>Excelsa</v>
      </c>
      <c r="P297" t="str" cm="1">
        <f t="array" ref="P297">_xlfn.IFS(K297 = "M", "Medium", K297 = "L", "Light", K297 = "D", "Dark")</f>
        <v>Medium</v>
      </c>
      <c r="Q297" t="str">
        <f>_xlfn.XLOOKUP(Orders[[#This Row],[Customer ID]],customers!$A$2:$A$1001,customers!$I$2:$I$1001,,0)</f>
        <v>No</v>
      </c>
      <c r="S297" t="str">
        <v>IPP-31994-879</v>
      </c>
      <c r="T297">
        <v>44582</v>
      </c>
      <c r="U297" t="str">
        <v>65223-29612-CB</v>
      </c>
      <c r="V297" t="str">
        <v>E-D-0.5</v>
      </c>
      <c r="W297">
        <v>3</v>
      </c>
      <c r="X297" t="str">
        <v>Shaylynn Lobe</v>
      </c>
      <c r="Y297" t="str">
        <v>slobe6@nifty.com</v>
      </c>
      <c r="Z297" t="str">
        <v>United States</v>
      </c>
      <c r="AA297" t="str">
        <v>Exc</v>
      </c>
      <c r="AB297" t="str">
        <v>D</v>
      </c>
      <c r="AC297">
        <v>0.5</v>
      </c>
      <c r="AD297">
        <v>7.29</v>
      </c>
      <c r="AE297">
        <v>21.87</v>
      </c>
      <c r="AF297" t="str">
        <v>Excelsa</v>
      </c>
      <c r="AG297" t="str">
        <v>Dark</v>
      </c>
      <c r="AH297" t="str">
        <v>Yes</v>
      </c>
    </row>
    <row r="298" spans="2:34" x14ac:dyDescent="0.35">
      <c r="B298" s="2" t="s">
        <v>2157</v>
      </c>
      <c r="C298" s="5">
        <v>43597</v>
      </c>
      <c r="D298" s="2" t="s">
        <v>2158</v>
      </c>
      <c r="E298" t="s">
        <v>6146</v>
      </c>
      <c r="F298" s="2">
        <v>6</v>
      </c>
      <c r="G298" s="2" t="str">
        <f>INDEX(customers!$A$2:$I$1001,MATCH(orders!$D298,customers!$A$2:$A$1001,0), MATCH(orders!G$1,customers!$A$1:$I$1,0))</f>
        <v>Dorian Vizor</v>
      </c>
      <c r="H298" s="2" t="str">
        <f>IF(INDEX(customers!$A$2:$I$1001,MATCH(orders!$D298,customers!$A$2:$A$1001,0), MATCH(orders!H$1,customers!$A$1:$I$1,0)) = 0, " ", INDEX(customers!$A$2:$I$1001,MATCH(orders!$D298,customers!$A$2:$A$1001,0), MATCH(orders!H$1,customers!$A$1:$I$1,0)))</f>
        <v>dvizor88@furl.net</v>
      </c>
      <c r="I298" s="2" t="str">
        <f>_xlfn.XLOOKUP(D298,customers!$A$1:$A$1001,customers!$G$1:$G$1001,,0)</f>
        <v>United States</v>
      </c>
      <c r="J298" t="str">
        <f>INDEX(products!$A$1:$G$49,MATCH(orders!$E298,products!$A$1:$A$49,0), MATCH(orders!J$1,products!$A$1:$G$1,0))</f>
        <v>Rob</v>
      </c>
      <c r="K298" t="str">
        <f>INDEX(products!$A$1:$G$49,MATCH(orders!$E298,products!$A$1:$A$49,0), MATCH(orders!K$1,products!$A$1:$G$1,0))</f>
        <v>M</v>
      </c>
      <c r="L298" s="3">
        <f>INDEX(products!$A$1:$G$49,MATCH(orders!$E298,products!$A$1:$A$49,0), MATCH(orders!L$1,products!$A$1:$G$1,0))</f>
        <v>0.5</v>
      </c>
      <c r="M298" s="4">
        <f>INDEX(products!$A$1:$G$49,MATCH(orders!$E298,products!$A$1:$A$49,0), MATCH(orders!M$1,products!$A$1:$G$1,0))</f>
        <v>5.97</v>
      </c>
      <c r="N298" s="4">
        <f t="shared" si="8"/>
        <v>35.82</v>
      </c>
      <c r="O298" t="str">
        <f t="shared" si="9"/>
        <v>Robusta</v>
      </c>
      <c r="P298" t="str" cm="1">
        <f t="array" ref="P298">_xlfn.IFS(K298 = "M", "Medium", K298 = "L", "Light", K298 = "D", "Dark")</f>
        <v>Medium</v>
      </c>
      <c r="Q298" t="str">
        <f>_xlfn.XLOOKUP(Orders[[#This Row],[Customer ID]],customers!$A$2:$A$1001,customers!$I$2:$I$1001,,0)</f>
        <v>Yes</v>
      </c>
      <c r="S298" t="str">
        <v>RFH-64349-897</v>
      </c>
      <c r="T298">
        <v>43760</v>
      </c>
      <c r="U298" t="str">
        <v>61954-61462-RJ</v>
      </c>
      <c r="V298" t="str">
        <v>E-D-0.5</v>
      </c>
      <c r="W298">
        <v>3</v>
      </c>
      <c r="X298" t="str">
        <v>Muffin Yallop</v>
      </c>
      <c r="Y298" t="str">
        <v>myallop3a@fema.gov</v>
      </c>
      <c r="Z298" t="str">
        <v>United States</v>
      </c>
      <c r="AA298" t="str">
        <v>Exc</v>
      </c>
      <c r="AB298" t="str">
        <v>D</v>
      </c>
      <c r="AC298">
        <v>0.5</v>
      </c>
      <c r="AD298">
        <v>7.29</v>
      </c>
      <c r="AE298">
        <v>21.87</v>
      </c>
      <c r="AF298" t="str">
        <v>Excelsa</v>
      </c>
      <c r="AG298" t="str">
        <v>Dark</v>
      </c>
      <c r="AH298" t="str">
        <v>Yes</v>
      </c>
    </row>
    <row r="299" spans="2:34" x14ac:dyDescent="0.35">
      <c r="B299" s="2" t="s">
        <v>2163</v>
      </c>
      <c r="C299" s="5">
        <v>44258</v>
      </c>
      <c r="D299" s="2" t="s">
        <v>2164</v>
      </c>
      <c r="E299" t="s">
        <v>6172</v>
      </c>
      <c r="F299" s="2">
        <v>3</v>
      </c>
      <c r="G299" s="2" t="str">
        <f>INDEX(customers!$A$2:$I$1001,MATCH(orders!$D299,customers!$A$2:$A$1001,0), MATCH(orders!G$1,customers!$A$1:$I$1,0))</f>
        <v>Eddi Sedgebeer</v>
      </c>
      <c r="H299" s="2" t="str">
        <f>IF(INDEX(customers!$A$2:$I$1001,MATCH(orders!$D299,customers!$A$2:$A$1001,0), MATCH(orders!H$1,customers!$A$1:$I$1,0)) = 0, " ", INDEX(customers!$A$2:$I$1001,MATCH(orders!$D299,customers!$A$2:$A$1001,0), MATCH(orders!H$1,customers!$A$1:$I$1,0)))</f>
        <v>esedgebeer89@oaic.gov.au</v>
      </c>
      <c r="I299" s="2" t="str">
        <f>_xlfn.XLOOKUP(D299,customers!$A$1:$A$1001,customers!$G$1:$G$1001,,0)</f>
        <v>United States</v>
      </c>
      <c r="J299" t="str">
        <f>INDEX(products!$A$1:$G$49,MATCH(orders!$E299,products!$A$1:$A$49,0), MATCH(orders!J$1,products!$A$1:$G$1,0))</f>
        <v>Rob</v>
      </c>
      <c r="K299" t="str">
        <f>INDEX(products!$A$1:$G$49,MATCH(orders!$E299,products!$A$1:$A$49,0), MATCH(orders!K$1,products!$A$1:$G$1,0))</f>
        <v>D</v>
      </c>
      <c r="L299" s="3">
        <f>INDEX(products!$A$1:$G$49,MATCH(orders!$E299,products!$A$1:$A$49,0), MATCH(orders!L$1,products!$A$1:$G$1,0))</f>
        <v>0.5</v>
      </c>
      <c r="M299" s="4">
        <f>INDEX(products!$A$1:$G$49,MATCH(orders!$E299,products!$A$1:$A$49,0), MATCH(orders!M$1,products!$A$1:$G$1,0))</f>
        <v>5.3699999999999992</v>
      </c>
      <c r="N299" s="4">
        <f t="shared" si="8"/>
        <v>16.11</v>
      </c>
      <c r="O299" t="str">
        <f t="shared" si="9"/>
        <v>Robusta</v>
      </c>
      <c r="P299" t="str" cm="1">
        <f t="array" ref="P299">_xlfn.IFS(K299 = "M", "Medium", K299 = "L", "Light", K299 = "D", "Dark")</f>
        <v>Dark</v>
      </c>
      <c r="Q299" t="str">
        <f>_xlfn.XLOOKUP(Orders[[#This Row],[Customer ID]],customers!$A$2:$A$1001,customers!$I$2:$I$1001,,0)</f>
        <v>Yes</v>
      </c>
      <c r="S299" t="str">
        <v>CBT-55781-720</v>
      </c>
      <c r="T299">
        <v>44515</v>
      </c>
      <c r="U299" t="str">
        <v>97855-54761-IS</v>
      </c>
      <c r="V299" t="str">
        <v>E-D-0.5</v>
      </c>
      <c r="W299">
        <v>3</v>
      </c>
      <c r="X299" t="str">
        <v>Dottie Tift</v>
      </c>
      <c r="Y299" t="str">
        <v>dtift4i@netvibes.com</v>
      </c>
      <c r="Z299" t="str">
        <v>United States</v>
      </c>
      <c r="AA299" t="str">
        <v>Exc</v>
      </c>
      <c r="AB299" t="str">
        <v>D</v>
      </c>
      <c r="AC299">
        <v>0.5</v>
      </c>
      <c r="AD299">
        <v>7.29</v>
      </c>
      <c r="AE299">
        <v>21.87</v>
      </c>
      <c r="AF299" t="str">
        <v>Excelsa</v>
      </c>
      <c r="AG299" t="str">
        <v>Dark</v>
      </c>
      <c r="AH299" t="str">
        <v>Yes</v>
      </c>
    </row>
    <row r="300" spans="2:34" x14ac:dyDescent="0.35">
      <c r="B300" s="2" t="s">
        <v>2169</v>
      </c>
      <c r="C300" s="5">
        <v>43872</v>
      </c>
      <c r="D300" s="2" t="s">
        <v>2170</v>
      </c>
      <c r="E300" t="s">
        <v>6184</v>
      </c>
      <c r="F300" s="2">
        <v>6</v>
      </c>
      <c r="G300" s="2" t="str">
        <f>INDEX(customers!$A$2:$I$1001,MATCH(orders!$D300,customers!$A$2:$A$1001,0), MATCH(orders!G$1,customers!$A$1:$I$1,0))</f>
        <v>Ken Lestrange</v>
      </c>
      <c r="H300" s="2" t="str">
        <f>IF(INDEX(customers!$A$2:$I$1001,MATCH(orders!$D300,customers!$A$2:$A$1001,0), MATCH(orders!H$1,customers!$A$1:$I$1,0)) = 0, " ", INDEX(customers!$A$2:$I$1001,MATCH(orders!$D300,customers!$A$2:$A$1001,0), MATCH(orders!H$1,customers!$A$1:$I$1,0)))</f>
        <v>klestrange8a@lulu.com</v>
      </c>
      <c r="I300" s="2" t="str">
        <f>_xlfn.XLOOKUP(D300,customers!$A$1:$A$1001,customers!$G$1:$G$1001,,0)</f>
        <v>United States</v>
      </c>
      <c r="J300" t="str">
        <f>INDEX(products!$A$1:$G$49,MATCH(orders!$E300,products!$A$1:$A$49,0), MATCH(orders!J$1,products!$A$1:$G$1,0))</f>
        <v>Exc</v>
      </c>
      <c r="K300" t="str">
        <f>INDEX(products!$A$1:$G$49,MATCH(orders!$E300,products!$A$1:$A$49,0), MATCH(orders!K$1,products!$A$1:$G$1,0))</f>
        <v>L</v>
      </c>
      <c r="L300" s="3">
        <f>INDEX(products!$A$1:$G$49,MATCH(orders!$E300,products!$A$1:$A$49,0), MATCH(orders!L$1,products!$A$1:$G$1,0))</f>
        <v>0.2</v>
      </c>
      <c r="M300" s="4">
        <f>INDEX(products!$A$1:$G$49,MATCH(orders!$E300,products!$A$1:$A$49,0), MATCH(orders!M$1,products!$A$1:$G$1,0))</f>
        <v>4.4550000000000001</v>
      </c>
      <c r="N300" s="4">
        <f t="shared" si="8"/>
        <v>26.73</v>
      </c>
      <c r="O300" t="str">
        <f t="shared" si="9"/>
        <v>Excelsa</v>
      </c>
      <c r="P300" t="str" cm="1">
        <f t="array" ref="P300">_xlfn.IFS(K300 = "M", "Medium", K300 = "L", "Light", K300 = "D", "Dark")</f>
        <v>Light</v>
      </c>
      <c r="Q300" t="str">
        <f>_xlfn.XLOOKUP(Orders[[#This Row],[Customer ID]],customers!$A$2:$A$1001,customers!$I$2:$I$1001,,0)</f>
        <v>Yes</v>
      </c>
      <c r="S300" t="str">
        <v>IHS-71573-008</v>
      </c>
      <c r="T300">
        <v>44324</v>
      </c>
      <c r="U300" t="str">
        <v>07972-83134-NM</v>
      </c>
      <c r="V300" t="str">
        <v>E-D-0.2</v>
      </c>
      <c r="W300">
        <v>6</v>
      </c>
      <c r="X300" t="str">
        <v>Silvana Northeast</v>
      </c>
      <c r="Y300" t="str">
        <v>snortheast7f@mashable.com</v>
      </c>
      <c r="Z300" t="str">
        <v>United States</v>
      </c>
      <c r="AA300" t="str">
        <v>Exc</v>
      </c>
      <c r="AB300" t="str">
        <v>D</v>
      </c>
      <c r="AC300">
        <v>0.2</v>
      </c>
      <c r="AD300">
        <v>3.645</v>
      </c>
      <c r="AE300">
        <v>21.87</v>
      </c>
      <c r="AF300" t="str">
        <v>Excelsa</v>
      </c>
      <c r="AG300" t="str">
        <v>Dark</v>
      </c>
      <c r="AH300" t="str">
        <v>Yes</v>
      </c>
    </row>
    <row r="301" spans="2:34" x14ac:dyDescent="0.35">
      <c r="B301" s="2" t="s">
        <v>2175</v>
      </c>
      <c r="C301" s="5">
        <v>43582</v>
      </c>
      <c r="D301" s="2" t="s">
        <v>2176</v>
      </c>
      <c r="E301" t="s">
        <v>6148</v>
      </c>
      <c r="F301" s="2">
        <v>6</v>
      </c>
      <c r="G301" s="2" t="str">
        <f>INDEX(customers!$A$2:$I$1001,MATCH(orders!$D301,customers!$A$2:$A$1001,0), MATCH(orders!G$1,customers!$A$1:$I$1,0))</f>
        <v>Lacee Tanti</v>
      </c>
      <c r="H301" s="2" t="str">
        <f>IF(INDEX(customers!$A$2:$I$1001,MATCH(orders!$D301,customers!$A$2:$A$1001,0), MATCH(orders!H$1,customers!$A$1:$I$1,0)) = 0, " ", INDEX(customers!$A$2:$I$1001,MATCH(orders!$D301,customers!$A$2:$A$1001,0), MATCH(orders!H$1,customers!$A$1:$I$1,0)))</f>
        <v>ltanti8b@techcrunch.com</v>
      </c>
      <c r="I301" s="2" t="str">
        <f>_xlfn.XLOOKUP(D301,customers!$A$1:$A$1001,customers!$G$1:$G$1001,,0)</f>
        <v>United States</v>
      </c>
      <c r="J301" t="str">
        <f>INDEX(products!$A$1:$G$49,MATCH(orders!$E301,products!$A$1:$A$49,0), MATCH(orders!J$1,products!$A$1:$G$1,0))</f>
        <v>Exc</v>
      </c>
      <c r="K301" t="str">
        <f>INDEX(products!$A$1:$G$49,MATCH(orders!$E301,products!$A$1:$A$49,0), MATCH(orders!K$1,products!$A$1:$G$1,0))</f>
        <v>L</v>
      </c>
      <c r="L301" s="3">
        <f>INDEX(products!$A$1:$G$49,MATCH(orders!$E301,products!$A$1:$A$49,0), MATCH(orders!L$1,products!$A$1:$G$1,0))</f>
        <v>2.5</v>
      </c>
      <c r="M301" s="4">
        <f>INDEX(products!$A$1:$G$49,MATCH(orders!$E301,products!$A$1:$A$49,0), MATCH(orders!M$1,products!$A$1:$G$1,0))</f>
        <v>34.154999999999994</v>
      </c>
      <c r="N301" s="4">
        <f t="shared" si="8"/>
        <v>204.92999999999995</v>
      </c>
      <c r="O301" t="str">
        <f t="shared" si="9"/>
        <v>Excelsa</v>
      </c>
      <c r="P301" t="str" cm="1">
        <f t="array" ref="P301">_xlfn.IFS(K301 = "M", "Medium", K301 = "L", "Light", K301 = "D", "Dark")</f>
        <v>Light</v>
      </c>
      <c r="Q301" t="str">
        <f>_xlfn.XLOOKUP(Orders[[#This Row],[Customer ID]],customers!$A$2:$A$1001,customers!$I$2:$I$1001,,0)</f>
        <v>Yes</v>
      </c>
      <c r="S301" t="str">
        <v>CWT-27056-328</v>
      </c>
      <c r="T301">
        <v>44716</v>
      </c>
      <c r="U301" t="str">
        <v>18570-80998-ZS</v>
      </c>
      <c r="V301" t="str">
        <v>E-D-0.2</v>
      </c>
      <c r="W301">
        <v>6</v>
      </c>
      <c r="X301" t="str">
        <v>Josefina Ferens</v>
      </c>
      <c r="Y301" t="str">
        <v xml:space="preserve"> </v>
      </c>
      <c r="Z301" t="str">
        <v>United States</v>
      </c>
      <c r="AA301" t="str">
        <v>Exc</v>
      </c>
      <c r="AB301" t="str">
        <v>D</v>
      </c>
      <c r="AC301">
        <v>0.2</v>
      </c>
      <c r="AD301">
        <v>3.645</v>
      </c>
      <c r="AE301">
        <v>21.87</v>
      </c>
      <c r="AF301" t="str">
        <v>Excelsa</v>
      </c>
      <c r="AG301" t="str">
        <v>Dark</v>
      </c>
      <c r="AH301" t="str">
        <v>Yes</v>
      </c>
    </row>
    <row r="302" spans="2:34" x14ac:dyDescent="0.35">
      <c r="B302" s="2" t="s">
        <v>2181</v>
      </c>
      <c r="C302" s="5">
        <v>44646</v>
      </c>
      <c r="D302" s="2" t="s">
        <v>2182</v>
      </c>
      <c r="E302" t="s">
        <v>6140</v>
      </c>
      <c r="F302" s="2">
        <v>3</v>
      </c>
      <c r="G302" s="2" t="str">
        <f>INDEX(customers!$A$2:$I$1001,MATCH(orders!$D302,customers!$A$2:$A$1001,0), MATCH(orders!G$1,customers!$A$1:$I$1,0))</f>
        <v>Arel De Lasci</v>
      </c>
      <c r="H302" s="2" t="str">
        <f>IF(INDEX(customers!$A$2:$I$1001,MATCH(orders!$D302,customers!$A$2:$A$1001,0), MATCH(orders!H$1,customers!$A$1:$I$1,0)) = 0, " ", INDEX(customers!$A$2:$I$1001,MATCH(orders!$D302,customers!$A$2:$A$1001,0), MATCH(orders!H$1,customers!$A$1:$I$1,0)))</f>
        <v>ade8c@1und1.de</v>
      </c>
      <c r="I302" s="2" t="str">
        <f>_xlfn.XLOOKUP(D302,customers!$A$1:$A$1001,customers!$G$1:$G$1001,,0)</f>
        <v>United States</v>
      </c>
      <c r="J302" t="str">
        <f>INDEX(products!$A$1:$G$49,MATCH(orders!$E302,products!$A$1:$A$49,0), MATCH(orders!J$1,products!$A$1:$G$1,0))</f>
        <v>Ara</v>
      </c>
      <c r="K302" t="str">
        <f>INDEX(products!$A$1:$G$49,MATCH(orders!$E302,products!$A$1:$A$49,0), MATCH(orders!K$1,products!$A$1:$G$1,0))</f>
        <v>L</v>
      </c>
      <c r="L302" s="3">
        <f>INDEX(products!$A$1:$G$49,MATCH(orders!$E302,products!$A$1:$A$49,0), MATCH(orders!L$1,products!$A$1:$G$1,0))</f>
        <v>1</v>
      </c>
      <c r="M302" s="4">
        <f>INDEX(products!$A$1:$G$49,MATCH(orders!$E302,products!$A$1:$A$49,0), MATCH(orders!M$1,products!$A$1:$G$1,0))</f>
        <v>12.95</v>
      </c>
      <c r="N302" s="4">
        <f t="shared" si="8"/>
        <v>38.849999999999994</v>
      </c>
      <c r="O302" t="str">
        <f t="shared" si="9"/>
        <v>Arabica</v>
      </c>
      <c r="P302" t="str" cm="1">
        <f t="array" ref="P302">_xlfn.IFS(K302 = "M", "Medium", K302 = "L", "Light", K302 = "D", "Dark")</f>
        <v>Light</v>
      </c>
      <c r="Q302" t="str">
        <f>_xlfn.XLOOKUP(Orders[[#This Row],[Customer ID]],customers!$A$2:$A$1001,customers!$I$2:$I$1001,,0)</f>
        <v>Yes</v>
      </c>
      <c r="S302" t="str">
        <v>FVV-75700-005</v>
      </c>
      <c r="T302">
        <v>44155</v>
      </c>
      <c r="U302" t="str">
        <v>24891-77957-LU</v>
      </c>
      <c r="V302" t="str">
        <v>E-D-0.5</v>
      </c>
      <c r="W302">
        <v>3</v>
      </c>
      <c r="X302" t="str">
        <v>Rochette Huscroft</v>
      </c>
      <c r="Y302" t="str">
        <v>rhuscroftk8@jimdo.com</v>
      </c>
      <c r="Z302" t="str">
        <v>United States</v>
      </c>
      <c r="AA302" t="str">
        <v>Exc</v>
      </c>
      <c r="AB302" t="str">
        <v>D</v>
      </c>
      <c r="AC302">
        <v>0.5</v>
      </c>
      <c r="AD302">
        <v>7.29</v>
      </c>
      <c r="AE302">
        <v>21.87</v>
      </c>
      <c r="AF302" t="str">
        <v>Excelsa</v>
      </c>
      <c r="AG302" t="str">
        <v>Dark</v>
      </c>
      <c r="AH302" t="str">
        <v>Yes</v>
      </c>
    </row>
    <row r="303" spans="2:34" x14ac:dyDescent="0.35">
      <c r="B303" s="2" t="s">
        <v>2187</v>
      </c>
      <c r="C303" s="5">
        <v>44102</v>
      </c>
      <c r="D303" s="2" t="s">
        <v>2188</v>
      </c>
      <c r="E303" t="s">
        <v>6150</v>
      </c>
      <c r="F303" s="2">
        <v>4</v>
      </c>
      <c r="G303" s="2" t="str">
        <f>INDEX(customers!$A$2:$I$1001,MATCH(orders!$D303,customers!$A$2:$A$1001,0), MATCH(orders!G$1,customers!$A$1:$I$1,0))</f>
        <v>Trescha Jedrachowicz</v>
      </c>
      <c r="H303" s="2" t="str">
        <f>IF(INDEX(customers!$A$2:$I$1001,MATCH(orders!$D303,customers!$A$2:$A$1001,0), MATCH(orders!H$1,customers!$A$1:$I$1,0)) = 0, " ", INDEX(customers!$A$2:$I$1001,MATCH(orders!$D303,customers!$A$2:$A$1001,0), MATCH(orders!H$1,customers!$A$1:$I$1,0)))</f>
        <v>tjedrachowicz8d@acquirethisname.com</v>
      </c>
      <c r="I303" s="2" t="str">
        <f>_xlfn.XLOOKUP(D303,customers!$A$1:$A$1001,customers!$G$1:$G$1001,,0)</f>
        <v>United States</v>
      </c>
      <c r="J303" t="str">
        <f>INDEX(products!$A$1:$G$49,MATCH(orders!$E303,products!$A$1:$A$49,0), MATCH(orders!J$1,products!$A$1:$G$1,0))</f>
        <v>Lib</v>
      </c>
      <c r="K303" t="str">
        <f>INDEX(products!$A$1:$G$49,MATCH(orders!$E303,products!$A$1:$A$49,0), MATCH(orders!K$1,products!$A$1:$G$1,0))</f>
        <v>D</v>
      </c>
      <c r="L303" s="3">
        <f>INDEX(products!$A$1:$G$49,MATCH(orders!$E303,products!$A$1:$A$49,0), MATCH(orders!L$1,products!$A$1:$G$1,0))</f>
        <v>0.2</v>
      </c>
      <c r="M303" s="4">
        <f>INDEX(products!$A$1:$G$49,MATCH(orders!$E303,products!$A$1:$A$49,0), MATCH(orders!M$1,products!$A$1:$G$1,0))</f>
        <v>3.8849999999999998</v>
      </c>
      <c r="N303" s="4">
        <f t="shared" si="8"/>
        <v>15.54</v>
      </c>
      <c r="O303" t="str">
        <f t="shared" si="9"/>
        <v>Liberica</v>
      </c>
      <c r="P303" t="str" cm="1">
        <f t="array" ref="P303">_xlfn.IFS(K303 = "M", "Medium", K303 = "L", "Light", K303 = "D", "Dark")</f>
        <v>Dark</v>
      </c>
      <c r="Q303" t="str">
        <f>_xlfn.XLOOKUP(Orders[[#This Row],[Customer ID]],customers!$A$2:$A$1001,customers!$I$2:$I$1001,,0)</f>
        <v>Yes</v>
      </c>
      <c r="S303" t="str">
        <v>KUX-19632-830</v>
      </c>
      <c r="T303">
        <v>44397</v>
      </c>
      <c r="U303" t="str">
        <v>55409-07759-YG</v>
      </c>
      <c r="V303" t="str">
        <v>E-D-0.2</v>
      </c>
      <c r="W303">
        <v>6</v>
      </c>
      <c r="X303" t="str">
        <v>Chloette Bernardot</v>
      </c>
      <c r="Y303" t="str">
        <v>cbernardotr9@wix.com</v>
      </c>
      <c r="Z303" t="str">
        <v>United States</v>
      </c>
      <c r="AA303" t="str">
        <v>Exc</v>
      </c>
      <c r="AB303" t="str">
        <v>D</v>
      </c>
      <c r="AC303">
        <v>0.2</v>
      </c>
      <c r="AD303">
        <v>3.645</v>
      </c>
      <c r="AE303">
        <v>21.87</v>
      </c>
      <c r="AF303" t="str">
        <v>Excelsa</v>
      </c>
      <c r="AG303" t="str">
        <v>Dark</v>
      </c>
      <c r="AH303" t="str">
        <v>Yes</v>
      </c>
    </row>
    <row r="304" spans="2:34" x14ac:dyDescent="0.35">
      <c r="B304" s="2" t="s">
        <v>2193</v>
      </c>
      <c r="C304" s="5">
        <v>43762</v>
      </c>
      <c r="D304" s="2" t="s">
        <v>2194</v>
      </c>
      <c r="E304" t="s">
        <v>6157</v>
      </c>
      <c r="F304" s="2">
        <v>1</v>
      </c>
      <c r="G304" s="2" t="str">
        <f>INDEX(customers!$A$2:$I$1001,MATCH(orders!$D304,customers!$A$2:$A$1001,0), MATCH(orders!G$1,customers!$A$1:$I$1,0))</f>
        <v>Perkin Stonner</v>
      </c>
      <c r="H304" s="2" t="str">
        <f>IF(INDEX(customers!$A$2:$I$1001,MATCH(orders!$D304,customers!$A$2:$A$1001,0), MATCH(orders!H$1,customers!$A$1:$I$1,0)) = 0, " ", INDEX(customers!$A$2:$I$1001,MATCH(orders!$D304,customers!$A$2:$A$1001,0), MATCH(orders!H$1,customers!$A$1:$I$1,0)))</f>
        <v>pstonner8e@moonfruit.com</v>
      </c>
      <c r="I304" s="2" t="str">
        <f>_xlfn.XLOOKUP(D304,customers!$A$1:$A$1001,customers!$G$1:$G$1001,,0)</f>
        <v>United States</v>
      </c>
      <c r="J304" t="str">
        <f>INDEX(products!$A$1:$G$49,MATCH(orders!$E304,products!$A$1:$A$49,0), MATCH(orders!J$1,products!$A$1:$G$1,0))</f>
        <v>Ara</v>
      </c>
      <c r="K304" t="str">
        <f>INDEX(products!$A$1:$G$49,MATCH(orders!$E304,products!$A$1:$A$49,0), MATCH(orders!K$1,products!$A$1:$G$1,0))</f>
        <v>M</v>
      </c>
      <c r="L304" s="3">
        <f>INDEX(products!$A$1:$G$49,MATCH(orders!$E304,products!$A$1:$A$49,0), MATCH(orders!L$1,products!$A$1:$G$1,0))</f>
        <v>0.5</v>
      </c>
      <c r="M304" s="4">
        <f>INDEX(products!$A$1:$G$49,MATCH(orders!$E304,products!$A$1:$A$49,0), MATCH(orders!M$1,products!$A$1:$G$1,0))</f>
        <v>6.75</v>
      </c>
      <c r="N304" s="4">
        <f t="shared" si="8"/>
        <v>6.75</v>
      </c>
      <c r="O304" t="str">
        <f t="shared" si="9"/>
        <v>Arabica</v>
      </c>
      <c r="P304" t="str" cm="1">
        <f t="array" ref="P304">_xlfn.IFS(K304 = "M", "Medium", K304 = "L", "Light", K304 = "D", "Dark")</f>
        <v>Medium</v>
      </c>
      <c r="Q304" t="str">
        <f>_xlfn.XLOOKUP(Orders[[#This Row],[Customer ID]],customers!$A$2:$A$1001,customers!$I$2:$I$1001,,0)</f>
        <v>No</v>
      </c>
      <c r="S304" t="str">
        <v>LEF-83057-763</v>
      </c>
      <c r="T304">
        <v>44362</v>
      </c>
      <c r="U304" t="str">
        <v>15395-90855-VB</v>
      </c>
      <c r="V304" t="str">
        <v>L-M-0.2</v>
      </c>
      <c r="W304">
        <v>5</v>
      </c>
      <c r="X304" t="str">
        <v>Alikee Carryer</v>
      </c>
      <c r="Y304" t="str">
        <v xml:space="preserve"> </v>
      </c>
      <c r="Z304" t="str">
        <v>United States</v>
      </c>
      <c r="AA304" t="str">
        <v>Lib</v>
      </c>
      <c r="AB304" t="str">
        <v>M</v>
      </c>
      <c r="AC304">
        <v>0.2</v>
      </c>
      <c r="AD304">
        <v>4.3650000000000002</v>
      </c>
      <c r="AE304">
        <v>21.825000000000003</v>
      </c>
      <c r="AF304" t="str">
        <v>Liberica</v>
      </c>
      <c r="AG304" t="str">
        <v>Medium</v>
      </c>
      <c r="AH304" t="str">
        <v>Yes</v>
      </c>
    </row>
    <row r="305" spans="2:34" x14ac:dyDescent="0.35">
      <c r="B305" s="2" t="s">
        <v>2199</v>
      </c>
      <c r="C305" s="5">
        <v>44412</v>
      </c>
      <c r="D305" s="2" t="s">
        <v>2200</v>
      </c>
      <c r="E305" t="s">
        <v>6185</v>
      </c>
      <c r="F305" s="2">
        <v>4</v>
      </c>
      <c r="G305" s="2" t="str">
        <f>INDEX(customers!$A$2:$I$1001,MATCH(orders!$D305,customers!$A$2:$A$1001,0), MATCH(orders!G$1,customers!$A$1:$I$1,0))</f>
        <v>Darrin Tingly</v>
      </c>
      <c r="H305" s="2" t="str">
        <f>IF(INDEX(customers!$A$2:$I$1001,MATCH(orders!$D305,customers!$A$2:$A$1001,0), MATCH(orders!H$1,customers!$A$1:$I$1,0)) = 0, " ", INDEX(customers!$A$2:$I$1001,MATCH(orders!$D305,customers!$A$2:$A$1001,0), MATCH(orders!H$1,customers!$A$1:$I$1,0)))</f>
        <v>dtingly8f@goo.ne.jp</v>
      </c>
      <c r="I305" s="2" t="str">
        <f>_xlfn.XLOOKUP(D305,customers!$A$1:$A$1001,customers!$G$1:$G$1001,,0)</f>
        <v>United States</v>
      </c>
      <c r="J305" t="str">
        <f>INDEX(products!$A$1:$G$49,MATCH(orders!$E305,products!$A$1:$A$49,0), MATCH(orders!J$1,products!$A$1:$G$1,0))</f>
        <v>Exc</v>
      </c>
      <c r="K305" t="str">
        <f>INDEX(products!$A$1:$G$49,MATCH(orders!$E305,products!$A$1:$A$49,0), MATCH(orders!K$1,products!$A$1:$G$1,0))</f>
        <v>D</v>
      </c>
      <c r="L305" s="3">
        <f>INDEX(products!$A$1:$G$49,MATCH(orders!$E305,products!$A$1:$A$49,0), MATCH(orders!L$1,products!$A$1:$G$1,0))</f>
        <v>2.5</v>
      </c>
      <c r="M305" s="4">
        <f>INDEX(products!$A$1:$G$49,MATCH(orders!$E305,products!$A$1:$A$49,0), MATCH(orders!M$1,products!$A$1:$G$1,0))</f>
        <v>27.945</v>
      </c>
      <c r="N305" s="4">
        <f t="shared" si="8"/>
        <v>111.78</v>
      </c>
      <c r="O305" t="str">
        <f t="shared" si="9"/>
        <v>Excelsa</v>
      </c>
      <c r="P305" t="str" cm="1">
        <f t="array" ref="P305">_xlfn.IFS(K305 = "M", "Medium", K305 = "L", "Light", K305 = "D", "Dark")</f>
        <v>Dark</v>
      </c>
      <c r="Q305" t="str">
        <f>_xlfn.XLOOKUP(Orders[[#This Row],[Customer ID]],customers!$A$2:$A$1001,customers!$I$2:$I$1001,,0)</f>
        <v>Yes</v>
      </c>
      <c r="S305" t="str">
        <v>MWP-46239-785</v>
      </c>
      <c r="T305">
        <v>43582</v>
      </c>
      <c r="U305" t="str">
        <v>87979-56781-YV</v>
      </c>
      <c r="V305" t="str">
        <v>L-M-0.2</v>
      </c>
      <c r="W305">
        <v>5</v>
      </c>
      <c r="X305" t="str">
        <v>Stanford Rodliff</v>
      </c>
      <c r="Y305" t="str">
        <v>srodliff3g@ted.com</v>
      </c>
      <c r="Z305" t="str">
        <v>United States</v>
      </c>
      <c r="AA305" t="str">
        <v>Lib</v>
      </c>
      <c r="AB305" t="str">
        <v>M</v>
      </c>
      <c r="AC305">
        <v>0.2</v>
      </c>
      <c r="AD305">
        <v>4.3650000000000002</v>
      </c>
      <c r="AE305">
        <v>21.825000000000003</v>
      </c>
      <c r="AF305" t="str">
        <v>Liberica</v>
      </c>
      <c r="AG305" t="str">
        <v>Medium</v>
      </c>
      <c r="AH305" t="str">
        <v>Yes</v>
      </c>
    </row>
    <row r="306" spans="2:34" x14ac:dyDescent="0.35">
      <c r="B306" s="2" t="s">
        <v>2204</v>
      </c>
      <c r="C306" s="5">
        <v>43828</v>
      </c>
      <c r="D306" s="2" t="s">
        <v>2245</v>
      </c>
      <c r="E306" t="s">
        <v>6167</v>
      </c>
      <c r="F306" s="2">
        <v>1</v>
      </c>
      <c r="G306" s="2" t="str">
        <f>INDEX(customers!$A$2:$I$1001,MATCH(orders!$D306,customers!$A$2:$A$1001,0), MATCH(orders!G$1,customers!$A$1:$I$1,0))</f>
        <v>Claudetta Rushe</v>
      </c>
      <c r="H306" s="2" t="str">
        <f>IF(INDEX(customers!$A$2:$I$1001,MATCH(orders!$D306,customers!$A$2:$A$1001,0), MATCH(orders!H$1,customers!$A$1:$I$1,0)) = 0, " ", INDEX(customers!$A$2:$I$1001,MATCH(orders!$D306,customers!$A$2:$A$1001,0), MATCH(orders!H$1,customers!$A$1:$I$1,0)))</f>
        <v>crushe8n@about.me</v>
      </c>
      <c r="I306" s="2" t="str">
        <f>_xlfn.XLOOKUP(D306,customers!$A$1:$A$1001,customers!$G$1:$G$1001,,0)</f>
        <v>United States</v>
      </c>
      <c r="J306" t="str">
        <f>INDEX(products!$A$1:$G$49,MATCH(orders!$E306,products!$A$1:$A$49,0), MATCH(orders!J$1,products!$A$1:$G$1,0))</f>
        <v>Ara</v>
      </c>
      <c r="K306" t="str">
        <f>INDEX(products!$A$1:$G$49,MATCH(orders!$E306,products!$A$1:$A$49,0), MATCH(orders!K$1,products!$A$1:$G$1,0))</f>
        <v>L</v>
      </c>
      <c r="L306" s="3">
        <f>INDEX(products!$A$1:$G$49,MATCH(orders!$E306,products!$A$1:$A$49,0), MATCH(orders!L$1,products!$A$1:$G$1,0))</f>
        <v>0.2</v>
      </c>
      <c r="M306" s="4">
        <f>INDEX(products!$A$1:$G$49,MATCH(orders!$E306,products!$A$1:$A$49,0), MATCH(orders!M$1,products!$A$1:$G$1,0))</f>
        <v>3.8849999999999998</v>
      </c>
      <c r="N306" s="4">
        <f t="shared" si="8"/>
        <v>3.8849999999999998</v>
      </c>
      <c r="O306" t="str">
        <f t="shared" si="9"/>
        <v>Arabica</v>
      </c>
      <c r="P306" t="str" cm="1">
        <f t="array" ref="P306">_xlfn.IFS(K306 = "M", "Medium", K306 = "L", "Light", K306 = "D", "Dark")</f>
        <v>Light</v>
      </c>
      <c r="Q306" t="str">
        <f>_xlfn.XLOOKUP(Orders[[#This Row],[Customer ID]],customers!$A$2:$A$1001,customers!$I$2:$I$1001,,0)</f>
        <v>Yes</v>
      </c>
      <c r="S306" t="str">
        <v>VAJ-44572-469</v>
      </c>
      <c r="T306">
        <v>44131</v>
      </c>
      <c r="U306" t="str">
        <v>79216-73157-TE</v>
      </c>
      <c r="V306" t="str">
        <v>R-L-0.2</v>
      </c>
      <c r="W306">
        <v>6</v>
      </c>
      <c r="X306" t="str">
        <v>Delmar Beasant</v>
      </c>
      <c r="Y306" t="str">
        <v xml:space="preserve"> </v>
      </c>
      <c r="Z306" t="str">
        <v>Ireland</v>
      </c>
      <c r="AA306" t="str">
        <v>Rob</v>
      </c>
      <c r="AB306" t="str">
        <v>L</v>
      </c>
      <c r="AC306">
        <v>0.2</v>
      </c>
      <c r="AD306">
        <v>3.5849999999999995</v>
      </c>
      <c r="AE306">
        <v>21.509999999999998</v>
      </c>
      <c r="AF306" t="str">
        <v>Robusta</v>
      </c>
      <c r="AG306" t="str">
        <v>Light</v>
      </c>
      <c r="AH306" t="str">
        <v>Yes</v>
      </c>
    </row>
    <row r="307" spans="2:34" x14ac:dyDescent="0.35">
      <c r="B307" s="2" t="s">
        <v>2209</v>
      </c>
      <c r="C307" s="5">
        <v>43796</v>
      </c>
      <c r="D307" s="2" t="s">
        <v>2210</v>
      </c>
      <c r="E307" t="s">
        <v>6159</v>
      </c>
      <c r="F307" s="2">
        <v>5</v>
      </c>
      <c r="G307" s="2" t="str">
        <f>INDEX(customers!$A$2:$I$1001,MATCH(orders!$D307,customers!$A$2:$A$1001,0), MATCH(orders!G$1,customers!$A$1:$I$1,0))</f>
        <v>Benn Checci</v>
      </c>
      <c r="H307" s="2" t="str">
        <f>IF(INDEX(customers!$A$2:$I$1001,MATCH(orders!$D307,customers!$A$2:$A$1001,0), MATCH(orders!H$1,customers!$A$1:$I$1,0)) = 0, " ", INDEX(customers!$A$2:$I$1001,MATCH(orders!$D307,customers!$A$2:$A$1001,0), MATCH(orders!H$1,customers!$A$1:$I$1,0)))</f>
        <v>bchecci8h@usa.gov</v>
      </c>
      <c r="I307" s="2" t="str">
        <f>_xlfn.XLOOKUP(D307,customers!$A$1:$A$1001,customers!$G$1:$G$1001,,0)</f>
        <v>United Kingdom</v>
      </c>
      <c r="J307" t="str">
        <f>INDEX(products!$A$1:$G$49,MATCH(orders!$E307,products!$A$1:$A$49,0), MATCH(orders!J$1,products!$A$1:$G$1,0))</f>
        <v>Lib</v>
      </c>
      <c r="K307" t="str">
        <f>INDEX(products!$A$1:$G$49,MATCH(orders!$E307,products!$A$1:$A$49,0), MATCH(orders!K$1,products!$A$1:$G$1,0))</f>
        <v>M</v>
      </c>
      <c r="L307" s="3">
        <f>INDEX(products!$A$1:$G$49,MATCH(orders!$E307,products!$A$1:$A$49,0), MATCH(orders!L$1,products!$A$1:$G$1,0))</f>
        <v>0.2</v>
      </c>
      <c r="M307" s="4">
        <f>INDEX(products!$A$1:$G$49,MATCH(orders!$E307,products!$A$1:$A$49,0), MATCH(orders!M$1,products!$A$1:$G$1,0))</f>
        <v>4.3650000000000002</v>
      </c>
      <c r="N307" s="4">
        <f t="shared" si="8"/>
        <v>21.825000000000003</v>
      </c>
      <c r="O307" t="str">
        <f t="shared" si="9"/>
        <v>Liberica</v>
      </c>
      <c r="P307" t="str" cm="1">
        <f t="array" ref="P307">_xlfn.IFS(K307 = "M", "Medium", K307 = "L", "Light", K307 = "D", "Dark")</f>
        <v>Medium</v>
      </c>
      <c r="Q307" t="str">
        <f>_xlfn.XLOOKUP(Orders[[#This Row],[Customer ID]],customers!$A$2:$A$1001,customers!$I$2:$I$1001,,0)</f>
        <v>No</v>
      </c>
      <c r="S307" t="str">
        <v>MIF-17920-768</v>
      </c>
      <c r="T307">
        <v>44413</v>
      </c>
      <c r="U307" t="str">
        <v>68946-40750-LK</v>
      </c>
      <c r="V307" t="str">
        <v>R-L-0.2</v>
      </c>
      <c r="W307">
        <v>6</v>
      </c>
      <c r="X307" t="str">
        <v>Morna Hansed</v>
      </c>
      <c r="Y307" t="str">
        <v>mhanseddh@instagram.com</v>
      </c>
      <c r="Z307" t="str">
        <v>Ireland</v>
      </c>
      <c r="AA307" t="str">
        <v>Rob</v>
      </c>
      <c r="AB307" t="str">
        <v>L</v>
      </c>
      <c r="AC307">
        <v>0.2</v>
      </c>
      <c r="AD307">
        <v>3.5849999999999995</v>
      </c>
      <c r="AE307">
        <v>21.509999999999998</v>
      </c>
      <c r="AF307" t="str">
        <v>Robusta</v>
      </c>
      <c r="AG307" t="str">
        <v>Light</v>
      </c>
      <c r="AH307" t="str">
        <v>Yes</v>
      </c>
    </row>
    <row r="308" spans="2:34" x14ac:dyDescent="0.35">
      <c r="B308" s="2" t="s">
        <v>2215</v>
      </c>
      <c r="C308" s="5">
        <v>43890</v>
      </c>
      <c r="D308" s="2" t="s">
        <v>2216</v>
      </c>
      <c r="E308" t="s">
        <v>6174</v>
      </c>
      <c r="F308" s="2">
        <v>5</v>
      </c>
      <c r="G308" s="2" t="str">
        <f>INDEX(customers!$A$2:$I$1001,MATCH(orders!$D308,customers!$A$2:$A$1001,0), MATCH(orders!G$1,customers!$A$1:$I$1,0))</f>
        <v>Janifer Bagot</v>
      </c>
      <c r="H308" s="2" t="str">
        <f>IF(INDEX(customers!$A$2:$I$1001,MATCH(orders!$D308,customers!$A$2:$A$1001,0), MATCH(orders!H$1,customers!$A$1:$I$1,0)) = 0, " ", INDEX(customers!$A$2:$I$1001,MATCH(orders!$D308,customers!$A$2:$A$1001,0), MATCH(orders!H$1,customers!$A$1:$I$1,0)))</f>
        <v>jbagot8i@mac.com</v>
      </c>
      <c r="I308" s="2" t="str">
        <f>_xlfn.XLOOKUP(D308,customers!$A$1:$A$1001,customers!$G$1:$G$1001,,0)</f>
        <v>United States</v>
      </c>
      <c r="J308" t="str">
        <f>INDEX(products!$A$1:$G$49,MATCH(orders!$E308,products!$A$1:$A$49,0), MATCH(orders!J$1,products!$A$1:$G$1,0))</f>
        <v>Rob</v>
      </c>
      <c r="K308" t="str">
        <f>INDEX(products!$A$1:$G$49,MATCH(orders!$E308,products!$A$1:$A$49,0), MATCH(orders!K$1,products!$A$1:$G$1,0))</f>
        <v>M</v>
      </c>
      <c r="L308" s="3">
        <f>INDEX(products!$A$1:$G$49,MATCH(orders!$E308,products!$A$1:$A$49,0), MATCH(orders!L$1,products!$A$1:$G$1,0))</f>
        <v>0.2</v>
      </c>
      <c r="M308" s="4">
        <f>INDEX(products!$A$1:$G$49,MATCH(orders!$E308,products!$A$1:$A$49,0), MATCH(orders!M$1,products!$A$1:$G$1,0))</f>
        <v>2.9849999999999999</v>
      </c>
      <c r="N308" s="4">
        <f t="shared" si="8"/>
        <v>14.924999999999999</v>
      </c>
      <c r="O308" t="str">
        <f t="shared" si="9"/>
        <v>Robusta</v>
      </c>
      <c r="P308" t="str" cm="1">
        <f t="array" ref="P308">_xlfn.IFS(K308 = "M", "Medium", K308 = "L", "Light", K308 = "D", "Dark")</f>
        <v>Medium</v>
      </c>
      <c r="Q308" t="str">
        <f>_xlfn.XLOOKUP(Orders[[#This Row],[Customer ID]],customers!$A$2:$A$1001,customers!$I$2:$I$1001,,0)</f>
        <v>No</v>
      </c>
      <c r="S308" t="str">
        <v>FBD-56220-430</v>
      </c>
      <c r="T308">
        <v>44697</v>
      </c>
      <c r="U308" t="str">
        <v>59205-20324-NB</v>
      </c>
      <c r="V308" t="str">
        <v>R-L-0.2</v>
      </c>
      <c r="W308">
        <v>6</v>
      </c>
      <c r="X308" t="str">
        <v>Maggy Harby</v>
      </c>
      <c r="Y308" t="str">
        <v>mharbyfy@163.com</v>
      </c>
      <c r="Z308" t="str">
        <v>United States</v>
      </c>
      <c r="AA308" t="str">
        <v>Rob</v>
      </c>
      <c r="AB308" t="str">
        <v>L</v>
      </c>
      <c r="AC308">
        <v>0.2</v>
      </c>
      <c r="AD308">
        <v>3.5849999999999995</v>
      </c>
      <c r="AE308">
        <v>21.509999999999998</v>
      </c>
      <c r="AF308" t="str">
        <v>Robusta</v>
      </c>
      <c r="AG308" t="str">
        <v>Light</v>
      </c>
      <c r="AH308" t="str">
        <v>Yes</v>
      </c>
    </row>
    <row r="309" spans="2:34" x14ac:dyDescent="0.35">
      <c r="B309" s="2" t="s">
        <v>2221</v>
      </c>
      <c r="C309" s="5">
        <v>44227</v>
      </c>
      <c r="D309" s="2" t="s">
        <v>2222</v>
      </c>
      <c r="E309" t="s">
        <v>6155</v>
      </c>
      <c r="F309" s="2">
        <v>3</v>
      </c>
      <c r="G309" s="2" t="str">
        <f>INDEX(customers!$A$2:$I$1001,MATCH(orders!$D309,customers!$A$2:$A$1001,0), MATCH(orders!G$1,customers!$A$1:$I$1,0))</f>
        <v>Ermin Beeble</v>
      </c>
      <c r="H309" s="2" t="str">
        <f>IF(INDEX(customers!$A$2:$I$1001,MATCH(orders!$D309,customers!$A$2:$A$1001,0), MATCH(orders!H$1,customers!$A$1:$I$1,0)) = 0, " ", INDEX(customers!$A$2:$I$1001,MATCH(orders!$D309,customers!$A$2:$A$1001,0), MATCH(orders!H$1,customers!$A$1:$I$1,0)))</f>
        <v>ebeeble8j@soundcloud.com</v>
      </c>
      <c r="I309" s="2" t="str">
        <f>_xlfn.XLOOKUP(D309,customers!$A$1:$A$1001,customers!$G$1:$G$1001,,0)</f>
        <v>United States</v>
      </c>
      <c r="J309" t="str">
        <f>INDEX(products!$A$1:$G$49,MATCH(orders!$E309,products!$A$1:$A$49,0), MATCH(orders!J$1,products!$A$1:$G$1,0))</f>
        <v>Ara</v>
      </c>
      <c r="K309" t="str">
        <f>INDEX(products!$A$1:$G$49,MATCH(orders!$E309,products!$A$1:$A$49,0), MATCH(orders!K$1,products!$A$1:$G$1,0))</f>
        <v>M</v>
      </c>
      <c r="L309" s="3">
        <f>INDEX(products!$A$1:$G$49,MATCH(orders!$E309,products!$A$1:$A$49,0), MATCH(orders!L$1,products!$A$1:$G$1,0))</f>
        <v>1</v>
      </c>
      <c r="M309" s="4">
        <f>INDEX(products!$A$1:$G$49,MATCH(orders!$E309,products!$A$1:$A$49,0), MATCH(orders!M$1,products!$A$1:$G$1,0))</f>
        <v>11.25</v>
      </c>
      <c r="N309" s="4">
        <f t="shared" si="8"/>
        <v>33.75</v>
      </c>
      <c r="O309" t="str">
        <f t="shared" si="9"/>
        <v>Arabica</v>
      </c>
      <c r="P309" t="str" cm="1">
        <f t="array" ref="P309">_xlfn.IFS(K309 = "M", "Medium", K309 = "L", "Light", K309 = "D", "Dark")</f>
        <v>Medium</v>
      </c>
      <c r="Q309" t="str">
        <f>_xlfn.XLOOKUP(Orders[[#This Row],[Customer ID]],customers!$A$2:$A$1001,customers!$I$2:$I$1001,,0)</f>
        <v>Yes</v>
      </c>
      <c r="S309" t="str">
        <v>XUR-14132-391</v>
      </c>
      <c r="T309">
        <v>44781</v>
      </c>
      <c r="U309" t="str">
        <v>96836-09258-RI</v>
      </c>
      <c r="V309" t="str">
        <v>R-D-0.5</v>
      </c>
      <c r="W309">
        <v>4</v>
      </c>
      <c r="X309" t="str">
        <v>Lisa Goodger</v>
      </c>
      <c r="Y309" t="str">
        <v>lgoodger95@guardian.co.uk</v>
      </c>
      <c r="Z309" t="str">
        <v>United States</v>
      </c>
      <c r="AA309" t="str">
        <v>Rob</v>
      </c>
      <c r="AB309" t="str">
        <v>D</v>
      </c>
      <c r="AC309">
        <v>0.5</v>
      </c>
      <c r="AD309">
        <v>5.3699999999999992</v>
      </c>
      <c r="AE309">
        <v>21.479999999999997</v>
      </c>
      <c r="AF309" t="str">
        <v>Robusta</v>
      </c>
      <c r="AG309" t="str">
        <v>Dark</v>
      </c>
      <c r="AH309" t="str">
        <v>Yes</v>
      </c>
    </row>
    <row r="310" spans="2:34" x14ac:dyDescent="0.35">
      <c r="B310" s="2" t="s">
        <v>2227</v>
      </c>
      <c r="C310" s="5">
        <v>44729</v>
      </c>
      <c r="D310" s="2" t="s">
        <v>2228</v>
      </c>
      <c r="E310" t="s">
        <v>6155</v>
      </c>
      <c r="F310" s="2">
        <v>3</v>
      </c>
      <c r="G310" s="2" t="str">
        <f>INDEX(customers!$A$2:$I$1001,MATCH(orders!$D310,customers!$A$2:$A$1001,0), MATCH(orders!G$1,customers!$A$1:$I$1,0))</f>
        <v>Cos Fluin</v>
      </c>
      <c r="H310" s="2" t="str">
        <f>IF(INDEX(customers!$A$2:$I$1001,MATCH(orders!$D310,customers!$A$2:$A$1001,0), MATCH(orders!H$1,customers!$A$1:$I$1,0)) = 0, " ", INDEX(customers!$A$2:$I$1001,MATCH(orders!$D310,customers!$A$2:$A$1001,0), MATCH(orders!H$1,customers!$A$1:$I$1,0)))</f>
        <v>cfluin8k@flickr.com</v>
      </c>
      <c r="I310" s="2" t="str">
        <f>_xlfn.XLOOKUP(D310,customers!$A$1:$A$1001,customers!$G$1:$G$1001,,0)</f>
        <v>United Kingdom</v>
      </c>
      <c r="J310" t="str">
        <f>INDEX(products!$A$1:$G$49,MATCH(orders!$E310,products!$A$1:$A$49,0), MATCH(orders!J$1,products!$A$1:$G$1,0))</f>
        <v>Ara</v>
      </c>
      <c r="K310" t="str">
        <f>INDEX(products!$A$1:$G$49,MATCH(orders!$E310,products!$A$1:$A$49,0), MATCH(orders!K$1,products!$A$1:$G$1,0))</f>
        <v>M</v>
      </c>
      <c r="L310" s="3">
        <f>INDEX(products!$A$1:$G$49,MATCH(orders!$E310,products!$A$1:$A$49,0), MATCH(orders!L$1,products!$A$1:$G$1,0))</f>
        <v>1</v>
      </c>
      <c r="M310" s="4">
        <f>INDEX(products!$A$1:$G$49,MATCH(orders!$E310,products!$A$1:$A$49,0), MATCH(orders!M$1,products!$A$1:$G$1,0))</f>
        <v>11.25</v>
      </c>
      <c r="N310" s="4">
        <f t="shared" si="8"/>
        <v>33.75</v>
      </c>
      <c r="O310" t="str">
        <f t="shared" si="9"/>
        <v>Arabica</v>
      </c>
      <c r="P310" t="str" cm="1">
        <f t="array" ref="P310">_xlfn.IFS(K310 = "M", "Medium", K310 = "L", "Light", K310 = "D", "Dark")</f>
        <v>Medium</v>
      </c>
      <c r="Q310" t="str">
        <f>_xlfn.XLOOKUP(Orders[[#This Row],[Customer ID]],customers!$A$2:$A$1001,customers!$I$2:$I$1001,,0)</f>
        <v>No</v>
      </c>
      <c r="S310" t="str">
        <v>VIO-27668-766</v>
      </c>
      <c r="T310">
        <v>43814</v>
      </c>
      <c r="U310" t="str">
        <v>10074-20104-NN</v>
      </c>
      <c r="V310" t="str">
        <v>R-D-2.5</v>
      </c>
      <c r="W310">
        <v>1</v>
      </c>
      <c r="X310" t="str">
        <v>Dick Drinkall</v>
      </c>
      <c r="Y310" t="str">
        <v>ddrinkallcx@psu.edu</v>
      </c>
      <c r="Z310" t="str">
        <v>United States</v>
      </c>
      <c r="AA310" t="str">
        <v>Rob</v>
      </c>
      <c r="AB310" t="str">
        <v>D</v>
      </c>
      <c r="AC310">
        <v>2.5</v>
      </c>
      <c r="AD310">
        <v>20.584999999999997</v>
      </c>
      <c r="AE310">
        <v>20.584999999999997</v>
      </c>
      <c r="AF310" t="str">
        <v>Robusta</v>
      </c>
      <c r="AG310" t="str">
        <v>Dark</v>
      </c>
      <c r="AH310" t="str">
        <v>Yes</v>
      </c>
    </row>
    <row r="311" spans="2:34" x14ac:dyDescent="0.35">
      <c r="B311" s="2" t="s">
        <v>2232</v>
      </c>
      <c r="C311" s="5">
        <v>43864</v>
      </c>
      <c r="D311" s="2" t="s">
        <v>2233</v>
      </c>
      <c r="E311" t="s">
        <v>6159</v>
      </c>
      <c r="F311" s="2">
        <v>6</v>
      </c>
      <c r="G311" s="2" t="str">
        <f>INDEX(customers!$A$2:$I$1001,MATCH(orders!$D311,customers!$A$2:$A$1001,0), MATCH(orders!G$1,customers!$A$1:$I$1,0))</f>
        <v>Eveleen Bletsor</v>
      </c>
      <c r="H311" s="2" t="str">
        <f>IF(INDEX(customers!$A$2:$I$1001,MATCH(orders!$D311,customers!$A$2:$A$1001,0), MATCH(orders!H$1,customers!$A$1:$I$1,0)) = 0, " ", INDEX(customers!$A$2:$I$1001,MATCH(orders!$D311,customers!$A$2:$A$1001,0), MATCH(orders!H$1,customers!$A$1:$I$1,0)))</f>
        <v>ebletsor8l@vinaora.com</v>
      </c>
      <c r="I311" s="2" t="str">
        <f>_xlfn.XLOOKUP(D311,customers!$A$1:$A$1001,customers!$G$1:$G$1001,,0)</f>
        <v>United States</v>
      </c>
      <c r="J311" t="str">
        <f>INDEX(products!$A$1:$G$49,MATCH(orders!$E311,products!$A$1:$A$49,0), MATCH(orders!J$1,products!$A$1:$G$1,0))</f>
        <v>Lib</v>
      </c>
      <c r="K311" t="str">
        <f>INDEX(products!$A$1:$G$49,MATCH(orders!$E311,products!$A$1:$A$49,0), MATCH(orders!K$1,products!$A$1:$G$1,0))</f>
        <v>M</v>
      </c>
      <c r="L311" s="3">
        <f>INDEX(products!$A$1:$G$49,MATCH(orders!$E311,products!$A$1:$A$49,0), MATCH(orders!L$1,products!$A$1:$G$1,0))</f>
        <v>0.2</v>
      </c>
      <c r="M311" s="4">
        <f>INDEX(products!$A$1:$G$49,MATCH(orders!$E311,products!$A$1:$A$49,0), MATCH(orders!M$1,products!$A$1:$G$1,0))</f>
        <v>4.3650000000000002</v>
      </c>
      <c r="N311" s="4">
        <f t="shared" si="8"/>
        <v>26.19</v>
      </c>
      <c r="O311" t="str">
        <f t="shared" si="9"/>
        <v>Liberica</v>
      </c>
      <c r="P311" t="str" cm="1">
        <f t="array" ref="P311">_xlfn.IFS(K311 = "M", "Medium", K311 = "L", "Light", K311 = "D", "Dark")</f>
        <v>Medium</v>
      </c>
      <c r="Q311" t="str">
        <f>_xlfn.XLOOKUP(Orders[[#This Row],[Customer ID]],customers!$A$2:$A$1001,customers!$I$2:$I$1001,,0)</f>
        <v>Yes</v>
      </c>
      <c r="S311" t="str">
        <v>UOM-71431-481</v>
      </c>
      <c r="T311">
        <v>44646</v>
      </c>
      <c r="U311" t="str">
        <v>65732-22589-OW</v>
      </c>
      <c r="V311" t="str">
        <v>R-D-2.5</v>
      </c>
      <c r="W311">
        <v>1</v>
      </c>
      <c r="X311" t="str">
        <v>Kippie Marrison</v>
      </c>
      <c r="Y311" t="str">
        <v>kmarrisonoq@dropbox.com</v>
      </c>
      <c r="Z311" t="str">
        <v>United States</v>
      </c>
      <c r="AA311" t="str">
        <v>Rob</v>
      </c>
      <c r="AB311" t="str">
        <v>D</v>
      </c>
      <c r="AC311">
        <v>2.5</v>
      </c>
      <c r="AD311">
        <v>20.584999999999997</v>
      </c>
      <c r="AE311">
        <v>20.584999999999997</v>
      </c>
      <c r="AF311" t="str">
        <v>Robusta</v>
      </c>
      <c r="AG311" t="str">
        <v>Dark</v>
      </c>
      <c r="AH311" t="str">
        <v>Yes</v>
      </c>
    </row>
    <row r="312" spans="2:34" x14ac:dyDescent="0.35">
      <c r="B312" s="2" t="s">
        <v>2238</v>
      </c>
      <c r="C312" s="5">
        <v>44586</v>
      </c>
      <c r="D312" s="2" t="s">
        <v>2239</v>
      </c>
      <c r="E312" t="s">
        <v>6171</v>
      </c>
      <c r="F312" s="2">
        <v>1</v>
      </c>
      <c r="G312" s="2" t="str">
        <f>INDEX(customers!$A$2:$I$1001,MATCH(orders!$D312,customers!$A$2:$A$1001,0), MATCH(orders!G$1,customers!$A$1:$I$1,0))</f>
        <v>Paola Brydell</v>
      </c>
      <c r="H312" s="2" t="str">
        <f>IF(INDEX(customers!$A$2:$I$1001,MATCH(orders!$D312,customers!$A$2:$A$1001,0), MATCH(orders!H$1,customers!$A$1:$I$1,0)) = 0, " ", INDEX(customers!$A$2:$I$1001,MATCH(orders!$D312,customers!$A$2:$A$1001,0), MATCH(orders!H$1,customers!$A$1:$I$1,0)))</f>
        <v>pbrydell8m@bloglovin.com</v>
      </c>
      <c r="I312" s="2" t="str">
        <f>_xlfn.XLOOKUP(D312,customers!$A$1:$A$1001,customers!$G$1:$G$1001,,0)</f>
        <v>Ireland</v>
      </c>
      <c r="J312" t="str">
        <f>INDEX(products!$A$1:$G$49,MATCH(orders!$E312,products!$A$1:$A$49,0), MATCH(orders!J$1,products!$A$1:$G$1,0))</f>
        <v>Exc</v>
      </c>
      <c r="K312" t="str">
        <f>INDEX(products!$A$1:$G$49,MATCH(orders!$E312,products!$A$1:$A$49,0), MATCH(orders!K$1,products!$A$1:$G$1,0))</f>
        <v>L</v>
      </c>
      <c r="L312" s="3">
        <f>INDEX(products!$A$1:$G$49,MATCH(orders!$E312,products!$A$1:$A$49,0), MATCH(orders!L$1,products!$A$1:$G$1,0))</f>
        <v>1</v>
      </c>
      <c r="M312" s="4">
        <f>INDEX(products!$A$1:$G$49,MATCH(orders!$E312,products!$A$1:$A$49,0), MATCH(orders!M$1,products!$A$1:$G$1,0))</f>
        <v>14.85</v>
      </c>
      <c r="N312" s="4">
        <f t="shared" si="8"/>
        <v>14.85</v>
      </c>
      <c r="O312" t="str">
        <f t="shared" si="9"/>
        <v>Excelsa</v>
      </c>
      <c r="P312" t="str" cm="1">
        <f t="array" ref="P312">_xlfn.IFS(K312 = "M", "Medium", K312 = "L", "Light", K312 = "D", "Dark")</f>
        <v>Light</v>
      </c>
      <c r="Q312" t="str">
        <f>_xlfn.XLOOKUP(Orders[[#This Row],[Customer ID]],customers!$A$2:$A$1001,customers!$I$2:$I$1001,,0)</f>
        <v>No</v>
      </c>
      <c r="S312" t="str">
        <v>OWY-43108-475</v>
      </c>
      <c r="T312">
        <v>44170</v>
      </c>
      <c r="U312" t="str">
        <v>06432-73165-ML</v>
      </c>
      <c r="V312" t="str">
        <v>A-M-0.2</v>
      </c>
      <c r="W312">
        <v>6</v>
      </c>
      <c r="X312" t="str">
        <v>Gaile Goggin</v>
      </c>
      <c r="Y312" t="str">
        <v>ggoggin8x@wix.com</v>
      </c>
      <c r="Z312" t="str">
        <v>Ireland</v>
      </c>
      <c r="AA312" t="str">
        <v>Ara</v>
      </c>
      <c r="AB312" t="str">
        <v>M</v>
      </c>
      <c r="AC312">
        <v>0.2</v>
      </c>
      <c r="AD312">
        <v>3.375</v>
      </c>
      <c r="AE312">
        <v>20.25</v>
      </c>
      <c r="AF312" t="str">
        <v>Arabica</v>
      </c>
      <c r="AG312" t="str">
        <v>Medium</v>
      </c>
      <c r="AH312" t="str">
        <v>Yes</v>
      </c>
    </row>
    <row r="313" spans="2:34" x14ac:dyDescent="0.35">
      <c r="B313" s="2" t="s">
        <v>2244</v>
      </c>
      <c r="C313" s="5">
        <v>43951</v>
      </c>
      <c r="D313" s="2" t="s">
        <v>2245</v>
      </c>
      <c r="E313" t="s">
        <v>6166</v>
      </c>
      <c r="F313" s="2">
        <v>6</v>
      </c>
      <c r="G313" s="2" t="str">
        <f>INDEX(customers!$A$2:$I$1001,MATCH(orders!$D313,customers!$A$2:$A$1001,0), MATCH(orders!G$1,customers!$A$1:$I$1,0))</f>
        <v>Claudetta Rushe</v>
      </c>
      <c r="H313" s="2" t="str">
        <f>IF(INDEX(customers!$A$2:$I$1001,MATCH(orders!$D313,customers!$A$2:$A$1001,0), MATCH(orders!H$1,customers!$A$1:$I$1,0)) = 0, " ", INDEX(customers!$A$2:$I$1001,MATCH(orders!$D313,customers!$A$2:$A$1001,0), MATCH(orders!H$1,customers!$A$1:$I$1,0)))</f>
        <v>crushe8n@about.me</v>
      </c>
      <c r="I313" s="2" t="str">
        <f>_xlfn.XLOOKUP(D313,customers!$A$1:$A$1001,customers!$G$1:$G$1001,,0)</f>
        <v>United States</v>
      </c>
      <c r="J313" t="str">
        <f>INDEX(products!$A$1:$G$49,MATCH(orders!$E313,products!$A$1:$A$49,0), MATCH(orders!J$1,products!$A$1:$G$1,0))</f>
        <v>Exc</v>
      </c>
      <c r="K313" t="str">
        <f>INDEX(products!$A$1:$G$49,MATCH(orders!$E313,products!$A$1:$A$49,0), MATCH(orders!K$1,products!$A$1:$G$1,0))</f>
        <v>M</v>
      </c>
      <c r="L313" s="3">
        <f>INDEX(products!$A$1:$G$49,MATCH(orders!$E313,products!$A$1:$A$49,0), MATCH(orders!L$1,products!$A$1:$G$1,0))</f>
        <v>2.5</v>
      </c>
      <c r="M313" s="4">
        <f>INDEX(products!$A$1:$G$49,MATCH(orders!$E313,products!$A$1:$A$49,0), MATCH(orders!M$1,products!$A$1:$G$1,0))</f>
        <v>31.624999999999996</v>
      </c>
      <c r="N313" s="4">
        <f t="shared" si="8"/>
        <v>189.74999999999997</v>
      </c>
      <c r="O313" t="str">
        <f t="shared" si="9"/>
        <v>Excelsa</v>
      </c>
      <c r="P313" t="str" cm="1">
        <f t="array" ref="P313">_xlfn.IFS(K313 = "M", "Medium", K313 = "L", "Light", K313 = "D", "Dark")</f>
        <v>Medium</v>
      </c>
      <c r="Q313" t="str">
        <f>_xlfn.XLOOKUP(Orders[[#This Row],[Customer ID]],customers!$A$2:$A$1001,customers!$I$2:$I$1001,,0)</f>
        <v>Yes</v>
      </c>
      <c r="S313" t="str">
        <v>NSQ-72210-345</v>
      </c>
      <c r="T313">
        <v>44459</v>
      </c>
      <c r="U313" t="str">
        <v>90940-63327-DJ</v>
      </c>
      <c r="V313" t="str">
        <v>A-M-0.2</v>
      </c>
      <c r="W313">
        <v>6</v>
      </c>
      <c r="X313" t="str">
        <v>Audra Kelston</v>
      </c>
      <c r="Y313" t="str">
        <v>akelstonfq@sakura.ne.jp</v>
      </c>
      <c r="Z313" t="str">
        <v>United States</v>
      </c>
      <c r="AA313" t="str">
        <v>Ara</v>
      </c>
      <c r="AB313" t="str">
        <v>M</v>
      </c>
      <c r="AC313">
        <v>0.2</v>
      </c>
      <c r="AD313">
        <v>3.375</v>
      </c>
      <c r="AE313">
        <v>20.25</v>
      </c>
      <c r="AF313" t="str">
        <v>Arabica</v>
      </c>
      <c r="AG313" t="str">
        <v>Medium</v>
      </c>
      <c r="AH313" t="str">
        <v>Yes</v>
      </c>
    </row>
    <row r="314" spans="2:34" x14ac:dyDescent="0.35">
      <c r="B314" s="2" t="s">
        <v>2250</v>
      </c>
      <c r="C314" s="5">
        <v>44317</v>
      </c>
      <c r="D314" s="2" t="s">
        <v>2251</v>
      </c>
      <c r="E314" t="s">
        <v>6146</v>
      </c>
      <c r="F314" s="2">
        <v>1</v>
      </c>
      <c r="G314" s="2" t="str">
        <f>INDEX(customers!$A$2:$I$1001,MATCH(orders!$D314,customers!$A$2:$A$1001,0), MATCH(orders!G$1,customers!$A$1:$I$1,0))</f>
        <v>Natka Leethem</v>
      </c>
      <c r="H314" s="2" t="str">
        <f>IF(INDEX(customers!$A$2:$I$1001,MATCH(orders!$D314,customers!$A$2:$A$1001,0), MATCH(orders!H$1,customers!$A$1:$I$1,0)) = 0, " ", INDEX(customers!$A$2:$I$1001,MATCH(orders!$D314,customers!$A$2:$A$1001,0), MATCH(orders!H$1,customers!$A$1:$I$1,0)))</f>
        <v>nleethem8o@mac.com</v>
      </c>
      <c r="I314" s="2" t="str">
        <f>_xlfn.XLOOKUP(D314,customers!$A$1:$A$1001,customers!$G$1:$G$1001,,0)</f>
        <v>United States</v>
      </c>
      <c r="J314" t="str">
        <f>INDEX(products!$A$1:$G$49,MATCH(orders!$E314,products!$A$1:$A$49,0), MATCH(orders!J$1,products!$A$1:$G$1,0))</f>
        <v>Rob</v>
      </c>
      <c r="K314" t="str">
        <f>INDEX(products!$A$1:$G$49,MATCH(orders!$E314,products!$A$1:$A$49,0), MATCH(orders!K$1,products!$A$1:$G$1,0))</f>
        <v>M</v>
      </c>
      <c r="L314" s="3">
        <f>INDEX(products!$A$1:$G$49,MATCH(orders!$E314,products!$A$1:$A$49,0), MATCH(orders!L$1,products!$A$1:$G$1,0))</f>
        <v>0.5</v>
      </c>
      <c r="M314" s="4">
        <f>INDEX(products!$A$1:$G$49,MATCH(orders!$E314,products!$A$1:$A$49,0), MATCH(orders!M$1,products!$A$1:$G$1,0))</f>
        <v>5.97</v>
      </c>
      <c r="N314" s="4">
        <f t="shared" si="8"/>
        <v>5.97</v>
      </c>
      <c r="O314" t="str">
        <f t="shared" si="9"/>
        <v>Robusta</v>
      </c>
      <c r="P314" t="str" cm="1">
        <f t="array" ref="P314">_xlfn.IFS(K314 = "M", "Medium", K314 = "L", "Light", K314 = "D", "Dark")</f>
        <v>Medium</v>
      </c>
      <c r="Q314" t="str">
        <f>_xlfn.XLOOKUP(Orders[[#This Row],[Customer ID]],customers!$A$2:$A$1001,customers!$I$2:$I$1001,,0)</f>
        <v>Yes</v>
      </c>
      <c r="S314" t="str">
        <v>GFI-83300-059</v>
      </c>
      <c r="T314">
        <v>44485</v>
      </c>
      <c r="U314" t="str">
        <v>40414-26467-VE</v>
      </c>
      <c r="V314" t="str">
        <v>A-M-0.2</v>
      </c>
      <c r="W314">
        <v>6</v>
      </c>
      <c r="X314" t="str">
        <v>Annie Campsall</v>
      </c>
      <c r="Y314" t="str">
        <v>acampsallid@zimbio.com</v>
      </c>
      <c r="Z314" t="str">
        <v>United States</v>
      </c>
      <c r="AA314" t="str">
        <v>Ara</v>
      </c>
      <c r="AB314" t="str">
        <v>M</v>
      </c>
      <c r="AC314">
        <v>0.2</v>
      </c>
      <c r="AD314">
        <v>3.375</v>
      </c>
      <c r="AE314">
        <v>20.25</v>
      </c>
      <c r="AF314" t="str">
        <v>Arabica</v>
      </c>
      <c r="AG314" t="str">
        <v>Medium</v>
      </c>
      <c r="AH314" t="str">
        <v>Yes</v>
      </c>
    </row>
    <row r="315" spans="2:34" x14ac:dyDescent="0.35">
      <c r="B315" s="2" t="s">
        <v>2256</v>
      </c>
      <c r="C315" s="5">
        <v>44497</v>
      </c>
      <c r="D315" s="2" t="s">
        <v>2257</v>
      </c>
      <c r="E315" t="s">
        <v>6138</v>
      </c>
      <c r="F315" s="2">
        <v>3</v>
      </c>
      <c r="G315" s="2" t="str">
        <f>INDEX(customers!$A$2:$I$1001,MATCH(orders!$D315,customers!$A$2:$A$1001,0), MATCH(orders!G$1,customers!$A$1:$I$1,0))</f>
        <v>Ailene Nesfield</v>
      </c>
      <c r="H315" s="2" t="str">
        <f>IF(INDEX(customers!$A$2:$I$1001,MATCH(orders!$D315,customers!$A$2:$A$1001,0), MATCH(orders!H$1,customers!$A$1:$I$1,0)) = 0, " ", INDEX(customers!$A$2:$I$1001,MATCH(orders!$D315,customers!$A$2:$A$1001,0), MATCH(orders!H$1,customers!$A$1:$I$1,0)))</f>
        <v>anesfield8p@people.com.cn</v>
      </c>
      <c r="I315" s="2" t="str">
        <f>_xlfn.XLOOKUP(D315,customers!$A$1:$A$1001,customers!$G$1:$G$1001,,0)</f>
        <v>United Kingdom</v>
      </c>
      <c r="J315" t="str">
        <f>INDEX(products!$A$1:$G$49,MATCH(orders!$E315,products!$A$1:$A$49,0), MATCH(orders!J$1,products!$A$1:$G$1,0))</f>
        <v>Rob</v>
      </c>
      <c r="K315" t="str">
        <f>INDEX(products!$A$1:$G$49,MATCH(orders!$E315,products!$A$1:$A$49,0), MATCH(orders!K$1,products!$A$1:$G$1,0))</f>
        <v>M</v>
      </c>
      <c r="L315" s="3">
        <f>INDEX(products!$A$1:$G$49,MATCH(orders!$E315,products!$A$1:$A$49,0), MATCH(orders!L$1,products!$A$1:$G$1,0))</f>
        <v>1</v>
      </c>
      <c r="M315" s="4">
        <f>INDEX(products!$A$1:$G$49,MATCH(orders!$E315,products!$A$1:$A$49,0), MATCH(orders!M$1,products!$A$1:$G$1,0))</f>
        <v>9.9499999999999993</v>
      </c>
      <c r="N315" s="4">
        <f t="shared" si="8"/>
        <v>29.849999999999998</v>
      </c>
      <c r="O315" t="str">
        <f t="shared" si="9"/>
        <v>Robusta</v>
      </c>
      <c r="P315" t="str" cm="1">
        <f t="array" ref="P315">_xlfn.IFS(K315 = "M", "Medium", K315 = "L", "Light", K315 = "D", "Dark")</f>
        <v>Medium</v>
      </c>
      <c r="Q315" t="str">
        <f>_xlfn.XLOOKUP(Orders[[#This Row],[Customer ID]],customers!$A$2:$A$1001,customers!$I$2:$I$1001,,0)</f>
        <v>Yes</v>
      </c>
      <c r="S315" t="str">
        <v>QEV-37451-860</v>
      </c>
      <c r="T315">
        <v>43713</v>
      </c>
      <c r="U315" t="str">
        <v>17670-51384-MA</v>
      </c>
      <c r="V315" t="str">
        <v>R-M-1</v>
      </c>
      <c r="W315">
        <v>2</v>
      </c>
      <c r="X315" t="str">
        <v>Aloisia Allner</v>
      </c>
      <c r="Y315" t="str">
        <v>aallner0@lulu.com</v>
      </c>
      <c r="Z315" t="str">
        <v>United States</v>
      </c>
      <c r="AA315" t="str">
        <v>Rob</v>
      </c>
      <c r="AB315" t="str">
        <v>M</v>
      </c>
      <c r="AC315">
        <v>1</v>
      </c>
      <c r="AD315">
        <v>9.9499999999999993</v>
      </c>
      <c r="AE315">
        <v>19.899999999999999</v>
      </c>
      <c r="AF315" t="str">
        <v>Robusta</v>
      </c>
      <c r="AG315" t="str">
        <v>Medium</v>
      </c>
      <c r="AH315" t="str">
        <v>Yes</v>
      </c>
    </row>
    <row r="316" spans="2:34" x14ac:dyDescent="0.35">
      <c r="B316" s="2" t="s">
        <v>2262</v>
      </c>
      <c r="C316" s="5">
        <v>44437</v>
      </c>
      <c r="D316" s="2" t="s">
        <v>2263</v>
      </c>
      <c r="E316" t="s">
        <v>6177</v>
      </c>
      <c r="F316" s="2">
        <v>5</v>
      </c>
      <c r="G316" s="2" t="str">
        <f>INDEX(customers!$A$2:$I$1001,MATCH(orders!$D316,customers!$A$2:$A$1001,0), MATCH(orders!G$1,customers!$A$1:$I$1,0))</f>
        <v>Stacy Pickworth</v>
      </c>
      <c r="H316" s="2" t="str">
        <f>IF(INDEX(customers!$A$2:$I$1001,MATCH(orders!$D316,customers!$A$2:$A$1001,0), MATCH(orders!H$1,customers!$A$1:$I$1,0)) = 0, " ", INDEX(customers!$A$2:$I$1001,MATCH(orders!$D316,customers!$A$2:$A$1001,0), MATCH(orders!H$1,customers!$A$1:$I$1,0)))</f>
        <v xml:space="preserve"> </v>
      </c>
      <c r="I316" s="2" t="str">
        <f>_xlfn.XLOOKUP(D316,customers!$A$1:$A$1001,customers!$G$1:$G$1001,,0)</f>
        <v>United States</v>
      </c>
      <c r="J316" t="str">
        <f>INDEX(products!$A$1:$G$49,MATCH(orders!$E316,products!$A$1:$A$49,0), MATCH(orders!J$1,products!$A$1:$G$1,0))</f>
        <v>Rob</v>
      </c>
      <c r="K316" t="str">
        <f>INDEX(products!$A$1:$G$49,MATCH(orders!$E316,products!$A$1:$A$49,0), MATCH(orders!K$1,products!$A$1:$G$1,0))</f>
        <v>D</v>
      </c>
      <c r="L316" s="3">
        <f>INDEX(products!$A$1:$G$49,MATCH(orders!$E316,products!$A$1:$A$49,0), MATCH(orders!L$1,products!$A$1:$G$1,0))</f>
        <v>1</v>
      </c>
      <c r="M316" s="4">
        <f>INDEX(products!$A$1:$G$49,MATCH(orders!$E316,products!$A$1:$A$49,0), MATCH(orders!M$1,products!$A$1:$G$1,0))</f>
        <v>8.9499999999999993</v>
      </c>
      <c r="N316" s="4">
        <f t="shared" si="8"/>
        <v>44.75</v>
      </c>
      <c r="O316" t="str">
        <f t="shared" si="9"/>
        <v>Robusta</v>
      </c>
      <c r="P316" t="str" cm="1">
        <f t="array" ref="P316">_xlfn.IFS(K316 = "M", "Medium", K316 = "L", "Light", K316 = "D", "Dark")</f>
        <v>Dark</v>
      </c>
      <c r="Q316" t="str">
        <f>_xlfn.XLOOKUP(Orders[[#This Row],[Customer ID]],customers!$A$2:$A$1001,customers!$I$2:$I$1001,,0)</f>
        <v>No</v>
      </c>
      <c r="S316" t="str">
        <v>QTR-19001-114</v>
      </c>
      <c r="T316">
        <v>43790</v>
      </c>
      <c r="U316" t="str">
        <v>01035-70465-UO</v>
      </c>
      <c r="V316" t="str">
        <v>A-D-1</v>
      </c>
      <c r="W316">
        <v>2</v>
      </c>
      <c r="X316" t="str">
        <v>Anselma Attwater</v>
      </c>
      <c r="Y316" t="str">
        <v>aattwater5u@wikia.com</v>
      </c>
      <c r="Z316" t="str">
        <v>United States</v>
      </c>
      <c r="AA316" t="str">
        <v>Ara</v>
      </c>
      <c r="AB316" t="str">
        <v>D</v>
      </c>
      <c r="AC316">
        <v>1</v>
      </c>
      <c r="AD316">
        <v>9.9499999999999993</v>
      </c>
      <c r="AE316">
        <v>19.899999999999999</v>
      </c>
      <c r="AF316" t="str">
        <v>Arabica</v>
      </c>
      <c r="AG316" t="str">
        <v>Dark</v>
      </c>
      <c r="AH316" t="str">
        <v>Yes</v>
      </c>
    </row>
    <row r="317" spans="2:34" x14ac:dyDescent="0.35">
      <c r="B317" s="2" t="s">
        <v>2267</v>
      </c>
      <c r="C317" s="5">
        <v>43826</v>
      </c>
      <c r="D317" s="2" t="s">
        <v>2268</v>
      </c>
      <c r="E317" t="s">
        <v>6148</v>
      </c>
      <c r="F317" s="2">
        <v>1</v>
      </c>
      <c r="G317" s="2" t="str">
        <f>INDEX(customers!$A$2:$I$1001,MATCH(orders!$D317,customers!$A$2:$A$1001,0), MATCH(orders!G$1,customers!$A$1:$I$1,0))</f>
        <v>Melli Brockway</v>
      </c>
      <c r="H317" s="2" t="str">
        <f>IF(INDEX(customers!$A$2:$I$1001,MATCH(orders!$D317,customers!$A$2:$A$1001,0), MATCH(orders!H$1,customers!$A$1:$I$1,0)) = 0, " ", INDEX(customers!$A$2:$I$1001,MATCH(orders!$D317,customers!$A$2:$A$1001,0), MATCH(orders!H$1,customers!$A$1:$I$1,0)))</f>
        <v>mbrockway8r@ibm.com</v>
      </c>
      <c r="I317" s="2" t="str">
        <f>_xlfn.XLOOKUP(D317,customers!$A$1:$A$1001,customers!$G$1:$G$1001,,0)</f>
        <v>United States</v>
      </c>
      <c r="J317" t="str">
        <f>INDEX(products!$A$1:$G$49,MATCH(orders!$E317,products!$A$1:$A$49,0), MATCH(orders!J$1,products!$A$1:$G$1,0))</f>
        <v>Exc</v>
      </c>
      <c r="K317" t="str">
        <f>INDEX(products!$A$1:$G$49,MATCH(orders!$E317,products!$A$1:$A$49,0), MATCH(orders!K$1,products!$A$1:$G$1,0))</f>
        <v>L</v>
      </c>
      <c r="L317" s="3">
        <f>INDEX(products!$A$1:$G$49,MATCH(orders!$E317,products!$A$1:$A$49,0), MATCH(orders!L$1,products!$A$1:$G$1,0))</f>
        <v>2.5</v>
      </c>
      <c r="M317" s="4">
        <f>INDEX(products!$A$1:$G$49,MATCH(orders!$E317,products!$A$1:$A$49,0), MATCH(orders!M$1,products!$A$1:$G$1,0))</f>
        <v>34.154999999999994</v>
      </c>
      <c r="N317" s="4">
        <f t="shared" si="8"/>
        <v>34.154999999999994</v>
      </c>
      <c r="O317" t="str">
        <f t="shared" si="9"/>
        <v>Excelsa</v>
      </c>
      <c r="P317" t="str" cm="1">
        <f t="array" ref="P317">_xlfn.IFS(K317 = "M", "Medium", K317 = "L", "Light", K317 = "D", "Dark")</f>
        <v>Light</v>
      </c>
      <c r="Q317" t="str">
        <f>_xlfn.XLOOKUP(Orders[[#This Row],[Customer ID]],customers!$A$2:$A$1001,customers!$I$2:$I$1001,,0)</f>
        <v>Yes</v>
      </c>
      <c r="S317" t="str">
        <v>QEY-71761-460</v>
      </c>
      <c r="T317">
        <v>44529</v>
      </c>
      <c r="U317" t="str">
        <v>35442-75769-PL</v>
      </c>
      <c r="V317" t="str">
        <v>R-M-1</v>
      </c>
      <c r="W317">
        <v>2</v>
      </c>
      <c r="X317" t="str">
        <v>Catarina Donn</v>
      </c>
      <c r="Y317" t="str">
        <v xml:space="preserve"> </v>
      </c>
      <c r="Z317" t="str">
        <v>Ireland</v>
      </c>
      <c r="AA317" t="str">
        <v>Rob</v>
      </c>
      <c r="AB317" t="str">
        <v>M</v>
      </c>
      <c r="AC317">
        <v>1</v>
      </c>
      <c r="AD317">
        <v>9.9499999999999993</v>
      </c>
      <c r="AE317">
        <v>19.899999999999999</v>
      </c>
      <c r="AF317" t="str">
        <v>Robusta</v>
      </c>
      <c r="AG317" t="str">
        <v>Medium</v>
      </c>
      <c r="AH317" t="str">
        <v>Yes</v>
      </c>
    </row>
    <row r="318" spans="2:34" x14ac:dyDescent="0.35">
      <c r="B318" s="2" t="s">
        <v>2273</v>
      </c>
      <c r="C318" s="5">
        <v>43641</v>
      </c>
      <c r="D318" s="2" t="s">
        <v>2274</v>
      </c>
      <c r="E318" t="s">
        <v>6148</v>
      </c>
      <c r="F318" s="2">
        <v>6</v>
      </c>
      <c r="G318" s="2" t="str">
        <f>INDEX(customers!$A$2:$I$1001,MATCH(orders!$D318,customers!$A$2:$A$1001,0), MATCH(orders!G$1,customers!$A$1:$I$1,0))</f>
        <v>Nanny Lush</v>
      </c>
      <c r="H318" s="2" t="str">
        <f>IF(INDEX(customers!$A$2:$I$1001,MATCH(orders!$D318,customers!$A$2:$A$1001,0), MATCH(orders!H$1,customers!$A$1:$I$1,0)) = 0, " ", INDEX(customers!$A$2:$I$1001,MATCH(orders!$D318,customers!$A$2:$A$1001,0), MATCH(orders!H$1,customers!$A$1:$I$1,0)))</f>
        <v>nlush8s@dedecms.com</v>
      </c>
      <c r="I318" s="2" t="str">
        <f>_xlfn.XLOOKUP(D318,customers!$A$1:$A$1001,customers!$G$1:$G$1001,,0)</f>
        <v>Ireland</v>
      </c>
      <c r="J318" t="str">
        <f>INDEX(products!$A$1:$G$49,MATCH(orders!$E318,products!$A$1:$A$49,0), MATCH(orders!J$1,products!$A$1:$G$1,0))</f>
        <v>Exc</v>
      </c>
      <c r="K318" t="str">
        <f>INDEX(products!$A$1:$G$49,MATCH(orders!$E318,products!$A$1:$A$49,0), MATCH(orders!K$1,products!$A$1:$G$1,0))</f>
        <v>L</v>
      </c>
      <c r="L318" s="3">
        <f>INDEX(products!$A$1:$G$49,MATCH(orders!$E318,products!$A$1:$A$49,0), MATCH(orders!L$1,products!$A$1:$G$1,0))</f>
        <v>2.5</v>
      </c>
      <c r="M318" s="4">
        <f>INDEX(products!$A$1:$G$49,MATCH(orders!$E318,products!$A$1:$A$49,0), MATCH(orders!M$1,products!$A$1:$G$1,0))</f>
        <v>34.154999999999994</v>
      </c>
      <c r="N318" s="4">
        <f t="shared" si="8"/>
        <v>204.92999999999995</v>
      </c>
      <c r="O318" t="str">
        <f t="shared" si="9"/>
        <v>Excelsa</v>
      </c>
      <c r="P318" t="str" cm="1">
        <f t="array" ref="P318">_xlfn.IFS(K318 = "M", "Medium", K318 = "L", "Light", K318 = "D", "Dark")</f>
        <v>Light</v>
      </c>
      <c r="Q318" t="str">
        <f>_xlfn.XLOOKUP(Orders[[#This Row],[Customer ID]],customers!$A$2:$A$1001,customers!$I$2:$I$1001,,0)</f>
        <v>No</v>
      </c>
      <c r="S318" t="str">
        <v>LOU-41819-242</v>
      </c>
      <c r="T318">
        <v>44756</v>
      </c>
      <c r="U318" t="str">
        <v>88060-50676-MV</v>
      </c>
      <c r="V318" t="str">
        <v>R-M-1</v>
      </c>
      <c r="W318">
        <v>2</v>
      </c>
      <c r="X318" t="str">
        <v>Dorette Hinemoor</v>
      </c>
      <c r="Y318" t="str">
        <v xml:space="preserve"> </v>
      </c>
      <c r="Z318" t="str">
        <v>United States</v>
      </c>
      <c r="AA318" t="str">
        <v>Rob</v>
      </c>
      <c r="AB318" t="str">
        <v>M</v>
      </c>
      <c r="AC318">
        <v>1</v>
      </c>
      <c r="AD318">
        <v>9.9499999999999993</v>
      </c>
      <c r="AE318">
        <v>19.899999999999999</v>
      </c>
      <c r="AF318" t="str">
        <v>Robusta</v>
      </c>
      <c r="AG318" t="str">
        <v>Medium</v>
      </c>
      <c r="AH318" t="str">
        <v>Yes</v>
      </c>
    </row>
    <row r="319" spans="2:34" x14ac:dyDescent="0.35">
      <c r="B319" s="2" t="s">
        <v>2279</v>
      </c>
      <c r="C319" s="5">
        <v>43526</v>
      </c>
      <c r="D319" s="2" t="s">
        <v>2280</v>
      </c>
      <c r="E319" t="s">
        <v>6144</v>
      </c>
      <c r="F319" s="2">
        <v>3</v>
      </c>
      <c r="G319" s="2" t="str">
        <f>INDEX(customers!$A$2:$I$1001,MATCH(orders!$D319,customers!$A$2:$A$1001,0), MATCH(orders!G$1,customers!$A$1:$I$1,0))</f>
        <v>Selma McMillian</v>
      </c>
      <c r="H319" s="2" t="str">
        <f>IF(INDEX(customers!$A$2:$I$1001,MATCH(orders!$D319,customers!$A$2:$A$1001,0), MATCH(orders!H$1,customers!$A$1:$I$1,0)) = 0, " ", INDEX(customers!$A$2:$I$1001,MATCH(orders!$D319,customers!$A$2:$A$1001,0), MATCH(orders!H$1,customers!$A$1:$I$1,0)))</f>
        <v>smcmillian8t@csmonitor.com</v>
      </c>
      <c r="I319" s="2" t="str">
        <f>_xlfn.XLOOKUP(D319,customers!$A$1:$A$1001,customers!$G$1:$G$1001,,0)</f>
        <v>United States</v>
      </c>
      <c r="J319" t="str">
        <f>INDEX(products!$A$1:$G$49,MATCH(orders!$E319,products!$A$1:$A$49,0), MATCH(orders!J$1,products!$A$1:$G$1,0))</f>
        <v>Exc</v>
      </c>
      <c r="K319" t="str">
        <f>INDEX(products!$A$1:$G$49,MATCH(orders!$E319,products!$A$1:$A$49,0), MATCH(orders!K$1,products!$A$1:$G$1,0))</f>
        <v>D</v>
      </c>
      <c r="L319" s="3">
        <f>INDEX(products!$A$1:$G$49,MATCH(orders!$E319,products!$A$1:$A$49,0), MATCH(orders!L$1,products!$A$1:$G$1,0))</f>
        <v>0.5</v>
      </c>
      <c r="M319" s="4">
        <f>INDEX(products!$A$1:$G$49,MATCH(orders!$E319,products!$A$1:$A$49,0), MATCH(orders!M$1,products!$A$1:$G$1,0))</f>
        <v>7.29</v>
      </c>
      <c r="N319" s="4">
        <f t="shared" si="8"/>
        <v>21.87</v>
      </c>
      <c r="O319" t="str">
        <f t="shared" si="9"/>
        <v>Excelsa</v>
      </c>
      <c r="P319" t="str" cm="1">
        <f t="array" ref="P319">_xlfn.IFS(K319 = "M", "Medium", K319 = "L", "Light", K319 = "D", "Dark")</f>
        <v>Dark</v>
      </c>
      <c r="Q319" t="str">
        <f>_xlfn.XLOOKUP(Orders[[#This Row],[Customer ID]],customers!$A$2:$A$1001,customers!$I$2:$I$1001,,0)</f>
        <v>No</v>
      </c>
      <c r="S319" t="str">
        <v>DDO-71442-967</v>
      </c>
      <c r="T319">
        <v>43567</v>
      </c>
      <c r="U319" t="str">
        <v>89422-58281-FD</v>
      </c>
      <c r="V319" t="str">
        <v>L-D-0.2</v>
      </c>
      <c r="W319">
        <v>5</v>
      </c>
      <c r="X319" t="str">
        <v>Alisun Baudino</v>
      </c>
      <c r="Y319" t="str">
        <v>abaudino5b@netvibes.com</v>
      </c>
      <c r="Z319" t="str">
        <v>United States</v>
      </c>
      <c r="AA319" t="str">
        <v>Lib</v>
      </c>
      <c r="AB319" t="str">
        <v>D</v>
      </c>
      <c r="AC319">
        <v>0.2</v>
      </c>
      <c r="AD319">
        <v>3.8849999999999998</v>
      </c>
      <c r="AE319">
        <v>19.424999999999997</v>
      </c>
      <c r="AF319" t="str">
        <v>Liberica</v>
      </c>
      <c r="AG319" t="str">
        <v>Dark</v>
      </c>
      <c r="AH319" t="str">
        <v>Yes</v>
      </c>
    </row>
    <row r="320" spans="2:34" x14ac:dyDescent="0.35">
      <c r="B320" s="2" t="s">
        <v>2285</v>
      </c>
      <c r="C320" s="5">
        <v>44563</v>
      </c>
      <c r="D320" s="2" t="s">
        <v>2286</v>
      </c>
      <c r="E320" t="s">
        <v>6175</v>
      </c>
      <c r="F320" s="2">
        <v>2</v>
      </c>
      <c r="G320" s="2" t="str">
        <f>INDEX(customers!$A$2:$I$1001,MATCH(orders!$D320,customers!$A$2:$A$1001,0), MATCH(orders!G$1,customers!$A$1:$I$1,0))</f>
        <v>Tess Bennison</v>
      </c>
      <c r="H320" s="2" t="str">
        <f>IF(INDEX(customers!$A$2:$I$1001,MATCH(orders!$D320,customers!$A$2:$A$1001,0), MATCH(orders!H$1,customers!$A$1:$I$1,0)) = 0, " ", INDEX(customers!$A$2:$I$1001,MATCH(orders!$D320,customers!$A$2:$A$1001,0), MATCH(orders!H$1,customers!$A$1:$I$1,0)))</f>
        <v>tbennison8u@google.cn</v>
      </c>
      <c r="I320" s="2" t="str">
        <f>_xlfn.XLOOKUP(D320,customers!$A$1:$A$1001,customers!$G$1:$G$1001,,0)</f>
        <v>United States</v>
      </c>
      <c r="J320" t="str">
        <f>INDEX(products!$A$1:$G$49,MATCH(orders!$E320,products!$A$1:$A$49,0), MATCH(orders!J$1,products!$A$1:$G$1,0))</f>
        <v>Ara</v>
      </c>
      <c r="K320" t="str">
        <f>INDEX(products!$A$1:$G$49,MATCH(orders!$E320,products!$A$1:$A$49,0), MATCH(orders!K$1,products!$A$1:$G$1,0))</f>
        <v>M</v>
      </c>
      <c r="L320" s="3">
        <f>INDEX(products!$A$1:$G$49,MATCH(orders!$E320,products!$A$1:$A$49,0), MATCH(orders!L$1,products!$A$1:$G$1,0))</f>
        <v>2.5</v>
      </c>
      <c r="M320" s="4">
        <f>INDEX(products!$A$1:$G$49,MATCH(orders!$E320,products!$A$1:$A$49,0), MATCH(orders!M$1,products!$A$1:$G$1,0))</f>
        <v>25.874999999999996</v>
      </c>
      <c r="N320" s="4">
        <f t="shared" si="8"/>
        <v>51.749999999999993</v>
      </c>
      <c r="O320" t="str">
        <f t="shared" si="9"/>
        <v>Arabica</v>
      </c>
      <c r="P320" t="str" cm="1">
        <f t="array" ref="P320">_xlfn.IFS(K320 = "M", "Medium", K320 = "L", "Light", K320 = "D", "Dark")</f>
        <v>Medium</v>
      </c>
      <c r="Q320" t="str">
        <f>_xlfn.XLOOKUP(Orders[[#This Row],[Customer ID]],customers!$A$2:$A$1001,customers!$I$2:$I$1001,,0)</f>
        <v>Yes</v>
      </c>
      <c r="S320" t="str">
        <v>UJQ-54441-340</v>
      </c>
      <c r="T320">
        <v>43676</v>
      </c>
      <c r="U320" t="str">
        <v>26822-19510-SD</v>
      </c>
      <c r="V320" t="str">
        <v>A-L-0.2</v>
      </c>
      <c r="W320">
        <v>5</v>
      </c>
      <c r="X320" t="str">
        <v>Gabie Tweed</v>
      </c>
      <c r="Y320" t="str">
        <v>gtweed8v@yolasite.com</v>
      </c>
      <c r="Z320" t="str">
        <v>United States</v>
      </c>
      <c r="AA320" t="str">
        <v>Ara</v>
      </c>
      <c r="AB320" t="str">
        <v>L</v>
      </c>
      <c r="AC320">
        <v>0.2</v>
      </c>
      <c r="AD320">
        <v>3.8849999999999998</v>
      </c>
      <c r="AE320">
        <v>19.424999999999997</v>
      </c>
      <c r="AF320" t="str">
        <v>Arabica</v>
      </c>
      <c r="AG320" t="str">
        <v>Light</v>
      </c>
      <c r="AH320" t="str">
        <v>Yes</v>
      </c>
    </row>
    <row r="321" spans="2:34" x14ac:dyDescent="0.35">
      <c r="B321" s="2" t="s">
        <v>2291</v>
      </c>
      <c r="C321" s="5">
        <v>43676</v>
      </c>
      <c r="D321" s="2" t="s">
        <v>2292</v>
      </c>
      <c r="E321" t="s">
        <v>6156</v>
      </c>
      <c r="F321" s="2">
        <v>2</v>
      </c>
      <c r="G321" s="2" t="str">
        <f>INDEX(customers!$A$2:$I$1001,MATCH(orders!$D321,customers!$A$2:$A$1001,0), MATCH(orders!G$1,customers!$A$1:$I$1,0))</f>
        <v>Gabie Tweed</v>
      </c>
      <c r="H321" s="2" t="str">
        <f>IF(INDEX(customers!$A$2:$I$1001,MATCH(orders!$D321,customers!$A$2:$A$1001,0), MATCH(orders!H$1,customers!$A$1:$I$1,0)) = 0, " ", INDEX(customers!$A$2:$I$1001,MATCH(orders!$D321,customers!$A$2:$A$1001,0), MATCH(orders!H$1,customers!$A$1:$I$1,0)))</f>
        <v>gtweed8v@yolasite.com</v>
      </c>
      <c r="I321" s="2" t="str">
        <f>_xlfn.XLOOKUP(D321,customers!$A$1:$A$1001,customers!$G$1:$G$1001,,0)</f>
        <v>United States</v>
      </c>
      <c r="J321" t="str">
        <f>INDEX(products!$A$1:$G$49,MATCH(orders!$E321,products!$A$1:$A$49,0), MATCH(orders!J$1,products!$A$1:$G$1,0))</f>
        <v>Exc</v>
      </c>
      <c r="K321" t="str">
        <f>INDEX(products!$A$1:$G$49,MATCH(orders!$E321,products!$A$1:$A$49,0), MATCH(orders!K$1,products!$A$1:$G$1,0))</f>
        <v>M</v>
      </c>
      <c r="L321" s="3">
        <f>INDEX(products!$A$1:$G$49,MATCH(orders!$E321,products!$A$1:$A$49,0), MATCH(orders!L$1,products!$A$1:$G$1,0))</f>
        <v>0.2</v>
      </c>
      <c r="M321" s="4">
        <f>INDEX(products!$A$1:$G$49,MATCH(orders!$E321,products!$A$1:$A$49,0), MATCH(orders!M$1,products!$A$1:$G$1,0))</f>
        <v>4.125</v>
      </c>
      <c r="N321" s="4">
        <f t="shared" si="8"/>
        <v>8.25</v>
      </c>
      <c r="O321" t="str">
        <f t="shared" si="9"/>
        <v>Excelsa</v>
      </c>
      <c r="P321" t="str" cm="1">
        <f t="array" ref="P321">_xlfn.IFS(K321 = "M", "Medium", K321 = "L", "Light", K321 = "D", "Dark")</f>
        <v>Medium</v>
      </c>
      <c r="Q321" t="str">
        <f>_xlfn.XLOOKUP(Orders[[#This Row],[Customer ID]],customers!$A$2:$A$1001,customers!$I$2:$I$1001,,0)</f>
        <v>Yes</v>
      </c>
      <c r="S321" t="str">
        <v>MXM-42948-061</v>
      </c>
      <c r="T321">
        <v>44054</v>
      </c>
      <c r="U321" t="str">
        <v>20203-03950-FY</v>
      </c>
      <c r="V321" t="str">
        <v>L-L-0.2</v>
      </c>
      <c r="W321">
        <v>4</v>
      </c>
      <c r="X321" t="str">
        <v>Geneva Standley</v>
      </c>
      <c r="Y321" t="str">
        <v>gstandley38@dion.ne.jp</v>
      </c>
      <c r="Z321" t="str">
        <v>Ireland</v>
      </c>
      <c r="AA321" t="str">
        <v>Lib</v>
      </c>
      <c r="AB321" t="str">
        <v>L</v>
      </c>
      <c r="AC321">
        <v>0.2</v>
      </c>
      <c r="AD321">
        <v>4.7549999999999999</v>
      </c>
      <c r="AE321">
        <v>19.02</v>
      </c>
      <c r="AF321" t="str">
        <v>Liberica</v>
      </c>
      <c r="AG321" t="str">
        <v>Light</v>
      </c>
      <c r="AH321" t="str">
        <v>Yes</v>
      </c>
    </row>
    <row r="322" spans="2:34" x14ac:dyDescent="0.35">
      <c r="B322" s="2" t="s">
        <v>2291</v>
      </c>
      <c r="C322" s="5">
        <v>43676</v>
      </c>
      <c r="D322" s="2" t="s">
        <v>2292</v>
      </c>
      <c r="E322" t="s">
        <v>6167</v>
      </c>
      <c r="F322" s="2">
        <v>5</v>
      </c>
      <c r="G322" s="2" t="str">
        <f>INDEX(customers!$A$2:$I$1001,MATCH(orders!$D322,customers!$A$2:$A$1001,0), MATCH(orders!G$1,customers!$A$1:$I$1,0))</f>
        <v>Gabie Tweed</v>
      </c>
      <c r="H322" s="2" t="str">
        <f>IF(INDEX(customers!$A$2:$I$1001,MATCH(orders!$D322,customers!$A$2:$A$1001,0), MATCH(orders!H$1,customers!$A$1:$I$1,0)) = 0, " ", INDEX(customers!$A$2:$I$1001,MATCH(orders!$D322,customers!$A$2:$A$1001,0), MATCH(orders!H$1,customers!$A$1:$I$1,0)))</f>
        <v>gtweed8v@yolasite.com</v>
      </c>
      <c r="I322" s="2" t="str">
        <f>_xlfn.XLOOKUP(D322,customers!$A$1:$A$1001,customers!$G$1:$G$1001,,0)</f>
        <v>United States</v>
      </c>
      <c r="J322" t="str">
        <f>INDEX(products!$A$1:$G$49,MATCH(orders!$E322,products!$A$1:$A$49,0), MATCH(orders!J$1,products!$A$1:$G$1,0))</f>
        <v>Ara</v>
      </c>
      <c r="K322" t="str">
        <f>INDEX(products!$A$1:$G$49,MATCH(orders!$E322,products!$A$1:$A$49,0), MATCH(orders!K$1,products!$A$1:$G$1,0))</f>
        <v>L</v>
      </c>
      <c r="L322" s="3">
        <f>INDEX(products!$A$1:$G$49,MATCH(orders!$E322,products!$A$1:$A$49,0), MATCH(orders!L$1,products!$A$1:$G$1,0))</f>
        <v>0.2</v>
      </c>
      <c r="M322" s="4">
        <f>INDEX(products!$A$1:$G$49,MATCH(orders!$E322,products!$A$1:$A$49,0), MATCH(orders!M$1,products!$A$1:$G$1,0))</f>
        <v>3.8849999999999998</v>
      </c>
      <c r="N322" s="4">
        <f t="shared" si="8"/>
        <v>19.424999999999997</v>
      </c>
      <c r="O322" t="str">
        <f t="shared" si="9"/>
        <v>Arabica</v>
      </c>
      <c r="P322" t="str" cm="1">
        <f t="array" ref="P322">_xlfn.IFS(K322 = "M", "Medium", K322 = "L", "Light", K322 = "D", "Dark")</f>
        <v>Light</v>
      </c>
      <c r="Q322" t="str">
        <f>_xlfn.XLOOKUP(Orders[[#This Row],[Customer ID]],customers!$A$2:$A$1001,customers!$I$2:$I$1001,,0)</f>
        <v>Yes</v>
      </c>
      <c r="S322" t="str">
        <v>WHQ-25197-475</v>
      </c>
      <c r="T322">
        <v>44526</v>
      </c>
      <c r="U322" t="str">
        <v>27536-28463-NJ</v>
      </c>
      <c r="V322" t="str">
        <v>L-L-0.2</v>
      </c>
      <c r="W322">
        <v>4</v>
      </c>
      <c r="X322" t="str">
        <v>Claiborne Mottram</v>
      </c>
      <c r="Y322" t="str">
        <v>cmottramfs@harvard.edu</v>
      </c>
      <c r="Z322" t="str">
        <v>United States</v>
      </c>
      <c r="AA322" t="str">
        <v>Lib</v>
      </c>
      <c r="AB322" t="str">
        <v>L</v>
      </c>
      <c r="AC322">
        <v>0.2</v>
      </c>
      <c r="AD322">
        <v>4.7549999999999999</v>
      </c>
      <c r="AE322">
        <v>19.02</v>
      </c>
      <c r="AF322" t="str">
        <v>Liberica</v>
      </c>
      <c r="AG322" t="str">
        <v>Light</v>
      </c>
      <c r="AH322" t="str">
        <v>Yes</v>
      </c>
    </row>
    <row r="323" spans="2:34" x14ac:dyDescent="0.35">
      <c r="B323" s="2" t="s">
        <v>2301</v>
      </c>
      <c r="C323" s="5">
        <v>44170</v>
      </c>
      <c r="D323" s="2" t="s">
        <v>2302</v>
      </c>
      <c r="E323" t="s">
        <v>6152</v>
      </c>
      <c r="F323" s="2">
        <v>6</v>
      </c>
      <c r="G323" s="2" t="str">
        <f>INDEX(customers!$A$2:$I$1001,MATCH(orders!$D323,customers!$A$2:$A$1001,0), MATCH(orders!G$1,customers!$A$1:$I$1,0))</f>
        <v>Gaile Goggin</v>
      </c>
      <c r="H323" s="2" t="str">
        <f>IF(INDEX(customers!$A$2:$I$1001,MATCH(orders!$D323,customers!$A$2:$A$1001,0), MATCH(orders!H$1,customers!$A$1:$I$1,0)) = 0, " ", INDEX(customers!$A$2:$I$1001,MATCH(orders!$D323,customers!$A$2:$A$1001,0), MATCH(orders!H$1,customers!$A$1:$I$1,0)))</f>
        <v>ggoggin8x@wix.com</v>
      </c>
      <c r="I323" s="2" t="str">
        <f>_xlfn.XLOOKUP(D323,customers!$A$1:$A$1001,customers!$G$1:$G$1001,,0)</f>
        <v>Ireland</v>
      </c>
      <c r="J323" t="str">
        <f>INDEX(products!$A$1:$G$49,MATCH(orders!$E323,products!$A$1:$A$49,0), MATCH(orders!J$1,products!$A$1:$G$1,0))</f>
        <v>Ara</v>
      </c>
      <c r="K323" t="str">
        <f>INDEX(products!$A$1:$G$49,MATCH(orders!$E323,products!$A$1:$A$49,0), MATCH(orders!K$1,products!$A$1:$G$1,0))</f>
        <v>M</v>
      </c>
      <c r="L323" s="3">
        <f>INDEX(products!$A$1:$G$49,MATCH(orders!$E323,products!$A$1:$A$49,0), MATCH(orders!L$1,products!$A$1:$G$1,0))</f>
        <v>0.2</v>
      </c>
      <c r="M323" s="4">
        <f>INDEX(products!$A$1:$G$49,MATCH(orders!$E323,products!$A$1:$A$49,0), MATCH(orders!M$1,products!$A$1:$G$1,0))</f>
        <v>3.375</v>
      </c>
      <c r="N323" s="4">
        <f t="shared" ref="N323:N386" si="10">M323*F323</f>
        <v>20.25</v>
      </c>
      <c r="O323" t="str">
        <f t="shared" ref="O323:O386" si="11">IF(J323="Rob","Robusta",IF(J323="Exc","Excelsa",IF(J323="Ara","Arabica",IF(J323="Lib","Liberica"," "))))</f>
        <v>Arabica</v>
      </c>
      <c r="P323" t="str" cm="1">
        <f t="array" ref="P323">_xlfn.IFS(K323 = "M", "Medium", K323 = "L", "Light", K323 = "D", "Dark")</f>
        <v>Medium</v>
      </c>
      <c r="Q323" t="str">
        <f>_xlfn.XLOOKUP(Orders[[#This Row],[Customer ID]],customers!$A$2:$A$1001,customers!$I$2:$I$1001,,0)</f>
        <v>Yes</v>
      </c>
      <c r="S323" t="str">
        <v>FSA-98650-921</v>
      </c>
      <c r="T323">
        <v>43889</v>
      </c>
      <c r="U323" t="str">
        <v>01841-48191-NL</v>
      </c>
      <c r="V323" t="str">
        <v>L-L-0.5</v>
      </c>
      <c r="W323">
        <v>2</v>
      </c>
      <c r="X323" t="str">
        <v>Cam Jewster</v>
      </c>
      <c r="Y323" t="str">
        <v>cjewsterlu@moonfruit.com</v>
      </c>
      <c r="Z323" t="str">
        <v>United States</v>
      </c>
      <c r="AA323" t="str">
        <v>Lib</v>
      </c>
      <c r="AB323" t="str">
        <v>L</v>
      </c>
      <c r="AC323">
        <v>0.5</v>
      </c>
      <c r="AD323">
        <v>9.51</v>
      </c>
      <c r="AE323">
        <v>19.02</v>
      </c>
      <c r="AF323" t="str">
        <v>Liberica</v>
      </c>
      <c r="AG323" t="str">
        <v>Light</v>
      </c>
      <c r="AH323" t="str">
        <v>Yes</v>
      </c>
    </row>
    <row r="324" spans="2:34" x14ac:dyDescent="0.35">
      <c r="B324" s="2" t="s">
        <v>2307</v>
      </c>
      <c r="C324" s="5">
        <v>44182</v>
      </c>
      <c r="D324" s="2" t="s">
        <v>2308</v>
      </c>
      <c r="E324" t="s">
        <v>6169</v>
      </c>
      <c r="F324" s="2">
        <v>3</v>
      </c>
      <c r="G324" s="2" t="str">
        <f>INDEX(customers!$A$2:$I$1001,MATCH(orders!$D324,customers!$A$2:$A$1001,0), MATCH(orders!G$1,customers!$A$1:$I$1,0))</f>
        <v>Skylar Jeyness</v>
      </c>
      <c r="H324" s="2" t="str">
        <f>IF(INDEX(customers!$A$2:$I$1001,MATCH(orders!$D324,customers!$A$2:$A$1001,0), MATCH(orders!H$1,customers!$A$1:$I$1,0)) = 0, " ", INDEX(customers!$A$2:$I$1001,MATCH(orders!$D324,customers!$A$2:$A$1001,0), MATCH(orders!H$1,customers!$A$1:$I$1,0)))</f>
        <v>sjeyness8y@biglobe.ne.jp</v>
      </c>
      <c r="I324" s="2" t="str">
        <f>_xlfn.XLOOKUP(D324,customers!$A$1:$A$1001,customers!$G$1:$G$1001,,0)</f>
        <v>Ireland</v>
      </c>
      <c r="J324" t="str">
        <f>INDEX(products!$A$1:$G$49,MATCH(orders!$E324,products!$A$1:$A$49,0), MATCH(orders!J$1,products!$A$1:$G$1,0))</f>
        <v>Lib</v>
      </c>
      <c r="K324" t="str">
        <f>INDEX(products!$A$1:$G$49,MATCH(orders!$E324,products!$A$1:$A$49,0), MATCH(orders!K$1,products!$A$1:$G$1,0))</f>
        <v>D</v>
      </c>
      <c r="L324" s="3">
        <f>INDEX(products!$A$1:$G$49,MATCH(orders!$E324,products!$A$1:$A$49,0), MATCH(orders!L$1,products!$A$1:$G$1,0))</f>
        <v>0.5</v>
      </c>
      <c r="M324" s="4">
        <f>INDEX(products!$A$1:$G$49,MATCH(orders!$E324,products!$A$1:$A$49,0), MATCH(orders!M$1,products!$A$1:$G$1,0))</f>
        <v>7.77</v>
      </c>
      <c r="N324" s="4">
        <f t="shared" si="10"/>
        <v>23.31</v>
      </c>
      <c r="O324" t="str">
        <f t="shared" si="11"/>
        <v>Liberica</v>
      </c>
      <c r="P324" t="str" cm="1">
        <f t="array" ref="P324">_xlfn.IFS(K324 = "M", "Medium", K324 = "L", "Light", K324 = "D", "Dark")</f>
        <v>Dark</v>
      </c>
      <c r="Q324" t="str">
        <f>_xlfn.XLOOKUP(Orders[[#This Row],[Customer ID]],customers!$A$2:$A$1001,customers!$I$2:$I$1001,,0)</f>
        <v>No</v>
      </c>
      <c r="S324" t="str">
        <v>DFS-49954-707</v>
      </c>
      <c r="T324">
        <v>44551</v>
      </c>
      <c r="U324" t="str">
        <v>39019-13649-CL</v>
      </c>
      <c r="V324" t="str">
        <v>E-D-0.2</v>
      </c>
      <c r="W324">
        <v>5</v>
      </c>
      <c r="X324" t="str">
        <v>Giacobo Skingle</v>
      </c>
      <c r="Y324" t="str">
        <v>gskingle44@clickbank.net</v>
      </c>
      <c r="Z324" t="str">
        <v>United States</v>
      </c>
      <c r="AA324" t="str">
        <v>Exc</v>
      </c>
      <c r="AB324" t="str">
        <v>D</v>
      </c>
      <c r="AC324">
        <v>0.2</v>
      </c>
      <c r="AD324">
        <v>3.645</v>
      </c>
      <c r="AE324">
        <v>18.225000000000001</v>
      </c>
      <c r="AF324" t="str">
        <v>Excelsa</v>
      </c>
      <c r="AG324" t="str">
        <v>Dark</v>
      </c>
      <c r="AH324" t="str">
        <v>Yes</v>
      </c>
    </row>
    <row r="325" spans="2:34" x14ac:dyDescent="0.35">
      <c r="B325" s="2" t="s">
        <v>2313</v>
      </c>
      <c r="C325" s="5">
        <v>44373</v>
      </c>
      <c r="D325" s="2" t="s">
        <v>2314</v>
      </c>
      <c r="E325" t="s">
        <v>6153</v>
      </c>
      <c r="F325" s="2">
        <v>5</v>
      </c>
      <c r="G325" s="2" t="str">
        <f>INDEX(customers!$A$2:$I$1001,MATCH(orders!$D325,customers!$A$2:$A$1001,0), MATCH(orders!G$1,customers!$A$1:$I$1,0))</f>
        <v>Donica Bonhome</v>
      </c>
      <c r="H325" s="2" t="str">
        <f>IF(INDEX(customers!$A$2:$I$1001,MATCH(orders!$D325,customers!$A$2:$A$1001,0), MATCH(orders!H$1,customers!$A$1:$I$1,0)) = 0, " ", INDEX(customers!$A$2:$I$1001,MATCH(orders!$D325,customers!$A$2:$A$1001,0), MATCH(orders!H$1,customers!$A$1:$I$1,0)))</f>
        <v>dbonhome8z@shinystat.com</v>
      </c>
      <c r="I325" s="2" t="str">
        <f>_xlfn.XLOOKUP(D325,customers!$A$1:$A$1001,customers!$G$1:$G$1001,,0)</f>
        <v>United States</v>
      </c>
      <c r="J325" t="str">
        <f>INDEX(products!$A$1:$G$49,MATCH(orders!$E325,products!$A$1:$A$49,0), MATCH(orders!J$1,products!$A$1:$G$1,0))</f>
        <v>Exc</v>
      </c>
      <c r="K325" t="str">
        <f>INDEX(products!$A$1:$G$49,MATCH(orders!$E325,products!$A$1:$A$49,0), MATCH(orders!K$1,products!$A$1:$G$1,0))</f>
        <v>D</v>
      </c>
      <c r="L325" s="3">
        <f>INDEX(products!$A$1:$G$49,MATCH(orders!$E325,products!$A$1:$A$49,0), MATCH(orders!L$1,products!$A$1:$G$1,0))</f>
        <v>0.2</v>
      </c>
      <c r="M325" s="4">
        <f>INDEX(products!$A$1:$G$49,MATCH(orders!$E325,products!$A$1:$A$49,0), MATCH(orders!M$1,products!$A$1:$G$1,0))</f>
        <v>3.645</v>
      </c>
      <c r="N325" s="4">
        <f t="shared" si="10"/>
        <v>18.225000000000001</v>
      </c>
      <c r="O325" t="str">
        <f t="shared" si="11"/>
        <v>Excelsa</v>
      </c>
      <c r="P325" t="str" cm="1">
        <f t="array" ref="P325">_xlfn.IFS(K325 = "M", "Medium", K325 = "L", "Light", K325 = "D", "Dark")</f>
        <v>Dark</v>
      </c>
      <c r="Q325" t="str">
        <f>_xlfn.XLOOKUP(Orders[[#This Row],[Customer ID]],customers!$A$2:$A$1001,customers!$I$2:$I$1001,,0)</f>
        <v>Yes</v>
      </c>
      <c r="S325" t="str">
        <v>CNY-06284-066</v>
      </c>
      <c r="T325">
        <v>44373</v>
      </c>
      <c r="U325" t="str">
        <v>63985-64148-MG</v>
      </c>
      <c r="V325" t="str">
        <v>E-D-0.2</v>
      </c>
      <c r="W325">
        <v>5</v>
      </c>
      <c r="X325" t="str">
        <v>Donica Bonhome</v>
      </c>
      <c r="Y325" t="str">
        <v>dbonhome8z@shinystat.com</v>
      </c>
      <c r="Z325" t="str">
        <v>United States</v>
      </c>
      <c r="AA325" t="str">
        <v>Exc</v>
      </c>
      <c r="AB325" t="str">
        <v>D</v>
      </c>
      <c r="AC325">
        <v>0.2</v>
      </c>
      <c r="AD325">
        <v>3.645</v>
      </c>
      <c r="AE325">
        <v>18.225000000000001</v>
      </c>
      <c r="AF325" t="str">
        <v>Excelsa</v>
      </c>
      <c r="AG325" t="str">
        <v>Dark</v>
      </c>
      <c r="AH325" t="str">
        <v>Yes</v>
      </c>
    </row>
    <row r="326" spans="2:34" x14ac:dyDescent="0.35">
      <c r="B326" s="2" t="s">
        <v>2319</v>
      </c>
      <c r="C326" s="5">
        <v>43666</v>
      </c>
      <c r="D326" s="2" t="s">
        <v>2320</v>
      </c>
      <c r="E326" t="s">
        <v>6141</v>
      </c>
      <c r="F326" s="2">
        <v>1</v>
      </c>
      <c r="G326" s="2" t="str">
        <f>INDEX(customers!$A$2:$I$1001,MATCH(orders!$D326,customers!$A$2:$A$1001,0), MATCH(orders!G$1,customers!$A$1:$I$1,0))</f>
        <v>Diena Peetermann</v>
      </c>
      <c r="H326" s="2" t="str">
        <f>IF(INDEX(customers!$A$2:$I$1001,MATCH(orders!$D326,customers!$A$2:$A$1001,0), MATCH(orders!H$1,customers!$A$1:$I$1,0)) = 0, " ", INDEX(customers!$A$2:$I$1001,MATCH(orders!$D326,customers!$A$2:$A$1001,0), MATCH(orders!H$1,customers!$A$1:$I$1,0)))</f>
        <v xml:space="preserve"> </v>
      </c>
      <c r="I326" s="2" t="str">
        <f>_xlfn.XLOOKUP(D326,customers!$A$1:$A$1001,customers!$G$1:$G$1001,,0)</f>
        <v>United States</v>
      </c>
      <c r="J326" t="str">
        <f>INDEX(products!$A$1:$G$49,MATCH(orders!$E326,products!$A$1:$A$49,0), MATCH(orders!J$1,products!$A$1:$G$1,0))</f>
        <v>Exc</v>
      </c>
      <c r="K326" t="str">
        <f>INDEX(products!$A$1:$G$49,MATCH(orders!$E326,products!$A$1:$A$49,0), MATCH(orders!K$1,products!$A$1:$G$1,0))</f>
        <v>M</v>
      </c>
      <c r="L326" s="3">
        <f>INDEX(products!$A$1:$G$49,MATCH(orders!$E326,products!$A$1:$A$49,0), MATCH(orders!L$1,products!$A$1:$G$1,0))</f>
        <v>1</v>
      </c>
      <c r="M326" s="4">
        <f>INDEX(products!$A$1:$G$49,MATCH(orders!$E326,products!$A$1:$A$49,0), MATCH(orders!M$1,products!$A$1:$G$1,0))</f>
        <v>13.75</v>
      </c>
      <c r="N326" s="4">
        <f t="shared" si="10"/>
        <v>13.75</v>
      </c>
      <c r="O326" t="str">
        <f t="shared" si="11"/>
        <v>Excelsa</v>
      </c>
      <c r="P326" t="str" cm="1">
        <f t="array" ref="P326">_xlfn.IFS(K326 = "M", "Medium", K326 = "L", "Light", K326 = "D", "Dark")</f>
        <v>Medium</v>
      </c>
      <c r="Q326" t="str">
        <f>_xlfn.XLOOKUP(Orders[[#This Row],[Customer ID]],customers!$A$2:$A$1001,customers!$I$2:$I$1001,,0)</f>
        <v>No</v>
      </c>
      <c r="S326" t="str">
        <v>ISL-11200-600</v>
      </c>
      <c r="T326">
        <v>44014</v>
      </c>
      <c r="U326" t="str">
        <v>13654-85265-IL</v>
      </c>
      <c r="V326" t="str">
        <v>A-D-0.2</v>
      </c>
      <c r="W326">
        <v>6</v>
      </c>
      <c r="X326" t="str">
        <v>Rudy Farquharson</v>
      </c>
      <c r="Y326" t="str">
        <v xml:space="preserve"> </v>
      </c>
      <c r="Z326" t="str">
        <v>Ireland</v>
      </c>
      <c r="AA326" t="str">
        <v>Ara</v>
      </c>
      <c r="AB326" t="str">
        <v>D</v>
      </c>
      <c r="AC326">
        <v>0.2</v>
      </c>
      <c r="AD326">
        <v>2.9849999999999999</v>
      </c>
      <c r="AE326">
        <v>17.91</v>
      </c>
      <c r="AF326" t="str">
        <v>Arabica</v>
      </c>
      <c r="AG326" t="str">
        <v>Dark</v>
      </c>
      <c r="AH326" t="str">
        <v>Yes</v>
      </c>
    </row>
    <row r="327" spans="2:34" x14ac:dyDescent="0.35">
      <c r="B327" s="2" t="s">
        <v>2324</v>
      </c>
      <c r="C327" s="5">
        <v>44756</v>
      </c>
      <c r="D327" s="2" t="s">
        <v>2325</v>
      </c>
      <c r="E327" t="s">
        <v>6182</v>
      </c>
      <c r="F327" s="2">
        <v>1</v>
      </c>
      <c r="G327" s="2" t="str">
        <f>INDEX(customers!$A$2:$I$1001,MATCH(orders!$D327,customers!$A$2:$A$1001,0), MATCH(orders!G$1,customers!$A$1:$I$1,0))</f>
        <v>Trina Le Sarr</v>
      </c>
      <c r="H327" s="2" t="str">
        <f>IF(INDEX(customers!$A$2:$I$1001,MATCH(orders!$D327,customers!$A$2:$A$1001,0), MATCH(orders!H$1,customers!$A$1:$I$1,0)) = 0, " ", INDEX(customers!$A$2:$I$1001,MATCH(orders!$D327,customers!$A$2:$A$1001,0), MATCH(orders!H$1,customers!$A$1:$I$1,0)))</f>
        <v>tle91@epa.gov</v>
      </c>
      <c r="I327" s="2" t="str">
        <f>_xlfn.XLOOKUP(D327,customers!$A$1:$A$1001,customers!$G$1:$G$1001,,0)</f>
        <v>United States</v>
      </c>
      <c r="J327" t="str">
        <f>INDEX(products!$A$1:$G$49,MATCH(orders!$E327,products!$A$1:$A$49,0), MATCH(orders!J$1,products!$A$1:$G$1,0))</f>
        <v>Ara</v>
      </c>
      <c r="K327" t="str">
        <f>INDEX(products!$A$1:$G$49,MATCH(orders!$E327,products!$A$1:$A$49,0), MATCH(orders!K$1,products!$A$1:$G$1,0))</f>
        <v>L</v>
      </c>
      <c r="L327" s="3">
        <f>INDEX(products!$A$1:$G$49,MATCH(orders!$E327,products!$A$1:$A$49,0), MATCH(orders!L$1,products!$A$1:$G$1,0))</f>
        <v>2.5</v>
      </c>
      <c r="M327" s="4">
        <f>INDEX(products!$A$1:$G$49,MATCH(orders!$E327,products!$A$1:$A$49,0), MATCH(orders!M$1,products!$A$1:$G$1,0))</f>
        <v>29.784999999999997</v>
      </c>
      <c r="N327" s="4">
        <f t="shared" si="10"/>
        <v>29.784999999999997</v>
      </c>
      <c r="O327" t="str">
        <f t="shared" si="11"/>
        <v>Arabica</v>
      </c>
      <c r="P327" t="str" cm="1">
        <f t="array" ref="P327">_xlfn.IFS(K327 = "M", "Medium", K327 = "L", "Light", K327 = "D", "Dark")</f>
        <v>Light</v>
      </c>
      <c r="Q327" t="str">
        <f>_xlfn.XLOOKUP(Orders[[#This Row],[Customer ID]],customers!$A$2:$A$1001,customers!$I$2:$I$1001,,0)</f>
        <v>Yes</v>
      </c>
      <c r="S327" t="str">
        <v>XSZ-84273-421</v>
      </c>
      <c r="T327">
        <v>43569</v>
      </c>
      <c r="U327" t="str">
        <v>15405-60469-TM</v>
      </c>
      <c r="V327" t="str">
        <v>R-M-0.5</v>
      </c>
      <c r="W327">
        <v>3</v>
      </c>
      <c r="X327" t="str">
        <v>Pen Wye</v>
      </c>
      <c r="Y327" t="str">
        <v>pwye2z@dagondesign.com</v>
      </c>
      <c r="Z327" t="str">
        <v>United States</v>
      </c>
      <c r="AA327" t="str">
        <v>Rob</v>
      </c>
      <c r="AB327" t="str">
        <v>M</v>
      </c>
      <c r="AC327">
        <v>0.5</v>
      </c>
      <c r="AD327">
        <v>5.97</v>
      </c>
      <c r="AE327">
        <v>17.91</v>
      </c>
      <c r="AF327" t="str">
        <v>Robusta</v>
      </c>
      <c r="AG327" t="str">
        <v>Medium</v>
      </c>
      <c r="AH327" t="str">
        <v>Yes</v>
      </c>
    </row>
    <row r="328" spans="2:34" x14ac:dyDescent="0.35">
      <c r="B328" s="2" t="s">
        <v>2330</v>
      </c>
      <c r="C328" s="5">
        <v>44057</v>
      </c>
      <c r="D328" s="2" t="s">
        <v>2331</v>
      </c>
      <c r="E328" t="s">
        <v>6177</v>
      </c>
      <c r="F328" s="2">
        <v>5</v>
      </c>
      <c r="G328" s="2" t="str">
        <f>INDEX(customers!$A$2:$I$1001,MATCH(orders!$D328,customers!$A$2:$A$1001,0), MATCH(orders!G$1,customers!$A$1:$I$1,0))</f>
        <v>Flynn Antony</v>
      </c>
      <c r="H328" s="2" t="str">
        <f>IF(INDEX(customers!$A$2:$I$1001,MATCH(orders!$D328,customers!$A$2:$A$1001,0), MATCH(orders!H$1,customers!$A$1:$I$1,0)) = 0, " ", INDEX(customers!$A$2:$I$1001,MATCH(orders!$D328,customers!$A$2:$A$1001,0), MATCH(orders!H$1,customers!$A$1:$I$1,0)))</f>
        <v xml:space="preserve"> </v>
      </c>
      <c r="I328" s="2" t="str">
        <f>_xlfn.XLOOKUP(D328,customers!$A$1:$A$1001,customers!$G$1:$G$1001,,0)</f>
        <v>United States</v>
      </c>
      <c r="J328" t="str">
        <f>INDEX(products!$A$1:$G$49,MATCH(orders!$E328,products!$A$1:$A$49,0), MATCH(orders!J$1,products!$A$1:$G$1,0))</f>
        <v>Rob</v>
      </c>
      <c r="K328" t="str">
        <f>INDEX(products!$A$1:$G$49,MATCH(orders!$E328,products!$A$1:$A$49,0), MATCH(orders!K$1,products!$A$1:$G$1,0))</f>
        <v>D</v>
      </c>
      <c r="L328" s="3">
        <f>INDEX(products!$A$1:$G$49,MATCH(orders!$E328,products!$A$1:$A$49,0), MATCH(orders!L$1,products!$A$1:$G$1,0))</f>
        <v>1</v>
      </c>
      <c r="M328" s="4">
        <f>INDEX(products!$A$1:$G$49,MATCH(orders!$E328,products!$A$1:$A$49,0), MATCH(orders!M$1,products!$A$1:$G$1,0))</f>
        <v>8.9499999999999993</v>
      </c>
      <c r="N328" s="4">
        <f t="shared" si="10"/>
        <v>44.75</v>
      </c>
      <c r="O328" t="str">
        <f t="shared" si="11"/>
        <v>Robusta</v>
      </c>
      <c r="P328" t="str" cm="1">
        <f t="array" ref="P328">_xlfn.IFS(K328 = "M", "Medium", K328 = "L", "Light", K328 = "D", "Dark")</f>
        <v>Dark</v>
      </c>
      <c r="Q328" t="str">
        <f>_xlfn.XLOOKUP(Orders[[#This Row],[Customer ID]],customers!$A$2:$A$1001,customers!$I$2:$I$1001,,0)</f>
        <v>No</v>
      </c>
      <c r="S328" t="str">
        <v>FDY-03414-903</v>
      </c>
      <c r="T328">
        <v>43689</v>
      </c>
      <c r="U328" t="str">
        <v>94840-49457-UD</v>
      </c>
      <c r="V328" t="str">
        <v>A-D-0.5</v>
      </c>
      <c r="W328">
        <v>3</v>
      </c>
      <c r="X328" t="str">
        <v>Quinn Parsons</v>
      </c>
      <c r="Y328" t="str">
        <v>qparsons98@blogtalkradio.com</v>
      </c>
      <c r="Z328" t="str">
        <v>United States</v>
      </c>
      <c r="AA328" t="str">
        <v>Ara</v>
      </c>
      <c r="AB328" t="str">
        <v>D</v>
      </c>
      <c r="AC328">
        <v>0.5</v>
      </c>
      <c r="AD328">
        <v>5.97</v>
      </c>
      <c r="AE328">
        <v>17.91</v>
      </c>
      <c r="AF328" t="str">
        <v>Arabica</v>
      </c>
      <c r="AG328" t="str">
        <v>Dark</v>
      </c>
      <c r="AH328" t="str">
        <v>Yes</v>
      </c>
    </row>
    <row r="329" spans="2:34" x14ac:dyDescent="0.35">
      <c r="B329" s="2" t="s">
        <v>2335</v>
      </c>
      <c r="C329" s="5">
        <v>43579</v>
      </c>
      <c r="D329" s="2" t="s">
        <v>2336</v>
      </c>
      <c r="E329" t="s">
        <v>6177</v>
      </c>
      <c r="F329" s="2">
        <v>5</v>
      </c>
      <c r="G329" s="2" t="str">
        <f>INDEX(customers!$A$2:$I$1001,MATCH(orders!$D329,customers!$A$2:$A$1001,0), MATCH(orders!G$1,customers!$A$1:$I$1,0))</f>
        <v>Baudoin Alldridge</v>
      </c>
      <c r="H329" s="2" t="str">
        <f>IF(INDEX(customers!$A$2:$I$1001,MATCH(orders!$D329,customers!$A$2:$A$1001,0), MATCH(orders!H$1,customers!$A$1:$I$1,0)) = 0, " ", INDEX(customers!$A$2:$I$1001,MATCH(orders!$D329,customers!$A$2:$A$1001,0), MATCH(orders!H$1,customers!$A$1:$I$1,0)))</f>
        <v>balldridge93@yandex.ru</v>
      </c>
      <c r="I329" s="2" t="str">
        <f>_xlfn.XLOOKUP(D329,customers!$A$1:$A$1001,customers!$G$1:$G$1001,,0)</f>
        <v>United States</v>
      </c>
      <c r="J329" t="str">
        <f>INDEX(products!$A$1:$G$49,MATCH(orders!$E329,products!$A$1:$A$49,0), MATCH(orders!J$1,products!$A$1:$G$1,0))</f>
        <v>Rob</v>
      </c>
      <c r="K329" t="str">
        <f>INDEX(products!$A$1:$G$49,MATCH(orders!$E329,products!$A$1:$A$49,0), MATCH(orders!K$1,products!$A$1:$G$1,0))</f>
        <v>D</v>
      </c>
      <c r="L329" s="3">
        <f>INDEX(products!$A$1:$G$49,MATCH(orders!$E329,products!$A$1:$A$49,0), MATCH(orders!L$1,products!$A$1:$G$1,0))</f>
        <v>1</v>
      </c>
      <c r="M329" s="4">
        <f>INDEX(products!$A$1:$G$49,MATCH(orders!$E329,products!$A$1:$A$49,0), MATCH(orders!M$1,products!$A$1:$G$1,0))</f>
        <v>8.9499999999999993</v>
      </c>
      <c r="N329" s="4">
        <f t="shared" si="10"/>
        <v>44.75</v>
      </c>
      <c r="O329" t="str">
        <f t="shared" si="11"/>
        <v>Robusta</v>
      </c>
      <c r="P329" t="str" cm="1">
        <f t="array" ref="P329">_xlfn.IFS(K329 = "M", "Medium", K329 = "L", "Light", K329 = "D", "Dark")</f>
        <v>Dark</v>
      </c>
      <c r="Q329" t="str">
        <f>_xlfn.XLOOKUP(Orders[[#This Row],[Customer ID]],customers!$A$2:$A$1001,customers!$I$2:$I$1001,,0)</f>
        <v>Yes</v>
      </c>
      <c r="S329" t="str">
        <v>FVH-29271-315</v>
      </c>
      <c r="T329">
        <v>44742</v>
      </c>
      <c r="U329" t="str">
        <v>74415-50873-FC</v>
      </c>
      <c r="V329" t="str">
        <v>A-D-0.5</v>
      </c>
      <c r="W329">
        <v>3</v>
      </c>
      <c r="X329" t="str">
        <v>Corney Curme</v>
      </c>
      <c r="Y329" t="str">
        <v xml:space="preserve"> </v>
      </c>
      <c r="Z329" t="str">
        <v>Ireland</v>
      </c>
      <c r="AA329" t="str">
        <v>Ara</v>
      </c>
      <c r="AB329" t="str">
        <v>D</v>
      </c>
      <c r="AC329">
        <v>0.5</v>
      </c>
      <c r="AD329">
        <v>5.97</v>
      </c>
      <c r="AE329">
        <v>17.91</v>
      </c>
      <c r="AF329" t="str">
        <v>Arabica</v>
      </c>
      <c r="AG329" t="str">
        <v>Dark</v>
      </c>
      <c r="AH329" t="str">
        <v>Yes</v>
      </c>
    </row>
    <row r="330" spans="2:34" x14ac:dyDescent="0.35">
      <c r="B330" s="2" t="s">
        <v>2341</v>
      </c>
      <c r="C330" s="5">
        <v>43620</v>
      </c>
      <c r="D330" s="2" t="s">
        <v>2342</v>
      </c>
      <c r="E330" t="s">
        <v>6161</v>
      </c>
      <c r="F330" s="2">
        <v>4</v>
      </c>
      <c r="G330" s="2" t="str">
        <f>INDEX(customers!$A$2:$I$1001,MATCH(orders!$D330,customers!$A$2:$A$1001,0), MATCH(orders!G$1,customers!$A$1:$I$1,0))</f>
        <v>Homer Dulany</v>
      </c>
      <c r="H330" s="2" t="str">
        <f>IF(INDEX(customers!$A$2:$I$1001,MATCH(orders!$D330,customers!$A$2:$A$1001,0), MATCH(orders!H$1,customers!$A$1:$I$1,0)) = 0, " ", INDEX(customers!$A$2:$I$1001,MATCH(orders!$D330,customers!$A$2:$A$1001,0), MATCH(orders!H$1,customers!$A$1:$I$1,0)))</f>
        <v xml:space="preserve"> </v>
      </c>
      <c r="I330" s="2" t="str">
        <f>_xlfn.XLOOKUP(D330,customers!$A$1:$A$1001,customers!$G$1:$G$1001,,0)</f>
        <v>United States</v>
      </c>
      <c r="J330" t="str">
        <f>INDEX(products!$A$1:$G$49,MATCH(orders!$E330,products!$A$1:$A$49,0), MATCH(orders!J$1,products!$A$1:$G$1,0))</f>
        <v>Lib</v>
      </c>
      <c r="K330" t="str">
        <f>INDEX(products!$A$1:$G$49,MATCH(orders!$E330,products!$A$1:$A$49,0), MATCH(orders!K$1,products!$A$1:$G$1,0))</f>
        <v>L</v>
      </c>
      <c r="L330" s="3">
        <f>INDEX(products!$A$1:$G$49,MATCH(orders!$E330,products!$A$1:$A$49,0), MATCH(orders!L$1,products!$A$1:$G$1,0))</f>
        <v>0.5</v>
      </c>
      <c r="M330" s="4">
        <f>INDEX(products!$A$1:$G$49,MATCH(orders!$E330,products!$A$1:$A$49,0), MATCH(orders!M$1,products!$A$1:$G$1,0))</f>
        <v>9.51</v>
      </c>
      <c r="N330" s="4">
        <f t="shared" si="10"/>
        <v>38.04</v>
      </c>
      <c r="O330" t="str">
        <f t="shared" si="11"/>
        <v>Liberica</v>
      </c>
      <c r="P330" t="str" cm="1">
        <f t="array" ref="P330">_xlfn.IFS(K330 = "M", "Medium", K330 = "L", "Light", K330 = "D", "Dark")</f>
        <v>Light</v>
      </c>
      <c r="Q330" t="str">
        <f>_xlfn.XLOOKUP(Orders[[#This Row],[Customer ID]],customers!$A$2:$A$1001,customers!$I$2:$I$1001,,0)</f>
        <v>Yes</v>
      </c>
      <c r="S330" t="str">
        <v>EPT-12715-397</v>
      </c>
      <c r="T330">
        <v>44083</v>
      </c>
      <c r="U330" t="str">
        <v>08478-75251-OG</v>
      </c>
      <c r="V330" t="str">
        <v>A-D-0.2</v>
      </c>
      <c r="W330">
        <v>6</v>
      </c>
      <c r="X330" t="str">
        <v>Lenore Messenbird</v>
      </c>
      <c r="Y330" t="str">
        <v xml:space="preserve"> </v>
      </c>
      <c r="Z330" t="str">
        <v>United States</v>
      </c>
      <c r="AA330" t="str">
        <v>Ara</v>
      </c>
      <c r="AB330" t="str">
        <v>D</v>
      </c>
      <c r="AC330">
        <v>0.2</v>
      </c>
      <c r="AD330">
        <v>2.9849999999999999</v>
      </c>
      <c r="AE330">
        <v>17.91</v>
      </c>
      <c r="AF330" t="str">
        <v>Arabica</v>
      </c>
      <c r="AG330" t="str">
        <v>Dark</v>
      </c>
      <c r="AH330" t="str">
        <v>Yes</v>
      </c>
    </row>
    <row r="331" spans="2:34" x14ac:dyDescent="0.35">
      <c r="B331" s="2" t="s">
        <v>2346</v>
      </c>
      <c r="C331" s="5">
        <v>44781</v>
      </c>
      <c r="D331" s="2" t="s">
        <v>2347</v>
      </c>
      <c r="E331" t="s">
        <v>6172</v>
      </c>
      <c r="F331" s="2">
        <v>4</v>
      </c>
      <c r="G331" s="2" t="str">
        <f>INDEX(customers!$A$2:$I$1001,MATCH(orders!$D331,customers!$A$2:$A$1001,0), MATCH(orders!G$1,customers!$A$1:$I$1,0))</f>
        <v>Lisa Goodger</v>
      </c>
      <c r="H331" s="2" t="str">
        <f>IF(INDEX(customers!$A$2:$I$1001,MATCH(orders!$D331,customers!$A$2:$A$1001,0), MATCH(orders!H$1,customers!$A$1:$I$1,0)) = 0, " ", INDEX(customers!$A$2:$I$1001,MATCH(orders!$D331,customers!$A$2:$A$1001,0), MATCH(orders!H$1,customers!$A$1:$I$1,0)))</f>
        <v>lgoodger95@guardian.co.uk</v>
      </c>
      <c r="I331" s="2" t="str">
        <f>_xlfn.XLOOKUP(D331,customers!$A$1:$A$1001,customers!$G$1:$G$1001,,0)</f>
        <v>United States</v>
      </c>
      <c r="J331" t="str">
        <f>INDEX(products!$A$1:$G$49,MATCH(orders!$E331,products!$A$1:$A$49,0), MATCH(orders!J$1,products!$A$1:$G$1,0))</f>
        <v>Rob</v>
      </c>
      <c r="K331" t="str">
        <f>INDEX(products!$A$1:$G$49,MATCH(orders!$E331,products!$A$1:$A$49,0), MATCH(orders!K$1,products!$A$1:$G$1,0))</f>
        <v>D</v>
      </c>
      <c r="L331" s="3">
        <f>INDEX(products!$A$1:$G$49,MATCH(orders!$E331,products!$A$1:$A$49,0), MATCH(orders!L$1,products!$A$1:$G$1,0))</f>
        <v>0.5</v>
      </c>
      <c r="M331" s="4">
        <f>INDEX(products!$A$1:$G$49,MATCH(orders!$E331,products!$A$1:$A$49,0), MATCH(orders!M$1,products!$A$1:$G$1,0))</f>
        <v>5.3699999999999992</v>
      </c>
      <c r="N331" s="4">
        <f t="shared" si="10"/>
        <v>21.479999999999997</v>
      </c>
      <c r="O331" t="str">
        <f t="shared" si="11"/>
        <v>Robusta</v>
      </c>
      <c r="P331" t="str" cm="1">
        <f t="array" ref="P331">_xlfn.IFS(K331 = "M", "Medium", K331 = "L", "Light", K331 = "D", "Dark")</f>
        <v>Dark</v>
      </c>
      <c r="Q331" t="str">
        <f>_xlfn.XLOOKUP(Orders[[#This Row],[Customer ID]],customers!$A$2:$A$1001,customers!$I$2:$I$1001,,0)</f>
        <v>Yes</v>
      </c>
      <c r="S331" t="str">
        <v>LCB-02099-995</v>
      </c>
      <c r="T331">
        <v>43677</v>
      </c>
      <c r="U331" t="str">
        <v>06757-96251-UH</v>
      </c>
      <c r="V331" t="str">
        <v>A-D-0.2</v>
      </c>
      <c r="W331">
        <v>6</v>
      </c>
      <c r="X331" t="str">
        <v>Gran Sibray</v>
      </c>
      <c r="Y331" t="str">
        <v>gsibrayb2@wsj.com</v>
      </c>
      <c r="Z331" t="str">
        <v>United States</v>
      </c>
      <c r="AA331" t="str">
        <v>Ara</v>
      </c>
      <c r="AB331" t="str">
        <v>D</v>
      </c>
      <c r="AC331">
        <v>0.2</v>
      </c>
      <c r="AD331">
        <v>2.9849999999999999</v>
      </c>
      <c r="AE331">
        <v>17.91</v>
      </c>
      <c r="AF331" t="str">
        <v>Arabica</v>
      </c>
      <c r="AG331" t="str">
        <v>Dark</v>
      </c>
      <c r="AH331" t="str">
        <v>Yes</v>
      </c>
    </row>
    <row r="332" spans="2:34" x14ac:dyDescent="0.35">
      <c r="B332" s="2" t="s">
        <v>2351</v>
      </c>
      <c r="C332" s="5">
        <v>43782</v>
      </c>
      <c r="D332" s="2" t="s">
        <v>2280</v>
      </c>
      <c r="E332" t="s">
        <v>6172</v>
      </c>
      <c r="F332" s="2">
        <v>3</v>
      </c>
      <c r="G332" s="2" t="str">
        <f>INDEX(customers!$A$2:$I$1001,MATCH(orders!$D332,customers!$A$2:$A$1001,0), MATCH(orders!G$1,customers!$A$1:$I$1,0))</f>
        <v>Selma McMillian</v>
      </c>
      <c r="H332" s="2" t="str">
        <f>IF(INDEX(customers!$A$2:$I$1001,MATCH(orders!$D332,customers!$A$2:$A$1001,0), MATCH(orders!H$1,customers!$A$1:$I$1,0)) = 0, " ", INDEX(customers!$A$2:$I$1001,MATCH(orders!$D332,customers!$A$2:$A$1001,0), MATCH(orders!H$1,customers!$A$1:$I$1,0)))</f>
        <v>smcmillian8t@csmonitor.com</v>
      </c>
      <c r="I332" s="2" t="str">
        <f>_xlfn.XLOOKUP(D332,customers!$A$1:$A$1001,customers!$G$1:$G$1001,,0)</f>
        <v>United States</v>
      </c>
      <c r="J332" t="str">
        <f>INDEX(products!$A$1:$G$49,MATCH(orders!$E332,products!$A$1:$A$49,0), MATCH(orders!J$1,products!$A$1:$G$1,0))</f>
        <v>Rob</v>
      </c>
      <c r="K332" t="str">
        <f>INDEX(products!$A$1:$G$49,MATCH(orders!$E332,products!$A$1:$A$49,0), MATCH(orders!K$1,products!$A$1:$G$1,0))</f>
        <v>D</v>
      </c>
      <c r="L332" s="3">
        <f>INDEX(products!$A$1:$G$49,MATCH(orders!$E332,products!$A$1:$A$49,0), MATCH(orders!L$1,products!$A$1:$G$1,0))</f>
        <v>0.5</v>
      </c>
      <c r="M332" s="4">
        <f>INDEX(products!$A$1:$G$49,MATCH(orders!$E332,products!$A$1:$A$49,0), MATCH(orders!M$1,products!$A$1:$G$1,0))</f>
        <v>5.3699999999999992</v>
      </c>
      <c r="N332" s="4">
        <f t="shared" si="10"/>
        <v>16.11</v>
      </c>
      <c r="O332" t="str">
        <f t="shared" si="11"/>
        <v>Robusta</v>
      </c>
      <c r="P332" t="str" cm="1">
        <f t="array" ref="P332">_xlfn.IFS(K332 = "M", "Medium", K332 = "L", "Light", K332 = "D", "Dark")</f>
        <v>Dark</v>
      </c>
      <c r="Q332" t="str">
        <f>_xlfn.XLOOKUP(Orders[[#This Row],[Customer ID]],customers!$A$2:$A$1001,customers!$I$2:$I$1001,,0)</f>
        <v>No</v>
      </c>
      <c r="S332" t="str">
        <v>PNU-22150-408</v>
      </c>
      <c r="T332">
        <v>43688</v>
      </c>
      <c r="U332" t="str">
        <v>77408-43873-RS</v>
      </c>
      <c r="V332" t="str">
        <v>A-D-0.2</v>
      </c>
      <c r="W332">
        <v>6</v>
      </c>
      <c r="X332" t="str">
        <v>Nathaniel Bloxland</v>
      </c>
      <c r="Y332" t="str">
        <v xml:space="preserve"> </v>
      </c>
      <c r="Z332" t="str">
        <v>Ireland</v>
      </c>
      <c r="AA332" t="str">
        <v>Ara</v>
      </c>
      <c r="AB332" t="str">
        <v>D</v>
      </c>
      <c r="AC332">
        <v>0.2</v>
      </c>
      <c r="AD332">
        <v>2.9849999999999999</v>
      </c>
      <c r="AE332">
        <v>17.91</v>
      </c>
      <c r="AF332" t="str">
        <v>Arabica</v>
      </c>
      <c r="AG332" t="str">
        <v>Dark</v>
      </c>
      <c r="AH332" t="str">
        <v>Yes</v>
      </c>
    </row>
    <row r="333" spans="2:34" x14ac:dyDescent="0.35">
      <c r="B333" s="2" t="s">
        <v>2357</v>
      </c>
      <c r="C333" s="5">
        <v>43989</v>
      </c>
      <c r="D333" s="2" t="s">
        <v>2358</v>
      </c>
      <c r="E333" t="s">
        <v>6151</v>
      </c>
      <c r="F333" s="2">
        <v>1</v>
      </c>
      <c r="G333" s="2" t="str">
        <f>INDEX(customers!$A$2:$I$1001,MATCH(orders!$D333,customers!$A$2:$A$1001,0), MATCH(orders!G$1,customers!$A$1:$I$1,0))</f>
        <v>Corine Drewett</v>
      </c>
      <c r="H333" s="2" t="str">
        <f>IF(INDEX(customers!$A$2:$I$1001,MATCH(orders!$D333,customers!$A$2:$A$1001,0), MATCH(orders!H$1,customers!$A$1:$I$1,0)) = 0, " ", INDEX(customers!$A$2:$I$1001,MATCH(orders!$D333,customers!$A$2:$A$1001,0), MATCH(orders!H$1,customers!$A$1:$I$1,0)))</f>
        <v>cdrewett97@wikipedia.org</v>
      </c>
      <c r="I333" s="2" t="str">
        <f>_xlfn.XLOOKUP(D333,customers!$A$1:$A$1001,customers!$G$1:$G$1001,,0)</f>
        <v>United States</v>
      </c>
      <c r="J333" t="str">
        <f>INDEX(products!$A$1:$G$49,MATCH(orders!$E333,products!$A$1:$A$49,0), MATCH(orders!J$1,products!$A$1:$G$1,0))</f>
        <v>Rob</v>
      </c>
      <c r="K333" t="str">
        <f>INDEX(products!$A$1:$G$49,MATCH(orders!$E333,products!$A$1:$A$49,0), MATCH(orders!K$1,products!$A$1:$G$1,0))</f>
        <v>M</v>
      </c>
      <c r="L333" s="3">
        <f>INDEX(products!$A$1:$G$49,MATCH(orders!$E333,products!$A$1:$A$49,0), MATCH(orders!L$1,products!$A$1:$G$1,0))</f>
        <v>2.5</v>
      </c>
      <c r="M333" s="4">
        <f>INDEX(products!$A$1:$G$49,MATCH(orders!$E333,products!$A$1:$A$49,0), MATCH(orders!M$1,products!$A$1:$G$1,0))</f>
        <v>22.884999999999998</v>
      </c>
      <c r="N333" s="4">
        <f t="shared" si="10"/>
        <v>22.884999999999998</v>
      </c>
      <c r="O333" t="str">
        <f t="shared" si="11"/>
        <v>Robusta</v>
      </c>
      <c r="P333" t="str" cm="1">
        <f t="array" ref="P333">_xlfn.IFS(K333 = "M", "Medium", K333 = "L", "Light", K333 = "D", "Dark")</f>
        <v>Medium</v>
      </c>
      <c r="Q333" t="str">
        <f>_xlfn.XLOOKUP(Orders[[#This Row],[Customer ID]],customers!$A$2:$A$1001,customers!$I$2:$I$1001,,0)</f>
        <v>Yes</v>
      </c>
      <c r="S333" t="str">
        <v>YXF-57218-272</v>
      </c>
      <c r="T333">
        <v>43539</v>
      </c>
      <c r="U333" t="str">
        <v>55374-03175-IA</v>
      </c>
      <c r="V333" t="str">
        <v>R-M-0.2</v>
      </c>
      <c r="W333">
        <v>6</v>
      </c>
      <c r="X333" t="str">
        <v>Samuele Klaaassen</v>
      </c>
      <c r="Y333" t="str">
        <v xml:space="preserve"> </v>
      </c>
      <c r="Z333" t="str">
        <v>United States</v>
      </c>
      <c r="AA333" t="str">
        <v>Rob</v>
      </c>
      <c r="AB333" t="str">
        <v>M</v>
      </c>
      <c r="AC333">
        <v>0.2</v>
      </c>
      <c r="AD333">
        <v>2.9849999999999999</v>
      </c>
      <c r="AE333">
        <v>17.91</v>
      </c>
      <c r="AF333" t="str">
        <v>Robusta</v>
      </c>
      <c r="AG333" t="str">
        <v>Medium</v>
      </c>
      <c r="AH333" t="str">
        <v>Yes</v>
      </c>
    </row>
    <row r="334" spans="2:34" x14ac:dyDescent="0.35">
      <c r="B334" s="2" t="s">
        <v>2363</v>
      </c>
      <c r="C334" s="5">
        <v>43689</v>
      </c>
      <c r="D334" s="2" t="s">
        <v>2364</v>
      </c>
      <c r="E334" t="s">
        <v>6158</v>
      </c>
      <c r="F334" s="2">
        <v>3</v>
      </c>
      <c r="G334" s="2" t="str">
        <f>INDEX(customers!$A$2:$I$1001,MATCH(orders!$D334,customers!$A$2:$A$1001,0), MATCH(orders!G$1,customers!$A$1:$I$1,0))</f>
        <v>Quinn Parsons</v>
      </c>
      <c r="H334" s="2" t="str">
        <f>IF(INDEX(customers!$A$2:$I$1001,MATCH(orders!$D334,customers!$A$2:$A$1001,0), MATCH(orders!H$1,customers!$A$1:$I$1,0)) = 0, " ", INDEX(customers!$A$2:$I$1001,MATCH(orders!$D334,customers!$A$2:$A$1001,0), MATCH(orders!H$1,customers!$A$1:$I$1,0)))</f>
        <v>qparsons98@blogtalkradio.com</v>
      </c>
      <c r="I334" s="2" t="str">
        <f>_xlfn.XLOOKUP(D334,customers!$A$1:$A$1001,customers!$G$1:$G$1001,,0)</f>
        <v>United States</v>
      </c>
      <c r="J334" t="str">
        <f>INDEX(products!$A$1:$G$49,MATCH(orders!$E334,products!$A$1:$A$49,0), MATCH(orders!J$1,products!$A$1:$G$1,0))</f>
        <v>Ara</v>
      </c>
      <c r="K334" t="str">
        <f>INDEX(products!$A$1:$G$49,MATCH(orders!$E334,products!$A$1:$A$49,0), MATCH(orders!K$1,products!$A$1:$G$1,0))</f>
        <v>D</v>
      </c>
      <c r="L334" s="3">
        <f>INDEX(products!$A$1:$G$49,MATCH(orders!$E334,products!$A$1:$A$49,0), MATCH(orders!L$1,products!$A$1:$G$1,0))</f>
        <v>0.5</v>
      </c>
      <c r="M334" s="4">
        <f>INDEX(products!$A$1:$G$49,MATCH(orders!$E334,products!$A$1:$A$49,0), MATCH(orders!M$1,products!$A$1:$G$1,0))</f>
        <v>5.97</v>
      </c>
      <c r="N334" s="4">
        <f t="shared" si="10"/>
        <v>17.91</v>
      </c>
      <c r="O334" t="str">
        <f t="shared" si="11"/>
        <v>Arabica</v>
      </c>
      <c r="P334" t="str" cm="1">
        <f t="array" ref="P334">_xlfn.IFS(K334 = "M", "Medium", K334 = "L", "Light", K334 = "D", "Dark")</f>
        <v>Dark</v>
      </c>
      <c r="Q334" t="str">
        <f>_xlfn.XLOOKUP(Orders[[#This Row],[Customer ID]],customers!$A$2:$A$1001,customers!$I$2:$I$1001,,0)</f>
        <v>Yes</v>
      </c>
      <c r="S334" t="str">
        <v>LWL-68108-794</v>
      </c>
      <c r="T334">
        <v>43977</v>
      </c>
      <c r="U334" t="str">
        <v>44494-89923-UW</v>
      </c>
      <c r="V334" t="str">
        <v>A-D-0.5</v>
      </c>
      <c r="W334">
        <v>3</v>
      </c>
      <c r="X334" t="str">
        <v>Dorotea Hollyman</v>
      </c>
      <c r="Y334" t="str">
        <v>dhollymanl1@ibm.com</v>
      </c>
      <c r="Z334" t="str">
        <v>United States</v>
      </c>
      <c r="AA334" t="str">
        <v>Ara</v>
      </c>
      <c r="AB334" t="str">
        <v>D</v>
      </c>
      <c r="AC334">
        <v>0.5</v>
      </c>
      <c r="AD334">
        <v>5.97</v>
      </c>
      <c r="AE334">
        <v>17.91</v>
      </c>
      <c r="AF334" t="str">
        <v>Arabica</v>
      </c>
      <c r="AG334" t="str">
        <v>Dark</v>
      </c>
      <c r="AH334" t="str">
        <v>Yes</v>
      </c>
    </row>
    <row r="335" spans="2:34" x14ac:dyDescent="0.35">
      <c r="B335" s="2" t="s">
        <v>2369</v>
      </c>
      <c r="C335" s="5">
        <v>43712</v>
      </c>
      <c r="D335" s="2" t="s">
        <v>2370</v>
      </c>
      <c r="E335" t="s">
        <v>6146</v>
      </c>
      <c r="F335" s="2">
        <v>4</v>
      </c>
      <c r="G335" s="2" t="str">
        <f>INDEX(customers!$A$2:$I$1001,MATCH(orders!$D335,customers!$A$2:$A$1001,0), MATCH(orders!G$1,customers!$A$1:$I$1,0))</f>
        <v>Vivyan Ceely</v>
      </c>
      <c r="H335" s="2" t="str">
        <f>IF(INDEX(customers!$A$2:$I$1001,MATCH(orders!$D335,customers!$A$2:$A$1001,0), MATCH(orders!H$1,customers!$A$1:$I$1,0)) = 0, " ", INDEX(customers!$A$2:$I$1001,MATCH(orders!$D335,customers!$A$2:$A$1001,0), MATCH(orders!H$1,customers!$A$1:$I$1,0)))</f>
        <v>vceely99@auda.org.au</v>
      </c>
      <c r="I335" s="2" t="str">
        <f>_xlfn.XLOOKUP(D335,customers!$A$1:$A$1001,customers!$G$1:$G$1001,,0)</f>
        <v>United States</v>
      </c>
      <c r="J335" t="str">
        <f>INDEX(products!$A$1:$G$49,MATCH(orders!$E335,products!$A$1:$A$49,0), MATCH(orders!J$1,products!$A$1:$G$1,0))</f>
        <v>Rob</v>
      </c>
      <c r="K335" t="str">
        <f>INDEX(products!$A$1:$G$49,MATCH(orders!$E335,products!$A$1:$A$49,0), MATCH(orders!K$1,products!$A$1:$G$1,0))</f>
        <v>M</v>
      </c>
      <c r="L335" s="3">
        <f>INDEX(products!$A$1:$G$49,MATCH(orders!$E335,products!$A$1:$A$49,0), MATCH(orders!L$1,products!$A$1:$G$1,0))</f>
        <v>0.5</v>
      </c>
      <c r="M335" s="4">
        <f>INDEX(products!$A$1:$G$49,MATCH(orders!$E335,products!$A$1:$A$49,0), MATCH(orders!M$1,products!$A$1:$G$1,0))</f>
        <v>5.97</v>
      </c>
      <c r="N335" s="4">
        <f t="shared" si="10"/>
        <v>23.88</v>
      </c>
      <c r="O335" t="str">
        <f t="shared" si="11"/>
        <v>Robusta</v>
      </c>
      <c r="P335" t="str" cm="1">
        <f t="array" ref="P335">_xlfn.IFS(K335 = "M", "Medium", K335 = "L", "Light", K335 = "D", "Dark")</f>
        <v>Medium</v>
      </c>
      <c r="Q335" t="str">
        <f>_xlfn.XLOOKUP(Orders[[#This Row],[Customer ID]],customers!$A$2:$A$1001,customers!$I$2:$I$1001,,0)</f>
        <v>Yes</v>
      </c>
      <c r="S335" t="str">
        <v>FHD-94983-982</v>
      </c>
      <c r="T335">
        <v>43851</v>
      </c>
      <c r="U335" t="str">
        <v>62839-56723-CH</v>
      </c>
      <c r="V335" t="str">
        <v>R-M-0.5</v>
      </c>
      <c r="W335">
        <v>3</v>
      </c>
      <c r="X335" t="str">
        <v>Alexina Randals</v>
      </c>
      <c r="Y335" t="str">
        <v xml:space="preserve"> </v>
      </c>
      <c r="Z335" t="str">
        <v>United States</v>
      </c>
      <c r="AA335" t="str">
        <v>Rob</v>
      </c>
      <c r="AB335" t="str">
        <v>M</v>
      </c>
      <c r="AC335">
        <v>0.5</v>
      </c>
      <c r="AD335">
        <v>5.97</v>
      </c>
      <c r="AE335">
        <v>17.91</v>
      </c>
      <c r="AF335" t="str">
        <v>Robusta</v>
      </c>
      <c r="AG335" t="str">
        <v>Medium</v>
      </c>
      <c r="AH335" t="str">
        <v>Yes</v>
      </c>
    </row>
    <row r="336" spans="2:34" x14ac:dyDescent="0.35">
      <c r="B336" s="2" t="s">
        <v>2375</v>
      </c>
      <c r="C336" s="5">
        <v>43742</v>
      </c>
      <c r="D336" s="2" t="s">
        <v>2376</v>
      </c>
      <c r="E336" t="s">
        <v>6179</v>
      </c>
      <c r="F336" s="2">
        <v>5</v>
      </c>
      <c r="G336" s="2" t="str">
        <f>INDEX(customers!$A$2:$I$1001,MATCH(orders!$D336,customers!$A$2:$A$1001,0), MATCH(orders!G$1,customers!$A$1:$I$1,0))</f>
        <v>Elonore Goodings</v>
      </c>
      <c r="H336" s="2" t="str">
        <f>IF(INDEX(customers!$A$2:$I$1001,MATCH(orders!$D336,customers!$A$2:$A$1001,0), MATCH(orders!H$1,customers!$A$1:$I$1,0)) = 0, " ", INDEX(customers!$A$2:$I$1001,MATCH(orders!$D336,customers!$A$2:$A$1001,0), MATCH(orders!H$1,customers!$A$1:$I$1,0)))</f>
        <v xml:space="preserve"> </v>
      </c>
      <c r="I336" s="2" t="str">
        <f>_xlfn.XLOOKUP(D336,customers!$A$1:$A$1001,customers!$G$1:$G$1001,,0)</f>
        <v>United States</v>
      </c>
      <c r="J336" t="str">
        <f>INDEX(products!$A$1:$G$49,MATCH(orders!$E336,products!$A$1:$A$49,0), MATCH(orders!J$1,products!$A$1:$G$1,0))</f>
        <v>Rob</v>
      </c>
      <c r="K336" t="str">
        <f>INDEX(products!$A$1:$G$49,MATCH(orders!$E336,products!$A$1:$A$49,0), MATCH(orders!K$1,products!$A$1:$G$1,0))</f>
        <v>L</v>
      </c>
      <c r="L336" s="3">
        <f>INDEX(products!$A$1:$G$49,MATCH(orders!$E336,products!$A$1:$A$49,0), MATCH(orders!L$1,products!$A$1:$G$1,0))</f>
        <v>1</v>
      </c>
      <c r="M336" s="4">
        <f>INDEX(products!$A$1:$G$49,MATCH(orders!$E336,products!$A$1:$A$49,0), MATCH(orders!M$1,products!$A$1:$G$1,0))</f>
        <v>11.95</v>
      </c>
      <c r="N336" s="4">
        <f t="shared" si="10"/>
        <v>59.75</v>
      </c>
      <c r="O336" t="str">
        <f t="shared" si="11"/>
        <v>Robusta</v>
      </c>
      <c r="P336" t="str" cm="1">
        <f t="array" ref="P336">_xlfn.IFS(K336 = "M", "Medium", K336 = "L", "Light", K336 = "D", "Dark")</f>
        <v>Light</v>
      </c>
      <c r="Q336" t="str">
        <f>_xlfn.XLOOKUP(Orders[[#This Row],[Customer ID]],customers!$A$2:$A$1001,customers!$I$2:$I$1001,,0)</f>
        <v>No</v>
      </c>
      <c r="S336" t="str">
        <v>RPW-36123-215</v>
      </c>
      <c r="T336">
        <v>44396</v>
      </c>
      <c r="U336" t="str">
        <v>80640-45811-LB</v>
      </c>
      <c r="V336" t="str">
        <v>E-L-0.5</v>
      </c>
      <c r="W336">
        <v>2</v>
      </c>
      <c r="X336" t="str">
        <v>Jennifer Rangall</v>
      </c>
      <c r="Y336" t="str">
        <v>jrangall22@newsvine.com</v>
      </c>
      <c r="Z336" t="str">
        <v>United States</v>
      </c>
      <c r="AA336" t="str">
        <v>Exc</v>
      </c>
      <c r="AB336" t="str">
        <v>L</v>
      </c>
      <c r="AC336">
        <v>0.5</v>
      </c>
      <c r="AD336">
        <v>8.91</v>
      </c>
      <c r="AE336">
        <v>17.82</v>
      </c>
      <c r="AF336" t="str">
        <v>Excelsa</v>
      </c>
      <c r="AG336" t="str">
        <v>Light</v>
      </c>
      <c r="AH336" t="str">
        <v>Yes</v>
      </c>
    </row>
    <row r="337" spans="2:34" x14ac:dyDescent="0.35">
      <c r="B337" s="2" t="s">
        <v>2379</v>
      </c>
      <c r="C337" s="5">
        <v>43885</v>
      </c>
      <c r="D337" s="2" t="s">
        <v>2380</v>
      </c>
      <c r="E337" t="s">
        <v>6145</v>
      </c>
      <c r="F337" s="2">
        <v>6</v>
      </c>
      <c r="G337" s="2" t="str">
        <f>INDEX(customers!$A$2:$I$1001,MATCH(orders!$D337,customers!$A$2:$A$1001,0), MATCH(orders!G$1,customers!$A$1:$I$1,0))</f>
        <v>Clement Vasiliev</v>
      </c>
      <c r="H337" s="2" t="str">
        <f>IF(INDEX(customers!$A$2:$I$1001,MATCH(orders!$D337,customers!$A$2:$A$1001,0), MATCH(orders!H$1,customers!$A$1:$I$1,0)) = 0, " ", INDEX(customers!$A$2:$I$1001,MATCH(orders!$D337,customers!$A$2:$A$1001,0), MATCH(orders!H$1,customers!$A$1:$I$1,0)))</f>
        <v>cvasiliev9b@discuz.net</v>
      </c>
      <c r="I337" s="2" t="str">
        <f>_xlfn.XLOOKUP(D337,customers!$A$1:$A$1001,customers!$G$1:$G$1001,,0)</f>
        <v>United States</v>
      </c>
      <c r="J337" t="str">
        <f>INDEX(products!$A$1:$G$49,MATCH(orders!$E337,products!$A$1:$A$49,0), MATCH(orders!J$1,products!$A$1:$G$1,0))</f>
        <v>Lib</v>
      </c>
      <c r="K337" t="str">
        <f>INDEX(products!$A$1:$G$49,MATCH(orders!$E337,products!$A$1:$A$49,0), MATCH(orders!K$1,products!$A$1:$G$1,0))</f>
        <v>L</v>
      </c>
      <c r="L337" s="3">
        <f>INDEX(products!$A$1:$G$49,MATCH(orders!$E337,products!$A$1:$A$49,0), MATCH(orders!L$1,products!$A$1:$G$1,0))</f>
        <v>0.2</v>
      </c>
      <c r="M337" s="4">
        <f>INDEX(products!$A$1:$G$49,MATCH(orders!$E337,products!$A$1:$A$49,0), MATCH(orders!M$1,products!$A$1:$G$1,0))</f>
        <v>4.7549999999999999</v>
      </c>
      <c r="N337" s="4">
        <f t="shared" si="10"/>
        <v>28.53</v>
      </c>
      <c r="O337" t="str">
        <f t="shared" si="11"/>
        <v>Liberica</v>
      </c>
      <c r="P337" t="str" cm="1">
        <f t="array" ref="P337">_xlfn.IFS(K337 = "M", "Medium", K337 = "L", "Light", K337 = "D", "Dark")</f>
        <v>Light</v>
      </c>
      <c r="Q337" t="str">
        <f>_xlfn.XLOOKUP(Orders[[#This Row],[Customer ID]],customers!$A$2:$A$1001,customers!$I$2:$I$1001,,0)</f>
        <v>Yes</v>
      </c>
      <c r="S337" t="str">
        <v>OYU-25085-528</v>
      </c>
      <c r="T337">
        <v>44232</v>
      </c>
      <c r="U337" t="str">
        <v>10142-55267-YO</v>
      </c>
      <c r="V337" t="str">
        <v>E-L-0.2</v>
      </c>
      <c r="W337">
        <v>4</v>
      </c>
      <c r="X337" t="str">
        <v>Wilek Lightollers</v>
      </c>
      <c r="Y337" t="str">
        <v>wlightollersf9@baidu.com</v>
      </c>
      <c r="Z337" t="str">
        <v>United States</v>
      </c>
      <c r="AA337" t="str">
        <v>Exc</v>
      </c>
      <c r="AB337" t="str">
        <v>L</v>
      </c>
      <c r="AC337">
        <v>0.2</v>
      </c>
      <c r="AD337">
        <v>4.4550000000000001</v>
      </c>
      <c r="AE337">
        <v>17.82</v>
      </c>
      <c r="AF337" t="str">
        <v>Excelsa</v>
      </c>
      <c r="AG337" t="str">
        <v>Light</v>
      </c>
      <c r="AH337" t="str">
        <v>Yes</v>
      </c>
    </row>
    <row r="338" spans="2:34" x14ac:dyDescent="0.35">
      <c r="B338" s="2" t="s">
        <v>2385</v>
      </c>
      <c r="C338" s="5">
        <v>44434</v>
      </c>
      <c r="D338" s="2" t="s">
        <v>2386</v>
      </c>
      <c r="E338" t="s">
        <v>6155</v>
      </c>
      <c r="F338" s="2">
        <v>4</v>
      </c>
      <c r="G338" s="2" t="str">
        <f>INDEX(customers!$A$2:$I$1001,MATCH(orders!$D338,customers!$A$2:$A$1001,0), MATCH(orders!G$1,customers!$A$1:$I$1,0))</f>
        <v>Terencio O'Moylan</v>
      </c>
      <c r="H338" s="2" t="str">
        <f>IF(INDEX(customers!$A$2:$I$1001,MATCH(orders!$D338,customers!$A$2:$A$1001,0), MATCH(orders!H$1,customers!$A$1:$I$1,0)) = 0, " ", INDEX(customers!$A$2:$I$1001,MATCH(orders!$D338,customers!$A$2:$A$1001,0), MATCH(orders!H$1,customers!$A$1:$I$1,0)))</f>
        <v>tomoylan9c@liveinternet.ru</v>
      </c>
      <c r="I338" s="2" t="str">
        <f>_xlfn.XLOOKUP(D338,customers!$A$1:$A$1001,customers!$G$1:$G$1001,,0)</f>
        <v>United Kingdom</v>
      </c>
      <c r="J338" t="str">
        <f>INDEX(products!$A$1:$G$49,MATCH(orders!$E338,products!$A$1:$A$49,0), MATCH(orders!J$1,products!$A$1:$G$1,0))</f>
        <v>Ara</v>
      </c>
      <c r="K338" t="str">
        <f>INDEX(products!$A$1:$G$49,MATCH(orders!$E338,products!$A$1:$A$49,0), MATCH(orders!K$1,products!$A$1:$G$1,0))</f>
        <v>M</v>
      </c>
      <c r="L338" s="3">
        <f>INDEX(products!$A$1:$G$49,MATCH(orders!$E338,products!$A$1:$A$49,0), MATCH(orders!L$1,products!$A$1:$G$1,0))</f>
        <v>1</v>
      </c>
      <c r="M338" s="4">
        <f>INDEX(products!$A$1:$G$49,MATCH(orders!$E338,products!$A$1:$A$49,0), MATCH(orders!M$1,products!$A$1:$G$1,0))</f>
        <v>11.25</v>
      </c>
      <c r="N338" s="4">
        <f t="shared" si="10"/>
        <v>45</v>
      </c>
      <c r="O338" t="str">
        <f t="shared" si="11"/>
        <v>Arabica</v>
      </c>
      <c r="P338" t="str" cm="1">
        <f t="array" ref="P338">_xlfn.IFS(K338 = "M", "Medium", K338 = "L", "Light", K338 = "D", "Dark")</f>
        <v>Medium</v>
      </c>
      <c r="Q338" t="str">
        <f>_xlfn.XLOOKUP(Orders[[#This Row],[Customer ID]],customers!$A$2:$A$1001,customers!$I$2:$I$1001,,0)</f>
        <v>No</v>
      </c>
      <c r="S338" t="str">
        <v>OKU-29966-417</v>
      </c>
      <c r="T338">
        <v>43761</v>
      </c>
      <c r="U338" t="str">
        <v>76192-13390-HZ</v>
      </c>
      <c r="V338" t="str">
        <v>E-L-0.2</v>
      </c>
      <c r="W338">
        <v>4</v>
      </c>
      <c r="X338" t="str">
        <v>Granville Alberts</v>
      </c>
      <c r="Y338" t="str">
        <v>galbertsfc@etsy.com</v>
      </c>
      <c r="Z338" t="str">
        <v>United Kingdom</v>
      </c>
      <c r="AA338" t="str">
        <v>Exc</v>
      </c>
      <c r="AB338" t="str">
        <v>L</v>
      </c>
      <c r="AC338">
        <v>0.2</v>
      </c>
      <c r="AD338">
        <v>4.4550000000000001</v>
      </c>
      <c r="AE338">
        <v>17.82</v>
      </c>
      <c r="AF338" t="str">
        <v>Excelsa</v>
      </c>
      <c r="AG338" t="str">
        <v>Light</v>
      </c>
      <c r="AH338" t="str">
        <v>Yes</v>
      </c>
    </row>
    <row r="339" spans="2:34" x14ac:dyDescent="0.35">
      <c r="B339" s="2" t="s">
        <v>2391</v>
      </c>
      <c r="C339" s="5">
        <v>44472</v>
      </c>
      <c r="D339" s="2" t="s">
        <v>2331</v>
      </c>
      <c r="E339" t="s">
        <v>6185</v>
      </c>
      <c r="F339" s="2">
        <v>2</v>
      </c>
      <c r="G339" s="2" t="str">
        <f>INDEX(customers!$A$2:$I$1001,MATCH(orders!$D339,customers!$A$2:$A$1001,0), MATCH(orders!G$1,customers!$A$1:$I$1,0))</f>
        <v>Flynn Antony</v>
      </c>
      <c r="H339" s="2" t="str">
        <f>IF(INDEX(customers!$A$2:$I$1001,MATCH(orders!$D339,customers!$A$2:$A$1001,0), MATCH(orders!H$1,customers!$A$1:$I$1,0)) = 0, " ", INDEX(customers!$A$2:$I$1001,MATCH(orders!$D339,customers!$A$2:$A$1001,0), MATCH(orders!H$1,customers!$A$1:$I$1,0)))</f>
        <v xml:space="preserve"> </v>
      </c>
      <c r="I339" s="2" t="str">
        <f>_xlfn.XLOOKUP(D339,customers!$A$1:$A$1001,customers!$G$1:$G$1001,,0)</f>
        <v>United States</v>
      </c>
      <c r="J339" t="str">
        <f>INDEX(products!$A$1:$G$49,MATCH(orders!$E339,products!$A$1:$A$49,0), MATCH(orders!J$1,products!$A$1:$G$1,0))</f>
        <v>Exc</v>
      </c>
      <c r="K339" t="str">
        <f>INDEX(products!$A$1:$G$49,MATCH(orders!$E339,products!$A$1:$A$49,0), MATCH(orders!K$1,products!$A$1:$G$1,0))</f>
        <v>D</v>
      </c>
      <c r="L339" s="3">
        <f>INDEX(products!$A$1:$G$49,MATCH(orders!$E339,products!$A$1:$A$49,0), MATCH(orders!L$1,products!$A$1:$G$1,0))</f>
        <v>2.5</v>
      </c>
      <c r="M339" s="4">
        <f>INDEX(products!$A$1:$G$49,MATCH(orders!$E339,products!$A$1:$A$49,0), MATCH(orders!M$1,products!$A$1:$G$1,0))</f>
        <v>27.945</v>
      </c>
      <c r="N339" s="4">
        <f t="shared" si="10"/>
        <v>55.89</v>
      </c>
      <c r="O339" t="str">
        <f t="shared" si="11"/>
        <v>Excelsa</v>
      </c>
      <c r="P339" t="str" cm="1">
        <f t="array" ref="P339">_xlfn.IFS(K339 = "M", "Medium", K339 = "L", "Light", K339 = "D", "Dark")</f>
        <v>Dark</v>
      </c>
      <c r="Q339" t="str">
        <f>_xlfn.XLOOKUP(Orders[[#This Row],[Customer ID]],customers!$A$2:$A$1001,customers!$I$2:$I$1001,,0)</f>
        <v>No</v>
      </c>
      <c r="S339" t="str">
        <v>KFJ-46568-890</v>
      </c>
      <c r="T339">
        <v>43485</v>
      </c>
      <c r="U339" t="str">
        <v>71003-85639-HB</v>
      </c>
      <c r="V339" t="str">
        <v>E-L-0.5</v>
      </c>
      <c r="W339">
        <v>2</v>
      </c>
      <c r="X339" t="str">
        <v>Lyell Murch</v>
      </c>
      <c r="Y339" t="str">
        <v xml:space="preserve"> </v>
      </c>
      <c r="Z339" t="str">
        <v>United States</v>
      </c>
      <c r="AA339" t="str">
        <v>Exc</v>
      </c>
      <c r="AB339" t="str">
        <v>L</v>
      </c>
      <c r="AC339">
        <v>0.5</v>
      </c>
      <c r="AD339">
        <v>8.91</v>
      </c>
      <c r="AE339">
        <v>17.82</v>
      </c>
      <c r="AF339" t="str">
        <v>Excelsa</v>
      </c>
      <c r="AG339" t="str">
        <v>Light</v>
      </c>
      <c r="AH339" t="str">
        <v>Yes</v>
      </c>
    </row>
    <row r="340" spans="2:34" x14ac:dyDescent="0.35">
      <c r="B340" s="2" t="s">
        <v>2396</v>
      </c>
      <c r="C340" s="5">
        <v>43995</v>
      </c>
      <c r="D340" s="2" t="s">
        <v>2397</v>
      </c>
      <c r="E340" t="s">
        <v>6171</v>
      </c>
      <c r="F340" s="2">
        <v>4</v>
      </c>
      <c r="G340" s="2" t="str">
        <f>INDEX(customers!$A$2:$I$1001,MATCH(orders!$D340,customers!$A$2:$A$1001,0), MATCH(orders!G$1,customers!$A$1:$I$1,0))</f>
        <v>Wyatan Fetherston</v>
      </c>
      <c r="H340" s="2" t="str">
        <f>IF(INDEX(customers!$A$2:$I$1001,MATCH(orders!$D340,customers!$A$2:$A$1001,0), MATCH(orders!H$1,customers!$A$1:$I$1,0)) = 0, " ", INDEX(customers!$A$2:$I$1001,MATCH(orders!$D340,customers!$A$2:$A$1001,0), MATCH(orders!H$1,customers!$A$1:$I$1,0)))</f>
        <v>wfetherston9e@constantcontact.com</v>
      </c>
      <c r="I340" s="2" t="str">
        <f>_xlfn.XLOOKUP(D340,customers!$A$1:$A$1001,customers!$G$1:$G$1001,,0)</f>
        <v>United States</v>
      </c>
      <c r="J340" t="str">
        <f>INDEX(products!$A$1:$G$49,MATCH(orders!$E340,products!$A$1:$A$49,0), MATCH(orders!J$1,products!$A$1:$G$1,0))</f>
        <v>Exc</v>
      </c>
      <c r="K340" t="str">
        <f>INDEX(products!$A$1:$G$49,MATCH(orders!$E340,products!$A$1:$A$49,0), MATCH(orders!K$1,products!$A$1:$G$1,0))</f>
        <v>L</v>
      </c>
      <c r="L340" s="3">
        <f>INDEX(products!$A$1:$G$49,MATCH(orders!$E340,products!$A$1:$A$49,0), MATCH(orders!L$1,products!$A$1:$G$1,0))</f>
        <v>1</v>
      </c>
      <c r="M340" s="4">
        <f>INDEX(products!$A$1:$G$49,MATCH(orders!$E340,products!$A$1:$A$49,0), MATCH(orders!M$1,products!$A$1:$G$1,0))</f>
        <v>14.85</v>
      </c>
      <c r="N340" s="4">
        <f t="shared" si="10"/>
        <v>59.4</v>
      </c>
      <c r="O340" t="str">
        <f t="shared" si="11"/>
        <v>Excelsa</v>
      </c>
      <c r="P340" t="str" cm="1">
        <f t="array" ref="P340">_xlfn.IFS(K340 = "M", "Medium", K340 = "L", "Light", K340 = "D", "Dark")</f>
        <v>Light</v>
      </c>
      <c r="Q340" t="str">
        <f>_xlfn.XLOOKUP(Orders[[#This Row],[Customer ID]],customers!$A$2:$A$1001,customers!$I$2:$I$1001,,0)</f>
        <v>No</v>
      </c>
      <c r="S340" t="str">
        <v>FND-99527-640</v>
      </c>
      <c r="T340">
        <v>44396</v>
      </c>
      <c r="U340" t="str">
        <v>89574-96203-EP</v>
      </c>
      <c r="V340" t="str">
        <v>E-L-0.5</v>
      </c>
      <c r="W340">
        <v>2</v>
      </c>
      <c r="X340" t="str">
        <v>Rhetta Elnaugh</v>
      </c>
      <c r="Y340" t="str">
        <v>relnaughlj@comsenz.com</v>
      </c>
      <c r="Z340" t="str">
        <v>United States</v>
      </c>
      <c r="AA340" t="str">
        <v>Exc</v>
      </c>
      <c r="AB340" t="str">
        <v>L</v>
      </c>
      <c r="AC340">
        <v>0.5</v>
      </c>
      <c r="AD340">
        <v>8.91</v>
      </c>
      <c r="AE340">
        <v>17.82</v>
      </c>
      <c r="AF340" t="str">
        <v>Excelsa</v>
      </c>
      <c r="AG340" t="str">
        <v>Light</v>
      </c>
      <c r="AH340" t="str">
        <v>Yes</v>
      </c>
    </row>
    <row r="341" spans="2:34" x14ac:dyDescent="0.35">
      <c r="B341" s="2" t="s">
        <v>2402</v>
      </c>
      <c r="C341" s="5">
        <v>44256</v>
      </c>
      <c r="D341" s="2" t="s">
        <v>2403</v>
      </c>
      <c r="E341" t="s">
        <v>6153</v>
      </c>
      <c r="F341" s="2">
        <v>2</v>
      </c>
      <c r="G341" s="2" t="str">
        <f>INDEX(customers!$A$2:$I$1001,MATCH(orders!$D341,customers!$A$2:$A$1001,0), MATCH(orders!G$1,customers!$A$1:$I$1,0))</f>
        <v>Emmaline Rasmus</v>
      </c>
      <c r="H341" s="2" t="str">
        <f>IF(INDEX(customers!$A$2:$I$1001,MATCH(orders!$D341,customers!$A$2:$A$1001,0), MATCH(orders!H$1,customers!$A$1:$I$1,0)) = 0, " ", INDEX(customers!$A$2:$I$1001,MATCH(orders!$D341,customers!$A$2:$A$1001,0), MATCH(orders!H$1,customers!$A$1:$I$1,0)))</f>
        <v>erasmus9f@techcrunch.com</v>
      </c>
      <c r="I341" s="2" t="str">
        <f>_xlfn.XLOOKUP(D341,customers!$A$1:$A$1001,customers!$G$1:$G$1001,,0)</f>
        <v>United States</v>
      </c>
      <c r="J341" t="str">
        <f>INDEX(products!$A$1:$G$49,MATCH(orders!$E341,products!$A$1:$A$49,0), MATCH(orders!J$1,products!$A$1:$G$1,0))</f>
        <v>Exc</v>
      </c>
      <c r="K341" t="str">
        <f>INDEX(products!$A$1:$G$49,MATCH(orders!$E341,products!$A$1:$A$49,0), MATCH(orders!K$1,products!$A$1:$G$1,0))</f>
        <v>D</v>
      </c>
      <c r="L341" s="3">
        <f>INDEX(products!$A$1:$G$49,MATCH(orders!$E341,products!$A$1:$A$49,0), MATCH(orders!L$1,products!$A$1:$G$1,0))</f>
        <v>0.2</v>
      </c>
      <c r="M341" s="4">
        <f>INDEX(products!$A$1:$G$49,MATCH(orders!$E341,products!$A$1:$A$49,0), MATCH(orders!M$1,products!$A$1:$G$1,0))</f>
        <v>3.645</v>
      </c>
      <c r="N341" s="4">
        <f t="shared" si="10"/>
        <v>7.29</v>
      </c>
      <c r="O341" t="str">
        <f t="shared" si="11"/>
        <v>Excelsa</v>
      </c>
      <c r="P341" t="str" cm="1">
        <f t="array" ref="P341">_xlfn.IFS(K341 = "M", "Medium", K341 = "L", "Light", K341 = "D", "Dark")</f>
        <v>Dark</v>
      </c>
      <c r="Q341" t="str">
        <f>_xlfn.XLOOKUP(Orders[[#This Row],[Customer ID]],customers!$A$2:$A$1001,customers!$I$2:$I$1001,,0)</f>
        <v>Yes</v>
      </c>
      <c r="S341" t="str">
        <v>SKO-45740-621</v>
      </c>
      <c r="T341">
        <v>43846</v>
      </c>
      <c r="U341" t="str">
        <v>04666-71569-RI</v>
      </c>
      <c r="V341" t="str">
        <v>L-M-0.5</v>
      </c>
      <c r="W341">
        <v>2</v>
      </c>
      <c r="X341" t="str">
        <v>Zacharias Kiffe</v>
      </c>
      <c r="Y341" t="str">
        <v>zkiffe74@cyberchimps.com</v>
      </c>
      <c r="Z341" t="str">
        <v>United States</v>
      </c>
      <c r="AA341" t="str">
        <v>Lib</v>
      </c>
      <c r="AB341" t="str">
        <v>M</v>
      </c>
      <c r="AC341">
        <v>0.5</v>
      </c>
      <c r="AD341">
        <v>8.73</v>
      </c>
      <c r="AE341">
        <v>17.46</v>
      </c>
      <c r="AF341" t="str">
        <v>Liberica</v>
      </c>
      <c r="AG341" t="str">
        <v>Medium</v>
      </c>
      <c r="AH341" t="str">
        <v>Yes</v>
      </c>
    </row>
    <row r="342" spans="2:34" x14ac:dyDescent="0.35">
      <c r="B342" s="2" t="s">
        <v>2408</v>
      </c>
      <c r="C342" s="5">
        <v>43528</v>
      </c>
      <c r="D342" s="2" t="s">
        <v>2409</v>
      </c>
      <c r="E342" t="s">
        <v>6144</v>
      </c>
      <c r="F342" s="2">
        <v>1</v>
      </c>
      <c r="G342" s="2" t="str">
        <f>INDEX(customers!$A$2:$I$1001,MATCH(orders!$D342,customers!$A$2:$A$1001,0), MATCH(orders!G$1,customers!$A$1:$I$1,0))</f>
        <v>Wesley Giorgioni</v>
      </c>
      <c r="H342" s="2" t="str">
        <f>IF(INDEX(customers!$A$2:$I$1001,MATCH(orders!$D342,customers!$A$2:$A$1001,0), MATCH(orders!H$1,customers!$A$1:$I$1,0)) = 0, " ", INDEX(customers!$A$2:$I$1001,MATCH(orders!$D342,customers!$A$2:$A$1001,0), MATCH(orders!H$1,customers!$A$1:$I$1,0)))</f>
        <v>wgiorgioni9g@wikipedia.org</v>
      </c>
      <c r="I342" s="2" t="str">
        <f>_xlfn.XLOOKUP(D342,customers!$A$1:$A$1001,customers!$G$1:$G$1001,,0)</f>
        <v>United States</v>
      </c>
      <c r="J342" t="str">
        <f>INDEX(products!$A$1:$G$49,MATCH(orders!$E342,products!$A$1:$A$49,0), MATCH(orders!J$1,products!$A$1:$G$1,0))</f>
        <v>Exc</v>
      </c>
      <c r="K342" t="str">
        <f>INDEX(products!$A$1:$G$49,MATCH(orders!$E342,products!$A$1:$A$49,0), MATCH(orders!K$1,products!$A$1:$G$1,0))</f>
        <v>D</v>
      </c>
      <c r="L342" s="3">
        <f>INDEX(products!$A$1:$G$49,MATCH(orders!$E342,products!$A$1:$A$49,0), MATCH(orders!L$1,products!$A$1:$G$1,0))</f>
        <v>0.5</v>
      </c>
      <c r="M342" s="4">
        <f>INDEX(products!$A$1:$G$49,MATCH(orders!$E342,products!$A$1:$A$49,0), MATCH(orders!M$1,products!$A$1:$G$1,0))</f>
        <v>7.29</v>
      </c>
      <c r="N342" s="4">
        <f t="shared" si="10"/>
        <v>7.29</v>
      </c>
      <c r="O342" t="str">
        <f t="shared" si="11"/>
        <v>Excelsa</v>
      </c>
      <c r="P342" t="str" cm="1">
        <f t="array" ref="P342">_xlfn.IFS(K342 = "M", "Medium", K342 = "L", "Light", K342 = "D", "Dark")</f>
        <v>Dark</v>
      </c>
      <c r="Q342" t="str">
        <f>_xlfn.XLOOKUP(Orders[[#This Row],[Customer ID]],customers!$A$2:$A$1001,customers!$I$2:$I$1001,,0)</f>
        <v>Yes</v>
      </c>
      <c r="S342" t="str">
        <v>IDU-25793-399</v>
      </c>
      <c r="T342">
        <v>44169</v>
      </c>
      <c r="U342" t="str">
        <v>76664-37050-DT</v>
      </c>
      <c r="V342" t="str">
        <v>A-M-0.2</v>
      </c>
      <c r="W342">
        <v>5</v>
      </c>
      <c r="X342" t="str">
        <v>Aurea Corradino</v>
      </c>
      <c r="Y342" t="str">
        <v>acorradinoj@harvard.edu</v>
      </c>
      <c r="Z342" t="str">
        <v>United States</v>
      </c>
      <c r="AA342" t="str">
        <v>Ara</v>
      </c>
      <c r="AB342" t="str">
        <v>M</v>
      </c>
      <c r="AC342">
        <v>0.2</v>
      </c>
      <c r="AD342">
        <v>3.375</v>
      </c>
      <c r="AE342">
        <v>16.875</v>
      </c>
      <c r="AF342" t="str">
        <v>Arabica</v>
      </c>
      <c r="AG342" t="str">
        <v>Medium</v>
      </c>
      <c r="AH342" t="str">
        <v>Yes</v>
      </c>
    </row>
    <row r="343" spans="2:34" x14ac:dyDescent="0.35">
      <c r="B343" s="2" t="s">
        <v>2414</v>
      </c>
      <c r="C343" s="5">
        <v>43751</v>
      </c>
      <c r="D343" s="2" t="s">
        <v>2415</v>
      </c>
      <c r="E343" t="s">
        <v>6176</v>
      </c>
      <c r="F343" s="2">
        <v>2</v>
      </c>
      <c r="G343" s="2" t="str">
        <f>INDEX(customers!$A$2:$I$1001,MATCH(orders!$D343,customers!$A$2:$A$1001,0), MATCH(orders!G$1,customers!$A$1:$I$1,0))</f>
        <v>Lucienne Scargle</v>
      </c>
      <c r="H343" s="2" t="str">
        <f>IF(INDEX(customers!$A$2:$I$1001,MATCH(orders!$D343,customers!$A$2:$A$1001,0), MATCH(orders!H$1,customers!$A$1:$I$1,0)) = 0, " ", INDEX(customers!$A$2:$I$1001,MATCH(orders!$D343,customers!$A$2:$A$1001,0), MATCH(orders!H$1,customers!$A$1:$I$1,0)))</f>
        <v>lscargle9h@myspace.com</v>
      </c>
      <c r="I343" s="2" t="str">
        <f>_xlfn.XLOOKUP(D343,customers!$A$1:$A$1001,customers!$G$1:$G$1001,,0)</f>
        <v>United States</v>
      </c>
      <c r="J343" t="str">
        <f>INDEX(products!$A$1:$G$49,MATCH(orders!$E343,products!$A$1:$A$49,0), MATCH(orders!J$1,products!$A$1:$G$1,0))</f>
        <v>Exc</v>
      </c>
      <c r="K343" t="str">
        <f>INDEX(products!$A$1:$G$49,MATCH(orders!$E343,products!$A$1:$A$49,0), MATCH(orders!K$1,products!$A$1:$G$1,0))</f>
        <v>L</v>
      </c>
      <c r="L343" s="3">
        <f>INDEX(products!$A$1:$G$49,MATCH(orders!$E343,products!$A$1:$A$49,0), MATCH(orders!L$1,products!$A$1:$G$1,0))</f>
        <v>0.5</v>
      </c>
      <c r="M343" s="4">
        <f>INDEX(products!$A$1:$G$49,MATCH(orders!$E343,products!$A$1:$A$49,0), MATCH(orders!M$1,products!$A$1:$G$1,0))</f>
        <v>8.91</v>
      </c>
      <c r="N343" s="4">
        <f t="shared" si="10"/>
        <v>17.82</v>
      </c>
      <c r="O343" t="str">
        <f t="shared" si="11"/>
        <v>Excelsa</v>
      </c>
      <c r="P343" t="str" cm="1">
        <f t="array" ref="P343">_xlfn.IFS(K343 = "M", "Medium", K343 = "L", "Light", K343 = "D", "Dark")</f>
        <v>Light</v>
      </c>
      <c r="Q343" t="str">
        <f>_xlfn.XLOOKUP(Orders[[#This Row],[Customer ID]],customers!$A$2:$A$1001,customers!$I$2:$I$1001,,0)</f>
        <v>No</v>
      </c>
      <c r="S343" t="str">
        <v>GPT-67705-953</v>
      </c>
      <c r="T343">
        <v>43781</v>
      </c>
      <c r="U343" t="str">
        <v>70631-33225-MZ</v>
      </c>
      <c r="V343" t="str">
        <v>A-M-0.2</v>
      </c>
      <c r="W343">
        <v>5</v>
      </c>
      <c r="X343" t="str">
        <v>Correy Bourner</v>
      </c>
      <c r="Y343" t="str">
        <v>cbournermw@chronoengine.com</v>
      </c>
      <c r="Z343" t="str">
        <v>United States</v>
      </c>
      <c r="AA343" t="str">
        <v>Ara</v>
      </c>
      <c r="AB343" t="str">
        <v>M</v>
      </c>
      <c r="AC343">
        <v>0.2</v>
      </c>
      <c r="AD343">
        <v>3.375</v>
      </c>
      <c r="AE343">
        <v>16.875</v>
      </c>
      <c r="AF343" t="str">
        <v>Arabica</v>
      </c>
      <c r="AG343" t="str">
        <v>Medium</v>
      </c>
      <c r="AH343" t="str">
        <v>Yes</v>
      </c>
    </row>
    <row r="344" spans="2:34" x14ac:dyDescent="0.35">
      <c r="B344" s="2" t="s">
        <v>2414</v>
      </c>
      <c r="C344" s="5">
        <v>43751</v>
      </c>
      <c r="D344" s="2" t="s">
        <v>2415</v>
      </c>
      <c r="E344" t="s">
        <v>6169</v>
      </c>
      <c r="F344" s="2">
        <v>5</v>
      </c>
      <c r="G344" s="2" t="str">
        <f>INDEX(customers!$A$2:$I$1001,MATCH(orders!$D344,customers!$A$2:$A$1001,0), MATCH(orders!G$1,customers!$A$1:$I$1,0))</f>
        <v>Lucienne Scargle</v>
      </c>
      <c r="H344" s="2" t="str">
        <f>IF(INDEX(customers!$A$2:$I$1001,MATCH(orders!$D344,customers!$A$2:$A$1001,0), MATCH(orders!H$1,customers!$A$1:$I$1,0)) = 0, " ", INDEX(customers!$A$2:$I$1001,MATCH(orders!$D344,customers!$A$2:$A$1001,0), MATCH(orders!H$1,customers!$A$1:$I$1,0)))</f>
        <v>lscargle9h@myspace.com</v>
      </c>
      <c r="I344" s="2" t="str">
        <f>_xlfn.XLOOKUP(D344,customers!$A$1:$A$1001,customers!$G$1:$G$1001,,0)</f>
        <v>United States</v>
      </c>
      <c r="J344" t="str">
        <f>INDEX(products!$A$1:$G$49,MATCH(orders!$E344,products!$A$1:$A$49,0), MATCH(orders!J$1,products!$A$1:$G$1,0))</f>
        <v>Lib</v>
      </c>
      <c r="K344" t="str">
        <f>INDEX(products!$A$1:$G$49,MATCH(orders!$E344,products!$A$1:$A$49,0), MATCH(orders!K$1,products!$A$1:$G$1,0))</f>
        <v>D</v>
      </c>
      <c r="L344" s="3">
        <f>INDEX(products!$A$1:$G$49,MATCH(orders!$E344,products!$A$1:$A$49,0), MATCH(orders!L$1,products!$A$1:$G$1,0))</f>
        <v>0.5</v>
      </c>
      <c r="M344" s="4">
        <f>INDEX(products!$A$1:$G$49,MATCH(orders!$E344,products!$A$1:$A$49,0), MATCH(orders!M$1,products!$A$1:$G$1,0))</f>
        <v>7.77</v>
      </c>
      <c r="N344" s="4">
        <f t="shared" si="10"/>
        <v>38.849999999999994</v>
      </c>
      <c r="O344" t="str">
        <f t="shared" si="11"/>
        <v>Liberica</v>
      </c>
      <c r="P344" t="str" cm="1">
        <f t="array" ref="P344">_xlfn.IFS(K344 = "M", "Medium", K344 = "L", "Light", K344 = "D", "Dark")</f>
        <v>Dark</v>
      </c>
      <c r="Q344" t="str">
        <f>_xlfn.XLOOKUP(Orders[[#This Row],[Customer ID]],customers!$A$2:$A$1001,customers!$I$2:$I$1001,,0)</f>
        <v>No</v>
      </c>
      <c r="S344" t="str">
        <v>HPI-42308-142</v>
      </c>
      <c r="T344">
        <v>43932</v>
      </c>
      <c r="U344" t="str">
        <v>06631-86965-XP</v>
      </c>
      <c r="V344" t="str">
        <v>E-M-0.5</v>
      </c>
      <c r="W344">
        <v>2</v>
      </c>
      <c r="X344" t="str">
        <v>Olag Baudassi</v>
      </c>
      <c r="Y344" t="str">
        <v>obaudassi18@seesaa.net</v>
      </c>
      <c r="Z344" t="str">
        <v>United States</v>
      </c>
      <c r="AA344" t="str">
        <v>Exc</v>
      </c>
      <c r="AB344" t="str">
        <v>M</v>
      </c>
      <c r="AC344">
        <v>0.5</v>
      </c>
      <c r="AD344">
        <v>8.25</v>
      </c>
      <c r="AE344">
        <v>16.5</v>
      </c>
      <c r="AF344" t="str">
        <v>Excelsa</v>
      </c>
      <c r="AG344" t="str">
        <v>Medium</v>
      </c>
      <c r="AH344" t="str">
        <v>Yes</v>
      </c>
    </row>
    <row r="345" spans="2:34" x14ac:dyDescent="0.35">
      <c r="B345" s="2" t="s">
        <v>2424</v>
      </c>
      <c r="C345" s="5">
        <v>43692</v>
      </c>
      <c r="D345" s="2" t="s">
        <v>2425</v>
      </c>
      <c r="E345" t="s">
        <v>6172</v>
      </c>
      <c r="F345" s="2">
        <v>6</v>
      </c>
      <c r="G345" s="2" t="str">
        <f>INDEX(customers!$A$2:$I$1001,MATCH(orders!$D345,customers!$A$2:$A$1001,0), MATCH(orders!G$1,customers!$A$1:$I$1,0))</f>
        <v>Noam Climance</v>
      </c>
      <c r="H345" s="2" t="str">
        <f>IF(INDEX(customers!$A$2:$I$1001,MATCH(orders!$D345,customers!$A$2:$A$1001,0), MATCH(orders!H$1,customers!$A$1:$I$1,0)) = 0, " ", INDEX(customers!$A$2:$I$1001,MATCH(orders!$D345,customers!$A$2:$A$1001,0), MATCH(orders!H$1,customers!$A$1:$I$1,0)))</f>
        <v>nclimance9j@europa.eu</v>
      </c>
      <c r="I345" s="2" t="str">
        <f>_xlfn.XLOOKUP(D345,customers!$A$1:$A$1001,customers!$G$1:$G$1001,,0)</f>
        <v>United States</v>
      </c>
      <c r="J345" t="str">
        <f>INDEX(products!$A$1:$G$49,MATCH(orders!$E345,products!$A$1:$A$49,0), MATCH(orders!J$1,products!$A$1:$G$1,0))</f>
        <v>Rob</v>
      </c>
      <c r="K345" t="str">
        <f>INDEX(products!$A$1:$G$49,MATCH(orders!$E345,products!$A$1:$A$49,0), MATCH(orders!K$1,products!$A$1:$G$1,0))</f>
        <v>D</v>
      </c>
      <c r="L345" s="3">
        <f>INDEX(products!$A$1:$G$49,MATCH(orders!$E345,products!$A$1:$A$49,0), MATCH(orders!L$1,products!$A$1:$G$1,0))</f>
        <v>0.5</v>
      </c>
      <c r="M345" s="4">
        <f>INDEX(products!$A$1:$G$49,MATCH(orders!$E345,products!$A$1:$A$49,0), MATCH(orders!M$1,products!$A$1:$G$1,0))</f>
        <v>5.3699999999999992</v>
      </c>
      <c r="N345" s="4">
        <f t="shared" si="10"/>
        <v>32.22</v>
      </c>
      <c r="O345" t="str">
        <f t="shared" si="11"/>
        <v>Robusta</v>
      </c>
      <c r="P345" t="str" cm="1">
        <f t="array" ref="P345">_xlfn.IFS(K345 = "M", "Medium", K345 = "L", "Light", K345 = "D", "Dark")</f>
        <v>Dark</v>
      </c>
      <c r="Q345" t="str">
        <f>_xlfn.XLOOKUP(Orders[[#This Row],[Customer ID]],customers!$A$2:$A$1001,customers!$I$2:$I$1001,,0)</f>
        <v>No</v>
      </c>
      <c r="S345" t="str">
        <v>XMC-20620-809</v>
      </c>
      <c r="T345">
        <v>44330</v>
      </c>
      <c r="U345" t="str">
        <v>83543-79246-ON</v>
      </c>
      <c r="V345" t="str">
        <v>E-M-0.5</v>
      </c>
      <c r="W345">
        <v>2</v>
      </c>
      <c r="X345" t="str">
        <v>Nannie Naseby</v>
      </c>
      <c r="Y345" t="str">
        <v>nnasebyes@umich.edu</v>
      </c>
      <c r="Z345" t="str">
        <v>United States</v>
      </c>
      <c r="AA345" t="str">
        <v>Exc</v>
      </c>
      <c r="AB345" t="str">
        <v>M</v>
      </c>
      <c r="AC345">
        <v>0.5</v>
      </c>
      <c r="AD345">
        <v>8.25</v>
      </c>
      <c r="AE345">
        <v>16.5</v>
      </c>
      <c r="AF345" t="str">
        <v>Excelsa</v>
      </c>
      <c r="AG345" t="str">
        <v>Medium</v>
      </c>
      <c r="AH345" t="str">
        <v>Yes</v>
      </c>
    </row>
    <row r="346" spans="2:34" x14ac:dyDescent="0.35">
      <c r="B346" s="2" t="s">
        <v>2429</v>
      </c>
      <c r="C346" s="5">
        <v>44529</v>
      </c>
      <c r="D346" s="2" t="s">
        <v>2430</v>
      </c>
      <c r="E346" t="s">
        <v>6138</v>
      </c>
      <c r="F346" s="2">
        <v>2</v>
      </c>
      <c r="G346" s="2" t="str">
        <f>INDEX(customers!$A$2:$I$1001,MATCH(orders!$D346,customers!$A$2:$A$1001,0), MATCH(orders!G$1,customers!$A$1:$I$1,0))</f>
        <v>Catarina Donn</v>
      </c>
      <c r="H346" s="2" t="str">
        <f>IF(INDEX(customers!$A$2:$I$1001,MATCH(orders!$D346,customers!$A$2:$A$1001,0), MATCH(orders!H$1,customers!$A$1:$I$1,0)) = 0, " ", INDEX(customers!$A$2:$I$1001,MATCH(orders!$D346,customers!$A$2:$A$1001,0), MATCH(orders!H$1,customers!$A$1:$I$1,0)))</f>
        <v xml:space="preserve"> </v>
      </c>
      <c r="I346" s="2" t="str">
        <f>_xlfn.XLOOKUP(D346,customers!$A$1:$A$1001,customers!$G$1:$G$1001,,0)</f>
        <v>Ireland</v>
      </c>
      <c r="J346" t="str">
        <f>INDEX(products!$A$1:$G$49,MATCH(orders!$E346,products!$A$1:$A$49,0), MATCH(orders!J$1,products!$A$1:$G$1,0))</f>
        <v>Rob</v>
      </c>
      <c r="K346" t="str">
        <f>INDEX(products!$A$1:$G$49,MATCH(orders!$E346,products!$A$1:$A$49,0), MATCH(orders!K$1,products!$A$1:$G$1,0))</f>
        <v>M</v>
      </c>
      <c r="L346" s="3">
        <f>INDEX(products!$A$1:$G$49,MATCH(orders!$E346,products!$A$1:$A$49,0), MATCH(orders!L$1,products!$A$1:$G$1,0))</f>
        <v>1</v>
      </c>
      <c r="M346" s="4">
        <f>INDEX(products!$A$1:$G$49,MATCH(orders!$E346,products!$A$1:$A$49,0), MATCH(orders!M$1,products!$A$1:$G$1,0))</f>
        <v>9.9499999999999993</v>
      </c>
      <c r="N346" s="4">
        <f t="shared" si="10"/>
        <v>19.899999999999999</v>
      </c>
      <c r="O346" t="str">
        <f t="shared" si="11"/>
        <v>Robusta</v>
      </c>
      <c r="P346" t="str" cm="1">
        <f t="array" ref="P346">_xlfn.IFS(K346 = "M", "Medium", K346 = "L", "Light", K346 = "D", "Dark")</f>
        <v>Medium</v>
      </c>
      <c r="Q346" t="str">
        <f>_xlfn.XLOOKUP(Orders[[#This Row],[Customer ID]],customers!$A$2:$A$1001,customers!$I$2:$I$1001,,0)</f>
        <v>Yes</v>
      </c>
      <c r="S346" t="str">
        <v>ETD-58130-674</v>
      </c>
      <c r="T346">
        <v>44505</v>
      </c>
      <c r="U346" t="str">
        <v>05325-97750-WP</v>
      </c>
      <c r="V346" t="str">
        <v>E-M-0.5</v>
      </c>
      <c r="W346">
        <v>2</v>
      </c>
      <c r="X346" t="str">
        <v>Cody Verissimo</v>
      </c>
      <c r="Y346" t="str">
        <v>cverissimogh@theglobeandmail.com</v>
      </c>
      <c r="Z346" t="str">
        <v>United Kingdom</v>
      </c>
      <c r="AA346" t="str">
        <v>Exc</v>
      </c>
      <c r="AB346" t="str">
        <v>M</v>
      </c>
      <c r="AC346">
        <v>0.5</v>
      </c>
      <c r="AD346">
        <v>8.25</v>
      </c>
      <c r="AE346">
        <v>16.5</v>
      </c>
      <c r="AF346" t="str">
        <v>Excelsa</v>
      </c>
      <c r="AG346" t="str">
        <v>Medium</v>
      </c>
      <c r="AH346" t="str">
        <v>Yes</v>
      </c>
    </row>
    <row r="347" spans="2:34" x14ac:dyDescent="0.35">
      <c r="B347" s="2" t="s">
        <v>2434</v>
      </c>
      <c r="C347" s="5">
        <v>43849</v>
      </c>
      <c r="D347" s="2" t="s">
        <v>2435</v>
      </c>
      <c r="E347" t="s">
        <v>6179</v>
      </c>
      <c r="F347" s="2">
        <v>5</v>
      </c>
      <c r="G347" s="2" t="str">
        <f>INDEX(customers!$A$2:$I$1001,MATCH(orders!$D347,customers!$A$2:$A$1001,0), MATCH(orders!G$1,customers!$A$1:$I$1,0))</f>
        <v>Ameline Snazle</v>
      </c>
      <c r="H347" s="2" t="str">
        <f>IF(INDEX(customers!$A$2:$I$1001,MATCH(orders!$D347,customers!$A$2:$A$1001,0), MATCH(orders!H$1,customers!$A$1:$I$1,0)) = 0, " ", INDEX(customers!$A$2:$I$1001,MATCH(orders!$D347,customers!$A$2:$A$1001,0), MATCH(orders!H$1,customers!$A$1:$I$1,0)))</f>
        <v>asnazle9l@oracle.com</v>
      </c>
      <c r="I347" s="2" t="str">
        <f>_xlfn.XLOOKUP(D347,customers!$A$1:$A$1001,customers!$G$1:$G$1001,,0)</f>
        <v>United States</v>
      </c>
      <c r="J347" t="str">
        <f>INDEX(products!$A$1:$G$49,MATCH(orders!$E347,products!$A$1:$A$49,0), MATCH(orders!J$1,products!$A$1:$G$1,0))</f>
        <v>Rob</v>
      </c>
      <c r="K347" t="str">
        <f>INDEX(products!$A$1:$G$49,MATCH(orders!$E347,products!$A$1:$A$49,0), MATCH(orders!K$1,products!$A$1:$G$1,0))</f>
        <v>L</v>
      </c>
      <c r="L347" s="3">
        <f>INDEX(products!$A$1:$G$49,MATCH(orders!$E347,products!$A$1:$A$49,0), MATCH(orders!L$1,products!$A$1:$G$1,0))</f>
        <v>1</v>
      </c>
      <c r="M347" s="4">
        <f>INDEX(products!$A$1:$G$49,MATCH(orders!$E347,products!$A$1:$A$49,0), MATCH(orders!M$1,products!$A$1:$G$1,0))</f>
        <v>11.95</v>
      </c>
      <c r="N347" s="4">
        <f t="shared" si="10"/>
        <v>59.75</v>
      </c>
      <c r="O347" t="str">
        <f t="shared" si="11"/>
        <v>Robusta</v>
      </c>
      <c r="P347" t="str" cm="1">
        <f t="array" ref="P347">_xlfn.IFS(K347 = "M", "Medium", K347 = "L", "Light", K347 = "D", "Dark")</f>
        <v>Light</v>
      </c>
      <c r="Q347" t="str">
        <f>_xlfn.XLOOKUP(Orders[[#This Row],[Customer ID]],customers!$A$2:$A$1001,customers!$I$2:$I$1001,,0)</f>
        <v>No</v>
      </c>
      <c r="S347" t="str">
        <v>ALA-62598-016</v>
      </c>
      <c r="T347">
        <v>43880</v>
      </c>
      <c r="U347" t="str">
        <v>57145-03803-ZL</v>
      </c>
      <c r="V347" t="str">
        <v>R-D-0.2</v>
      </c>
      <c r="W347">
        <v>6</v>
      </c>
      <c r="X347" t="str">
        <v>Noak Wyvill</v>
      </c>
      <c r="Y347" t="str">
        <v>nwyvill6b@naver.com</v>
      </c>
      <c r="Z347" t="str">
        <v>United Kingdom</v>
      </c>
      <c r="AA347" t="str">
        <v>Rob</v>
      </c>
      <c r="AB347" t="str">
        <v>D</v>
      </c>
      <c r="AC347">
        <v>0.2</v>
      </c>
      <c r="AD347">
        <v>2.6849999999999996</v>
      </c>
      <c r="AE347">
        <v>16.11</v>
      </c>
      <c r="AF347" t="str">
        <v>Robusta</v>
      </c>
      <c r="AG347" t="str">
        <v>Dark</v>
      </c>
      <c r="AH347" t="str">
        <v>Yes</v>
      </c>
    </row>
    <row r="348" spans="2:34" x14ac:dyDescent="0.35">
      <c r="B348" s="2" t="s">
        <v>2440</v>
      </c>
      <c r="C348" s="5">
        <v>44344</v>
      </c>
      <c r="D348" s="2" t="s">
        <v>2441</v>
      </c>
      <c r="E348" t="s">
        <v>6180</v>
      </c>
      <c r="F348" s="2">
        <v>3</v>
      </c>
      <c r="G348" s="2" t="str">
        <f>INDEX(customers!$A$2:$I$1001,MATCH(orders!$D348,customers!$A$2:$A$1001,0), MATCH(orders!G$1,customers!$A$1:$I$1,0))</f>
        <v>Rebeka Worg</v>
      </c>
      <c r="H348" s="2" t="str">
        <f>IF(INDEX(customers!$A$2:$I$1001,MATCH(orders!$D348,customers!$A$2:$A$1001,0), MATCH(orders!H$1,customers!$A$1:$I$1,0)) = 0, " ", INDEX(customers!$A$2:$I$1001,MATCH(orders!$D348,customers!$A$2:$A$1001,0), MATCH(orders!H$1,customers!$A$1:$I$1,0)))</f>
        <v>rworg9m@arstechnica.com</v>
      </c>
      <c r="I348" s="2" t="str">
        <f>_xlfn.XLOOKUP(D348,customers!$A$1:$A$1001,customers!$G$1:$G$1001,,0)</f>
        <v>United States</v>
      </c>
      <c r="J348" t="str">
        <f>INDEX(products!$A$1:$G$49,MATCH(orders!$E348,products!$A$1:$A$49,0), MATCH(orders!J$1,products!$A$1:$G$1,0))</f>
        <v>Ara</v>
      </c>
      <c r="K348" t="str">
        <f>INDEX(products!$A$1:$G$49,MATCH(orders!$E348,products!$A$1:$A$49,0), MATCH(orders!K$1,products!$A$1:$G$1,0))</f>
        <v>L</v>
      </c>
      <c r="L348" s="3">
        <f>INDEX(products!$A$1:$G$49,MATCH(orders!$E348,products!$A$1:$A$49,0), MATCH(orders!L$1,products!$A$1:$G$1,0))</f>
        <v>0.5</v>
      </c>
      <c r="M348" s="4">
        <f>INDEX(products!$A$1:$G$49,MATCH(orders!$E348,products!$A$1:$A$49,0), MATCH(orders!M$1,products!$A$1:$G$1,0))</f>
        <v>7.77</v>
      </c>
      <c r="N348" s="4">
        <f t="shared" si="10"/>
        <v>23.31</v>
      </c>
      <c r="O348" t="str">
        <f t="shared" si="11"/>
        <v>Arabica</v>
      </c>
      <c r="P348" t="str" cm="1">
        <f t="array" ref="P348">_xlfn.IFS(K348 = "M", "Medium", K348 = "L", "Light", K348 = "D", "Dark")</f>
        <v>Light</v>
      </c>
      <c r="Q348" t="str">
        <f>_xlfn.XLOOKUP(Orders[[#This Row],[Customer ID]],customers!$A$2:$A$1001,customers!$I$2:$I$1001,,0)</f>
        <v>Yes</v>
      </c>
      <c r="S348" t="str">
        <v>NOK-50349-551</v>
      </c>
      <c r="T348">
        <v>44258</v>
      </c>
      <c r="U348" t="str">
        <v>09595-95726-OV</v>
      </c>
      <c r="V348" t="str">
        <v>R-D-0.5</v>
      </c>
      <c r="W348">
        <v>3</v>
      </c>
      <c r="X348" t="str">
        <v>Eddi Sedgebeer</v>
      </c>
      <c r="Y348" t="str">
        <v>esedgebeer89@oaic.gov.au</v>
      </c>
      <c r="Z348" t="str">
        <v>United States</v>
      </c>
      <c r="AA348" t="str">
        <v>Rob</v>
      </c>
      <c r="AB348" t="str">
        <v>D</v>
      </c>
      <c r="AC348">
        <v>0.5</v>
      </c>
      <c r="AD348">
        <v>5.3699999999999992</v>
      </c>
      <c r="AE348">
        <v>16.11</v>
      </c>
      <c r="AF348" t="str">
        <v>Robusta</v>
      </c>
      <c r="AG348" t="str">
        <v>Dark</v>
      </c>
      <c r="AH348" t="str">
        <v>Yes</v>
      </c>
    </row>
    <row r="349" spans="2:34" x14ac:dyDescent="0.35">
      <c r="B349" s="2" t="s">
        <v>2446</v>
      </c>
      <c r="C349" s="5">
        <v>44576</v>
      </c>
      <c r="D349" s="2" t="s">
        <v>2447</v>
      </c>
      <c r="E349" t="s">
        <v>6162</v>
      </c>
      <c r="F349" s="2">
        <v>3</v>
      </c>
      <c r="G349" s="2" t="str">
        <f>INDEX(customers!$A$2:$I$1001,MATCH(orders!$D349,customers!$A$2:$A$1001,0), MATCH(orders!G$1,customers!$A$1:$I$1,0))</f>
        <v>Lewes Danes</v>
      </c>
      <c r="H349" s="2" t="str">
        <f>IF(INDEX(customers!$A$2:$I$1001,MATCH(orders!$D349,customers!$A$2:$A$1001,0), MATCH(orders!H$1,customers!$A$1:$I$1,0)) = 0, " ", INDEX(customers!$A$2:$I$1001,MATCH(orders!$D349,customers!$A$2:$A$1001,0), MATCH(orders!H$1,customers!$A$1:$I$1,0)))</f>
        <v>ldanes9n@umn.edu</v>
      </c>
      <c r="I349" s="2" t="str">
        <f>_xlfn.XLOOKUP(D349,customers!$A$1:$A$1001,customers!$G$1:$G$1001,,0)</f>
        <v>United States</v>
      </c>
      <c r="J349" t="str">
        <f>INDEX(products!$A$1:$G$49,MATCH(orders!$E349,products!$A$1:$A$49,0), MATCH(orders!J$1,products!$A$1:$G$1,0))</f>
        <v>Lib</v>
      </c>
      <c r="K349" t="str">
        <f>INDEX(products!$A$1:$G$49,MATCH(orders!$E349,products!$A$1:$A$49,0), MATCH(orders!K$1,products!$A$1:$G$1,0))</f>
        <v>M</v>
      </c>
      <c r="L349" s="3">
        <f>INDEX(products!$A$1:$G$49,MATCH(orders!$E349,products!$A$1:$A$49,0), MATCH(orders!L$1,products!$A$1:$G$1,0))</f>
        <v>1</v>
      </c>
      <c r="M349" s="4">
        <f>INDEX(products!$A$1:$G$49,MATCH(orders!$E349,products!$A$1:$A$49,0), MATCH(orders!M$1,products!$A$1:$G$1,0))</f>
        <v>14.55</v>
      </c>
      <c r="N349" s="4">
        <f t="shared" si="10"/>
        <v>43.650000000000006</v>
      </c>
      <c r="O349" t="str">
        <f t="shared" si="11"/>
        <v>Liberica</v>
      </c>
      <c r="P349" t="str" cm="1">
        <f t="array" ref="P349">_xlfn.IFS(K349 = "M", "Medium", K349 = "L", "Light", K349 = "D", "Dark")</f>
        <v>Medium</v>
      </c>
      <c r="Q349" t="str">
        <f>_xlfn.XLOOKUP(Orders[[#This Row],[Customer ID]],customers!$A$2:$A$1001,customers!$I$2:$I$1001,,0)</f>
        <v>No</v>
      </c>
      <c r="S349" t="str">
        <v>PSY-45485-542</v>
      </c>
      <c r="T349">
        <v>43602</v>
      </c>
      <c r="U349" t="str">
        <v>62246-99443-HF</v>
      </c>
      <c r="V349" t="str">
        <v>R-D-0.5</v>
      </c>
      <c r="W349">
        <v>3</v>
      </c>
      <c r="X349" t="str">
        <v>Araldo Bilbrook</v>
      </c>
      <c r="Y349" t="str">
        <v>abilbrookcs@booking.com</v>
      </c>
      <c r="Z349" t="str">
        <v>Ireland</v>
      </c>
      <c r="AA349" t="str">
        <v>Rob</v>
      </c>
      <c r="AB349" t="str">
        <v>D</v>
      </c>
      <c r="AC349">
        <v>0.5</v>
      </c>
      <c r="AD349">
        <v>5.3699999999999992</v>
      </c>
      <c r="AE349">
        <v>16.11</v>
      </c>
      <c r="AF349" t="str">
        <v>Robusta</v>
      </c>
      <c r="AG349" t="str">
        <v>Dark</v>
      </c>
      <c r="AH349" t="str">
        <v>Yes</v>
      </c>
    </row>
    <row r="350" spans="2:34" x14ac:dyDescent="0.35">
      <c r="B350" s="2" t="s">
        <v>2452</v>
      </c>
      <c r="C350" s="5">
        <v>43803</v>
      </c>
      <c r="D350" s="2" t="s">
        <v>2453</v>
      </c>
      <c r="E350" t="s">
        <v>6148</v>
      </c>
      <c r="F350" s="2">
        <v>6</v>
      </c>
      <c r="G350" s="2" t="str">
        <f>INDEX(customers!$A$2:$I$1001,MATCH(orders!$D350,customers!$A$2:$A$1001,0), MATCH(orders!G$1,customers!$A$1:$I$1,0))</f>
        <v>Shelli Keynd</v>
      </c>
      <c r="H350" s="2" t="str">
        <f>IF(INDEX(customers!$A$2:$I$1001,MATCH(orders!$D350,customers!$A$2:$A$1001,0), MATCH(orders!H$1,customers!$A$1:$I$1,0)) = 0, " ", INDEX(customers!$A$2:$I$1001,MATCH(orders!$D350,customers!$A$2:$A$1001,0), MATCH(orders!H$1,customers!$A$1:$I$1,0)))</f>
        <v>skeynd9o@narod.ru</v>
      </c>
      <c r="I350" s="2" t="str">
        <f>_xlfn.XLOOKUP(D350,customers!$A$1:$A$1001,customers!$G$1:$G$1001,,0)</f>
        <v>United States</v>
      </c>
      <c r="J350" t="str">
        <f>INDEX(products!$A$1:$G$49,MATCH(orders!$E350,products!$A$1:$A$49,0), MATCH(orders!J$1,products!$A$1:$G$1,0))</f>
        <v>Exc</v>
      </c>
      <c r="K350" t="str">
        <f>INDEX(products!$A$1:$G$49,MATCH(orders!$E350,products!$A$1:$A$49,0), MATCH(orders!K$1,products!$A$1:$G$1,0))</f>
        <v>L</v>
      </c>
      <c r="L350" s="3">
        <f>INDEX(products!$A$1:$G$49,MATCH(orders!$E350,products!$A$1:$A$49,0), MATCH(orders!L$1,products!$A$1:$G$1,0))</f>
        <v>2.5</v>
      </c>
      <c r="M350" s="4">
        <f>INDEX(products!$A$1:$G$49,MATCH(orders!$E350,products!$A$1:$A$49,0), MATCH(orders!M$1,products!$A$1:$G$1,0))</f>
        <v>34.154999999999994</v>
      </c>
      <c r="N350" s="4">
        <f t="shared" si="10"/>
        <v>204.92999999999995</v>
      </c>
      <c r="O350" t="str">
        <f t="shared" si="11"/>
        <v>Excelsa</v>
      </c>
      <c r="P350" t="str" cm="1">
        <f t="array" ref="P350">_xlfn.IFS(K350 = "M", "Medium", K350 = "L", "Light", K350 = "D", "Dark")</f>
        <v>Light</v>
      </c>
      <c r="Q350" t="str">
        <f>_xlfn.XLOOKUP(Orders[[#This Row],[Customer ID]],customers!$A$2:$A$1001,customers!$I$2:$I$1001,,0)</f>
        <v>No</v>
      </c>
      <c r="S350" t="str">
        <v>VNC-93921-469</v>
      </c>
      <c r="T350">
        <v>43861</v>
      </c>
      <c r="U350" t="str">
        <v>04666-71569-RI</v>
      </c>
      <c r="V350" t="str">
        <v>L-L-1</v>
      </c>
      <c r="W350">
        <v>1</v>
      </c>
      <c r="X350" t="str">
        <v>Zacharias Kiffe</v>
      </c>
      <c r="Y350" t="str">
        <v>zkiffe74@cyberchimps.com</v>
      </c>
      <c r="Z350" t="str">
        <v>United States</v>
      </c>
      <c r="AA350" t="str">
        <v>Lib</v>
      </c>
      <c r="AB350" t="str">
        <v>L</v>
      </c>
      <c r="AC350">
        <v>1</v>
      </c>
      <c r="AD350">
        <v>15.85</v>
      </c>
      <c r="AE350">
        <v>15.85</v>
      </c>
      <c r="AF350" t="str">
        <v>Liberica</v>
      </c>
      <c r="AG350" t="str">
        <v>Light</v>
      </c>
      <c r="AH350" t="str">
        <v>Yes</v>
      </c>
    </row>
    <row r="351" spans="2:34" x14ac:dyDescent="0.35">
      <c r="B351" s="2" t="s">
        <v>2458</v>
      </c>
      <c r="C351" s="5">
        <v>44743</v>
      </c>
      <c r="D351" s="2" t="s">
        <v>2459</v>
      </c>
      <c r="E351" t="s">
        <v>6178</v>
      </c>
      <c r="F351" s="2">
        <v>4</v>
      </c>
      <c r="G351" s="2" t="str">
        <f>INDEX(customers!$A$2:$I$1001,MATCH(orders!$D351,customers!$A$2:$A$1001,0), MATCH(orders!G$1,customers!$A$1:$I$1,0))</f>
        <v>Dell Daveridge</v>
      </c>
      <c r="H351" s="2" t="str">
        <f>IF(INDEX(customers!$A$2:$I$1001,MATCH(orders!$D351,customers!$A$2:$A$1001,0), MATCH(orders!H$1,customers!$A$1:$I$1,0)) = 0, " ", INDEX(customers!$A$2:$I$1001,MATCH(orders!$D351,customers!$A$2:$A$1001,0), MATCH(orders!H$1,customers!$A$1:$I$1,0)))</f>
        <v>ddaveridge9p@arstechnica.com</v>
      </c>
      <c r="I351" s="2" t="str">
        <f>_xlfn.XLOOKUP(D351,customers!$A$1:$A$1001,customers!$G$1:$G$1001,,0)</f>
        <v>United States</v>
      </c>
      <c r="J351" t="str">
        <f>INDEX(products!$A$1:$G$49,MATCH(orders!$E351,products!$A$1:$A$49,0), MATCH(orders!J$1,products!$A$1:$G$1,0))</f>
        <v>Rob</v>
      </c>
      <c r="K351" t="str">
        <f>INDEX(products!$A$1:$G$49,MATCH(orders!$E351,products!$A$1:$A$49,0), MATCH(orders!K$1,products!$A$1:$G$1,0))</f>
        <v>L</v>
      </c>
      <c r="L351" s="3">
        <f>INDEX(products!$A$1:$G$49,MATCH(orders!$E351,products!$A$1:$A$49,0), MATCH(orders!L$1,products!$A$1:$G$1,0))</f>
        <v>0.2</v>
      </c>
      <c r="M351" s="4">
        <f>INDEX(products!$A$1:$G$49,MATCH(orders!$E351,products!$A$1:$A$49,0), MATCH(orders!M$1,products!$A$1:$G$1,0))</f>
        <v>3.5849999999999995</v>
      </c>
      <c r="N351" s="4">
        <f t="shared" si="10"/>
        <v>14.339999999999998</v>
      </c>
      <c r="O351" t="str">
        <f t="shared" si="11"/>
        <v>Robusta</v>
      </c>
      <c r="P351" t="str" cm="1">
        <f t="array" ref="P351">_xlfn.IFS(K351 = "M", "Medium", K351 = "L", "Light", K351 = "D", "Dark")</f>
        <v>Light</v>
      </c>
      <c r="Q351" t="str">
        <f>_xlfn.XLOOKUP(Orders[[#This Row],[Customer ID]],customers!$A$2:$A$1001,customers!$I$2:$I$1001,,0)</f>
        <v>No</v>
      </c>
      <c r="S351" t="str">
        <v>LOO-35324-159</v>
      </c>
      <c r="T351">
        <v>43970</v>
      </c>
      <c r="U351" t="str">
        <v>68412-11126-YJ</v>
      </c>
      <c r="V351" t="str">
        <v>A-L-0.2</v>
      </c>
      <c r="W351">
        <v>4</v>
      </c>
      <c r="X351" t="str">
        <v>Boyd Bett</v>
      </c>
      <c r="Y351" t="str">
        <v>bbett3x@google.de</v>
      </c>
      <c r="Z351" t="str">
        <v>United States</v>
      </c>
      <c r="AA351" t="str">
        <v>Ara</v>
      </c>
      <c r="AB351" t="str">
        <v>L</v>
      </c>
      <c r="AC351">
        <v>0.2</v>
      </c>
      <c r="AD351">
        <v>3.8849999999999998</v>
      </c>
      <c r="AE351">
        <v>15.54</v>
      </c>
      <c r="AF351" t="str">
        <v>Arabica</v>
      </c>
      <c r="AG351" t="str">
        <v>Light</v>
      </c>
      <c r="AH351" t="str">
        <v>Yes</v>
      </c>
    </row>
    <row r="352" spans="2:34" x14ac:dyDescent="0.35">
      <c r="B352" s="2" t="s">
        <v>2464</v>
      </c>
      <c r="C352" s="5">
        <v>43592</v>
      </c>
      <c r="D352" s="2" t="s">
        <v>2465</v>
      </c>
      <c r="E352" t="s">
        <v>6158</v>
      </c>
      <c r="F352" s="2">
        <v>4</v>
      </c>
      <c r="G352" s="2" t="str">
        <f>INDEX(customers!$A$2:$I$1001,MATCH(orders!$D352,customers!$A$2:$A$1001,0), MATCH(orders!G$1,customers!$A$1:$I$1,0))</f>
        <v>Joshuah Awdry</v>
      </c>
      <c r="H352" s="2" t="str">
        <f>IF(INDEX(customers!$A$2:$I$1001,MATCH(orders!$D352,customers!$A$2:$A$1001,0), MATCH(orders!H$1,customers!$A$1:$I$1,0)) = 0, " ", INDEX(customers!$A$2:$I$1001,MATCH(orders!$D352,customers!$A$2:$A$1001,0), MATCH(orders!H$1,customers!$A$1:$I$1,0)))</f>
        <v>jawdry9q@utexas.edu</v>
      </c>
      <c r="I352" s="2" t="str">
        <f>_xlfn.XLOOKUP(D352,customers!$A$1:$A$1001,customers!$G$1:$G$1001,,0)</f>
        <v>United States</v>
      </c>
      <c r="J352" t="str">
        <f>INDEX(products!$A$1:$G$49,MATCH(orders!$E352,products!$A$1:$A$49,0), MATCH(orders!J$1,products!$A$1:$G$1,0))</f>
        <v>Ara</v>
      </c>
      <c r="K352" t="str">
        <f>INDEX(products!$A$1:$G$49,MATCH(orders!$E352,products!$A$1:$A$49,0), MATCH(orders!K$1,products!$A$1:$G$1,0))</f>
        <v>D</v>
      </c>
      <c r="L352" s="3">
        <f>INDEX(products!$A$1:$G$49,MATCH(orders!$E352,products!$A$1:$A$49,0), MATCH(orders!L$1,products!$A$1:$G$1,0))</f>
        <v>0.5</v>
      </c>
      <c r="M352" s="4">
        <f>INDEX(products!$A$1:$G$49,MATCH(orders!$E352,products!$A$1:$A$49,0), MATCH(orders!M$1,products!$A$1:$G$1,0))</f>
        <v>5.97</v>
      </c>
      <c r="N352" s="4">
        <f t="shared" si="10"/>
        <v>23.88</v>
      </c>
      <c r="O352" t="str">
        <f t="shared" si="11"/>
        <v>Arabica</v>
      </c>
      <c r="P352" t="str" cm="1">
        <f t="array" ref="P352">_xlfn.IFS(K352 = "M", "Medium", K352 = "L", "Light", K352 = "D", "Dark")</f>
        <v>Dark</v>
      </c>
      <c r="Q352" t="str">
        <f>_xlfn.XLOOKUP(Orders[[#This Row],[Customer ID]],customers!$A$2:$A$1001,customers!$I$2:$I$1001,,0)</f>
        <v>No</v>
      </c>
      <c r="S352" t="str">
        <v>WIT-40912-783</v>
      </c>
      <c r="T352">
        <v>44102</v>
      </c>
      <c r="U352" t="str">
        <v>86768-91598-FA</v>
      </c>
      <c r="V352" t="str">
        <v>L-D-0.2</v>
      </c>
      <c r="W352">
        <v>4</v>
      </c>
      <c r="X352" t="str">
        <v>Trescha Jedrachowicz</v>
      </c>
      <c r="Y352" t="str">
        <v>tjedrachowicz8d@acquirethisname.com</v>
      </c>
      <c r="Z352" t="str">
        <v>United States</v>
      </c>
      <c r="AA352" t="str">
        <v>Lib</v>
      </c>
      <c r="AB352" t="str">
        <v>D</v>
      </c>
      <c r="AC352">
        <v>0.2</v>
      </c>
      <c r="AD352">
        <v>3.8849999999999998</v>
      </c>
      <c r="AE352">
        <v>15.54</v>
      </c>
      <c r="AF352" t="str">
        <v>Liberica</v>
      </c>
      <c r="AG352" t="str">
        <v>Dark</v>
      </c>
      <c r="AH352" t="str">
        <v>Yes</v>
      </c>
    </row>
    <row r="353" spans="2:34" x14ac:dyDescent="0.35">
      <c r="B353" s="2" t="s">
        <v>2470</v>
      </c>
      <c r="C353" s="5">
        <v>44066</v>
      </c>
      <c r="D353" s="2" t="s">
        <v>2471</v>
      </c>
      <c r="E353" t="s">
        <v>6155</v>
      </c>
      <c r="F353" s="2">
        <v>2</v>
      </c>
      <c r="G353" s="2" t="str">
        <f>INDEX(customers!$A$2:$I$1001,MATCH(orders!$D353,customers!$A$2:$A$1001,0), MATCH(orders!G$1,customers!$A$1:$I$1,0))</f>
        <v>Ethel Ryles</v>
      </c>
      <c r="H353" s="2" t="str">
        <f>IF(INDEX(customers!$A$2:$I$1001,MATCH(orders!$D353,customers!$A$2:$A$1001,0), MATCH(orders!H$1,customers!$A$1:$I$1,0)) = 0, " ", INDEX(customers!$A$2:$I$1001,MATCH(orders!$D353,customers!$A$2:$A$1001,0), MATCH(orders!H$1,customers!$A$1:$I$1,0)))</f>
        <v>eryles9r@fastcompany.com</v>
      </c>
      <c r="I353" s="2" t="str">
        <f>_xlfn.XLOOKUP(D353,customers!$A$1:$A$1001,customers!$G$1:$G$1001,,0)</f>
        <v>United States</v>
      </c>
      <c r="J353" t="str">
        <f>INDEX(products!$A$1:$G$49,MATCH(orders!$E353,products!$A$1:$A$49,0), MATCH(orders!J$1,products!$A$1:$G$1,0))</f>
        <v>Ara</v>
      </c>
      <c r="K353" t="str">
        <f>INDEX(products!$A$1:$G$49,MATCH(orders!$E353,products!$A$1:$A$49,0), MATCH(orders!K$1,products!$A$1:$G$1,0))</f>
        <v>M</v>
      </c>
      <c r="L353" s="3">
        <f>INDEX(products!$A$1:$G$49,MATCH(orders!$E353,products!$A$1:$A$49,0), MATCH(orders!L$1,products!$A$1:$G$1,0))</f>
        <v>1</v>
      </c>
      <c r="M353" s="4">
        <f>INDEX(products!$A$1:$G$49,MATCH(orders!$E353,products!$A$1:$A$49,0), MATCH(orders!M$1,products!$A$1:$G$1,0))</f>
        <v>11.25</v>
      </c>
      <c r="N353" s="4">
        <f t="shared" si="10"/>
        <v>22.5</v>
      </c>
      <c r="O353" t="str">
        <f t="shared" si="11"/>
        <v>Arabica</v>
      </c>
      <c r="P353" t="str" cm="1">
        <f t="array" ref="P353">_xlfn.IFS(K353 = "M", "Medium", K353 = "L", "Light", K353 = "D", "Dark")</f>
        <v>Medium</v>
      </c>
      <c r="Q353" t="str">
        <f>_xlfn.XLOOKUP(Orders[[#This Row],[Customer ID]],customers!$A$2:$A$1001,customers!$I$2:$I$1001,,0)</f>
        <v>No</v>
      </c>
      <c r="S353" t="str">
        <v>CUN-90044-279</v>
      </c>
      <c r="T353">
        <v>44225</v>
      </c>
      <c r="U353" t="str">
        <v>86646-65810-TD</v>
      </c>
      <c r="V353" t="str">
        <v>L-D-0.2</v>
      </c>
      <c r="W353">
        <v>4</v>
      </c>
      <c r="X353" t="str">
        <v>Kenton Wetherick</v>
      </c>
      <c r="Y353" t="str">
        <v xml:space="preserve"> </v>
      </c>
      <c r="Z353" t="str">
        <v>United States</v>
      </c>
      <c r="AA353" t="str">
        <v>Lib</v>
      </c>
      <c r="AB353" t="str">
        <v>D</v>
      </c>
      <c r="AC353">
        <v>0.2</v>
      </c>
      <c r="AD353">
        <v>3.8849999999999998</v>
      </c>
      <c r="AE353">
        <v>15.54</v>
      </c>
      <c r="AF353" t="str">
        <v>Liberica</v>
      </c>
      <c r="AG353" t="str">
        <v>Dark</v>
      </c>
      <c r="AH353" t="str">
        <v>Yes</v>
      </c>
    </row>
    <row r="354" spans="2:34" x14ac:dyDescent="0.35">
      <c r="B354" s="2" t="s">
        <v>2476</v>
      </c>
      <c r="C354" s="5">
        <v>43984</v>
      </c>
      <c r="D354" s="2" t="s">
        <v>2331</v>
      </c>
      <c r="E354" t="s">
        <v>6144</v>
      </c>
      <c r="F354" s="2">
        <v>5</v>
      </c>
      <c r="G354" s="2" t="str">
        <f>INDEX(customers!$A$2:$I$1001,MATCH(orders!$D354,customers!$A$2:$A$1001,0), MATCH(orders!G$1,customers!$A$1:$I$1,0))</f>
        <v>Flynn Antony</v>
      </c>
      <c r="H354" s="2" t="str">
        <f>IF(INDEX(customers!$A$2:$I$1001,MATCH(orders!$D354,customers!$A$2:$A$1001,0), MATCH(orders!H$1,customers!$A$1:$I$1,0)) = 0, " ", INDEX(customers!$A$2:$I$1001,MATCH(orders!$D354,customers!$A$2:$A$1001,0), MATCH(orders!H$1,customers!$A$1:$I$1,0)))</f>
        <v xml:space="preserve"> </v>
      </c>
      <c r="I354" s="2" t="str">
        <f>_xlfn.XLOOKUP(D354,customers!$A$1:$A$1001,customers!$G$1:$G$1001,,0)</f>
        <v>United States</v>
      </c>
      <c r="J354" t="str">
        <f>INDEX(products!$A$1:$G$49,MATCH(orders!$E354,products!$A$1:$A$49,0), MATCH(orders!J$1,products!$A$1:$G$1,0))</f>
        <v>Exc</v>
      </c>
      <c r="K354" t="str">
        <f>INDEX(products!$A$1:$G$49,MATCH(orders!$E354,products!$A$1:$A$49,0), MATCH(orders!K$1,products!$A$1:$G$1,0))</f>
        <v>D</v>
      </c>
      <c r="L354" s="3">
        <f>INDEX(products!$A$1:$G$49,MATCH(orders!$E354,products!$A$1:$A$49,0), MATCH(orders!L$1,products!$A$1:$G$1,0))</f>
        <v>0.5</v>
      </c>
      <c r="M354" s="4">
        <f>INDEX(products!$A$1:$G$49,MATCH(orders!$E354,products!$A$1:$A$49,0), MATCH(orders!M$1,products!$A$1:$G$1,0))</f>
        <v>7.29</v>
      </c>
      <c r="N354" s="4">
        <f t="shared" si="10"/>
        <v>36.450000000000003</v>
      </c>
      <c r="O354" t="str">
        <f t="shared" si="11"/>
        <v>Excelsa</v>
      </c>
      <c r="P354" t="str" cm="1">
        <f t="array" ref="P354">_xlfn.IFS(K354 = "M", "Medium", K354 = "L", "Light", K354 = "D", "Dark")</f>
        <v>Dark</v>
      </c>
      <c r="Q354" t="str">
        <f>_xlfn.XLOOKUP(Orders[[#This Row],[Customer ID]],customers!$A$2:$A$1001,customers!$I$2:$I$1001,,0)</f>
        <v>No</v>
      </c>
      <c r="S354" t="str">
        <v>GND-08192-056</v>
      </c>
      <c r="T354">
        <v>44682</v>
      </c>
      <c r="U354" t="str">
        <v>17088-16989-PL</v>
      </c>
      <c r="V354" t="str">
        <v>L-D-0.5</v>
      </c>
      <c r="W354">
        <v>2</v>
      </c>
      <c r="X354" t="str">
        <v>Winne Roche</v>
      </c>
      <c r="Y354" t="str">
        <v>wrocheh7@xinhuanet.com</v>
      </c>
      <c r="Z354" t="str">
        <v>United States</v>
      </c>
      <c r="AA354" t="str">
        <v>Lib</v>
      </c>
      <c r="AB354" t="str">
        <v>D</v>
      </c>
      <c r="AC354">
        <v>0.5</v>
      </c>
      <c r="AD354">
        <v>7.77</v>
      </c>
      <c r="AE354">
        <v>15.54</v>
      </c>
      <c r="AF354" t="str">
        <v>Liberica</v>
      </c>
      <c r="AG354" t="str">
        <v>Dark</v>
      </c>
      <c r="AH354" t="str">
        <v>Yes</v>
      </c>
    </row>
    <row r="355" spans="2:34" x14ac:dyDescent="0.35">
      <c r="B355" s="2" t="s">
        <v>2482</v>
      </c>
      <c r="C355" s="5">
        <v>43860</v>
      </c>
      <c r="D355" s="2" t="s">
        <v>2483</v>
      </c>
      <c r="E355" t="s">
        <v>6157</v>
      </c>
      <c r="F355" s="2">
        <v>4</v>
      </c>
      <c r="G355" s="2" t="str">
        <f>INDEX(customers!$A$2:$I$1001,MATCH(orders!$D355,customers!$A$2:$A$1001,0), MATCH(orders!G$1,customers!$A$1:$I$1,0))</f>
        <v>Maitilde Boxill</v>
      </c>
      <c r="H355" s="2" t="str">
        <f>IF(INDEX(customers!$A$2:$I$1001,MATCH(orders!$D355,customers!$A$2:$A$1001,0), MATCH(orders!H$1,customers!$A$1:$I$1,0)) = 0, " ", INDEX(customers!$A$2:$I$1001,MATCH(orders!$D355,customers!$A$2:$A$1001,0), MATCH(orders!H$1,customers!$A$1:$I$1,0)))</f>
        <v xml:space="preserve"> </v>
      </c>
      <c r="I355" s="2" t="str">
        <f>_xlfn.XLOOKUP(D355,customers!$A$1:$A$1001,customers!$G$1:$G$1001,,0)</f>
        <v>United States</v>
      </c>
      <c r="J355" t="str">
        <f>INDEX(products!$A$1:$G$49,MATCH(orders!$E355,products!$A$1:$A$49,0), MATCH(orders!J$1,products!$A$1:$G$1,0))</f>
        <v>Ara</v>
      </c>
      <c r="K355" t="str">
        <f>INDEX(products!$A$1:$G$49,MATCH(orders!$E355,products!$A$1:$A$49,0), MATCH(orders!K$1,products!$A$1:$G$1,0))</f>
        <v>M</v>
      </c>
      <c r="L355" s="3">
        <f>INDEX(products!$A$1:$G$49,MATCH(orders!$E355,products!$A$1:$A$49,0), MATCH(orders!L$1,products!$A$1:$G$1,0))</f>
        <v>0.5</v>
      </c>
      <c r="M355" s="4">
        <f>INDEX(products!$A$1:$G$49,MATCH(orders!$E355,products!$A$1:$A$49,0), MATCH(orders!M$1,products!$A$1:$G$1,0))</f>
        <v>6.75</v>
      </c>
      <c r="N355" s="4">
        <f t="shared" si="10"/>
        <v>27</v>
      </c>
      <c r="O355" t="str">
        <f t="shared" si="11"/>
        <v>Arabica</v>
      </c>
      <c r="P355" t="str" cm="1">
        <f t="array" ref="P355">_xlfn.IFS(K355 = "M", "Medium", K355 = "L", "Light", K355 = "D", "Dark")</f>
        <v>Medium</v>
      </c>
      <c r="Q355" t="str">
        <f>_xlfn.XLOOKUP(Orders[[#This Row],[Customer ID]],customers!$A$2:$A$1001,customers!$I$2:$I$1001,,0)</f>
        <v>Yes</v>
      </c>
      <c r="S355" t="str">
        <v>EBA-82404-343</v>
      </c>
      <c r="T355">
        <v>44222</v>
      </c>
      <c r="U355" t="str">
        <v>20236-42322-CM</v>
      </c>
      <c r="V355" t="str">
        <v>L-D-0.2</v>
      </c>
      <c r="W355">
        <v>4</v>
      </c>
      <c r="X355" t="str">
        <v>Leta Clarricoates</v>
      </c>
      <c r="Y355" t="str">
        <v xml:space="preserve"> </v>
      </c>
      <c r="Z355" t="str">
        <v>United States</v>
      </c>
      <c r="AA355" t="str">
        <v>Lib</v>
      </c>
      <c r="AB355" t="str">
        <v>D</v>
      </c>
      <c r="AC355">
        <v>0.2</v>
      </c>
      <c r="AD355">
        <v>3.8849999999999998</v>
      </c>
      <c r="AE355">
        <v>15.54</v>
      </c>
      <c r="AF355" t="str">
        <v>Liberica</v>
      </c>
      <c r="AG355" t="str">
        <v>Dark</v>
      </c>
      <c r="AH355" t="str">
        <v>Yes</v>
      </c>
    </row>
    <row r="356" spans="2:34" x14ac:dyDescent="0.35">
      <c r="B356" s="2" t="s">
        <v>2487</v>
      </c>
      <c r="C356" s="5">
        <v>43876</v>
      </c>
      <c r="D356" s="2" t="s">
        <v>2488</v>
      </c>
      <c r="E356" t="s">
        <v>6175</v>
      </c>
      <c r="F356" s="2">
        <v>6</v>
      </c>
      <c r="G356" s="2" t="str">
        <f>INDEX(customers!$A$2:$I$1001,MATCH(orders!$D356,customers!$A$2:$A$1001,0), MATCH(orders!G$1,customers!$A$1:$I$1,0))</f>
        <v>Jodee Caldicott</v>
      </c>
      <c r="H356" s="2" t="str">
        <f>IF(INDEX(customers!$A$2:$I$1001,MATCH(orders!$D356,customers!$A$2:$A$1001,0), MATCH(orders!H$1,customers!$A$1:$I$1,0)) = 0, " ", INDEX(customers!$A$2:$I$1001,MATCH(orders!$D356,customers!$A$2:$A$1001,0), MATCH(orders!H$1,customers!$A$1:$I$1,0)))</f>
        <v>jcaldicott9u@usda.gov</v>
      </c>
      <c r="I356" s="2" t="str">
        <f>_xlfn.XLOOKUP(D356,customers!$A$1:$A$1001,customers!$G$1:$G$1001,,0)</f>
        <v>United States</v>
      </c>
      <c r="J356" t="str">
        <f>INDEX(products!$A$1:$G$49,MATCH(orders!$E356,products!$A$1:$A$49,0), MATCH(orders!J$1,products!$A$1:$G$1,0))</f>
        <v>Ara</v>
      </c>
      <c r="K356" t="str">
        <f>INDEX(products!$A$1:$G$49,MATCH(orders!$E356,products!$A$1:$A$49,0), MATCH(orders!K$1,products!$A$1:$G$1,0))</f>
        <v>M</v>
      </c>
      <c r="L356" s="3">
        <f>INDEX(products!$A$1:$G$49,MATCH(orders!$E356,products!$A$1:$A$49,0), MATCH(orders!L$1,products!$A$1:$G$1,0))</f>
        <v>2.5</v>
      </c>
      <c r="M356" s="4">
        <f>INDEX(products!$A$1:$G$49,MATCH(orders!$E356,products!$A$1:$A$49,0), MATCH(orders!M$1,products!$A$1:$G$1,0))</f>
        <v>25.874999999999996</v>
      </c>
      <c r="N356" s="4">
        <f t="shared" si="10"/>
        <v>155.24999999999997</v>
      </c>
      <c r="O356" t="str">
        <f t="shared" si="11"/>
        <v>Arabica</v>
      </c>
      <c r="P356" t="str" cm="1">
        <f t="array" ref="P356">_xlfn.IFS(K356 = "M", "Medium", K356 = "L", "Light", K356 = "D", "Dark")</f>
        <v>Medium</v>
      </c>
      <c r="Q356" t="str">
        <f>_xlfn.XLOOKUP(Orders[[#This Row],[Customer ID]],customers!$A$2:$A$1001,customers!$I$2:$I$1001,,0)</f>
        <v>No</v>
      </c>
      <c r="S356" t="str">
        <v>MIU-01481-194</v>
      </c>
      <c r="T356">
        <v>43667</v>
      </c>
      <c r="U356" t="str">
        <v>08439-55669-AI</v>
      </c>
      <c r="V356" t="str">
        <v>A-L-0.5</v>
      </c>
      <c r="W356">
        <v>2</v>
      </c>
      <c r="X356" t="str">
        <v>Rafferty Pursglove</v>
      </c>
      <c r="Y356" t="str">
        <v>rpursglovel9@biblegateway.com</v>
      </c>
      <c r="Z356" t="str">
        <v>United States</v>
      </c>
      <c r="AA356" t="str">
        <v>Ara</v>
      </c>
      <c r="AB356" t="str">
        <v>L</v>
      </c>
      <c r="AC356">
        <v>0.5</v>
      </c>
      <c r="AD356">
        <v>7.77</v>
      </c>
      <c r="AE356">
        <v>15.54</v>
      </c>
      <c r="AF356" t="str">
        <v>Arabica</v>
      </c>
      <c r="AG356" t="str">
        <v>Light</v>
      </c>
      <c r="AH356" t="str">
        <v>Yes</v>
      </c>
    </row>
    <row r="357" spans="2:34" x14ac:dyDescent="0.35">
      <c r="B357" s="2" t="s">
        <v>2492</v>
      </c>
      <c r="C357" s="5">
        <v>44358</v>
      </c>
      <c r="D357" s="2" t="s">
        <v>2493</v>
      </c>
      <c r="E357" t="s">
        <v>6168</v>
      </c>
      <c r="F357" s="2">
        <v>5</v>
      </c>
      <c r="G357" s="2" t="str">
        <f>INDEX(customers!$A$2:$I$1001,MATCH(orders!$D357,customers!$A$2:$A$1001,0), MATCH(orders!G$1,customers!$A$1:$I$1,0))</f>
        <v>Marianna Vedmore</v>
      </c>
      <c r="H357" s="2" t="str">
        <f>IF(INDEX(customers!$A$2:$I$1001,MATCH(orders!$D357,customers!$A$2:$A$1001,0), MATCH(orders!H$1,customers!$A$1:$I$1,0)) = 0, " ", INDEX(customers!$A$2:$I$1001,MATCH(orders!$D357,customers!$A$2:$A$1001,0), MATCH(orders!H$1,customers!$A$1:$I$1,0)))</f>
        <v>mvedmore9v@a8.net</v>
      </c>
      <c r="I357" s="2" t="str">
        <f>_xlfn.XLOOKUP(D357,customers!$A$1:$A$1001,customers!$G$1:$G$1001,,0)</f>
        <v>United States</v>
      </c>
      <c r="J357" t="str">
        <f>INDEX(products!$A$1:$G$49,MATCH(orders!$E357,products!$A$1:$A$49,0), MATCH(orders!J$1,products!$A$1:$G$1,0))</f>
        <v>Ara</v>
      </c>
      <c r="K357" t="str">
        <f>INDEX(products!$A$1:$G$49,MATCH(orders!$E357,products!$A$1:$A$49,0), MATCH(orders!K$1,products!$A$1:$G$1,0))</f>
        <v>D</v>
      </c>
      <c r="L357" s="3">
        <f>INDEX(products!$A$1:$G$49,MATCH(orders!$E357,products!$A$1:$A$49,0), MATCH(orders!L$1,products!$A$1:$G$1,0))</f>
        <v>2.5</v>
      </c>
      <c r="M357" s="4">
        <f>INDEX(products!$A$1:$G$49,MATCH(orders!$E357,products!$A$1:$A$49,0), MATCH(orders!M$1,products!$A$1:$G$1,0))</f>
        <v>22.884999999999998</v>
      </c>
      <c r="N357" s="4">
        <f t="shared" si="10"/>
        <v>114.42499999999998</v>
      </c>
      <c r="O357" t="str">
        <f t="shared" si="11"/>
        <v>Arabica</v>
      </c>
      <c r="P357" t="str" cm="1">
        <f t="array" ref="P357">_xlfn.IFS(K357 = "M", "Medium", K357 = "L", "Light", K357 = "D", "Dark")</f>
        <v>Dark</v>
      </c>
      <c r="Q357" t="str">
        <f>_xlfn.XLOOKUP(Orders[[#This Row],[Customer ID]],customers!$A$2:$A$1001,customers!$I$2:$I$1001,,0)</f>
        <v>Yes</v>
      </c>
      <c r="S357" t="str">
        <v>CZG-86544-655</v>
      </c>
      <c r="T357">
        <v>44674</v>
      </c>
      <c r="U357" t="str">
        <v>69443-77665-QW</v>
      </c>
      <c r="V357" t="str">
        <v>A-L-0.5</v>
      </c>
      <c r="W357">
        <v>2</v>
      </c>
      <c r="X357" t="str">
        <v>Henderson Crowne</v>
      </c>
      <c r="Y357" t="str">
        <v>hcrowneq5@wufoo.com</v>
      </c>
      <c r="Z357" t="str">
        <v>Ireland</v>
      </c>
      <c r="AA357" t="str">
        <v>Ara</v>
      </c>
      <c r="AB357" t="str">
        <v>L</v>
      </c>
      <c r="AC357">
        <v>0.5</v>
      </c>
      <c r="AD357">
        <v>7.77</v>
      </c>
      <c r="AE357">
        <v>15.54</v>
      </c>
      <c r="AF357" t="str">
        <v>Arabica</v>
      </c>
      <c r="AG357" t="str">
        <v>Light</v>
      </c>
      <c r="AH357" t="str">
        <v>Yes</v>
      </c>
    </row>
    <row r="358" spans="2:34" x14ac:dyDescent="0.35">
      <c r="B358" s="2" t="s">
        <v>2498</v>
      </c>
      <c r="C358" s="5">
        <v>44631</v>
      </c>
      <c r="D358" s="2" t="s">
        <v>2499</v>
      </c>
      <c r="E358" t="s">
        <v>6143</v>
      </c>
      <c r="F358" s="2">
        <v>4</v>
      </c>
      <c r="G358" s="2" t="str">
        <f>INDEX(customers!$A$2:$I$1001,MATCH(orders!$D358,customers!$A$2:$A$1001,0), MATCH(orders!G$1,customers!$A$1:$I$1,0))</f>
        <v>Willey Romao</v>
      </c>
      <c r="H358" s="2" t="str">
        <f>IF(INDEX(customers!$A$2:$I$1001,MATCH(orders!$D358,customers!$A$2:$A$1001,0), MATCH(orders!H$1,customers!$A$1:$I$1,0)) = 0, " ", INDEX(customers!$A$2:$I$1001,MATCH(orders!$D358,customers!$A$2:$A$1001,0), MATCH(orders!H$1,customers!$A$1:$I$1,0)))</f>
        <v>wromao9w@chronoengine.com</v>
      </c>
      <c r="I358" s="2" t="str">
        <f>_xlfn.XLOOKUP(D358,customers!$A$1:$A$1001,customers!$G$1:$G$1001,,0)</f>
        <v>United States</v>
      </c>
      <c r="J358" t="str">
        <f>INDEX(products!$A$1:$G$49,MATCH(orders!$E358,products!$A$1:$A$49,0), MATCH(orders!J$1,products!$A$1:$G$1,0))</f>
        <v>Lib</v>
      </c>
      <c r="K358" t="str">
        <f>INDEX(products!$A$1:$G$49,MATCH(orders!$E358,products!$A$1:$A$49,0), MATCH(orders!K$1,products!$A$1:$G$1,0))</f>
        <v>D</v>
      </c>
      <c r="L358" s="3">
        <f>INDEX(products!$A$1:$G$49,MATCH(orders!$E358,products!$A$1:$A$49,0), MATCH(orders!L$1,products!$A$1:$G$1,0))</f>
        <v>1</v>
      </c>
      <c r="M358" s="4">
        <f>INDEX(products!$A$1:$G$49,MATCH(orders!$E358,products!$A$1:$A$49,0), MATCH(orders!M$1,products!$A$1:$G$1,0))</f>
        <v>12.95</v>
      </c>
      <c r="N358" s="4">
        <f t="shared" si="10"/>
        <v>51.8</v>
      </c>
      <c r="O358" t="str">
        <f t="shared" si="11"/>
        <v>Liberica</v>
      </c>
      <c r="P358" t="str" cm="1">
        <f t="array" ref="P358">_xlfn.IFS(K358 = "M", "Medium", K358 = "L", "Light", K358 = "D", "Dark")</f>
        <v>Dark</v>
      </c>
      <c r="Q358" t="str">
        <f>_xlfn.XLOOKUP(Orders[[#This Row],[Customer ID]],customers!$A$2:$A$1001,customers!$I$2:$I$1001,,0)</f>
        <v>Yes</v>
      </c>
      <c r="S358" t="str">
        <v>RJV-08261-583</v>
      </c>
      <c r="T358">
        <v>44646</v>
      </c>
      <c r="U358" t="str">
        <v>48497-29281-FE</v>
      </c>
      <c r="V358" t="str">
        <v>A-D-0.2</v>
      </c>
      <c r="W358">
        <v>5</v>
      </c>
      <c r="X358" t="str">
        <v>Pren Bess</v>
      </c>
      <c r="Y358" t="str">
        <v>pbessal@qq.com</v>
      </c>
      <c r="Z358" t="str">
        <v>United States</v>
      </c>
      <c r="AA358" t="str">
        <v>Ara</v>
      </c>
      <c r="AB358" t="str">
        <v>D</v>
      </c>
      <c r="AC358">
        <v>0.2</v>
      </c>
      <c r="AD358">
        <v>2.9849999999999999</v>
      </c>
      <c r="AE358">
        <v>14.924999999999999</v>
      </c>
      <c r="AF358" t="str">
        <v>Arabica</v>
      </c>
      <c r="AG358" t="str">
        <v>Dark</v>
      </c>
      <c r="AH358" t="str">
        <v>Yes</v>
      </c>
    </row>
    <row r="359" spans="2:34" x14ac:dyDescent="0.35">
      <c r="B359" s="2" t="s">
        <v>2504</v>
      </c>
      <c r="C359" s="5">
        <v>44448</v>
      </c>
      <c r="D359" s="2" t="s">
        <v>2505</v>
      </c>
      <c r="E359" t="s">
        <v>6175</v>
      </c>
      <c r="F359" s="2">
        <v>6</v>
      </c>
      <c r="G359" s="2" t="str">
        <f>INDEX(customers!$A$2:$I$1001,MATCH(orders!$D359,customers!$A$2:$A$1001,0), MATCH(orders!G$1,customers!$A$1:$I$1,0))</f>
        <v>Enriqueta Ixor</v>
      </c>
      <c r="H359" s="2" t="str">
        <f>IF(INDEX(customers!$A$2:$I$1001,MATCH(orders!$D359,customers!$A$2:$A$1001,0), MATCH(orders!H$1,customers!$A$1:$I$1,0)) = 0, " ", INDEX(customers!$A$2:$I$1001,MATCH(orders!$D359,customers!$A$2:$A$1001,0), MATCH(orders!H$1,customers!$A$1:$I$1,0)))</f>
        <v xml:space="preserve"> </v>
      </c>
      <c r="I359" s="2" t="str">
        <f>_xlfn.XLOOKUP(D359,customers!$A$1:$A$1001,customers!$G$1:$G$1001,,0)</f>
        <v>United States</v>
      </c>
      <c r="J359" t="str">
        <f>INDEX(products!$A$1:$G$49,MATCH(orders!$E359,products!$A$1:$A$49,0), MATCH(orders!J$1,products!$A$1:$G$1,0))</f>
        <v>Ara</v>
      </c>
      <c r="K359" t="str">
        <f>INDEX(products!$A$1:$G$49,MATCH(orders!$E359,products!$A$1:$A$49,0), MATCH(orders!K$1,products!$A$1:$G$1,0))</f>
        <v>M</v>
      </c>
      <c r="L359" s="3">
        <f>INDEX(products!$A$1:$G$49,MATCH(orders!$E359,products!$A$1:$A$49,0), MATCH(orders!L$1,products!$A$1:$G$1,0))</f>
        <v>2.5</v>
      </c>
      <c r="M359" s="4">
        <f>INDEX(products!$A$1:$G$49,MATCH(orders!$E359,products!$A$1:$A$49,0), MATCH(orders!M$1,products!$A$1:$G$1,0))</f>
        <v>25.874999999999996</v>
      </c>
      <c r="N359" s="4">
        <f t="shared" si="10"/>
        <v>155.24999999999997</v>
      </c>
      <c r="O359" t="str">
        <f t="shared" si="11"/>
        <v>Arabica</v>
      </c>
      <c r="P359" t="str" cm="1">
        <f t="array" ref="P359">_xlfn.IFS(K359 = "M", "Medium", K359 = "L", "Light", K359 = "D", "Dark")</f>
        <v>Medium</v>
      </c>
      <c r="Q359" t="str">
        <f>_xlfn.XLOOKUP(Orders[[#This Row],[Customer ID]],customers!$A$2:$A$1001,customers!$I$2:$I$1001,,0)</f>
        <v>No</v>
      </c>
      <c r="S359" t="str">
        <v>LKE-14821-285</v>
      </c>
      <c r="T359">
        <v>43954</v>
      </c>
      <c r="U359" t="str">
        <v>13736-92418-JS</v>
      </c>
      <c r="V359" t="str">
        <v>R-M-0.2</v>
      </c>
      <c r="W359">
        <v>5</v>
      </c>
      <c r="X359" t="str">
        <v>Becky Semkins</v>
      </c>
      <c r="Y359" t="str">
        <v>bsemkinsdk@unc.edu</v>
      </c>
      <c r="Z359" t="str">
        <v>Ireland</v>
      </c>
      <c r="AA359" t="str">
        <v>Rob</v>
      </c>
      <c r="AB359" t="str">
        <v>M</v>
      </c>
      <c r="AC359">
        <v>0.2</v>
      </c>
      <c r="AD359">
        <v>2.9849999999999999</v>
      </c>
      <c r="AE359">
        <v>14.924999999999999</v>
      </c>
      <c r="AF359" t="str">
        <v>Robusta</v>
      </c>
      <c r="AG359" t="str">
        <v>Medium</v>
      </c>
      <c r="AH359" t="str">
        <v>Yes</v>
      </c>
    </row>
    <row r="360" spans="2:34" x14ac:dyDescent="0.35">
      <c r="B360" s="2" t="s">
        <v>2509</v>
      </c>
      <c r="C360" s="5">
        <v>43599</v>
      </c>
      <c r="D360" s="2" t="s">
        <v>2510</v>
      </c>
      <c r="E360" t="s">
        <v>6182</v>
      </c>
      <c r="F360" s="2">
        <v>1</v>
      </c>
      <c r="G360" s="2" t="str">
        <f>INDEX(customers!$A$2:$I$1001,MATCH(orders!$D360,customers!$A$2:$A$1001,0), MATCH(orders!G$1,customers!$A$1:$I$1,0))</f>
        <v>Tomasina Cotmore</v>
      </c>
      <c r="H360" s="2" t="str">
        <f>IF(INDEX(customers!$A$2:$I$1001,MATCH(orders!$D360,customers!$A$2:$A$1001,0), MATCH(orders!H$1,customers!$A$1:$I$1,0)) = 0, " ", INDEX(customers!$A$2:$I$1001,MATCH(orders!$D360,customers!$A$2:$A$1001,0), MATCH(orders!H$1,customers!$A$1:$I$1,0)))</f>
        <v>tcotmore9y@amazonaws.com</v>
      </c>
      <c r="I360" s="2" t="str">
        <f>_xlfn.XLOOKUP(D360,customers!$A$1:$A$1001,customers!$G$1:$G$1001,,0)</f>
        <v>United States</v>
      </c>
      <c r="J360" t="str">
        <f>INDEX(products!$A$1:$G$49,MATCH(orders!$E360,products!$A$1:$A$49,0), MATCH(orders!J$1,products!$A$1:$G$1,0))</f>
        <v>Ara</v>
      </c>
      <c r="K360" t="str">
        <f>INDEX(products!$A$1:$G$49,MATCH(orders!$E360,products!$A$1:$A$49,0), MATCH(orders!K$1,products!$A$1:$G$1,0))</f>
        <v>L</v>
      </c>
      <c r="L360" s="3">
        <f>INDEX(products!$A$1:$G$49,MATCH(orders!$E360,products!$A$1:$A$49,0), MATCH(orders!L$1,products!$A$1:$G$1,0))</f>
        <v>2.5</v>
      </c>
      <c r="M360" s="4">
        <f>INDEX(products!$A$1:$G$49,MATCH(orders!$E360,products!$A$1:$A$49,0), MATCH(orders!M$1,products!$A$1:$G$1,0))</f>
        <v>29.784999999999997</v>
      </c>
      <c r="N360" s="4">
        <f t="shared" si="10"/>
        <v>29.784999999999997</v>
      </c>
      <c r="O360" t="str">
        <f t="shared" si="11"/>
        <v>Arabica</v>
      </c>
      <c r="P360" t="str" cm="1">
        <f t="array" ref="P360">_xlfn.IFS(K360 = "M", "Medium", K360 = "L", "Light", K360 = "D", "Dark")</f>
        <v>Light</v>
      </c>
      <c r="Q360" t="str">
        <f>_xlfn.XLOOKUP(Orders[[#This Row],[Customer ID]],customers!$A$2:$A$1001,customers!$I$2:$I$1001,,0)</f>
        <v>No</v>
      </c>
      <c r="S360" t="str">
        <v>NCH-55389-562</v>
      </c>
      <c r="T360">
        <v>43582</v>
      </c>
      <c r="U360" t="str">
        <v>86579-92122-OC</v>
      </c>
      <c r="V360" t="str">
        <v>E-L-1</v>
      </c>
      <c r="W360">
        <v>1</v>
      </c>
      <c r="X360" t="str">
        <v>Brenn Dundredge</v>
      </c>
      <c r="Y360" t="str">
        <v xml:space="preserve"> </v>
      </c>
      <c r="Z360" t="str">
        <v>United States</v>
      </c>
      <c r="AA360" t="str">
        <v>Exc</v>
      </c>
      <c r="AB360" t="str">
        <v>L</v>
      </c>
      <c r="AC360">
        <v>1</v>
      </c>
      <c r="AD360">
        <v>14.85</v>
      </c>
      <c r="AE360">
        <v>14.85</v>
      </c>
      <c r="AF360" t="str">
        <v>Excelsa</v>
      </c>
      <c r="AG360" t="str">
        <v>Light</v>
      </c>
      <c r="AH360" t="str">
        <v>Yes</v>
      </c>
    </row>
    <row r="361" spans="2:34" x14ac:dyDescent="0.35">
      <c r="B361" s="2" t="s">
        <v>2515</v>
      </c>
      <c r="C361" s="5">
        <v>43563</v>
      </c>
      <c r="D361" s="2" t="s">
        <v>2516</v>
      </c>
      <c r="E361" t="s">
        <v>6178</v>
      </c>
      <c r="F361" s="2">
        <v>6</v>
      </c>
      <c r="G361" s="2" t="str">
        <f>INDEX(customers!$A$2:$I$1001,MATCH(orders!$D361,customers!$A$2:$A$1001,0), MATCH(orders!G$1,customers!$A$1:$I$1,0))</f>
        <v>Yuma Skipsey</v>
      </c>
      <c r="H361" s="2" t="str">
        <f>IF(INDEX(customers!$A$2:$I$1001,MATCH(orders!$D361,customers!$A$2:$A$1001,0), MATCH(orders!H$1,customers!$A$1:$I$1,0)) = 0, " ", INDEX(customers!$A$2:$I$1001,MATCH(orders!$D361,customers!$A$2:$A$1001,0), MATCH(orders!H$1,customers!$A$1:$I$1,0)))</f>
        <v>yskipsey9z@spotify.com</v>
      </c>
      <c r="I361" s="2" t="str">
        <f>_xlfn.XLOOKUP(D361,customers!$A$1:$A$1001,customers!$G$1:$G$1001,,0)</f>
        <v>United Kingdom</v>
      </c>
      <c r="J361" t="str">
        <f>INDEX(products!$A$1:$G$49,MATCH(orders!$E361,products!$A$1:$A$49,0), MATCH(orders!J$1,products!$A$1:$G$1,0))</f>
        <v>Rob</v>
      </c>
      <c r="K361" t="str">
        <f>INDEX(products!$A$1:$G$49,MATCH(orders!$E361,products!$A$1:$A$49,0), MATCH(orders!K$1,products!$A$1:$G$1,0))</f>
        <v>L</v>
      </c>
      <c r="L361" s="3">
        <f>INDEX(products!$A$1:$G$49,MATCH(orders!$E361,products!$A$1:$A$49,0), MATCH(orders!L$1,products!$A$1:$G$1,0))</f>
        <v>0.2</v>
      </c>
      <c r="M361" s="4">
        <f>INDEX(products!$A$1:$G$49,MATCH(orders!$E361,products!$A$1:$A$49,0), MATCH(orders!M$1,products!$A$1:$G$1,0))</f>
        <v>3.5849999999999995</v>
      </c>
      <c r="N361" s="4">
        <f t="shared" si="10"/>
        <v>21.509999999999998</v>
      </c>
      <c r="O361" t="str">
        <f t="shared" si="11"/>
        <v>Robusta</v>
      </c>
      <c r="P361" t="str" cm="1">
        <f t="array" ref="P361">_xlfn.IFS(K361 = "M", "Medium", K361 = "L", "Light", K361 = "D", "Dark")</f>
        <v>Light</v>
      </c>
      <c r="Q361" t="str">
        <f>_xlfn.XLOOKUP(Orders[[#This Row],[Customer ID]],customers!$A$2:$A$1001,customers!$I$2:$I$1001,,0)</f>
        <v>No</v>
      </c>
      <c r="S361" t="str">
        <v>IDU-25793-399</v>
      </c>
      <c r="T361">
        <v>44169</v>
      </c>
      <c r="U361" t="str">
        <v>76664-37050-DT</v>
      </c>
      <c r="V361" t="str">
        <v>E-D-0.2</v>
      </c>
      <c r="W361">
        <v>4</v>
      </c>
      <c r="X361" t="str">
        <v>Aurea Corradino</v>
      </c>
      <c r="Y361" t="str">
        <v>acorradinoj@harvard.edu</v>
      </c>
      <c r="Z361" t="str">
        <v>United States</v>
      </c>
      <c r="AA361" t="str">
        <v>Exc</v>
      </c>
      <c r="AB361" t="str">
        <v>D</v>
      </c>
      <c r="AC361">
        <v>0.2</v>
      </c>
      <c r="AD361">
        <v>3.645</v>
      </c>
      <c r="AE361">
        <v>14.58</v>
      </c>
      <c r="AF361" t="str">
        <v>Excelsa</v>
      </c>
      <c r="AG361" t="str">
        <v>Dark</v>
      </c>
      <c r="AH361" t="str">
        <v>Yes</v>
      </c>
    </row>
    <row r="362" spans="2:34" x14ac:dyDescent="0.35">
      <c r="B362" s="2" t="s">
        <v>2521</v>
      </c>
      <c r="C362" s="5">
        <v>44058</v>
      </c>
      <c r="D362" s="2" t="s">
        <v>2522</v>
      </c>
      <c r="E362" t="s">
        <v>6149</v>
      </c>
      <c r="F362" s="2">
        <v>2</v>
      </c>
      <c r="G362" s="2" t="str">
        <f>INDEX(customers!$A$2:$I$1001,MATCH(orders!$D362,customers!$A$2:$A$1001,0), MATCH(orders!G$1,customers!$A$1:$I$1,0))</f>
        <v>Nicko Corps</v>
      </c>
      <c r="H362" s="2" t="str">
        <f>IF(INDEX(customers!$A$2:$I$1001,MATCH(orders!$D362,customers!$A$2:$A$1001,0), MATCH(orders!H$1,customers!$A$1:$I$1,0)) = 0, " ", INDEX(customers!$A$2:$I$1001,MATCH(orders!$D362,customers!$A$2:$A$1001,0), MATCH(orders!H$1,customers!$A$1:$I$1,0)))</f>
        <v>ncorpsa0@gmpg.org</v>
      </c>
      <c r="I362" s="2" t="str">
        <f>_xlfn.XLOOKUP(D362,customers!$A$1:$A$1001,customers!$G$1:$G$1001,,0)</f>
        <v>United States</v>
      </c>
      <c r="J362" t="str">
        <f>INDEX(products!$A$1:$G$49,MATCH(orders!$E362,products!$A$1:$A$49,0), MATCH(orders!J$1,products!$A$1:$G$1,0))</f>
        <v>Rob</v>
      </c>
      <c r="K362" t="str">
        <f>INDEX(products!$A$1:$G$49,MATCH(orders!$E362,products!$A$1:$A$49,0), MATCH(orders!K$1,products!$A$1:$G$1,0))</f>
        <v>D</v>
      </c>
      <c r="L362" s="3">
        <f>INDEX(products!$A$1:$G$49,MATCH(orders!$E362,products!$A$1:$A$49,0), MATCH(orders!L$1,products!$A$1:$G$1,0))</f>
        <v>2.5</v>
      </c>
      <c r="M362" s="4">
        <f>INDEX(products!$A$1:$G$49,MATCH(orders!$E362,products!$A$1:$A$49,0), MATCH(orders!M$1,products!$A$1:$G$1,0))</f>
        <v>20.584999999999997</v>
      </c>
      <c r="N362" s="4">
        <f t="shared" si="10"/>
        <v>41.169999999999995</v>
      </c>
      <c r="O362" t="str">
        <f t="shared" si="11"/>
        <v>Robusta</v>
      </c>
      <c r="P362" t="str" cm="1">
        <f t="array" ref="P362">_xlfn.IFS(K362 = "M", "Medium", K362 = "L", "Light", K362 = "D", "Dark")</f>
        <v>Dark</v>
      </c>
      <c r="Q362" t="str">
        <f>_xlfn.XLOOKUP(Orders[[#This Row],[Customer ID]],customers!$A$2:$A$1001,customers!$I$2:$I$1001,,0)</f>
        <v>No</v>
      </c>
      <c r="S362" t="str">
        <v>VDZ-76673-968</v>
      </c>
      <c r="T362">
        <v>44196</v>
      </c>
      <c r="U362" t="str">
        <v>82246-82543-DW</v>
      </c>
      <c r="V362" t="str">
        <v>E-D-0.5</v>
      </c>
      <c r="W362">
        <v>2</v>
      </c>
      <c r="X362" t="str">
        <v>Bobinette Hindsberg</v>
      </c>
      <c r="Y362" t="str">
        <v>bhindsberg3n@blogs.com</v>
      </c>
      <c r="Z362" t="str">
        <v>United States</v>
      </c>
      <c r="AA362" t="str">
        <v>Exc</v>
      </c>
      <c r="AB362" t="str">
        <v>D</v>
      </c>
      <c r="AC362">
        <v>0.5</v>
      </c>
      <c r="AD362">
        <v>7.29</v>
      </c>
      <c r="AE362">
        <v>14.58</v>
      </c>
      <c r="AF362" t="str">
        <v>Excelsa</v>
      </c>
      <c r="AG362" t="str">
        <v>Dark</v>
      </c>
      <c r="AH362" t="str">
        <v>Yes</v>
      </c>
    </row>
    <row r="363" spans="2:34" x14ac:dyDescent="0.35">
      <c r="B363" s="2" t="s">
        <v>2521</v>
      </c>
      <c r="C363" s="5">
        <v>44058</v>
      </c>
      <c r="D363" s="2" t="s">
        <v>2522</v>
      </c>
      <c r="E363" t="s">
        <v>6146</v>
      </c>
      <c r="F363" s="2">
        <v>1</v>
      </c>
      <c r="G363" s="2" t="str">
        <f>INDEX(customers!$A$2:$I$1001,MATCH(orders!$D363,customers!$A$2:$A$1001,0), MATCH(orders!G$1,customers!$A$1:$I$1,0))</f>
        <v>Nicko Corps</v>
      </c>
      <c r="H363" s="2" t="str">
        <f>IF(INDEX(customers!$A$2:$I$1001,MATCH(orders!$D363,customers!$A$2:$A$1001,0), MATCH(orders!H$1,customers!$A$1:$I$1,0)) = 0, " ", INDEX(customers!$A$2:$I$1001,MATCH(orders!$D363,customers!$A$2:$A$1001,0), MATCH(orders!H$1,customers!$A$1:$I$1,0)))</f>
        <v>ncorpsa0@gmpg.org</v>
      </c>
      <c r="I363" s="2" t="str">
        <f>_xlfn.XLOOKUP(D363,customers!$A$1:$A$1001,customers!$G$1:$G$1001,,0)</f>
        <v>United States</v>
      </c>
      <c r="J363" t="str">
        <f>INDEX(products!$A$1:$G$49,MATCH(orders!$E363,products!$A$1:$A$49,0), MATCH(orders!J$1,products!$A$1:$G$1,0))</f>
        <v>Rob</v>
      </c>
      <c r="K363" t="str">
        <f>INDEX(products!$A$1:$G$49,MATCH(orders!$E363,products!$A$1:$A$49,0), MATCH(orders!K$1,products!$A$1:$G$1,0))</f>
        <v>M</v>
      </c>
      <c r="L363" s="3">
        <f>INDEX(products!$A$1:$G$49,MATCH(orders!$E363,products!$A$1:$A$49,0), MATCH(orders!L$1,products!$A$1:$G$1,0))</f>
        <v>0.5</v>
      </c>
      <c r="M363" s="4">
        <f>INDEX(products!$A$1:$G$49,MATCH(orders!$E363,products!$A$1:$A$49,0), MATCH(orders!M$1,products!$A$1:$G$1,0))</f>
        <v>5.97</v>
      </c>
      <c r="N363" s="4">
        <f t="shared" si="10"/>
        <v>5.97</v>
      </c>
      <c r="O363" t="str">
        <f t="shared" si="11"/>
        <v>Robusta</v>
      </c>
      <c r="P363" t="str" cm="1">
        <f t="array" ref="P363">_xlfn.IFS(K363 = "M", "Medium", K363 = "L", "Light", K363 = "D", "Dark")</f>
        <v>Medium</v>
      </c>
      <c r="Q363" t="str">
        <f>_xlfn.XLOOKUP(Orders[[#This Row],[Customer ID]],customers!$A$2:$A$1001,customers!$I$2:$I$1001,,0)</f>
        <v>No</v>
      </c>
      <c r="S363" t="str">
        <v>GSJ-01065-125</v>
      </c>
      <c r="T363">
        <v>43921</v>
      </c>
      <c r="U363" t="str">
        <v>69779-40609-RS</v>
      </c>
      <c r="V363" t="str">
        <v>E-D-0.2</v>
      </c>
      <c r="W363">
        <v>4</v>
      </c>
      <c r="X363" t="str">
        <v>Dael Camilletti</v>
      </c>
      <c r="Y363" t="str">
        <v>dcamilletti5w@businesswire.com</v>
      </c>
      <c r="Z363" t="str">
        <v>United States</v>
      </c>
      <c r="AA363" t="str">
        <v>Exc</v>
      </c>
      <c r="AB363" t="str">
        <v>D</v>
      </c>
      <c r="AC363">
        <v>0.2</v>
      </c>
      <c r="AD363">
        <v>3.645</v>
      </c>
      <c r="AE363">
        <v>14.58</v>
      </c>
      <c r="AF363" t="str">
        <v>Excelsa</v>
      </c>
      <c r="AG363" t="str">
        <v>Dark</v>
      </c>
      <c r="AH363" t="str">
        <v>Yes</v>
      </c>
    </row>
    <row r="364" spans="2:34" x14ac:dyDescent="0.35">
      <c r="B364" s="2" t="s">
        <v>2532</v>
      </c>
      <c r="C364" s="5">
        <v>44686</v>
      </c>
      <c r="D364" s="2" t="s">
        <v>2533</v>
      </c>
      <c r="E364" t="s">
        <v>6171</v>
      </c>
      <c r="F364" s="2">
        <v>5</v>
      </c>
      <c r="G364" s="2" t="str">
        <f>INDEX(customers!$A$2:$I$1001,MATCH(orders!$D364,customers!$A$2:$A$1001,0), MATCH(orders!G$1,customers!$A$1:$I$1,0))</f>
        <v>Feliks Babber</v>
      </c>
      <c r="H364" s="2" t="str">
        <f>IF(INDEX(customers!$A$2:$I$1001,MATCH(orders!$D364,customers!$A$2:$A$1001,0), MATCH(orders!H$1,customers!$A$1:$I$1,0)) = 0, " ", INDEX(customers!$A$2:$I$1001,MATCH(orders!$D364,customers!$A$2:$A$1001,0), MATCH(orders!H$1,customers!$A$1:$I$1,0)))</f>
        <v>fbabbera2@stanford.edu</v>
      </c>
      <c r="I364" s="2" t="str">
        <f>_xlfn.XLOOKUP(D364,customers!$A$1:$A$1001,customers!$G$1:$G$1001,,0)</f>
        <v>United States</v>
      </c>
      <c r="J364" t="str">
        <f>INDEX(products!$A$1:$G$49,MATCH(orders!$E364,products!$A$1:$A$49,0), MATCH(orders!J$1,products!$A$1:$G$1,0))</f>
        <v>Exc</v>
      </c>
      <c r="K364" t="str">
        <f>INDEX(products!$A$1:$G$49,MATCH(orders!$E364,products!$A$1:$A$49,0), MATCH(orders!K$1,products!$A$1:$G$1,0))</f>
        <v>L</v>
      </c>
      <c r="L364" s="3">
        <f>INDEX(products!$A$1:$G$49,MATCH(orders!$E364,products!$A$1:$A$49,0), MATCH(orders!L$1,products!$A$1:$G$1,0))</f>
        <v>1</v>
      </c>
      <c r="M364" s="4">
        <f>INDEX(products!$A$1:$G$49,MATCH(orders!$E364,products!$A$1:$A$49,0), MATCH(orders!M$1,products!$A$1:$G$1,0))</f>
        <v>14.85</v>
      </c>
      <c r="N364" s="4">
        <f t="shared" si="10"/>
        <v>74.25</v>
      </c>
      <c r="O364" t="str">
        <f t="shared" si="11"/>
        <v>Excelsa</v>
      </c>
      <c r="P364" t="str" cm="1">
        <f t="array" ref="P364">_xlfn.IFS(K364 = "M", "Medium", K364 = "L", "Light", K364 = "D", "Dark")</f>
        <v>Light</v>
      </c>
      <c r="Q364" t="str">
        <f>_xlfn.XLOOKUP(Orders[[#This Row],[Customer ID]],customers!$A$2:$A$1001,customers!$I$2:$I$1001,,0)</f>
        <v>Yes</v>
      </c>
      <c r="S364" t="str">
        <v>TPA-93614-840</v>
      </c>
      <c r="T364">
        <v>44245</v>
      </c>
      <c r="U364" t="str">
        <v>28932-49296-TM</v>
      </c>
      <c r="V364" t="str">
        <v>E-D-0.5</v>
      </c>
      <c r="W364">
        <v>2</v>
      </c>
      <c r="X364" t="str">
        <v>Sloan Diviny</v>
      </c>
      <c r="Y364" t="str">
        <v>sdivinyau@ask.com</v>
      </c>
      <c r="Z364" t="str">
        <v>United States</v>
      </c>
      <c r="AA364" t="str">
        <v>Exc</v>
      </c>
      <c r="AB364" t="str">
        <v>D</v>
      </c>
      <c r="AC364">
        <v>0.5</v>
      </c>
      <c r="AD364">
        <v>7.29</v>
      </c>
      <c r="AE364">
        <v>14.58</v>
      </c>
      <c r="AF364" t="str">
        <v>Excelsa</v>
      </c>
      <c r="AG364" t="str">
        <v>Dark</v>
      </c>
      <c r="AH364" t="str">
        <v>Yes</v>
      </c>
    </row>
    <row r="365" spans="2:34" x14ac:dyDescent="0.35">
      <c r="B365" s="2" t="s">
        <v>2538</v>
      </c>
      <c r="C365" s="5">
        <v>44282</v>
      </c>
      <c r="D365" s="2" t="s">
        <v>2539</v>
      </c>
      <c r="E365" t="s">
        <v>6162</v>
      </c>
      <c r="F365" s="2">
        <v>6</v>
      </c>
      <c r="G365" s="2" t="str">
        <f>INDEX(customers!$A$2:$I$1001,MATCH(orders!$D365,customers!$A$2:$A$1001,0), MATCH(orders!G$1,customers!$A$1:$I$1,0))</f>
        <v>Kaja Loxton</v>
      </c>
      <c r="H365" s="2" t="str">
        <f>IF(INDEX(customers!$A$2:$I$1001,MATCH(orders!$D365,customers!$A$2:$A$1001,0), MATCH(orders!H$1,customers!$A$1:$I$1,0)) = 0, " ", INDEX(customers!$A$2:$I$1001,MATCH(orders!$D365,customers!$A$2:$A$1001,0), MATCH(orders!H$1,customers!$A$1:$I$1,0)))</f>
        <v>kloxtona3@opensource.org</v>
      </c>
      <c r="I365" s="2" t="str">
        <f>_xlfn.XLOOKUP(D365,customers!$A$1:$A$1001,customers!$G$1:$G$1001,,0)</f>
        <v>United States</v>
      </c>
      <c r="J365" t="str">
        <f>INDEX(products!$A$1:$G$49,MATCH(orders!$E365,products!$A$1:$A$49,0), MATCH(orders!J$1,products!$A$1:$G$1,0))</f>
        <v>Lib</v>
      </c>
      <c r="K365" t="str">
        <f>INDEX(products!$A$1:$G$49,MATCH(orders!$E365,products!$A$1:$A$49,0), MATCH(orders!K$1,products!$A$1:$G$1,0))</f>
        <v>M</v>
      </c>
      <c r="L365" s="3">
        <f>INDEX(products!$A$1:$G$49,MATCH(orders!$E365,products!$A$1:$A$49,0), MATCH(orders!L$1,products!$A$1:$G$1,0))</f>
        <v>1</v>
      </c>
      <c r="M365" s="4">
        <f>INDEX(products!$A$1:$G$49,MATCH(orders!$E365,products!$A$1:$A$49,0), MATCH(orders!M$1,products!$A$1:$G$1,0))</f>
        <v>14.55</v>
      </c>
      <c r="N365" s="4">
        <f t="shared" si="10"/>
        <v>87.300000000000011</v>
      </c>
      <c r="O365" t="str">
        <f t="shared" si="11"/>
        <v>Liberica</v>
      </c>
      <c r="P365" t="str" cm="1">
        <f t="array" ref="P365">_xlfn.IFS(K365 = "M", "Medium", K365 = "L", "Light", K365 = "D", "Dark")</f>
        <v>Medium</v>
      </c>
      <c r="Q365" t="str">
        <f>_xlfn.XLOOKUP(Orders[[#This Row],[Customer ID]],customers!$A$2:$A$1001,customers!$I$2:$I$1001,,0)</f>
        <v>No</v>
      </c>
      <c r="S365" t="str">
        <v>ITZ-21793-986</v>
      </c>
      <c r="T365">
        <v>44358</v>
      </c>
      <c r="U365" t="str">
        <v>67388-17544-XX</v>
      </c>
      <c r="V365" t="str">
        <v>E-D-0.2</v>
      </c>
      <c r="W365">
        <v>4</v>
      </c>
      <c r="X365" t="str">
        <v>Alon Pllu</v>
      </c>
      <c r="Y365" t="str">
        <v>aplluju@dagondesign.com</v>
      </c>
      <c r="Z365" t="str">
        <v>Ireland</v>
      </c>
      <c r="AA365" t="str">
        <v>Exc</v>
      </c>
      <c r="AB365" t="str">
        <v>D</v>
      </c>
      <c r="AC365">
        <v>0.2</v>
      </c>
      <c r="AD365">
        <v>3.645</v>
      </c>
      <c r="AE365">
        <v>14.58</v>
      </c>
      <c r="AF365" t="str">
        <v>Excelsa</v>
      </c>
      <c r="AG365" t="str">
        <v>Dark</v>
      </c>
      <c r="AH365" t="str">
        <v>Yes</v>
      </c>
    </row>
    <row r="366" spans="2:34" x14ac:dyDescent="0.35">
      <c r="B366" s="2" t="s">
        <v>2543</v>
      </c>
      <c r="C366" s="5">
        <v>43582</v>
      </c>
      <c r="D366" s="2" t="s">
        <v>2544</v>
      </c>
      <c r="E366" t="s">
        <v>6183</v>
      </c>
      <c r="F366" s="2">
        <v>6</v>
      </c>
      <c r="G366" s="2" t="str">
        <f>INDEX(customers!$A$2:$I$1001,MATCH(orders!$D366,customers!$A$2:$A$1001,0), MATCH(orders!G$1,customers!$A$1:$I$1,0))</f>
        <v>Parker Tofful</v>
      </c>
      <c r="H366" s="2" t="str">
        <f>IF(INDEX(customers!$A$2:$I$1001,MATCH(orders!$D366,customers!$A$2:$A$1001,0), MATCH(orders!H$1,customers!$A$1:$I$1,0)) = 0, " ", INDEX(customers!$A$2:$I$1001,MATCH(orders!$D366,customers!$A$2:$A$1001,0), MATCH(orders!H$1,customers!$A$1:$I$1,0)))</f>
        <v>ptoffula4@posterous.com</v>
      </c>
      <c r="I366" s="2" t="str">
        <f>_xlfn.XLOOKUP(D366,customers!$A$1:$A$1001,customers!$G$1:$G$1001,,0)</f>
        <v>United States</v>
      </c>
      <c r="J366" t="str">
        <f>INDEX(products!$A$1:$G$49,MATCH(orders!$E366,products!$A$1:$A$49,0), MATCH(orders!J$1,products!$A$1:$G$1,0))</f>
        <v>Exc</v>
      </c>
      <c r="K366" t="str">
        <f>INDEX(products!$A$1:$G$49,MATCH(orders!$E366,products!$A$1:$A$49,0), MATCH(orders!K$1,products!$A$1:$G$1,0))</f>
        <v>D</v>
      </c>
      <c r="L366" s="3">
        <f>INDEX(products!$A$1:$G$49,MATCH(orders!$E366,products!$A$1:$A$49,0), MATCH(orders!L$1,products!$A$1:$G$1,0))</f>
        <v>1</v>
      </c>
      <c r="M366" s="4">
        <f>INDEX(products!$A$1:$G$49,MATCH(orders!$E366,products!$A$1:$A$49,0), MATCH(orders!M$1,products!$A$1:$G$1,0))</f>
        <v>12.15</v>
      </c>
      <c r="N366" s="4">
        <f t="shared" si="10"/>
        <v>72.900000000000006</v>
      </c>
      <c r="O366" t="str">
        <f t="shared" si="11"/>
        <v>Excelsa</v>
      </c>
      <c r="P366" t="str" cm="1">
        <f t="array" ref="P366">_xlfn.IFS(K366 = "M", "Medium", K366 = "L", "Light", K366 = "D", "Dark")</f>
        <v>Dark</v>
      </c>
      <c r="Q366" t="str">
        <f>_xlfn.XLOOKUP(Orders[[#This Row],[Customer ID]],customers!$A$2:$A$1001,customers!$I$2:$I$1001,,0)</f>
        <v>Yes</v>
      </c>
      <c r="S366" t="str">
        <v>JUA-13580-095</v>
      </c>
      <c r="T366">
        <v>43556</v>
      </c>
      <c r="U366" t="str">
        <v>55265-75151-AK</v>
      </c>
      <c r="V366" t="str">
        <v>R-L-0.2</v>
      </c>
      <c r="W366">
        <v>4</v>
      </c>
      <c r="X366" t="str">
        <v>Manuel Darrigoe</v>
      </c>
      <c r="Y366" t="str">
        <v>mdarrigoebu@hud.gov</v>
      </c>
      <c r="Z366" t="str">
        <v>Ireland</v>
      </c>
      <c r="AA366" t="str">
        <v>Rob</v>
      </c>
      <c r="AB366" t="str">
        <v>L</v>
      </c>
      <c r="AC366">
        <v>0.2</v>
      </c>
      <c r="AD366">
        <v>3.5849999999999995</v>
      </c>
      <c r="AE366">
        <v>14.339999999999998</v>
      </c>
      <c r="AF366" t="str">
        <v>Robusta</v>
      </c>
      <c r="AG366" t="str">
        <v>Light</v>
      </c>
      <c r="AH366" t="str">
        <v>Yes</v>
      </c>
    </row>
    <row r="367" spans="2:34" x14ac:dyDescent="0.35">
      <c r="B367" s="2" t="s">
        <v>2549</v>
      </c>
      <c r="C367" s="5">
        <v>44464</v>
      </c>
      <c r="D367" s="2" t="s">
        <v>2550</v>
      </c>
      <c r="E367" t="s">
        <v>6169</v>
      </c>
      <c r="F367" s="2">
        <v>1</v>
      </c>
      <c r="G367" s="2" t="str">
        <f>INDEX(customers!$A$2:$I$1001,MATCH(orders!$D367,customers!$A$2:$A$1001,0), MATCH(orders!G$1,customers!$A$1:$I$1,0))</f>
        <v>Casi Gwinnett</v>
      </c>
      <c r="H367" s="2" t="str">
        <f>IF(INDEX(customers!$A$2:$I$1001,MATCH(orders!$D367,customers!$A$2:$A$1001,0), MATCH(orders!H$1,customers!$A$1:$I$1,0)) = 0, " ", INDEX(customers!$A$2:$I$1001,MATCH(orders!$D367,customers!$A$2:$A$1001,0), MATCH(orders!H$1,customers!$A$1:$I$1,0)))</f>
        <v>cgwinnetta5@behance.net</v>
      </c>
      <c r="I367" s="2" t="str">
        <f>_xlfn.XLOOKUP(D367,customers!$A$1:$A$1001,customers!$G$1:$G$1001,,0)</f>
        <v>United States</v>
      </c>
      <c r="J367" t="str">
        <f>INDEX(products!$A$1:$G$49,MATCH(orders!$E367,products!$A$1:$A$49,0), MATCH(orders!J$1,products!$A$1:$G$1,0))</f>
        <v>Lib</v>
      </c>
      <c r="K367" t="str">
        <f>INDEX(products!$A$1:$G$49,MATCH(orders!$E367,products!$A$1:$A$49,0), MATCH(orders!K$1,products!$A$1:$G$1,0))</f>
        <v>D</v>
      </c>
      <c r="L367" s="3">
        <f>INDEX(products!$A$1:$G$49,MATCH(orders!$E367,products!$A$1:$A$49,0), MATCH(orders!L$1,products!$A$1:$G$1,0))</f>
        <v>0.5</v>
      </c>
      <c r="M367" s="4">
        <f>INDEX(products!$A$1:$G$49,MATCH(orders!$E367,products!$A$1:$A$49,0), MATCH(orders!M$1,products!$A$1:$G$1,0))</f>
        <v>7.77</v>
      </c>
      <c r="N367" s="4">
        <f t="shared" si="10"/>
        <v>7.77</v>
      </c>
      <c r="O367" t="str">
        <f t="shared" si="11"/>
        <v>Liberica</v>
      </c>
      <c r="P367" t="str" cm="1">
        <f t="array" ref="P367">_xlfn.IFS(K367 = "M", "Medium", K367 = "L", "Light", K367 = "D", "Dark")</f>
        <v>Dark</v>
      </c>
      <c r="Q367" t="str">
        <f>_xlfn.XLOOKUP(Orders[[#This Row],[Customer ID]],customers!$A$2:$A$1001,customers!$I$2:$I$1001,,0)</f>
        <v>No</v>
      </c>
      <c r="S367" t="str">
        <v>LXS-63326-144</v>
      </c>
      <c r="T367">
        <v>44332</v>
      </c>
      <c r="U367" t="str">
        <v>35367-50483-AR</v>
      </c>
      <c r="V367" t="str">
        <v>R-L-0.5</v>
      </c>
      <c r="W367">
        <v>2</v>
      </c>
      <c r="X367" t="str">
        <v>Geoffrey Siuda</v>
      </c>
      <c r="Y367" t="str">
        <v>gsiudaq4@nytimes.com</v>
      </c>
      <c r="Z367" t="str">
        <v>United States</v>
      </c>
      <c r="AA367" t="str">
        <v>Rob</v>
      </c>
      <c r="AB367" t="str">
        <v>L</v>
      </c>
      <c r="AC367">
        <v>0.5</v>
      </c>
      <c r="AD367">
        <v>7.169999999999999</v>
      </c>
      <c r="AE367">
        <v>14.339999999999998</v>
      </c>
      <c r="AF367" t="str">
        <v>Robusta</v>
      </c>
      <c r="AG367" t="str">
        <v>Light</v>
      </c>
      <c r="AH367" t="str">
        <v>Yes</v>
      </c>
    </row>
    <row r="368" spans="2:34" x14ac:dyDescent="0.35">
      <c r="B368" s="2" t="s">
        <v>2554</v>
      </c>
      <c r="C368" s="5">
        <v>43874</v>
      </c>
      <c r="D368" s="2" t="s">
        <v>2555</v>
      </c>
      <c r="E368" t="s">
        <v>6144</v>
      </c>
      <c r="F368" s="2">
        <v>6</v>
      </c>
      <c r="G368" s="2" t="str">
        <f>INDEX(customers!$A$2:$I$1001,MATCH(orders!$D368,customers!$A$2:$A$1001,0), MATCH(orders!G$1,customers!$A$1:$I$1,0))</f>
        <v>Saree Ellesworth</v>
      </c>
      <c r="H368" s="2" t="str">
        <f>IF(INDEX(customers!$A$2:$I$1001,MATCH(orders!$D368,customers!$A$2:$A$1001,0), MATCH(orders!H$1,customers!$A$1:$I$1,0)) = 0, " ", INDEX(customers!$A$2:$I$1001,MATCH(orders!$D368,customers!$A$2:$A$1001,0), MATCH(orders!H$1,customers!$A$1:$I$1,0)))</f>
        <v xml:space="preserve"> </v>
      </c>
      <c r="I368" s="2" t="str">
        <f>_xlfn.XLOOKUP(D368,customers!$A$1:$A$1001,customers!$G$1:$G$1001,,0)</f>
        <v>United States</v>
      </c>
      <c r="J368" t="str">
        <f>INDEX(products!$A$1:$G$49,MATCH(orders!$E368,products!$A$1:$A$49,0), MATCH(orders!J$1,products!$A$1:$G$1,0))</f>
        <v>Exc</v>
      </c>
      <c r="K368" t="str">
        <f>INDEX(products!$A$1:$G$49,MATCH(orders!$E368,products!$A$1:$A$49,0), MATCH(orders!K$1,products!$A$1:$G$1,0))</f>
        <v>D</v>
      </c>
      <c r="L368" s="3">
        <f>INDEX(products!$A$1:$G$49,MATCH(orders!$E368,products!$A$1:$A$49,0), MATCH(orders!L$1,products!$A$1:$G$1,0))</f>
        <v>0.5</v>
      </c>
      <c r="M368" s="4">
        <f>INDEX(products!$A$1:$G$49,MATCH(orders!$E368,products!$A$1:$A$49,0), MATCH(orders!M$1,products!$A$1:$G$1,0))</f>
        <v>7.29</v>
      </c>
      <c r="N368" s="4">
        <f t="shared" si="10"/>
        <v>43.74</v>
      </c>
      <c r="O368" t="str">
        <f t="shared" si="11"/>
        <v>Excelsa</v>
      </c>
      <c r="P368" t="str" cm="1">
        <f t="array" ref="P368">_xlfn.IFS(K368 = "M", "Medium", K368 = "L", "Light", K368 = "D", "Dark")</f>
        <v>Dark</v>
      </c>
      <c r="Q368" t="str">
        <f>_xlfn.XLOOKUP(Orders[[#This Row],[Customer ID]],customers!$A$2:$A$1001,customers!$I$2:$I$1001,,0)</f>
        <v>No</v>
      </c>
      <c r="S368" t="str">
        <v>SHT-04865-419</v>
      </c>
      <c r="T368">
        <v>44703</v>
      </c>
      <c r="U368" t="str">
        <v>69215-90789-DL</v>
      </c>
      <c r="V368" t="str">
        <v>R-L-0.2</v>
      </c>
      <c r="W368">
        <v>4</v>
      </c>
      <c r="X368" t="str">
        <v>Johnath Fairebrother</v>
      </c>
      <c r="Y368" t="str">
        <v xml:space="preserve"> </v>
      </c>
      <c r="Z368" t="str">
        <v>United States</v>
      </c>
      <c r="AA368" t="str">
        <v>Rob</v>
      </c>
      <c r="AB368" t="str">
        <v>L</v>
      </c>
      <c r="AC368">
        <v>0.2</v>
      </c>
      <c r="AD368">
        <v>3.5849999999999995</v>
      </c>
      <c r="AE368">
        <v>14.339999999999998</v>
      </c>
      <c r="AF368" t="str">
        <v>Robusta</v>
      </c>
      <c r="AG368" t="str">
        <v>Light</v>
      </c>
      <c r="AH368" t="str">
        <v>Yes</v>
      </c>
    </row>
    <row r="369" spans="2:34" x14ac:dyDescent="0.35">
      <c r="B369" s="2" t="s">
        <v>2559</v>
      </c>
      <c r="C369" s="5">
        <v>44393</v>
      </c>
      <c r="D369" s="2" t="s">
        <v>2560</v>
      </c>
      <c r="E369" t="s">
        <v>6159</v>
      </c>
      <c r="F369" s="2">
        <v>2</v>
      </c>
      <c r="G369" s="2" t="str">
        <f>INDEX(customers!$A$2:$I$1001,MATCH(orders!$D369,customers!$A$2:$A$1001,0), MATCH(orders!G$1,customers!$A$1:$I$1,0))</f>
        <v>Silvio Iorizzi</v>
      </c>
      <c r="H369" s="2" t="str">
        <f>IF(INDEX(customers!$A$2:$I$1001,MATCH(orders!$D369,customers!$A$2:$A$1001,0), MATCH(orders!H$1,customers!$A$1:$I$1,0)) = 0, " ", INDEX(customers!$A$2:$I$1001,MATCH(orders!$D369,customers!$A$2:$A$1001,0), MATCH(orders!H$1,customers!$A$1:$I$1,0)))</f>
        <v xml:space="preserve"> </v>
      </c>
      <c r="I369" s="2" t="str">
        <f>_xlfn.XLOOKUP(D369,customers!$A$1:$A$1001,customers!$G$1:$G$1001,,0)</f>
        <v>United States</v>
      </c>
      <c r="J369" t="str">
        <f>INDEX(products!$A$1:$G$49,MATCH(orders!$E369,products!$A$1:$A$49,0), MATCH(orders!J$1,products!$A$1:$G$1,0))</f>
        <v>Lib</v>
      </c>
      <c r="K369" t="str">
        <f>INDEX(products!$A$1:$G$49,MATCH(orders!$E369,products!$A$1:$A$49,0), MATCH(orders!K$1,products!$A$1:$G$1,0))</f>
        <v>M</v>
      </c>
      <c r="L369" s="3">
        <f>INDEX(products!$A$1:$G$49,MATCH(orders!$E369,products!$A$1:$A$49,0), MATCH(orders!L$1,products!$A$1:$G$1,0))</f>
        <v>0.2</v>
      </c>
      <c r="M369" s="4">
        <f>INDEX(products!$A$1:$G$49,MATCH(orders!$E369,products!$A$1:$A$49,0), MATCH(orders!M$1,products!$A$1:$G$1,0))</f>
        <v>4.3650000000000002</v>
      </c>
      <c r="N369" s="4">
        <f t="shared" si="10"/>
        <v>8.73</v>
      </c>
      <c r="O369" t="str">
        <f t="shared" si="11"/>
        <v>Liberica</v>
      </c>
      <c r="P369" t="str" cm="1">
        <f t="array" ref="P369">_xlfn.IFS(K369 = "M", "Medium", K369 = "L", "Light", K369 = "D", "Dark")</f>
        <v>Medium</v>
      </c>
      <c r="Q369" t="str">
        <f>_xlfn.XLOOKUP(Orders[[#This Row],[Customer ID]],customers!$A$2:$A$1001,customers!$I$2:$I$1001,,0)</f>
        <v>Yes</v>
      </c>
      <c r="S369" t="str">
        <v>EFB-72860-209</v>
      </c>
      <c r="T369">
        <v>43755</v>
      </c>
      <c r="U369" t="str">
        <v>53035-99701-WG</v>
      </c>
      <c r="V369" t="str">
        <v>A-M-0.2</v>
      </c>
      <c r="W369">
        <v>4</v>
      </c>
      <c r="X369" t="str">
        <v>Byram Mergue</v>
      </c>
      <c r="Y369" t="str">
        <v>bmergue7y@umn.edu</v>
      </c>
      <c r="Z369" t="str">
        <v>United States</v>
      </c>
      <c r="AA369" t="str">
        <v>Ara</v>
      </c>
      <c r="AB369" t="str">
        <v>M</v>
      </c>
      <c r="AC369">
        <v>0.2</v>
      </c>
      <c r="AD369">
        <v>3.375</v>
      </c>
      <c r="AE369">
        <v>13.5</v>
      </c>
      <c r="AF369" t="str">
        <v>Arabica</v>
      </c>
      <c r="AG369" t="str">
        <v>Medium</v>
      </c>
      <c r="AH369" t="str">
        <v>Yes</v>
      </c>
    </row>
    <row r="370" spans="2:34" x14ac:dyDescent="0.35">
      <c r="B370" s="2" t="s">
        <v>2563</v>
      </c>
      <c r="C370" s="5">
        <v>44692</v>
      </c>
      <c r="D370" s="2" t="s">
        <v>2564</v>
      </c>
      <c r="E370" t="s">
        <v>6166</v>
      </c>
      <c r="F370" s="2">
        <v>2</v>
      </c>
      <c r="G370" s="2" t="str">
        <f>INDEX(customers!$A$2:$I$1001,MATCH(orders!$D370,customers!$A$2:$A$1001,0), MATCH(orders!G$1,customers!$A$1:$I$1,0))</f>
        <v>Leesa Flaonier</v>
      </c>
      <c r="H370" s="2" t="str">
        <f>IF(INDEX(customers!$A$2:$I$1001,MATCH(orders!$D370,customers!$A$2:$A$1001,0), MATCH(orders!H$1,customers!$A$1:$I$1,0)) = 0, " ", INDEX(customers!$A$2:$I$1001,MATCH(orders!$D370,customers!$A$2:$A$1001,0), MATCH(orders!H$1,customers!$A$1:$I$1,0)))</f>
        <v>lflaoniera8@wordpress.org</v>
      </c>
      <c r="I370" s="2" t="str">
        <f>_xlfn.XLOOKUP(D370,customers!$A$1:$A$1001,customers!$G$1:$G$1001,,0)</f>
        <v>United States</v>
      </c>
      <c r="J370" t="str">
        <f>INDEX(products!$A$1:$G$49,MATCH(orders!$E370,products!$A$1:$A$49,0), MATCH(orders!J$1,products!$A$1:$G$1,0))</f>
        <v>Exc</v>
      </c>
      <c r="K370" t="str">
        <f>INDEX(products!$A$1:$G$49,MATCH(orders!$E370,products!$A$1:$A$49,0), MATCH(orders!K$1,products!$A$1:$G$1,0))</f>
        <v>M</v>
      </c>
      <c r="L370" s="3">
        <f>INDEX(products!$A$1:$G$49,MATCH(orders!$E370,products!$A$1:$A$49,0), MATCH(orders!L$1,products!$A$1:$G$1,0))</f>
        <v>2.5</v>
      </c>
      <c r="M370" s="4">
        <f>INDEX(products!$A$1:$G$49,MATCH(orders!$E370,products!$A$1:$A$49,0), MATCH(orders!M$1,products!$A$1:$G$1,0))</f>
        <v>31.624999999999996</v>
      </c>
      <c r="N370" s="4">
        <f t="shared" si="10"/>
        <v>63.249999999999993</v>
      </c>
      <c r="O370" t="str">
        <f t="shared" si="11"/>
        <v>Excelsa</v>
      </c>
      <c r="P370" t="str" cm="1">
        <f t="array" ref="P370">_xlfn.IFS(K370 = "M", "Medium", K370 = "L", "Light", K370 = "D", "Dark")</f>
        <v>Medium</v>
      </c>
      <c r="Q370" t="str">
        <f>_xlfn.XLOOKUP(Orders[[#This Row],[Customer ID]],customers!$A$2:$A$1001,customers!$I$2:$I$1001,,0)</f>
        <v>No</v>
      </c>
      <c r="S370" t="str">
        <v>YQL-63755-365</v>
      </c>
      <c r="T370">
        <v>44043</v>
      </c>
      <c r="U370" t="str">
        <v>78570-76770-LB</v>
      </c>
      <c r="V370" t="str">
        <v>A-M-0.2</v>
      </c>
      <c r="W370">
        <v>4</v>
      </c>
      <c r="X370" t="str">
        <v>Carolann Beine</v>
      </c>
      <c r="Y370" t="str">
        <v>cbeinee7@xinhuanet.com</v>
      </c>
      <c r="Z370" t="str">
        <v>United States</v>
      </c>
      <c r="AA370" t="str">
        <v>Ara</v>
      </c>
      <c r="AB370" t="str">
        <v>M</v>
      </c>
      <c r="AC370">
        <v>0.2</v>
      </c>
      <c r="AD370">
        <v>3.375</v>
      </c>
      <c r="AE370">
        <v>13.5</v>
      </c>
      <c r="AF370" t="str">
        <v>Arabica</v>
      </c>
      <c r="AG370" t="str">
        <v>Medium</v>
      </c>
      <c r="AH370" t="str">
        <v>Yes</v>
      </c>
    </row>
    <row r="371" spans="2:34" x14ac:dyDescent="0.35">
      <c r="B371" s="2" t="s">
        <v>2569</v>
      </c>
      <c r="C371" s="5">
        <v>43500</v>
      </c>
      <c r="D371" s="2" t="s">
        <v>2570</v>
      </c>
      <c r="E371" t="s">
        <v>6176</v>
      </c>
      <c r="F371" s="2">
        <v>1</v>
      </c>
      <c r="G371" s="2" t="str">
        <f>INDEX(customers!$A$2:$I$1001,MATCH(orders!$D371,customers!$A$2:$A$1001,0), MATCH(orders!G$1,customers!$A$1:$I$1,0))</f>
        <v>Abba Pummell</v>
      </c>
      <c r="H371" s="2" t="str">
        <f>IF(INDEX(customers!$A$2:$I$1001,MATCH(orders!$D371,customers!$A$2:$A$1001,0), MATCH(orders!H$1,customers!$A$1:$I$1,0)) = 0, " ", INDEX(customers!$A$2:$I$1001,MATCH(orders!$D371,customers!$A$2:$A$1001,0), MATCH(orders!H$1,customers!$A$1:$I$1,0)))</f>
        <v xml:space="preserve"> </v>
      </c>
      <c r="I371" s="2" t="str">
        <f>_xlfn.XLOOKUP(D371,customers!$A$1:$A$1001,customers!$G$1:$G$1001,,0)</f>
        <v>United States</v>
      </c>
      <c r="J371" t="str">
        <f>INDEX(products!$A$1:$G$49,MATCH(orders!$E371,products!$A$1:$A$49,0), MATCH(orders!J$1,products!$A$1:$G$1,0))</f>
        <v>Exc</v>
      </c>
      <c r="K371" t="str">
        <f>INDEX(products!$A$1:$G$49,MATCH(orders!$E371,products!$A$1:$A$49,0), MATCH(orders!K$1,products!$A$1:$G$1,0))</f>
        <v>L</v>
      </c>
      <c r="L371" s="3">
        <f>INDEX(products!$A$1:$G$49,MATCH(orders!$E371,products!$A$1:$A$49,0), MATCH(orders!L$1,products!$A$1:$G$1,0))</f>
        <v>0.5</v>
      </c>
      <c r="M371" s="4">
        <f>INDEX(products!$A$1:$G$49,MATCH(orders!$E371,products!$A$1:$A$49,0), MATCH(orders!M$1,products!$A$1:$G$1,0))</f>
        <v>8.91</v>
      </c>
      <c r="N371" s="4">
        <f t="shared" si="10"/>
        <v>8.91</v>
      </c>
      <c r="O371" t="str">
        <f t="shared" si="11"/>
        <v>Excelsa</v>
      </c>
      <c r="P371" t="str" cm="1">
        <f t="array" ref="P371">_xlfn.IFS(K371 = "M", "Medium", K371 = "L", "Light", K371 = "D", "Dark")</f>
        <v>Light</v>
      </c>
      <c r="Q371" t="str">
        <f>_xlfn.XLOOKUP(Orders[[#This Row],[Customer ID]],customers!$A$2:$A$1001,customers!$I$2:$I$1001,,0)</f>
        <v>Yes</v>
      </c>
      <c r="S371" t="str">
        <v>JYR-22052-185</v>
      </c>
      <c r="T371">
        <v>43831</v>
      </c>
      <c r="U371" t="str">
        <v>39528-19971-OR</v>
      </c>
      <c r="V371" t="str">
        <v>A-M-0.5</v>
      </c>
      <c r="W371">
        <v>2</v>
      </c>
      <c r="X371" t="str">
        <v>Wren Place</v>
      </c>
      <c r="Y371" t="str">
        <v>wplacei9@wsj.com</v>
      </c>
      <c r="Z371" t="str">
        <v>United States</v>
      </c>
      <c r="AA371" t="str">
        <v>Ara</v>
      </c>
      <c r="AB371" t="str">
        <v>M</v>
      </c>
      <c r="AC371">
        <v>0.5</v>
      </c>
      <c r="AD371">
        <v>6.75</v>
      </c>
      <c r="AE371">
        <v>13.5</v>
      </c>
      <c r="AF371" t="str">
        <v>Arabica</v>
      </c>
      <c r="AG371" t="str">
        <v>Medium</v>
      </c>
      <c r="AH371" t="str">
        <v>Yes</v>
      </c>
    </row>
    <row r="372" spans="2:34" x14ac:dyDescent="0.35">
      <c r="B372" s="2" t="s">
        <v>2573</v>
      </c>
      <c r="C372" s="5">
        <v>43501</v>
      </c>
      <c r="D372" s="2" t="s">
        <v>2574</v>
      </c>
      <c r="E372" t="s">
        <v>6183</v>
      </c>
      <c r="F372" s="2">
        <v>2</v>
      </c>
      <c r="G372" s="2" t="str">
        <f>INDEX(customers!$A$2:$I$1001,MATCH(orders!$D372,customers!$A$2:$A$1001,0), MATCH(orders!G$1,customers!$A$1:$I$1,0))</f>
        <v>Corinna Catcheside</v>
      </c>
      <c r="H372" s="2" t="str">
        <f>IF(INDEX(customers!$A$2:$I$1001,MATCH(orders!$D372,customers!$A$2:$A$1001,0), MATCH(orders!H$1,customers!$A$1:$I$1,0)) = 0, " ", INDEX(customers!$A$2:$I$1001,MATCH(orders!$D372,customers!$A$2:$A$1001,0), MATCH(orders!H$1,customers!$A$1:$I$1,0)))</f>
        <v>ccatchesideaa@macromedia.com</v>
      </c>
      <c r="I372" s="2" t="str">
        <f>_xlfn.XLOOKUP(D372,customers!$A$1:$A$1001,customers!$G$1:$G$1001,,0)</f>
        <v>United States</v>
      </c>
      <c r="J372" t="str">
        <f>INDEX(products!$A$1:$G$49,MATCH(orders!$E372,products!$A$1:$A$49,0), MATCH(orders!J$1,products!$A$1:$G$1,0))</f>
        <v>Exc</v>
      </c>
      <c r="K372" t="str">
        <f>INDEX(products!$A$1:$G$49,MATCH(orders!$E372,products!$A$1:$A$49,0), MATCH(orders!K$1,products!$A$1:$G$1,0))</f>
        <v>D</v>
      </c>
      <c r="L372" s="3">
        <f>INDEX(products!$A$1:$G$49,MATCH(orders!$E372,products!$A$1:$A$49,0), MATCH(orders!L$1,products!$A$1:$G$1,0))</f>
        <v>1</v>
      </c>
      <c r="M372" s="4">
        <f>INDEX(products!$A$1:$G$49,MATCH(orders!$E372,products!$A$1:$A$49,0), MATCH(orders!M$1,products!$A$1:$G$1,0))</f>
        <v>12.15</v>
      </c>
      <c r="N372" s="4">
        <f t="shared" si="10"/>
        <v>24.3</v>
      </c>
      <c r="O372" t="str">
        <f t="shared" si="11"/>
        <v>Excelsa</v>
      </c>
      <c r="P372" t="str" cm="1">
        <f t="array" ref="P372">_xlfn.IFS(K372 = "M", "Medium", K372 = "L", "Light", K372 = "D", "Dark")</f>
        <v>Dark</v>
      </c>
      <c r="Q372" t="str">
        <f>_xlfn.XLOOKUP(Orders[[#This Row],[Customer ID]],customers!$A$2:$A$1001,customers!$I$2:$I$1001,,0)</f>
        <v>Yes</v>
      </c>
      <c r="S372" t="str">
        <v>BLI-21697-702</v>
      </c>
      <c r="T372">
        <v>43804</v>
      </c>
      <c r="U372" t="str">
        <v>21141-12455-VB</v>
      </c>
      <c r="V372" t="str">
        <v>A-M-0.5</v>
      </c>
      <c r="W372">
        <v>2</v>
      </c>
      <c r="X372" t="str">
        <v>Shelli De Banke</v>
      </c>
      <c r="Y372" t="str">
        <v>sdejo@newsvine.com</v>
      </c>
      <c r="Z372" t="str">
        <v>United States</v>
      </c>
      <c r="AA372" t="str">
        <v>Ara</v>
      </c>
      <c r="AB372" t="str">
        <v>M</v>
      </c>
      <c r="AC372">
        <v>0.5</v>
      </c>
      <c r="AD372">
        <v>6.75</v>
      </c>
      <c r="AE372">
        <v>13.5</v>
      </c>
      <c r="AF372" t="str">
        <v>Arabica</v>
      </c>
      <c r="AG372" t="str">
        <v>Medium</v>
      </c>
      <c r="AH372" t="str">
        <v>Yes</v>
      </c>
    </row>
    <row r="373" spans="2:34" x14ac:dyDescent="0.35">
      <c r="B373" s="2" t="s">
        <v>2579</v>
      </c>
      <c r="C373" s="5">
        <v>44705</v>
      </c>
      <c r="D373" s="2" t="s">
        <v>2580</v>
      </c>
      <c r="E373" t="s">
        <v>6180</v>
      </c>
      <c r="F373" s="2">
        <v>6</v>
      </c>
      <c r="G373" s="2" t="str">
        <f>INDEX(customers!$A$2:$I$1001,MATCH(orders!$D373,customers!$A$2:$A$1001,0), MATCH(orders!G$1,customers!$A$1:$I$1,0))</f>
        <v>Cortney Gibbonson</v>
      </c>
      <c r="H373" s="2" t="str">
        <f>IF(INDEX(customers!$A$2:$I$1001,MATCH(orders!$D373,customers!$A$2:$A$1001,0), MATCH(orders!H$1,customers!$A$1:$I$1,0)) = 0, " ", INDEX(customers!$A$2:$I$1001,MATCH(orders!$D373,customers!$A$2:$A$1001,0), MATCH(orders!H$1,customers!$A$1:$I$1,0)))</f>
        <v>cgibbonsonab@accuweather.com</v>
      </c>
      <c r="I373" s="2" t="str">
        <f>_xlfn.XLOOKUP(D373,customers!$A$1:$A$1001,customers!$G$1:$G$1001,,0)</f>
        <v>United States</v>
      </c>
      <c r="J373" t="str">
        <f>INDEX(products!$A$1:$G$49,MATCH(orders!$E373,products!$A$1:$A$49,0), MATCH(orders!J$1,products!$A$1:$G$1,0))</f>
        <v>Ara</v>
      </c>
      <c r="K373" t="str">
        <f>INDEX(products!$A$1:$G$49,MATCH(orders!$E373,products!$A$1:$A$49,0), MATCH(orders!K$1,products!$A$1:$G$1,0))</f>
        <v>L</v>
      </c>
      <c r="L373" s="3">
        <f>INDEX(products!$A$1:$G$49,MATCH(orders!$E373,products!$A$1:$A$49,0), MATCH(orders!L$1,products!$A$1:$G$1,0))</f>
        <v>0.5</v>
      </c>
      <c r="M373" s="4">
        <f>INDEX(products!$A$1:$G$49,MATCH(orders!$E373,products!$A$1:$A$49,0), MATCH(orders!M$1,products!$A$1:$G$1,0))</f>
        <v>7.77</v>
      </c>
      <c r="N373" s="4">
        <f t="shared" si="10"/>
        <v>46.62</v>
      </c>
      <c r="O373" t="str">
        <f t="shared" si="11"/>
        <v>Arabica</v>
      </c>
      <c r="P373" t="str" cm="1">
        <f t="array" ref="P373">_xlfn.IFS(K373 = "M", "Medium", K373 = "L", "Light", K373 = "D", "Dark")</f>
        <v>Light</v>
      </c>
      <c r="Q373" t="str">
        <f>_xlfn.XLOOKUP(Orders[[#This Row],[Customer ID]],customers!$A$2:$A$1001,customers!$I$2:$I$1001,,0)</f>
        <v>Yes</v>
      </c>
      <c r="S373" t="str">
        <v>DFK-35846-692</v>
      </c>
      <c r="T373">
        <v>43772</v>
      </c>
      <c r="U373" t="str">
        <v>49612-33852-CN</v>
      </c>
      <c r="V373" t="str">
        <v>R-D-0.2</v>
      </c>
      <c r="W373">
        <v>5</v>
      </c>
      <c r="X373" t="str">
        <v>Marris Grcic</v>
      </c>
      <c r="Y373" t="str">
        <v xml:space="preserve"> </v>
      </c>
      <c r="Z373" t="str">
        <v>United States</v>
      </c>
      <c r="AA373" t="str">
        <v>Rob</v>
      </c>
      <c r="AB373" t="str">
        <v>D</v>
      </c>
      <c r="AC373">
        <v>0.2</v>
      </c>
      <c r="AD373">
        <v>2.6849999999999996</v>
      </c>
      <c r="AE373">
        <v>13.424999999999997</v>
      </c>
      <c r="AF373" t="str">
        <v>Robusta</v>
      </c>
      <c r="AG373" t="str">
        <v>Dark</v>
      </c>
      <c r="AH373" t="str">
        <v>Yes</v>
      </c>
    </row>
    <row r="374" spans="2:34" x14ac:dyDescent="0.35">
      <c r="B374" s="2" t="s">
        <v>2585</v>
      </c>
      <c r="C374" s="5">
        <v>44108</v>
      </c>
      <c r="D374" s="2" t="s">
        <v>2586</v>
      </c>
      <c r="E374" t="s">
        <v>6173</v>
      </c>
      <c r="F374" s="2">
        <v>6</v>
      </c>
      <c r="G374" s="2" t="str">
        <f>INDEX(customers!$A$2:$I$1001,MATCH(orders!$D374,customers!$A$2:$A$1001,0), MATCH(orders!G$1,customers!$A$1:$I$1,0))</f>
        <v>Terri Farra</v>
      </c>
      <c r="H374" s="2" t="str">
        <f>IF(INDEX(customers!$A$2:$I$1001,MATCH(orders!$D374,customers!$A$2:$A$1001,0), MATCH(orders!H$1,customers!$A$1:$I$1,0)) = 0, " ", INDEX(customers!$A$2:$I$1001,MATCH(orders!$D374,customers!$A$2:$A$1001,0), MATCH(orders!H$1,customers!$A$1:$I$1,0)))</f>
        <v>tfarraac@behance.net</v>
      </c>
      <c r="I374" s="2" t="str">
        <f>_xlfn.XLOOKUP(D374,customers!$A$1:$A$1001,customers!$G$1:$G$1001,,0)</f>
        <v>United States</v>
      </c>
      <c r="J374" t="str">
        <f>INDEX(products!$A$1:$G$49,MATCH(orders!$E374,products!$A$1:$A$49,0), MATCH(orders!J$1,products!$A$1:$G$1,0))</f>
        <v>Rob</v>
      </c>
      <c r="K374" t="str">
        <f>INDEX(products!$A$1:$G$49,MATCH(orders!$E374,products!$A$1:$A$49,0), MATCH(orders!K$1,products!$A$1:$G$1,0))</f>
        <v>L</v>
      </c>
      <c r="L374" s="3">
        <f>INDEX(products!$A$1:$G$49,MATCH(orders!$E374,products!$A$1:$A$49,0), MATCH(orders!L$1,products!$A$1:$G$1,0))</f>
        <v>0.5</v>
      </c>
      <c r="M374" s="4">
        <f>INDEX(products!$A$1:$G$49,MATCH(orders!$E374,products!$A$1:$A$49,0), MATCH(orders!M$1,products!$A$1:$G$1,0))</f>
        <v>7.169999999999999</v>
      </c>
      <c r="N374" s="4">
        <f t="shared" si="10"/>
        <v>43.019999999999996</v>
      </c>
      <c r="O374" t="str">
        <f t="shared" si="11"/>
        <v>Robusta</v>
      </c>
      <c r="P374" t="str" cm="1">
        <f t="array" ref="P374">_xlfn.IFS(K374 = "M", "Medium", K374 = "L", "Light", K374 = "D", "Dark")</f>
        <v>Light</v>
      </c>
      <c r="Q374" t="str">
        <f>_xlfn.XLOOKUP(Orders[[#This Row],[Customer ID]],customers!$A$2:$A$1001,customers!$I$2:$I$1001,,0)</f>
        <v>No</v>
      </c>
      <c r="S374" t="str">
        <v>ITR-54735-364</v>
      </c>
      <c r="T374">
        <v>44038</v>
      </c>
      <c r="U374" t="str">
        <v>92599-58687-CS</v>
      </c>
      <c r="V374" t="str">
        <v>R-D-0.2</v>
      </c>
      <c r="W374">
        <v>5</v>
      </c>
      <c r="X374" t="str">
        <v>Edin Yantsurev</v>
      </c>
      <c r="Y374" t="str">
        <v xml:space="preserve"> </v>
      </c>
      <c r="Z374" t="str">
        <v>United States</v>
      </c>
      <c r="AA374" t="str">
        <v>Rob</v>
      </c>
      <c r="AB374" t="str">
        <v>D</v>
      </c>
      <c r="AC374">
        <v>0.2</v>
      </c>
      <c r="AD374">
        <v>2.6849999999999996</v>
      </c>
      <c r="AE374">
        <v>13.424999999999997</v>
      </c>
      <c r="AF374" t="str">
        <v>Robusta</v>
      </c>
      <c r="AG374" t="str">
        <v>Dark</v>
      </c>
      <c r="AH374" t="str">
        <v>Yes</v>
      </c>
    </row>
    <row r="375" spans="2:34" x14ac:dyDescent="0.35">
      <c r="B375" s="2" t="s">
        <v>2591</v>
      </c>
      <c r="C375" s="5">
        <v>44742</v>
      </c>
      <c r="D375" s="2" t="s">
        <v>2592</v>
      </c>
      <c r="E375" t="s">
        <v>6158</v>
      </c>
      <c r="F375" s="2">
        <v>3</v>
      </c>
      <c r="G375" s="2" t="str">
        <f>INDEX(customers!$A$2:$I$1001,MATCH(orders!$D375,customers!$A$2:$A$1001,0), MATCH(orders!G$1,customers!$A$1:$I$1,0))</f>
        <v>Corney Curme</v>
      </c>
      <c r="H375" s="2" t="str">
        <f>IF(INDEX(customers!$A$2:$I$1001,MATCH(orders!$D375,customers!$A$2:$A$1001,0), MATCH(orders!H$1,customers!$A$1:$I$1,0)) = 0, " ", INDEX(customers!$A$2:$I$1001,MATCH(orders!$D375,customers!$A$2:$A$1001,0), MATCH(orders!H$1,customers!$A$1:$I$1,0)))</f>
        <v xml:space="preserve"> </v>
      </c>
      <c r="I375" s="2" t="str">
        <f>_xlfn.XLOOKUP(D375,customers!$A$1:$A$1001,customers!$G$1:$G$1001,,0)</f>
        <v>Ireland</v>
      </c>
      <c r="J375" t="str">
        <f>INDEX(products!$A$1:$G$49,MATCH(orders!$E375,products!$A$1:$A$49,0), MATCH(orders!J$1,products!$A$1:$G$1,0))</f>
        <v>Ara</v>
      </c>
      <c r="K375" t="str">
        <f>INDEX(products!$A$1:$G$49,MATCH(orders!$E375,products!$A$1:$A$49,0), MATCH(orders!K$1,products!$A$1:$G$1,0))</f>
        <v>D</v>
      </c>
      <c r="L375" s="3">
        <f>INDEX(products!$A$1:$G$49,MATCH(orders!$E375,products!$A$1:$A$49,0), MATCH(orders!L$1,products!$A$1:$G$1,0))</f>
        <v>0.5</v>
      </c>
      <c r="M375" s="4">
        <f>INDEX(products!$A$1:$G$49,MATCH(orders!$E375,products!$A$1:$A$49,0), MATCH(orders!M$1,products!$A$1:$G$1,0))</f>
        <v>5.97</v>
      </c>
      <c r="N375" s="4">
        <f t="shared" si="10"/>
        <v>17.91</v>
      </c>
      <c r="O375" t="str">
        <f t="shared" si="11"/>
        <v>Arabica</v>
      </c>
      <c r="P375" t="str" cm="1">
        <f t="array" ref="P375">_xlfn.IFS(K375 = "M", "Medium", K375 = "L", "Light", K375 = "D", "Dark")</f>
        <v>Dark</v>
      </c>
      <c r="Q375" t="str">
        <f>_xlfn.XLOOKUP(Orders[[#This Row],[Customer ID]],customers!$A$2:$A$1001,customers!$I$2:$I$1001,,0)</f>
        <v>Yes</v>
      </c>
      <c r="S375" t="str">
        <v>WFT-16178-396</v>
      </c>
      <c r="T375">
        <v>44181</v>
      </c>
      <c r="U375" t="str">
        <v>33555-01585-RP</v>
      </c>
      <c r="V375" t="str">
        <v>R-D-0.2</v>
      </c>
      <c r="W375">
        <v>5</v>
      </c>
      <c r="X375" t="str">
        <v>Quintina Heavyside</v>
      </c>
      <c r="Y375" t="str">
        <v>qheavysidepj@unc.edu</v>
      </c>
      <c r="Z375" t="str">
        <v>United States</v>
      </c>
      <c r="AA375" t="str">
        <v>Rob</v>
      </c>
      <c r="AB375" t="str">
        <v>D</v>
      </c>
      <c r="AC375">
        <v>0.2</v>
      </c>
      <c r="AD375">
        <v>2.6849999999999996</v>
      </c>
      <c r="AE375">
        <v>13.424999999999997</v>
      </c>
      <c r="AF375" t="str">
        <v>Robusta</v>
      </c>
      <c r="AG375" t="str">
        <v>Dark</v>
      </c>
      <c r="AH375" t="str">
        <v>Yes</v>
      </c>
    </row>
    <row r="376" spans="2:34" x14ac:dyDescent="0.35">
      <c r="B376" s="2" t="s">
        <v>2597</v>
      </c>
      <c r="C376" s="5">
        <v>44125</v>
      </c>
      <c r="D376" s="2" t="s">
        <v>2598</v>
      </c>
      <c r="E376" t="s">
        <v>6161</v>
      </c>
      <c r="F376" s="2">
        <v>4</v>
      </c>
      <c r="G376" s="2" t="str">
        <f>INDEX(customers!$A$2:$I$1001,MATCH(orders!$D376,customers!$A$2:$A$1001,0), MATCH(orders!G$1,customers!$A$1:$I$1,0))</f>
        <v>Gothart Bamfield</v>
      </c>
      <c r="H376" s="2" t="str">
        <f>IF(INDEX(customers!$A$2:$I$1001,MATCH(orders!$D376,customers!$A$2:$A$1001,0), MATCH(orders!H$1,customers!$A$1:$I$1,0)) = 0, " ", INDEX(customers!$A$2:$I$1001,MATCH(orders!$D376,customers!$A$2:$A$1001,0), MATCH(orders!H$1,customers!$A$1:$I$1,0)))</f>
        <v>gbamfieldae@yellowpages.com</v>
      </c>
      <c r="I376" s="2" t="str">
        <f>_xlfn.XLOOKUP(D376,customers!$A$1:$A$1001,customers!$G$1:$G$1001,,0)</f>
        <v>United States</v>
      </c>
      <c r="J376" t="str">
        <f>INDEX(products!$A$1:$G$49,MATCH(orders!$E376,products!$A$1:$A$49,0), MATCH(orders!J$1,products!$A$1:$G$1,0))</f>
        <v>Lib</v>
      </c>
      <c r="K376" t="str">
        <f>INDEX(products!$A$1:$G$49,MATCH(orders!$E376,products!$A$1:$A$49,0), MATCH(orders!K$1,products!$A$1:$G$1,0))</f>
        <v>L</v>
      </c>
      <c r="L376" s="3">
        <f>INDEX(products!$A$1:$G$49,MATCH(orders!$E376,products!$A$1:$A$49,0), MATCH(orders!L$1,products!$A$1:$G$1,0))</f>
        <v>0.5</v>
      </c>
      <c r="M376" s="4">
        <f>INDEX(products!$A$1:$G$49,MATCH(orders!$E376,products!$A$1:$A$49,0), MATCH(orders!M$1,products!$A$1:$G$1,0))</f>
        <v>9.51</v>
      </c>
      <c r="N376" s="4">
        <f t="shared" si="10"/>
        <v>38.04</v>
      </c>
      <c r="O376" t="str">
        <f t="shared" si="11"/>
        <v>Liberica</v>
      </c>
      <c r="P376" t="str" cm="1">
        <f t="array" ref="P376">_xlfn.IFS(K376 = "M", "Medium", K376 = "L", "Light", K376 = "D", "Dark")</f>
        <v>Light</v>
      </c>
      <c r="Q376" t="str">
        <f>_xlfn.XLOOKUP(Orders[[#This Row],[Customer ID]],customers!$A$2:$A$1001,customers!$I$2:$I$1001,,0)</f>
        <v>Yes</v>
      </c>
      <c r="S376" t="str">
        <v>BRB-40903-533</v>
      </c>
      <c r="T376">
        <v>44727</v>
      </c>
      <c r="U376" t="str">
        <v>09020-56774-GU</v>
      </c>
      <c r="V376" t="str">
        <v>E-L-0.2</v>
      </c>
      <c r="W376">
        <v>3</v>
      </c>
      <c r="X376" t="str">
        <v>Marie-jeanne Redgrave</v>
      </c>
      <c r="Y376" t="str">
        <v>mredgrave32@cargocollective.com</v>
      </c>
      <c r="Z376" t="str">
        <v>United States</v>
      </c>
      <c r="AA376" t="str">
        <v>Exc</v>
      </c>
      <c r="AB376" t="str">
        <v>L</v>
      </c>
      <c r="AC376">
        <v>0.2</v>
      </c>
      <c r="AD376">
        <v>4.4550000000000001</v>
      </c>
      <c r="AE376">
        <v>13.365</v>
      </c>
      <c r="AF376" t="str">
        <v>Excelsa</v>
      </c>
      <c r="AG376" t="str">
        <v>Light</v>
      </c>
      <c r="AH376" t="str">
        <v>Yes</v>
      </c>
    </row>
    <row r="377" spans="2:34" x14ac:dyDescent="0.35">
      <c r="B377" s="2" t="s">
        <v>2603</v>
      </c>
      <c r="C377" s="5">
        <v>44120</v>
      </c>
      <c r="D377" s="2" t="s">
        <v>2604</v>
      </c>
      <c r="E377" t="s">
        <v>6152</v>
      </c>
      <c r="F377" s="2">
        <v>2</v>
      </c>
      <c r="G377" s="2" t="str">
        <f>INDEX(customers!$A$2:$I$1001,MATCH(orders!$D377,customers!$A$2:$A$1001,0), MATCH(orders!G$1,customers!$A$1:$I$1,0))</f>
        <v>Waylin Hollingdale</v>
      </c>
      <c r="H377" s="2" t="str">
        <f>IF(INDEX(customers!$A$2:$I$1001,MATCH(orders!$D377,customers!$A$2:$A$1001,0), MATCH(orders!H$1,customers!$A$1:$I$1,0)) = 0, " ", INDEX(customers!$A$2:$I$1001,MATCH(orders!$D377,customers!$A$2:$A$1001,0), MATCH(orders!H$1,customers!$A$1:$I$1,0)))</f>
        <v>whollingdaleaf@about.me</v>
      </c>
      <c r="I377" s="2" t="str">
        <f>_xlfn.XLOOKUP(D377,customers!$A$1:$A$1001,customers!$G$1:$G$1001,,0)</f>
        <v>United States</v>
      </c>
      <c r="J377" t="str">
        <f>INDEX(products!$A$1:$G$49,MATCH(orders!$E377,products!$A$1:$A$49,0), MATCH(orders!J$1,products!$A$1:$G$1,0))</f>
        <v>Ara</v>
      </c>
      <c r="K377" t="str">
        <f>INDEX(products!$A$1:$G$49,MATCH(orders!$E377,products!$A$1:$A$49,0), MATCH(orders!K$1,products!$A$1:$G$1,0))</f>
        <v>M</v>
      </c>
      <c r="L377" s="3">
        <f>INDEX(products!$A$1:$G$49,MATCH(orders!$E377,products!$A$1:$A$49,0), MATCH(orders!L$1,products!$A$1:$G$1,0))</f>
        <v>0.2</v>
      </c>
      <c r="M377" s="4">
        <f>INDEX(products!$A$1:$G$49,MATCH(orders!$E377,products!$A$1:$A$49,0), MATCH(orders!M$1,products!$A$1:$G$1,0))</f>
        <v>3.375</v>
      </c>
      <c r="N377" s="4">
        <f t="shared" si="10"/>
        <v>6.75</v>
      </c>
      <c r="O377" t="str">
        <f t="shared" si="11"/>
        <v>Arabica</v>
      </c>
      <c r="P377" t="str" cm="1">
        <f t="array" ref="P377">_xlfn.IFS(K377 = "M", "Medium", K377 = "L", "Light", K377 = "D", "Dark")</f>
        <v>Medium</v>
      </c>
      <c r="Q377" t="str">
        <f>_xlfn.XLOOKUP(Orders[[#This Row],[Customer ID]],customers!$A$2:$A$1001,customers!$I$2:$I$1001,,0)</f>
        <v>Yes</v>
      </c>
      <c r="S377" t="str">
        <v>NBT-35757-542</v>
      </c>
      <c r="T377">
        <v>44384</v>
      </c>
      <c r="U377" t="str">
        <v>73647-66148-VM</v>
      </c>
      <c r="V377" t="str">
        <v>E-L-0.2</v>
      </c>
      <c r="W377">
        <v>3</v>
      </c>
      <c r="X377" t="str">
        <v>Bette-ann Munden</v>
      </c>
      <c r="Y377" t="str">
        <v>bmundenf8@elpais.com</v>
      </c>
      <c r="Z377" t="str">
        <v>United States</v>
      </c>
      <c r="AA377" t="str">
        <v>Exc</v>
      </c>
      <c r="AB377" t="str">
        <v>L</v>
      </c>
      <c r="AC377">
        <v>0.2</v>
      </c>
      <c r="AD377">
        <v>4.4550000000000001</v>
      </c>
      <c r="AE377">
        <v>13.365</v>
      </c>
      <c r="AF377" t="str">
        <v>Excelsa</v>
      </c>
      <c r="AG377" t="str">
        <v>Light</v>
      </c>
      <c r="AH377" t="str">
        <v>Yes</v>
      </c>
    </row>
    <row r="378" spans="2:34" x14ac:dyDescent="0.35">
      <c r="B378" s="2" t="s">
        <v>2609</v>
      </c>
      <c r="C378" s="5">
        <v>44097</v>
      </c>
      <c r="D378" s="2" t="s">
        <v>2610</v>
      </c>
      <c r="E378" t="s">
        <v>6146</v>
      </c>
      <c r="F378" s="2">
        <v>1</v>
      </c>
      <c r="G378" s="2" t="str">
        <f>INDEX(customers!$A$2:$I$1001,MATCH(orders!$D378,customers!$A$2:$A$1001,0), MATCH(orders!G$1,customers!$A$1:$I$1,0))</f>
        <v>Judd De Leek</v>
      </c>
      <c r="H378" s="2" t="str">
        <f>IF(INDEX(customers!$A$2:$I$1001,MATCH(orders!$D378,customers!$A$2:$A$1001,0), MATCH(orders!H$1,customers!$A$1:$I$1,0)) = 0, " ", INDEX(customers!$A$2:$I$1001,MATCH(orders!$D378,customers!$A$2:$A$1001,0), MATCH(orders!H$1,customers!$A$1:$I$1,0)))</f>
        <v>jdeag@xrea.com</v>
      </c>
      <c r="I378" s="2" t="str">
        <f>_xlfn.XLOOKUP(D378,customers!$A$1:$A$1001,customers!$G$1:$G$1001,,0)</f>
        <v>United States</v>
      </c>
      <c r="J378" t="str">
        <f>INDEX(products!$A$1:$G$49,MATCH(orders!$E378,products!$A$1:$A$49,0), MATCH(orders!J$1,products!$A$1:$G$1,0))</f>
        <v>Rob</v>
      </c>
      <c r="K378" t="str">
        <f>INDEX(products!$A$1:$G$49,MATCH(orders!$E378,products!$A$1:$A$49,0), MATCH(orders!K$1,products!$A$1:$G$1,0))</f>
        <v>M</v>
      </c>
      <c r="L378" s="3">
        <f>INDEX(products!$A$1:$G$49,MATCH(orders!$E378,products!$A$1:$A$49,0), MATCH(orders!L$1,products!$A$1:$G$1,0))</f>
        <v>0.5</v>
      </c>
      <c r="M378" s="4">
        <f>INDEX(products!$A$1:$G$49,MATCH(orders!$E378,products!$A$1:$A$49,0), MATCH(orders!M$1,products!$A$1:$G$1,0))</f>
        <v>5.97</v>
      </c>
      <c r="N378" s="4">
        <f t="shared" si="10"/>
        <v>5.97</v>
      </c>
      <c r="O378" t="str">
        <f t="shared" si="11"/>
        <v>Robusta</v>
      </c>
      <c r="P378" t="str" cm="1">
        <f t="array" ref="P378">_xlfn.IFS(K378 = "M", "Medium", K378 = "L", "Light", K378 = "D", "Dark")</f>
        <v>Medium</v>
      </c>
      <c r="Q378" t="str">
        <f>_xlfn.XLOOKUP(Orders[[#This Row],[Customer ID]],customers!$A$2:$A$1001,customers!$I$2:$I$1001,,0)</f>
        <v>Yes</v>
      </c>
      <c r="S378" t="str">
        <v>DBC-44122-300</v>
      </c>
      <c r="T378">
        <v>44139</v>
      </c>
      <c r="U378" t="str">
        <v>13366-78506-KP</v>
      </c>
      <c r="V378" t="str">
        <v>L-M-0.2</v>
      </c>
      <c r="W378">
        <v>3</v>
      </c>
      <c r="X378" t="str">
        <v>Aube Follett</v>
      </c>
      <c r="Y378" t="str">
        <v xml:space="preserve"> </v>
      </c>
      <c r="Z378" t="str">
        <v>United States</v>
      </c>
      <c r="AA378" t="str">
        <v>Lib</v>
      </c>
      <c r="AB378" t="str">
        <v>M</v>
      </c>
      <c r="AC378">
        <v>0.2</v>
      </c>
      <c r="AD378">
        <v>4.3650000000000002</v>
      </c>
      <c r="AE378">
        <v>13.095000000000001</v>
      </c>
      <c r="AF378" t="str">
        <v>Liberica</v>
      </c>
      <c r="AG378" t="str">
        <v>Medium</v>
      </c>
      <c r="AH378" t="str">
        <v>Yes</v>
      </c>
    </row>
    <row r="379" spans="2:34" x14ac:dyDescent="0.35">
      <c r="B379" s="2" t="s">
        <v>2615</v>
      </c>
      <c r="C379" s="5">
        <v>43532</v>
      </c>
      <c r="D379" s="2" t="s">
        <v>2616</v>
      </c>
      <c r="E379" t="s">
        <v>6163</v>
      </c>
      <c r="F379" s="2">
        <v>3</v>
      </c>
      <c r="G379" s="2" t="str">
        <f>INDEX(customers!$A$2:$I$1001,MATCH(orders!$D379,customers!$A$2:$A$1001,0), MATCH(orders!G$1,customers!$A$1:$I$1,0))</f>
        <v>Vanya Skullet</v>
      </c>
      <c r="H379" s="2" t="str">
        <f>IF(INDEX(customers!$A$2:$I$1001,MATCH(orders!$D379,customers!$A$2:$A$1001,0), MATCH(orders!H$1,customers!$A$1:$I$1,0)) = 0, " ", INDEX(customers!$A$2:$I$1001,MATCH(orders!$D379,customers!$A$2:$A$1001,0), MATCH(orders!H$1,customers!$A$1:$I$1,0)))</f>
        <v>vskulletah@tinyurl.com</v>
      </c>
      <c r="I379" s="2" t="str">
        <f>_xlfn.XLOOKUP(D379,customers!$A$1:$A$1001,customers!$G$1:$G$1001,,0)</f>
        <v>Ireland</v>
      </c>
      <c r="J379" t="str">
        <f>INDEX(products!$A$1:$G$49,MATCH(orders!$E379,products!$A$1:$A$49,0), MATCH(orders!J$1,products!$A$1:$G$1,0))</f>
        <v>Rob</v>
      </c>
      <c r="K379" t="str">
        <f>INDEX(products!$A$1:$G$49,MATCH(orders!$E379,products!$A$1:$A$49,0), MATCH(orders!K$1,products!$A$1:$G$1,0))</f>
        <v>D</v>
      </c>
      <c r="L379" s="3">
        <f>INDEX(products!$A$1:$G$49,MATCH(orders!$E379,products!$A$1:$A$49,0), MATCH(orders!L$1,products!$A$1:$G$1,0))</f>
        <v>0.2</v>
      </c>
      <c r="M379" s="4">
        <f>INDEX(products!$A$1:$G$49,MATCH(orders!$E379,products!$A$1:$A$49,0), MATCH(orders!M$1,products!$A$1:$G$1,0))</f>
        <v>2.6849999999999996</v>
      </c>
      <c r="N379" s="4">
        <f t="shared" si="10"/>
        <v>8.0549999999999997</v>
      </c>
      <c r="O379" t="str">
        <f t="shared" si="11"/>
        <v>Robusta</v>
      </c>
      <c r="P379" t="str" cm="1">
        <f t="array" ref="P379">_xlfn.IFS(K379 = "M", "Medium", K379 = "L", "Light", K379 = "D", "Dark")</f>
        <v>Dark</v>
      </c>
      <c r="Q379" t="str">
        <f>_xlfn.XLOOKUP(Orders[[#This Row],[Customer ID]],customers!$A$2:$A$1001,customers!$I$2:$I$1001,,0)</f>
        <v>No</v>
      </c>
      <c r="S379" t="str">
        <v>UMT-26130-151</v>
      </c>
      <c r="T379">
        <v>43606</v>
      </c>
      <c r="U379" t="str">
        <v>55864-37682-GQ</v>
      </c>
      <c r="V379" t="str">
        <v>L-M-0.2</v>
      </c>
      <c r="W379">
        <v>3</v>
      </c>
      <c r="X379" t="str">
        <v>Cecil Weatherall</v>
      </c>
      <c r="Y379" t="str">
        <v>cweatherallim@toplist.cz</v>
      </c>
      <c r="Z379" t="str">
        <v>United States</v>
      </c>
      <c r="AA379" t="str">
        <v>Lib</v>
      </c>
      <c r="AB379" t="str">
        <v>M</v>
      </c>
      <c r="AC379">
        <v>0.2</v>
      </c>
      <c r="AD379">
        <v>4.3650000000000002</v>
      </c>
      <c r="AE379">
        <v>13.095000000000001</v>
      </c>
      <c r="AF379" t="str">
        <v>Liberica</v>
      </c>
      <c r="AG379" t="str">
        <v>Medium</v>
      </c>
      <c r="AH379" t="str">
        <v>Yes</v>
      </c>
    </row>
    <row r="380" spans="2:34" x14ac:dyDescent="0.35">
      <c r="B380" s="2" t="s">
        <v>2621</v>
      </c>
      <c r="C380" s="5">
        <v>44377</v>
      </c>
      <c r="D380" s="2" t="s">
        <v>2622</v>
      </c>
      <c r="E380" t="s">
        <v>6180</v>
      </c>
      <c r="F380" s="2">
        <v>3</v>
      </c>
      <c r="G380" s="2" t="str">
        <f>INDEX(customers!$A$2:$I$1001,MATCH(orders!$D380,customers!$A$2:$A$1001,0), MATCH(orders!G$1,customers!$A$1:$I$1,0))</f>
        <v>Jany Rudeforth</v>
      </c>
      <c r="H380" s="2" t="str">
        <f>IF(INDEX(customers!$A$2:$I$1001,MATCH(orders!$D380,customers!$A$2:$A$1001,0), MATCH(orders!H$1,customers!$A$1:$I$1,0)) = 0, " ", INDEX(customers!$A$2:$I$1001,MATCH(orders!$D380,customers!$A$2:$A$1001,0), MATCH(orders!H$1,customers!$A$1:$I$1,0)))</f>
        <v>jrudeforthai@wunderground.com</v>
      </c>
      <c r="I380" s="2" t="str">
        <f>_xlfn.XLOOKUP(D380,customers!$A$1:$A$1001,customers!$G$1:$G$1001,,0)</f>
        <v>Ireland</v>
      </c>
      <c r="J380" t="str">
        <f>INDEX(products!$A$1:$G$49,MATCH(orders!$E380,products!$A$1:$A$49,0), MATCH(orders!J$1,products!$A$1:$G$1,0))</f>
        <v>Ara</v>
      </c>
      <c r="K380" t="str">
        <f>INDEX(products!$A$1:$G$49,MATCH(orders!$E380,products!$A$1:$A$49,0), MATCH(orders!K$1,products!$A$1:$G$1,0))</f>
        <v>L</v>
      </c>
      <c r="L380" s="3">
        <f>INDEX(products!$A$1:$G$49,MATCH(orders!$E380,products!$A$1:$A$49,0), MATCH(orders!L$1,products!$A$1:$G$1,0))</f>
        <v>0.5</v>
      </c>
      <c r="M380" s="4">
        <f>INDEX(products!$A$1:$G$49,MATCH(orders!$E380,products!$A$1:$A$49,0), MATCH(orders!M$1,products!$A$1:$G$1,0))</f>
        <v>7.77</v>
      </c>
      <c r="N380" s="4">
        <f t="shared" si="10"/>
        <v>23.31</v>
      </c>
      <c r="O380" t="str">
        <f t="shared" si="11"/>
        <v>Arabica</v>
      </c>
      <c r="P380" t="str" cm="1">
        <f t="array" ref="P380">_xlfn.IFS(K380 = "M", "Medium", K380 = "L", "Light", K380 = "D", "Dark")</f>
        <v>Light</v>
      </c>
      <c r="Q380" t="str">
        <f>_xlfn.XLOOKUP(Orders[[#This Row],[Customer ID]],customers!$A$2:$A$1001,customers!$I$2:$I$1001,,0)</f>
        <v>Yes</v>
      </c>
      <c r="S380" t="str">
        <v>FAA-43335-268</v>
      </c>
      <c r="T380">
        <v>44364</v>
      </c>
      <c r="U380" t="str">
        <v>21125-22134-PX</v>
      </c>
      <c r="V380" t="str">
        <v>A-L-1</v>
      </c>
      <c r="W380">
        <v>1</v>
      </c>
      <c r="X380" t="str">
        <v>Jami Redholes</v>
      </c>
      <c r="Y380" t="str">
        <v>jredholes2@tmall.com</v>
      </c>
      <c r="Z380" t="str">
        <v>United States</v>
      </c>
      <c r="AA380" t="str">
        <v>Ara</v>
      </c>
      <c r="AB380" t="str">
        <v>L</v>
      </c>
      <c r="AC380">
        <v>1</v>
      </c>
      <c r="AD380">
        <v>12.95</v>
      </c>
      <c r="AE380">
        <v>12.95</v>
      </c>
      <c r="AF380" t="str">
        <v>Arabica</v>
      </c>
      <c r="AG380" t="str">
        <v>Light</v>
      </c>
      <c r="AH380" t="str">
        <v>Yes</v>
      </c>
    </row>
    <row r="381" spans="2:34" x14ac:dyDescent="0.35">
      <c r="B381" s="2" t="s">
        <v>2627</v>
      </c>
      <c r="C381" s="5">
        <v>43690</v>
      </c>
      <c r="D381" s="2" t="s">
        <v>2628</v>
      </c>
      <c r="E381" t="s">
        <v>6173</v>
      </c>
      <c r="F381" s="2">
        <v>6</v>
      </c>
      <c r="G381" s="2" t="str">
        <f>INDEX(customers!$A$2:$I$1001,MATCH(orders!$D381,customers!$A$2:$A$1001,0), MATCH(orders!G$1,customers!$A$1:$I$1,0))</f>
        <v>Ashbey Tomaszewski</v>
      </c>
      <c r="H381" s="2" t="str">
        <f>IF(INDEX(customers!$A$2:$I$1001,MATCH(orders!$D381,customers!$A$2:$A$1001,0), MATCH(orders!H$1,customers!$A$1:$I$1,0)) = 0, " ", INDEX(customers!$A$2:$I$1001,MATCH(orders!$D381,customers!$A$2:$A$1001,0), MATCH(orders!H$1,customers!$A$1:$I$1,0)))</f>
        <v>atomaszewskiaj@answers.com</v>
      </c>
      <c r="I381" s="2" t="str">
        <f>_xlfn.XLOOKUP(D381,customers!$A$1:$A$1001,customers!$G$1:$G$1001,,0)</f>
        <v>United Kingdom</v>
      </c>
      <c r="J381" t="str">
        <f>INDEX(products!$A$1:$G$49,MATCH(orders!$E381,products!$A$1:$A$49,0), MATCH(orders!J$1,products!$A$1:$G$1,0))</f>
        <v>Rob</v>
      </c>
      <c r="K381" t="str">
        <f>INDEX(products!$A$1:$G$49,MATCH(orders!$E381,products!$A$1:$A$49,0), MATCH(orders!K$1,products!$A$1:$G$1,0))</f>
        <v>L</v>
      </c>
      <c r="L381" s="3">
        <f>INDEX(products!$A$1:$G$49,MATCH(orders!$E381,products!$A$1:$A$49,0), MATCH(orders!L$1,products!$A$1:$G$1,0))</f>
        <v>0.5</v>
      </c>
      <c r="M381" s="4">
        <f>INDEX(products!$A$1:$G$49,MATCH(orders!$E381,products!$A$1:$A$49,0), MATCH(orders!M$1,products!$A$1:$G$1,0))</f>
        <v>7.169999999999999</v>
      </c>
      <c r="N381" s="4">
        <f t="shared" si="10"/>
        <v>43.019999999999996</v>
      </c>
      <c r="O381" t="str">
        <f t="shared" si="11"/>
        <v>Robusta</v>
      </c>
      <c r="P381" t="str" cm="1">
        <f t="array" ref="P381">_xlfn.IFS(K381 = "M", "Medium", K381 = "L", "Light", K381 = "D", "Dark")</f>
        <v>Light</v>
      </c>
      <c r="Q381" t="str">
        <f>_xlfn.XLOOKUP(Orders[[#This Row],[Customer ID]],customers!$A$2:$A$1001,customers!$I$2:$I$1001,,0)</f>
        <v>Yes</v>
      </c>
      <c r="S381" t="str">
        <v>AMT-40418-362</v>
      </c>
      <c r="T381">
        <v>44051</v>
      </c>
      <c r="U381" t="str">
        <v>04513-76520-QO</v>
      </c>
      <c r="V381" t="str">
        <v>L-D-1</v>
      </c>
      <c r="W381">
        <v>1</v>
      </c>
      <c r="X381" t="str">
        <v>Jacinthe Balsillie</v>
      </c>
      <c r="Y381" t="str">
        <v>jbalsillie46@princeton.edu</v>
      </c>
      <c r="Z381" t="str">
        <v>United States</v>
      </c>
      <c r="AA381" t="str">
        <v>Lib</v>
      </c>
      <c r="AB381" t="str">
        <v>D</v>
      </c>
      <c r="AC381">
        <v>1</v>
      </c>
      <c r="AD381">
        <v>12.95</v>
      </c>
      <c r="AE381">
        <v>12.95</v>
      </c>
      <c r="AF381" t="str">
        <v>Liberica</v>
      </c>
      <c r="AG381" t="str">
        <v>Dark</v>
      </c>
      <c r="AH381" t="str">
        <v>Yes</v>
      </c>
    </row>
    <row r="382" spans="2:34" x14ac:dyDescent="0.35">
      <c r="B382" s="2" t="s">
        <v>2632</v>
      </c>
      <c r="C382" s="5">
        <v>44249</v>
      </c>
      <c r="D382" s="2" t="s">
        <v>2331</v>
      </c>
      <c r="E382" t="s">
        <v>6169</v>
      </c>
      <c r="F382" s="2">
        <v>3</v>
      </c>
      <c r="G382" s="2" t="str">
        <f>INDEX(customers!$A$2:$I$1001,MATCH(orders!$D382,customers!$A$2:$A$1001,0), MATCH(orders!G$1,customers!$A$1:$I$1,0))</f>
        <v>Flynn Antony</v>
      </c>
      <c r="H382" s="2" t="str">
        <f>IF(INDEX(customers!$A$2:$I$1001,MATCH(orders!$D382,customers!$A$2:$A$1001,0), MATCH(orders!H$1,customers!$A$1:$I$1,0)) = 0, " ", INDEX(customers!$A$2:$I$1001,MATCH(orders!$D382,customers!$A$2:$A$1001,0), MATCH(orders!H$1,customers!$A$1:$I$1,0)))</f>
        <v xml:space="preserve"> </v>
      </c>
      <c r="I382" s="2" t="str">
        <f>_xlfn.XLOOKUP(D382,customers!$A$1:$A$1001,customers!$G$1:$G$1001,,0)</f>
        <v>United States</v>
      </c>
      <c r="J382" t="str">
        <f>INDEX(products!$A$1:$G$49,MATCH(orders!$E382,products!$A$1:$A$49,0), MATCH(orders!J$1,products!$A$1:$G$1,0))</f>
        <v>Lib</v>
      </c>
      <c r="K382" t="str">
        <f>INDEX(products!$A$1:$G$49,MATCH(orders!$E382,products!$A$1:$A$49,0), MATCH(orders!K$1,products!$A$1:$G$1,0))</f>
        <v>D</v>
      </c>
      <c r="L382" s="3">
        <f>INDEX(products!$A$1:$G$49,MATCH(orders!$E382,products!$A$1:$A$49,0), MATCH(orders!L$1,products!$A$1:$G$1,0))</f>
        <v>0.5</v>
      </c>
      <c r="M382" s="4">
        <f>INDEX(products!$A$1:$G$49,MATCH(orders!$E382,products!$A$1:$A$49,0), MATCH(orders!M$1,products!$A$1:$G$1,0))</f>
        <v>7.77</v>
      </c>
      <c r="N382" s="4">
        <f t="shared" si="10"/>
        <v>23.31</v>
      </c>
      <c r="O382" t="str">
        <f t="shared" si="11"/>
        <v>Liberica</v>
      </c>
      <c r="P382" t="str" cm="1">
        <f t="array" ref="P382">_xlfn.IFS(K382 = "M", "Medium", K382 = "L", "Light", K382 = "D", "Dark")</f>
        <v>Dark</v>
      </c>
      <c r="Q382" t="str">
        <f>_xlfn.XLOOKUP(Orders[[#This Row],[Customer ID]],customers!$A$2:$A$1001,customers!$I$2:$I$1001,,0)</f>
        <v>No</v>
      </c>
      <c r="S382" t="str">
        <v>DTB-71371-705</v>
      </c>
      <c r="T382">
        <v>43649</v>
      </c>
      <c r="U382" t="str">
        <v>48544-90737-AZ</v>
      </c>
      <c r="V382" t="str">
        <v>L-D-1</v>
      </c>
      <c r="W382">
        <v>1</v>
      </c>
      <c r="X382" t="str">
        <v>Chiarra Shalders</v>
      </c>
      <c r="Y382" t="str">
        <v>cshaldersqx@cisco.com</v>
      </c>
      <c r="Z382" t="str">
        <v>United States</v>
      </c>
      <c r="AA382" t="str">
        <v>Lib</v>
      </c>
      <c r="AB382" t="str">
        <v>D</v>
      </c>
      <c r="AC382">
        <v>1</v>
      </c>
      <c r="AD382">
        <v>12.95</v>
      </c>
      <c r="AE382">
        <v>12.95</v>
      </c>
      <c r="AF382" t="str">
        <v>Liberica</v>
      </c>
      <c r="AG382" t="str">
        <v>Dark</v>
      </c>
      <c r="AH382" t="str">
        <v>Yes</v>
      </c>
    </row>
    <row r="383" spans="2:34" x14ac:dyDescent="0.35">
      <c r="B383" s="2" t="s">
        <v>2638</v>
      </c>
      <c r="C383" s="5">
        <v>44646</v>
      </c>
      <c r="D383" s="2" t="s">
        <v>2639</v>
      </c>
      <c r="E383" t="s">
        <v>6154</v>
      </c>
      <c r="F383" s="2">
        <v>5</v>
      </c>
      <c r="G383" s="2" t="str">
        <f>INDEX(customers!$A$2:$I$1001,MATCH(orders!$D383,customers!$A$2:$A$1001,0), MATCH(orders!G$1,customers!$A$1:$I$1,0))</f>
        <v>Pren Bess</v>
      </c>
      <c r="H383" s="2" t="str">
        <f>IF(INDEX(customers!$A$2:$I$1001,MATCH(orders!$D383,customers!$A$2:$A$1001,0), MATCH(orders!H$1,customers!$A$1:$I$1,0)) = 0, " ", INDEX(customers!$A$2:$I$1001,MATCH(orders!$D383,customers!$A$2:$A$1001,0), MATCH(orders!H$1,customers!$A$1:$I$1,0)))</f>
        <v>pbessal@qq.com</v>
      </c>
      <c r="I383" s="2" t="str">
        <f>_xlfn.XLOOKUP(D383,customers!$A$1:$A$1001,customers!$G$1:$G$1001,,0)</f>
        <v>United States</v>
      </c>
      <c r="J383" t="str">
        <f>INDEX(products!$A$1:$G$49,MATCH(orders!$E383,products!$A$1:$A$49,0), MATCH(orders!J$1,products!$A$1:$G$1,0))</f>
        <v>Ara</v>
      </c>
      <c r="K383" t="str">
        <f>INDEX(products!$A$1:$G$49,MATCH(orders!$E383,products!$A$1:$A$49,0), MATCH(orders!K$1,products!$A$1:$G$1,0))</f>
        <v>D</v>
      </c>
      <c r="L383" s="3">
        <f>INDEX(products!$A$1:$G$49,MATCH(orders!$E383,products!$A$1:$A$49,0), MATCH(orders!L$1,products!$A$1:$G$1,0))</f>
        <v>0.2</v>
      </c>
      <c r="M383" s="4">
        <f>INDEX(products!$A$1:$G$49,MATCH(orders!$E383,products!$A$1:$A$49,0), MATCH(orders!M$1,products!$A$1:$G$1,0))</f>
        <v>2.9849999999999999</v>
      </c>
      <c r="N383" s="4">
        <f t="shared" si="10"/>
        <v>14.924999999999999</v>
      </c>
      <c r="O383" t="str">
        <f t="shared" si="11"/>
        <v>Arabica</v>
      </c>
      <c r="P383" t="str" cm="1">
        <f t="array" ref="P383">_xlfn.IFS(K383 = "M", "Medium", K383 = "L", "Light", K383 = "D", "Dark")</f>
        <v>Dark</v>
      </c>
      <c r="Q383" t="str">
        <f>_xlfn.XLOOKUP(Orders[[#This Row],[Customer ID]],customers!$A$2:$A$1001,customers!$I$2:$I$1001,,0)</f>
        <v>Yes</v>
      </c>
      <c r="S383" t="str">
        <v>OXY-65322-253</v>
      </c>
      <c r="T383">
        <v>44128</v>
      </c>
      <c r="U383" t="str">
        <v>07591-92789-UA</v>
      </c>
      <c r="V383" t="str">
        <v>E-M-0.2</v>
      </c>
      <c r="W383">
        <v>3</v>
      </c>
      <c r="X383" t="str">
        <v>Culley Farris</v>
      </c>
      <c r="Y383" t="str">
        <v xml:space="preserve"> </v>
      </c>
      <c r="Z383" t="str">
        <v>United States</v>
      </c>
      <c r="AA383" t="str">
        <v>Exc</v>
      </c>
      <c r="AB383" t="str">
        <v>M</v>
      </c>
      <c r="AC383">
        <v>0.2</v>
      </c>
      <c r="AD383">
        <v>4.125</v>
      </c>
      <c r="AE383">
        <v>12.375</v>
      </c>
      <c r="AF383" t="str">
        <v>Excelsa</v>
      </c>
      <c r="AG383" t="str">
        <v>Medium</v>
      </c>
      <c r="AH383" t="str">
        <v>Yes</v>
      </c>
    </row>
    <row r="384" spans="2:34" x14ac:dyDescent="0.35">
      <c r="B384" s="2" t="s">
        <v>2644</v>
      </c>
      <c r="C384" s="5">
        <v>43840</v>
      </c>
      <c r="D384" s="2" t="s">
        <v>2645</v>
      </c>
      <c r="E384" t="s">
        <v>6144</v>
      </c>
      <c r="F384" s="2">
        <v>3</v>
      </c>
      <c r="G384" s="2" t="str">
        <f>INDEX(customers!$A$2:$I$1001,MATCH(orders!$D384,customers!$A$2:$A$1001,0), MATCH(orders!G$1,customers!$A$1:$I$1,0))</f>
        <v>Elka Windress</v>
      </c>
      <c r="H384" s="2" t="str">
        <f>IF(INDEX(customers!$A$2:$I$1001,MATCH(orders!$D384,customers!$A$2:$A$1001,0), MATCH(orders!H$1,customers!$A$1:$I$1,0)) = 0, " ", INDEX(customers!$A$2:$I$1001,MATCH(orders!$D384,customers!$A$2:$A$1001,0), MATCH(orders!H$1,customers!$A$1:$I$1,0)))</f>
        <v>ewindressam@marketwatch.com</v>
      </c>
      <c r="I384" s="2" t="str">
        <f>_xlfn.XLOOKUP(D384,customers!$A$1:$A$1001,customers!$G$1:$G$1001,,0)</f>
        <v>United States</v>
      </c>
      <c r="J384" t="str">
        <f>INDEX(products!$A$1:$G$49,MATCH(orders!$E384,products!$A$1:$A$49,0), MATCH(orders!J$1,products!$A$1:$G$1,0))</f>
        <v>Exc</v>
      </c>
      <c r="K384" t="str">
        <f>INDEX(products!$A$1:$G$49,MATCH(orders!$E384,products!$A$1:$A$49,0), MATCH(orders!K$1,products!$A$1:$G$1,0))</f>
        <v>D</v>
      </c>
      <c r="L384" s="3">
        <f>INDEX(products!$A$1:$G$49,MATCH(orders!$E384,products!$A$1:$A$49,0), MATCH(orders!L$1,products!$A$1:$G$1,0))</f>
        <v>0.5</v>
      </c>
      <c r="M384" s="4">
        <f>INDEX(products!$A$1:$G$49,MATCH(orders!$E384,products!$A$1:$A$49,0), MATCH(orders!M$1,products!$A$1:$G$1,0))</f>
        <v>7.29</v>
      </c>
      <c r="N384" s="4">
        <f t="shared" si="10"/>
        <v>21.87</v>
      </c>
      <c r="O384" t="str">
        <f t="shared" si="11"/>
        <v>Excelsa</v>
      </c>
      <c r="P384" t="str" cm="1">
        <f t="array" ref="P384">_xlfn.IFS(K384 = "M", "Medium", K384 = "L", "Light", K384 = "D", "Dark")</f>
        <v>Dark</v>
      </c>
      <c r="Q384" t="str">
        <f>_xlfn.XLOOKUP(Orders[[#This Row],[Customer ID]],customers!$A$2:$A$1001,customers!$I$2:$I$1001,,0)</f>
        <v>No</v>
      </c>
      <c r="S384" t="str">
        <v>IRV-20769-219</v>
      </c>
      <c r="T384">
        <v>44119</v>
      </c>
      <c r="U384" t="str">
        <v>77131-58092-GE</v>
      </c>
      <c r="V384" t="str">
        <v>E-M-0.2</v>
      </c>
      <c r="W384">
        <v>3</v>
      </c>
      <c r="X384" t="str">
        <v>Vidovic Antonelli</v>
      </c>
      <c r="Y384" t="str">
        <v xml:space="preserve"> </v>
      </c>
      <c r="Z384" t="str">
        <v>United Kingdom</v>
      </c>
      <c r="AA384" t="str">
        <v>Exc</v>
      </c>
      <c r="AB384" t="str">
        <v>M</v>
      </c>
      <c r="AC384">
        <v>0.2</v>
      </c>
      <c r="AD384">
        <v>4.125</v>
      </c>
      <c r="AE384">
        <v>12.375</v>
      </c>
      <c r="AF384" t="str">
        <v>Excelsa</v>
      </c>
      <c r="AG384" t="str">
        <v>Medium</v>
      </c>
      <c r="AH384" t="str">
        <v>Yes</v>
      </c>
    </row>
    <row r="385" spans="2:34" x14ac:dyDescent="0.35">
      <c r="B385" s="2" t="s">
        <v>2650</v>
      </c>
      <c r="C385" s="5">
        <v>43586</v>
      </c>
      <c r="D385" s="2" t="s">
        <v>2651</v>
      </c>
      <c r="E385" t="s">
        <v>6176</v>
      </c>
      <c r="F385" s="2">
        <v>6</v>
      </c>
      <c r="G385" s="2" t="str">
        <f>INDEX(customers!$A$2:$I$1001,MATCH(orders!$D385,customers!$A$2:$A$1001,0), MATCH(orders!G$1,customers!$A$1:$I$1,0))</f>
        <v>Marty Kidstoun</v>
      </c>
      <c r="H385" s="2" t="str">
        <f>IF(INDEX(customers!$A$2:$I$1001,MATCH(orders!$D385,customers!$A$2:$A$1001,0), MATCH(orders!H$1,customers!$A$1:$I$1,0)) = 0, " ", INDEX(customers!$A$2:$I$1001,MATCH(orders!$D385,customers!$A$2:$A$1001,0), MATCH(orders!H$1,customers!$A$1:$I$1,0)))</f>
        <v xml:space="preserve"> </v>
      </c>
      <c r="I385" s="2" t="str">
        <f>_xlfn.XLOOKUP(D385,customers!$A$1:$A$1001,customers!$G$1:$G$1001,,0)</f>
        <v>United States</v>
      </c>
      <c r="J385" t="str">
        <f>INDEX(products!$A$1:$G$49,MATCH(orders!$E385,products!$A$1:$A$49,0), MATCH(orders!J$1,products!$A$1:$G$1,0))</f>
        <v>Exc</v>
      </c>
      <c r="K385" t="str">
        <f>INDEX(products!$A$1:$G$49,MATCH(orders!$E385,products!$A$1:$A$49,0), MATCH(orders!K$1,products!$A$1:$G$1,0))</f>
        <v>L</v>
      </c>
      <c r="L385" s="3">
        <f>INDEX(products!$A$1:$G$49,MATCH(orders!$E385,products!$A$1:$A$49,0), MATCH(orders!L$1,products!$A$1:$G$1,0))</f>
        <v>0.5</v>
      </c>
      <c r="M385" s="4">
        <f>INDEX(products!$A$1:$G$49,MATCH(orders!$E385,products!$A$1:$A$49,0), MATCH(orders!M$1,products!$A$1:$G$1,0))</f>
        <v>8.91</v>
      </c>
      <c r="N385" s="4">
        <f t="shared" si="10"/>
        <v>53.46</v>
      </c>
      <c r="O385" t="str">
        <f t="shared" si="11"/>
        <v>Excelsa</v>
      </c>
      <c r="P385" t="str" cm="1">
        <f t="array" ref="P385">_xlfn.IFS(K385 = "M", "Medium", K385 = "L", "Light", K385 = "D", "Dark")</f>
        <v>Light</v>
      </c>
      <c r="Q385" t="str">
        <f>_xlfn.XLOOKUP(Orders[[#This Row],[Customer ID]],customers!$A$2:$A$1001,customers!$I$2:$I$1001,,0)</f>
        <v>Yes</v>
      </c>
      <c r="S385" t="str">
        <v>CYV-13426-645</v>
      </c>
      <c r="T385">
        <v>43652</v>
      </c>
      <c r="U385" t="str">
        <v>88593-59934-VU</v>
      </c>
      <c r="V385" t="str">
        <v>E-D-1</v>
      </c>
      <c r="W385">
        <v>1</v>
      </c>
      <c r="X385" t="str">
        <v>Evelina Dacca</v>
      </c>
      <c r="Y385" t="str">
        <v>edacca3l@google.pl</v>
      </c>
      <c r="Z385" t="str">
        <v>United States</v>
      </c>
      <c r="AA385" t="str">
        <v>Exc</v>
      </c>
      <c r="AB385" t="str">
        <v>D</v>
      </c>
      <c r="AC385">
        <v>1</v>
      </c>
      <c r="AD385">
        <v>12.15</v>
      </c>
      <c r="AE385">
        <v>12.15</v>
      </c>
      <c r="AF385" t="str">
        <v>Excelsa</v>
      </c>
      <c r="AG385" t="str">
        <v>Dark</v>
      </c>
      <c r="AH385" t="str">
        <v>Yes</v>
      </c>
    </row>
    <row r="386" spans="2:34" x14ac:dyDescent="0.35">
      <c r="B386" s="2" t="s">
        <v>2655</v>
      </c>
      <c r="C386" s="5">
        <v>43870</v>
      </c>
      <c r="D386" s="2" t="s">
        <v>2656</v>
      </c>
      <c r="E386" t="s">
        <v>6182</v>
      </c>
      <c r="F386" s="2">
        <v>4</v>
      </c>
      <c r="G386" s="2" t="str">
        <f>INDEX(customers!$A$2:$I$1001,MATCH(orders!$D386,customers!$A$2:$A$1001,0), MATCH(orders!G$1,customers!$A$1:$I$1,0))</f>
        <v>Nickey Dimbleby</v>
      </c>
      <c r="H386" s="2" t="str">
        <f>IF(INDEX(customers!$A$2:$I$1001,MATCH(orders!$D386,customers!$A$2:$A$1001,0), MATCH(orders!H$1,customers!$A$1:$I$1,0)) = 0, " ", INDEX(customers!$A$2:$I$1001,MATCH(orders!$D386,customers!$A$2:$A$1001,0), MATCH(orders!H$1,customers!$A$1:$I$1,0)))</f>
        <v xml:space="preserve"> </v>
      </c>
      <c r="I386" s="2" t="str">
        <f>_xlfn.XLOOKUP(D386,customers!$A$1:$A$1001,customers!$G$1:$G$1001,,0)</f>
        <v>United States</v>
      </c>
      <c r="J386" t="str">
        <f>INDEX(products!$A$1:$G$49,MATCH(orders!$E386,products!$A$1:$A$49,0), MATCH(orders!J$1,products!$A$1:$G$1,0))</f>
        <v>Ara</v>
      </c>
      <c r="K386" t="str">
        <f>INDEX(products!$A$1:$G$49,MATCH(orders!$E386,products!$A$1:$A$49,0), MATCH(orders!K$1,products!$A$1:$G$1,0))</f>
        <v>L</v>
      </c>
      <c r="L386" s="3">
        <f>INDEX(products!$A$1:$G$49,MATCH(orders!$E386,products!$A$1:$A$49,0), MATCH(orders!L$1,products!$A$1:$G$1,0))</f>
        <v>2.5</v>
      </c>
      <c r="M386" s="4">
        <f>INDEX(products!$A$1:$G$49,MATCH(orders!$E386,products!$A$1:$A$49,0), MATCH(orders!M$1,products!$A$1:$G$1,0))</f>
        <v>29.784999999999997</v>
      </c>
      <c r="N386" s="4">
        <f t="shared" si="10"/>
        <v>119.13999999999999</v>
      </c>
      <c r="O386" t="str">
        <f t="shared" si="11"/>
        <v>Arabica</v>
      </c>
      <c r="P386" t="str" cm="1">
        <f t="array" ref="P386">_xlfn.IFS(K386 = "M", "Medium", K386 = "L", "Light", K386 = "D", "Dark")</f>
        <v>Light</v>
      </c>
      <c r="Q386" t="str">
        <f>_xlfn.XLOOKUP(Orders[[#This Row],[Customer ID]],customers!$A$2:$A$1001,customers!$I$2:$I$1001,,0)</f>
        <v>No</v>
      </c>
      <c r="S386" t="str">
        <v>NXM-89323-646</v>
      </c>
      <c r="T386">
        <v>43546</v>
      </c>
      <c r="U386" t="str">
        <v>28158-93383-CK</v>
      </c>
      <c r="V386" t="str">
        <v>E-D-1</v>
      </c>
      <c r="W386">
        <v>1</v>
      </c>
      <c r="X386" t="str">
        <v>Kameko Philbrick</v>
      </c>
      <c r="Y386" t="str">
        <v>kphilbrickpu@cdc.gov</v>
      </c>
      <c r="Z386" t="str">
        <v>United States</v>
      </c>
      <c r="AA386" t="str">
        <v>Exc</v>
      </c>
      <c r="AB386" t="str">
        <v>D</v>
      </c>
      <c r="AC386">
        <v>1</v>
      </c>
      <c r="AD386">
        <v>12.15</v>
      </c>
      <c r="AE386">
        <v>12.15</v>
      </c>
      <c r="AF386" t="str">
        <v>Excelsa</v>
      </c>
      <c r="AG386" t="str">
        <v>Dark</v>
      </c>
      <c r="AH386" t="str">
        <v>Yes</v>
      </c>
    </row>
    <row r="387" spans="2:34" x14ac:dyDescent="0.35">
      <c r="B387" s="2" t="s">
        <v>2660</v>
      </c>
      <c r="C387" s="5">
        <v>44559</v>
      </c>
      <c r="D387" s="2" t="s">
        <v>2661</v>
      </c>
      <c r="E387" t="s">
        <v>6160</v>
      </c>
      <c r="F387" s="2">
        <v>5</v>
      </c>
      <c r="G387" s="2" t="str">
        <f>INDEX(customers!$A$2:$I$1001,MATCH(orders!$D387,customers!$A$2:$A$1001,0), MATCH(orders!G$1,customers!$A$1:$I$1,0))</f>
        <v>Virgil Baumadier</v>
      </c>
      <c r="H387" s="2" t="str">
        <f>IF(INDEX(customers!$A$2:$I$1001,MATCH(orders!$D387,customers!$A$2:$A$1001,0), MATCH(orders!H$1,customers!$A$1:$I$1,0)) = 0, " ", INDEX(customers!$A$2:$I$1001,MATCH(orders!$D387,customers!$A$2:$A$1001,0), MATCH(orders!H$1,customers!$A$1:$I$1,0)))</f>
        <v>vbaumadierap@google.cn</v>
      </c>
      <c r="I387" s="2" t="str">
        <f>_xlfn.XLOOKUP(D387,customers!$A$1:$A$1001,customers!$G$1:$G$1001,,0)</f>
        <v>United States</v>
      </c>
      <c r="J387" t="str">
        <f>INDEX(products!$A$1:$G$49,MATCH(orders!$E387,products!$A$1:$A$49,0), MATCH(orders!J$1,products!$A$1:$G$1,0))</f>
        <v>Lib</v>
      </c>
      <c r="K387" t="str">
        <f>INDEX(products!$A$1:$G$49,MATCH(orders!$E387,products!$A$1:$A$49,0), MATCH(orders!K$1,products!$A$1:$G$1,0))</f>
        <v>M</v>
      </c>
      <c r="L387" s="3">
        <f>INDEX(products!$A$1:$G$49,MATCH(orders!$E387,products!$A$1:$A$49,0), MATCH(orders!L$1,products!$A$1:$G$1,0))</f>
        <v>0.5</v>
      </c>
      <c r="M387" s="4">
        <f>INDEX(products!$A$1:$G$49,MATCH(orders!$E387,products!$A$1:$A$49,0), MATCH(orders!M$1,products!$A$1:$G$1,0))</f>
        <v>8.73</v>
      </c>
      <c r="N387" s="4">
        <f t="shared" ref="N387:N450" si="12">M387*F387</f>
        <v>43.650000000000006</v>
      </c>
      <c r="O387" t="str">
        <f t="shared" ref="O387:O450" si="13">IF(J387="Rob","Robusta",IF(J387="Exc","Excelsa",IF(J387="Ara","Arabica",IF(J387="Lib","Liberica"," "))))</f>
        <v>Liberica</v>
      </c>
      <c r="P387" t="str" cm="1">
        <f t="array" ref="P387">_xlfn.IFS(K387 = "M", "Medium", K387 = "L", "Light", K387 = "D", "Dark")</f>
        <v>Medium</v>
      </c>
      <c r="Q387" t="str">
        <f>_xlfn.XLOOKUP(Orders[[#This Row],[Customer ID]],customers!$A$2:$A$1001,customers!$I$2:$I$1001,,0)</f>
        <v>Yes</v>
      </c>
      <c r="S387" t="str">
        <v>FEO-11834-332</v>
      </c>
      <c r="T387">
        <v>44603</v>
      </c>
      <c r="U387" t="str">
        <v>95399-57205-HI</v>
      </c>
      <c r="V387" t="str">
        <v>A-D-0.2</v>
      </c>
      <c r="W387">
        <v>4</v>
      </c>
      <c r="X387" t="str">
        <v>Iorgo Kleinert</v>
      </c>
      <c r="Y387" t="str">
        <v>ikleinertn@timesonline.co.uk</v>
      </c>
      <c r="Z387" t="str">
        <v>United States</v>
      </c>
      <c r="AA387" t="str">
        <v>Ara</v>
      </c>
      <c r="AB387" t="str">
        <v>D</v>
      </c>
      <c r="AC387">
        <v>0.2</v>
      </c>
      <c r="AD387">
        <v>2.9849999999999999</v>
      </c>
      <c r="AE387">
        <v>11.94</v>
      </c>
      <c r="AF387" t="str">
        <v>Arabica</v>
      </c>
      <c r="AG387" t="str">
        <v>Dark</v>
      </c>
      <c r="AH387" t="str">
        <v>Yes</v>
      </c>
    </row>
    <row r="388" spans="2:34" x14ac:dyDescent="0.35">
      <c r="B388" s="2" t="s">
        <v>2666</v>
      </c>
      <c r="C388" s="5">
        <v>44083</v>
      </c>
      <c r="D388" s="2" t="s">
        <v>2667</v>
      </c>
      <c r="E388" t="s">
        <v>6154</v>
      </c>
      <c r="F388" s="2">
        <v>6</v>
      </c>
      <c r="G388" s="2" t="str">
        <f>INDEX(customers!$A$2:$I$1001,MATCH(orders!$D388,customers!$A$2:$A$1001,0), MATCH(orders!G$1,customers!$A$1:$I$1,0))</f>
        <v>Lenore Messenbird</v>
      </c>
      <c r="H388" s="2" t="str">
        <f>IF(INDEX(customers!$A$2:$I$1001,MATCH(orders!$D388,customers!$A$2:$A$1001,0), MATCH(orders!H$1,customers!$A$1:$I$1,0)) = 0, " ", INDEX(customers!$A$2:$I$1001,MATCH(orders!$D388,customers!$A$2:$A$1001,0), MATCH(orders!H$1,customers!$A$1:$I$1,0)))</f>
        <v xml:space="preserve"> </v>
      </c>
      <c r="I388" s="2" t="str">
        <f>_xlfn.XLOOKUP(D388,customers!$A$1:$A$1001,customers!$G$1:$G$1001,,0)</f>
        <v>United States</v>
      </c>
      <c r="J388" t="str">
        <f>INDEX(products!$A$1:$G$49,MATCH(orders!$E388,products!$A$1:$A$49,0), MATCH(orders!J$1,products!$A$1:$G$1,0))</f>
        <v>Ara</v>
      </c>
      <c r="K388" t="str">
        <f>INDEX(products!$A$1:$G$49,MATCH(orders!$E388,products!$A$1:$A$49,0), MATCH(orders!K$1,products!$A$1:$G$1,0))</f>
        <v>D</v>
      </c>
      <c r="L388" s="3">
        <f>INDEX(products!$A$1:$G$49,MATCH(orders!$E388,products!$A$1:$A$49,0), MATCH(orders!L$1,products!$A$1:$G$1,0))</f>
        <v>0.2</v>
      </c>
      <c r="M388" s="4">
        <f>INDEX(products!$A$1:$G$49,MATCH(orders!$E388,products!$A$1:$A$49,0), MATCH(orders!M$1,products!$A$1:$G$1,0))</f>
        <v>2.9849999999999999</v>
      </c>
      <c r="N388" s="4">
        <f t="shared" si="12"/>
        <v>17.91</v>
      </c>
      <c r="O388" t="str">
        <f t="shared" si="13"/>
        <v>Arabica</v>
      </c>
      <c r="P388" t="str" cm="1">
        <f t="array" ref="P388">_xlfn.IFS(K388 = "M", "Medium", K388 = "L", "Light", K388 = "D", "Dark")</f>
        <v>Dark</v>
      </c>
      <c r="Q388" t="str">
        <f>_xlfn.XLOOKUP(Orders[[#This Row],[Customer ID]],customers!$A$2:$A$1001,customers!$I$2:$I$1001,,0)</f>
        <v>Yes</v>
      </c>
      <c r="S388" t="str">
        <v>ESR-66651-814</v>
      </c>
      <c r="T388">
        <v>43971</v>
      </c>
      <c r="U388" t="str">
        <v>76624-72205-CK</v>
      </c>
      <c r="V388" t="str">
        <v>A-D-0.2</v>
      </c>
      <c r="W388">
        <v>4</v>
      </c>
      <c r="X388" t="str">
        <v>Jasper Sisneros</v>
      </c>
      <c r="Y388" t="str">
        <v>jsisneros7j@a8.net</v>
      </c>
      <c r="Z388" t="str">
        <v>United States</v>
      </c>
      <c r="AA388" t="str">
        <v>Ara</v>
      </c>
      <c r="AB388" t="str">
        <v>D</v>
      </c>
      <c r="AC388">
        <v>0.2</v>
      </c>
      <c r="AD388">
        <v>2.9849999999999999</v>
      </c>
      <c r="AE388">
        <v>11.94</v>
      </c>
      <c r="AF388" t="str">
        <v>Arabica</v>
      </c>
      <c r="AG388" t="str">
        <v>Dark</v>
      </c>
      <c r="AH388" t="str">
        <v>Yes</v>
      </c>
    </row>
    <row r="389" spans="2:34" x14ac:dyDescent="0.35">
      <c r="B389" s="2" t="s">
        <v>2671</v>
      </c>
      <c r="C389" s="5">
        <v>44455</v>
      </c>
      <c r="D389" s="2" t="s">
        <v>2672</v>
      </c>
      <c r="E389" t="s">
        <v>6171</v>
      </c>
      <c r="F389" s="2">
        <v>5</v>
      </c>
      <c r="G389" s="2" t="str">
        <f>INDEX(customers!$A$2:$I$1001,MATCH(orders!$D389,customers!$A$2:$A$1001,0), MATCH(orders!G$1,customers!$A$1:$I$1,0))</f>
        <v>Shirleen Welds</v>
      </c>
      <c r="H389" s="2" t="str">
        <f>IF(INDEX(customers!$A$2:$I$1001,MATCH(orders!$D389,customers!$A$2:$A$1001,0), MATCH(orders!H$1,customers!$A$1:$I$1,0)) = 0, " ", INDEX(customers!$A$2:$I$1001,MATCH(orders!$D389,customers!$A$2:$A$1001,0), MATCH(orders!H$1,customers!$A$1:$I$1,0)))</f>
        <v>sweldsar@wired.com</v>
      </c>
      <c r="I389" s="2" t="str">
        <f>_xlfn.XLOOKUP(D389,customers!$A$1:$A$1001,customers!$G$1:$G$1001,,0)</f>
        <v>United States</v>
      </c>
      <c r="J389" t="str">
        <f>INDEX(products!$A$1:$G$49,MATCH(orders!$E389,products!$A$1:$A$49,0), MATCH(orders!J$1,products!$A$1:$G$1,0))</f>
        <v>Exc</v>
      </c>
      <c r="K389" t="str">
        <f>INDEX(products!$A$1:$G$49,MATCH(orders!$E389,products!$A$1:$A$49,0), MATCH(orders!K$1,products!$A$1:$G$1,0))</f>
        <v>L</v>
      </c>
      <c r="L389" s="3">
        <f>INDEX(products!$A$1:$G$49,MATCH(orders!$E389,products!$A$1:$A$49,0), MATCH(orders!L$1,products!$A$1:$G$1,0))</f>
        <v>1</v>
      </c>
      <c r="M389" s="4">
        <f>INDEX(products!$A$1:$G$49,MATCH(orders!$E389,products!$A$1:$A$49,0), MATCH(orders!M$1,products!$A$1:$G$1,0))</f>
        <v>14.85</v>
      </c>
      <c r="N389" s="4">
        <f t="shared" si="12"/>
        <v>74.25</v>
      </c>
      <c r="O389" t="str">
        <f t="shared" si="13"/>
        <v>Excelsa</v>
      </c>
      <c r="P389" t="str" cm="1">
        <f t="array" ref="P389">_xlfn.IFS(K389 = "M", "Medium", K389 = "L", "Light", K389 = "D", "Dark")</f>
        <v>Light</v>
      </c>
      <c r="Q389" t="str">
        <f>_xlfn.XLOOKUP(Orders[[#This Row],[Customer ID]],customers!$A$2:$A$1001,customers!$I$2:$I$1001,,0)</f>
        <v>Yes</v>
      </c>
      <c r="S389" t="str">
        <v>ZIL-34948-499</v>
      </c>
      <c r="T389">
        <v>44026</v>
      </c>
      <c r="U389" t="str">
        <v>66458-91190-YC</v>
      </c>
      <c r="V389" t="str">
        <v>A-D-0.5</v>
      </c>
      <c r="W389">
        <v>2</v>
      </c>
      <c r="X389" t="str">
        <v>Marja Urion</v>
      </c>
      <c r="Y389" t="str">
        <v>murione5@alexa.com</v>
      </c>
      <c r="Z389" t="str">
        <v>Ireland</v>
      </c>
      <c r="AA389" t="str">
        <v>Ara</v>
      </c>
      <c r="AB389" t="str">
        <v>D</v>
      </c>
      <c r="AC389">
        <v>0.5</v>
      </c>
      <c r="AD389">
        <v>5.97</v>
      </c>
      <c r="AE389">
        <v>11.94</v>
      </c>
      <c r="AF389" t="str">
        <v>Arabica</v>
      </c>
      <c r="AG389" t="str">
        <v>Dark</v>
      </c>
      <c r="AH389" t="str">
        <v>Yes</v>
      </c>
    </row>
    <row r="390" spans="2:34" x14ac:dyDescent="0.35">
      <c r="B390" s="2" t="s">
        <v>2677</v>
      </c>
      <c r="C390" s="5">
        <v>44130</v>
      </c>
      <c r="D390" s="2" t="s">
        <v>2678</v>
      </c>
      <c r="E390" t="s">
        <v>6150</v>
      </c>
      <c r="F390" s="2">
        <v>3</v>
      </c>
      <c r="G390" s="2" t="str">
        <f>INDEX(customers!$A$2:$I$1001,MATCH(orders!$D390,customers!$A$2:$A$1001,0), MATCH(orders!G$1,customers!$A$1:$I$1,0))</f>
        <v>Maisie Sarvar</v>
      </c>
      <c r="H390" s="2" t="str">
        <f>IF(INDEX(customers!$A$2:$I$1001,MATCH(orders!$D390,customers!$A$2:$A$1001,0), MATCH(orders!H$1,customers!$A$1:$I$1,0)) = 0, " ", INDEX(customers!$A$2:$I$1001,MATCH(orders!$D390,customers!$A$2:$A$1001,0), MATCH(orders!H$1,customers!$A$1:$I$1,0)))</f>
        <v>msarvaras@artisteer.com</v>
      </c>
      <c r="I390" s="2" t="str">
        <f>_xlfn.XLOOKUP(D390,customers!$A$1:$A$1001,customers!$G$1:$G$1001,,0)</f>
        <v>United States</v>
      </c>
      <c r="J390" t="str">
        <f>INDEX(products!$A$1:$G$49,MATCH(orders!$E390,products!$A$1:$A$49,0), MATCH(orders!J$1,products!$A$1:$G$1,0))</f>
        <v>Lib</v>
      </c>
      <c r="K390" t="str">
        <f>INDEX(products!$A$1:$G$49,MATCH(orders!$E390,products!$A$1:$A$49,0), MATCH(orders!K$1,products!$A$1:$G$1,0))</f>
        <v>D</v>
      </c>
      <c r="L390" s="3">
        <f>INDEX(products!$A$1:$G$49,MATCH(orders!$E390,products!$A$1:$A$49,0), MATCH(orders!L$1,products!$A$1:$G$1,0))</f>
        <v>0.2</v>
      </c>
      <c r="M390" s="4">
        <f>INDEX(products!$A$1:$G$49,MATCH(orders!$E390,products!$A$1:$A$49,0), MATCH(orders!M$1,products!$A$1:$G$1,0))</f>
        <v>3.8849999999999998</v>
      </c>
      <c r="N390" s="4">
        <f t="shared" si="12"/>
        <v>11.654999999999999</v>
      </c>
      <c r="O390" t="str">
        <f t="shared" si="13"/>
        <v>Liberica</v>
      </c>
      <c r="P390" t="str" cm="1">
        <f t="array" ref="P390">_xlfn.IFS(K390 = "M", "Medium", K390 = "L", "Light", K390 = "D", "Dark")</f>
        <v>Dark</v>
      </c>
      <c r="Q390" t="str">
        <f>_xlfn.XLOOKUP(Orders[[#This Row],[Customer ID]],customers!$A$2:$A$1001,customers!$I$2:$I$1001,,0)</f>
        <v>Yes</v>
      </c>
      <c r="S390" t="str">
        <v>MGH-36050-573</v>
      </c>
      <c r="T390">
        <v>44046</v>
      </c>
      <c r="U390" t="str">
        <v>75156-80911-YT</v>
      </c>
      <c r="V390" t="str">
        <v>R-M-0.5</v>
      </c>
      <c r="W390">
        <v>2</v>
      </c>
      <c r="X390" t="str">
        <v>Valenka Stansbury</v>
      </c>
      <c r="Y390" t="str">
        <v>vstansburygc@unblog.fr</v>
      </c>
      <c r="Z390" t="str">
        <v>United States</v>
      </c>
      <c r="AA390" t="str">
        <v>Rob</v>
      </c>
      <c r="AB390" t="str">
        <v>M</v>
      </c>
      <c r="AC390">
        <v>0.5</v>
      </c>
      <c r="AD390">
        <v>5.97</v>
      </c>
      <c r="AE390">
        <v>11.94</v>
      </c>
      <c r="AF390" t="str">
        <v>Robusta</v>
      </c>
      <c r="AG390" t="str">
        <v>Medium</v>
      </c>
      <c r="AH390" t="str">
        <v>Yes</v>
      </c>
    </row>
    <row r="391" spans="2:34" x14ac:dyDescent="0.35">
      <c r="B391" s="2" t="s">
        <v>2683</v>
      </c>
      <c r="C391" s="5">
        <v>43536</v>
      </c>
      <c r="D391" s="2" t="s">
        <v>2684</v>
      </c>
      <c r="E391" t="s">
        <v>6169</v>
      </c>
      <c r="F391" s="2">
        <v>3</v>
      </c>
      <c r="G391" s="2" t="str">
        <f>INDEX(customers!$A$2:$I$1001,MATCH(orders!$D391,customers!$A$2:$A$1001,0), MATCH(orders!G$1,customers!$A$1:$I$1,0))</f>
        <v>Andrej Havick</v>
      </c>
      <c r="H391" s="2" t="str">
        <f>IF(INDEX(customers!$A$2:$I$1001,MATCH(orders!$D391,customers!$A$2:$A$1001,0), MATCH(orders!H$1,customers!$A$1:$I$1,0)) = 0, " ", INDEX(customers!$A$2:$I$1001,MATCH(orders!$D391,customers!$A$2:$A$1001,0), MATCH(orders!H$1,customers!$A$1:$I$1,0)))</f>
        <v>ahavickat@nsw.gov.au</v>
      </c>
      <c r="I391" s="2" t="str">
        <f>_xlfn.XLOOKUP(D391,customers!$A$1:$A$1001,customers!$G$1:$G$1001,,0)</f>
        <v>United States</v>
      </c>
      <c r="J391" t="str">
        <f>INDEX(products!$A$1:$G$49,MATCH(orders!$E391,products!$A$1:$A$49,0), MATCH(orders!J$1,products!$A$1:$G$1,0))</f>
        <v>Lib</v>
      </c>
      <c r="K391" t="str">
        <f>INDEX(products!$A$1:$G$49,MATCH(orders!$E391,products!$A$1:$A$49,0), MATCH(orders!K$1,products!$A$1:$G$1,0))</f>
        <v>D</v>
      </c>
      <c r="L391" s="3">
        <f>INDEX(products!$A$1:$G$49,MATCH(orders!$E391,products!$A$1:$A$49,0), MATCH(orders!L$1,products!$A$1:$G$1,0))</f>
        <v>0.5</v>
      </c>
      <c r="M391" s="4">
        <f>INDEX(products!$A$1:$G$49,MATCH(orders!$E391,products!$A$1:$A$49,0), MATCH(orders!M$1,products!$A$1:$G$1,0))</f>
        <v>7.77</v>
      </c>
      <c r="N391" s="4">
        <f t="shared" si="12"/>
        <v>23.31</v>
      </c>
      <c r="O391" t="str">
        <f t="shared" si="13"/>
        <v>Liberica</v>
      </c>
      <c r="P391" t="str" cm="1">
        <f t="array" ref="P391">_xlfn.IFS(K391 = "M", "Medium", K391 = "L", "Light", K391 = "D", "Dark")</f>
        <v>Dark</v>
      </c>
      <c r="Q391" t="str">
        <f>_xlfn.XLOOKUP(Orders[[#This Row],[Customer ID]],customers!$A$2:$A$1001,customers!$I$2:$I$1001,,0)</f>
        <v>Yes</v>
      </c>
      <c r="S391" t="str">
        <v>OUQ-73954-002</v>
      </c>
      <c r="T391">
        <v>43471</v>
      </c>
      <c r="U391" t="str">
        <v>66308-13503-KD</v>
      </c>
      <c r="V391" t="str">
        <v>R-M-0.2</v>
      </c>
      <c r="W391">
        <v>4</v>
      </c>
      <c r="X391" t="str">
        <v>Krissie Hammett</v>
      </c>
      <c r="Y391" t="str">
        <v>khammettgm@dmoz.org</v>
      </c>
      <c r="Z391" t="str">
        <v>United States</v>
      </c>
      <c r="AA391" t="str">
        <v>Rob</v>
      </c>
      <c r="AB391" t="str">
        <v>M</v>
      </c>
      <c r="AC391">
        <v>0.2</v>
      </c>
      <c r="AD391">
        <v>2.9849999999999999</v>
      </c>
      <c r="AE391">
        <v>11.94</v>
      </c>
      <c r="AF391" t="str">
        <v>Robusta</v>
      </c>
      <c r="AG391" t="str">
        <v>Medium</v>
      </c>
      <c r="AH391" t="str">
        <v>Yes</v>
      </c>
    </row>
    <row r="392" spans="2:34" x14ac:dyDescent="0.35">
      <c r="B392" s="2" t="s">
        <v>2689</v>
      </c>
      <c r="C392" s="5">
        <v>44245</v>
      </c>
      <c r="D392" s="2" t="s">
        <v>2690</v>
      </c>
      <c r="E392" t="s">
        <v>6144</v>
      </c>
      <c r="F392" s="2">
        <v>2</v>
      </c>
      <c r="G392" s="2" t="str">
        <f>INDEX(customers!$A$2:$I$1001,MATCH(orders!$D392,customers!$A$2:$A$1001,0), MATCH(orders!G$1,customers!$A$1:$I$1,0))</f>
        <v>Sloan Diviny</v>
      </c>
      <c r="H392" s="2" t="str">
        <f>IF(INDEX(customers!$A$2:$I$1001,MATCH(orders!$D392,customers!$A$2:$A$1001,0), MATCH(orders!H$1,customers!$A$1:$I$1,0)) = 0, " ", INDEX(customers!$A$2:$I$1001,MATCH(orders!$D392,customers!$A$2:$A$1001,0), MATCH(orders!H$1,customers!$A$1:$I$1,0)))</f>
        <v>sdivinyau@ask.com</v>
      </c>
      <c r="I392" s="2" t="str">
        <f>_xlfn.XLOOKUP(D392,customers!$A$1:$A$1001,customers!$G$1:$G$1001,,0)</f>
        <v>United States</v>
      </c>
      <c r="J392" t="str">
        <f>INDEX(products!$A$1:$G$49,MATCH(orders!$E392,products!$A$1:$A$49,0), MATCH(orders!J$1,products!$A$1:$G$1,0))</f>
        <v>Exc</v>
      </c>
      <c r="K392" t="str">
        <f>INDEX(products!$A$1:$G$49,MATCH(orders!$E392,products!$A$1:$A$49,0), MATCH(orders!K$1,products!$A$1:$G$1,0))</f>
        <v>D</v>
      </c>
      <c r="L392" s="3">
        <f>INDEX(products!$A$1:$G$49,MATCH(orders!$E392,products!$A$1:$A$49,0), MATCH(orders!L$1,products!$A$1:$G$1,0))</f>
        <v>0.5</v>
      </c>
      <c r="M392" s="4">
        <f>INDEX(products!$A$1:$G$49,MATCH(orders!$E392,products!$A$1:$A$49,0), MATCH(orders!M$1,products!$A$1:$G$1,0))</f>
        <v>7.29</v>
      </c>
      <c r="N392" s="4">
        <f t="shared" si="12"/>
        <v>14.58</v>
      </c>
      <c r="O392" t="str">
        <f t="shared" si="13"/>
        <v>Excelsa</v>
      </c>
      <c r="P392" t="str" cm="1">
        <f t="array" ref="P392">_xlfn.IFS(K392 = "M", "Medium", K392 = "L", "Light", K392 = "D", "Dark")</f>
        <v>Dark</v>
      </c>
      <c r="Q392" t="str">
        <f>_xlfn.XLOOKUP(Orders[[#This Row],[Customer ID]],customers!$A$2:$A$1001,customers!$I$2:$I$1001,,0)</f>
        <v>Yes</v>
      </c>
      <c r="S392" t="str">
        <v>LGL-16843-667</v>
      </c>
      <c r="T392">
        <v>44321</v>
      </c>
      <c r="U392" t="str">
        <v>82458-87830-JE</v>
      </c>
      <c r="V392" t="str">
        <v>A-D-0.2</v>
      </c>
      <c r="W392">
        <v>4</v>
      </c>
      <c r="X392" t="str">
        <v>Alisha Hulburt</v>
      </c>
      <c r="Y392" t="str">
        <v>ahulburtgn@fda.gov</v>
      </c>
      <c r="Z392" t="str">
        <v>United States</v>
      </c>
      <c r="AA392" t="str">
        <v>Ara</v>
      </c>
      <c r="AB392" t="str">
        <v>D</v>
      </c>
      <c r="AC392">
        <v>0.2</v>
      </c>
      <c r="AD392">
        <v>2.9849999999999999</v>
      </c>
      <c r="AE392">
        <v>11.94</v>
      </c>
      <c r="AF392" t="str">
        <v>Arabica</v>
      </c>
      <c r="AG392" t="str">
        <v>Dark</v>
      </c>
      <c r="AH392" t="str">
        <v>Yes</v>
      </c>
    </row>
    <row r="393" spans="2:34" x14ac:dyDescent="0.35">
      <c r="B393" s="2" t="s">
        <v>2694</v>
      </c>
      <c r="C393" s="5">
        <v>44133</v>
      </c>
      <c r="D393" s="2" t="s">
        <v>2695</v>
      </c>
      <c r="E393" t="s">
        <v>6157</v>
      </c>
      <c r="F393" s="2">
        <v>2</v>
      </c>
      <c r="G393" s="2" t="str">
        <f>INDEX(customers!$A$2:$I$1001,MATCH(orders!$D393,customers!$A$2:$A$1001,0), MATCH(orders!G$1,customers!$A$1:$I$1,0))</f>
        <v>Itch Norquoy</v>
      </c>
      <c r="H393" s="2" t="str">
        <f>IF(INDEX(customers!$A$2:$I$1001,MATCH(orders!$D393,customers!$A$2:$A$1001,0), MATCH(orders!H$1,customers!$A$1:$I$1,0)) = 0, " ", INDEX(customers!$A$2:$I$1001,MATCH(orders!$D393,customers!$A$2:$A$1001,0), MATCH(orders!H$1,customers!$A$1:$I$1,0)))</f>
        <v>inorquoyav@businessweek.com</v>
      </c>
      <c r="I393" s="2" t="str">
        <f>_xlfn.XLOOKUP(D393,customers!$A$1:$A$1001,customers!$G$1:$G$1001,,0)</f>
        <v>United States</v>
      </c>
      <c r="J393" t="str">
        <f>INDEX(products!$A$1:$G$49,MATCH(orders!$E393,products!$A$1:$A$49,0), MATCH(orders!J$1,products!$A$1:$G$1,0))</f>
        <v>Ara</v>
      </c>
      <c r="K393" t="str">
        <f>INDEX(products!$A$1:$G$49,MATCH(orders!$E393,products!$A$1:$A$49,0), MATCH(orders!K$1,products!$A$1:$G$1,0))</f>
        <v>M</v>
      </c>
      <c r="L393" s="3">
        <f>INDEX(products!$A$1:$G$49,MATCH(orders!$E393,products!$A$1:$A$49,0), MATCH(orders!L$1,products!$A$1:$G$1,0))</f>
        <v>0.5</v>
      </c>
      <c r="M393" s="4">
        <f>INDEX(products!$A$1:$G$49,MATCH(orders!$E393,products!$A$1:$A$49,0), MATCH(orders!M$1,products!$A$1:$G$1,0))</f>
        <v>6.75</v>
      </c>
      <c r="N393" s="4">
        <f t="shared" si="12"/>
        <v>13.5</v>
      </c>
      <c r="O393" t="str">
        <f t="shared" si="13"/>
        <v>Arabica</v>
      </c>
      <c r="P393" t="str" cm="1">
        <f t="array" ref="P393">_xlfn.IFS(K393 = "M", "Medium", K393 = "L", "Light", K393 = "D", "Dark")</f>
        <v>Medium</v>
      </c>
      <c r="Q393" t="str">
        <f>_xlfn.XLOOKUP(Orders[[#This Row],[Customer ID]],customers!$A$2:$A$1001,customers!$I$2:$I$1001,,0)</f>
        <v>No</v>
      </c>
      <c r="S393" t="str">
        <v>BRJ-19414-277</v>
      </c>
      <c r="T393">
        <v>43725</v>
      </c>
      <c r="U393" t="str">
        <v>16809-16936-WF</v>
      </c>
      <c r="V393" t="str">
        <v>R-M-0.2</v>
      </c>
      <c r="W393">
        <v>4</v>
      </c>
      <c r="X393" t="str">
        <v>Modesty MacConnechie</v>
      </c>
      <c r="Y393" t="str">
        <v>mmacconnechieo9@reuters.com</v>
      </c>
      <c r="Z393" t="str">
        <v>United States</v>
      </c>
      <c r="AA393" t="str">
        <v>Rob</v>
      </c>
      <c r="AB393" t="str">
        <v>M</v>
      </c>
      <c r="AC393">
        <v>0.2</v>
      </c>
      <c r="AD393">
        <v>2.9849999999999999</v>
      </c>
      <c r="AE393">
        <v>11.94</v>
      </c>
      <c r="AF393" t="str">
        <v>Robusta</v>
      </c>
      <c r="AG393" t="str">
        <v>Medium</v>
      </c>
      <c r="AH393" t="str">
        <v>Yes</v>
      </c>
    </row>
    <row r="394" spans="2:34" x14ac:dyDescent="0.35">
      <c r="B394" s="2" t="s">
        <v>2699</v>
      </c>
      <c r="C394" s="5">
        <v>44445</v>
      </c>
      <c r="D394" s="2" t="s">
        <v>2700</v>
      </c>
      <c r="E394" t="s">
        <v>6171</v>
      </c>
      <c r="F394" s="2">
        <v>6</v>
      </c>
      <c r="G394" s="2" t="str">
        <f>INDEX(customers!$A$2:$I$1001,MATCH(orders!$D394,customers!$A$2:$A$1001,0), MATCH(orders!G$1,customers!$A$1:$I$1,0))</f>
        <v>Anson Iddison</v>
      </c>
      <c r="H394" s="2" t="str">
        <f>IF(INDEX(customers!$A$2:$I$1001,MATCH(orders!$D394,customers!$A$2:$A$1001,0), MATCH(orders!H$1,customers!$A$1:$I$1,0)) = 0, " ", INDEX(customers!$A$2:$I$1001,MATCH(orders!$D394,customers!$A$2:$A$1001,0), MATCH(orders!H$1,customers!$A$1:$I$1,0)))</f>
        <v>aiddisonaw@usa.gov</v>
      </c>
      <c r="I394" s="2" t="str">
        <f>_xlfn.XLOOKUP(D394,customers!$A$1:$A$1001,customers!$G$1:$G$1001,,0)</f>
        <v>United States</v>
      </c>
      <c r="J394" t="str">
        <f>INDEX(products!$A$1:$G$49,MATCH(orders!$E394,products!$A$1:$A$49,0), MATCH(orders!J$1,products!$A$1:$G$1,0))</f>
        <v>Exc</v>
      </c>
      <c r="K394" t="str">
        <f>INDEX(products!$A$1:$G$49,MATCH(orders!$E394,products!$A$1:$A$49,0), MATCH(orders!K$1,products!$A$1:$G$1,0))</f>
        <v>L</v>
      </c>
      <c r="L394" s="3">
        <f>INDEX(products!$A$1:$G$49,MATCH(orders!$E394,products!$A$1:$A$49,0), MATCH(orders!L$1,products!$A$1:$G$1,0))</f>
        <v>1</v>
      </c>
      <c r="M394" s="4">
        <f>INDEX(products!$A$1:$G$49,MATCH(orders!$E394,products!$A$1:$A$49,0), MATCH(orders!M$1,products!$A$1:$G$1,0))</f>
        <v>14.85</v>
      </c>
      <c r="N394" s="4">
        <f t="shared" si="12"/>
        <v>89.1</v>
      </c>
      <c r="O394" t="str">
        <f t="shared" si="13"/>
        <v>Excelsa</v>
      </c>
      <c r="P394" t="str" cm="1">
        <f t="array" ref="P394">_xlfn.IFS(K394 = "M", "Medium", K394 = "L", "Light", K394 = "D", "Dark")</f>
        <v>Light</v>
      </c>
      <c r="Q394" t="str">
        <f>_xlfn.XLOOKUP(Orders[[#This Row],[Customer ID]],customers!$A$2:$A$1001,customers!$I$2:$I$1001,,0)</f>
        <v>No</v>
      </c>
      <c r="S394" t="str">
        <v>GNZ-46006-527</v>
      </c>
      <c r="T394">
        <v>44656</v>
      </c>
      <c r="U394" t="str">
        <v>95875-73336-RG</v>
      </c>
      <c r="V394" t="str">
        <v>L-D-0.2</v>
      </c>
      <c r="W394">
        <v>3</v>
      </c>
      <c r="X394" t="str">
        <v>Patrice Trobe</v>
      </c>
      <c r="Y394" t="str">
        <v>ptrobee@wunderground.com</v>
      </c>
      <c r="Z394" t="str">
        <v>United States</v>
      </c>
      <c r="AA394" t="str">
        <v>Lib</v>
      </c>
      <c r="AB394" t="str">
        <v>D</v>
      </c>
      <c r="AC394">
        <v>0.2</v>
      </c>
      <c r="AD394">
        <v>3.8849999999999998</v>
      </c>
      <c r="AE394">
        <v>11.654999999999999</v>
      </c>
      <c r="AF394" t="str">
        <v>Liberica</v>
      </c>
      <c r="AG394" t="str">
        <v>Dark</v>
      </c>
      <c r="AH394" t="str">
        <v>Yes</v>
      </c>
    </row>
    <row r="395" spans="2:34" x14ac:dyDescent="0.35">
      <c r="B395" s="2" t="s">
        <v>2699</v>
      </c>
      <c r="C395" s="5">
        <v>44445</v>
      </c>
      <c r="D395" s="2" t="s">
        <v>2700</v>
      </c>
      <c r="E395" t="s">
        <v>6167</v>
      </c>
      <c r="F395" s="2">
        <v>1</v>
      </c>
      <c r="G395" s="2" t="str">
        <f>INDEX(customers!$A$2:$I$1001,MATCH(orders!$D395,customers!$A$2:$A$1001,0), MATCH(orders!G$1,customers!$A$1:$I$1,0))</f>
        <v>Anson Iddison</v>
      </c>
      <c r="H395" s="2" t="str">
        <f>IF(INDEX(customers!$A$2:$I$1001,MATCH(orders!$D395,customers!$A$2:$A$1001,0), MATCH(orders!H$1,customers!$A$1:$I$1,0)) = 0, " ", INDEX(customers!$A$2:$I$1001,MATCH(orders!$D395,customers!$A$2:$A$1001,0), MATCH(orders!H$1,customers!$A$1:$I$1,0)))</f>
        <v>aiddisonaw@usa.gov</v>
      </c>
      <c r="I395" s="2" t="str">
        <f>_xlfn.XLOOKUP(D395,customers!$A$1:$A$1001,customers!$G$1:$G$1001,,0)</f>
        <v>United States</v>
      </c>
      <c r="J395" t="str">
        <f>INDEX(products!$A$1:$G$49,MATCH(orders!$E395,products!$A$1:$A$49,0), MATCH(orders!J$1,products!$A$1:$G$1,0))</f>
        <v>Ara</v>
      </c>
      <c r="K395" t="str">
        <f>INDEX(products!$A$1:$G$49,MATCH(orders!$E395,products!$A$1:$A$49,0), MATCH(orders!K$1,products!$A$1:$G$1,0))</f>
        <v>L</v>
      </c>
      <c r="L395" s="3">
        <f>INDEX(products!$A$1:$G$49,MATCH(orders!$E395,products!$A$1:$A$49,0), MATCH(orders!L$1,products!$A$1:$G$1,0))</f>
        <v>0.2</v>
      </c>
      <c r="M395" s="4">
        <f>INDEX(products!$A$1:$G$49,MATCH(orders!$E395,products!$A$1:$A$49,0), MATCH(orders!M$1,products!$A$1:$G$1,0))</f>
        <v>3.8849999999999998</v>
      </c>
      <c r="N395" s="4">
        <f t="shared" si="12"/>
        <v>3.8849999999999998</v>
      </c>
      <c r="O395" t="str">
        <f t="shared" si="13"/>
        <v>Arabica</v>
      </c>
      <c r="P395" t="str" cm="1">
        <f t="array" ref="P395">_xlfn.IFS(K395 = "M", "Medium", K395 = "L", "Light", K395 = "D", "Dark")</f>
        <v>Light</v>
      </c>
      <c r="Q395" t="str">
        <f>_xlfn.XLOOKUP(Orders[[#This Row],[Customer ID]],customers!$A$2:$A$1001,customers!$I$2:$I$1001,,0)</f>
        <v>No</v>
      </c>
      <c r="S395" t="str">
        <v>DMY-96037-963</v>
      </c>
      <c r="T395">
        <v>44130</v>
      </c>
      <c r="U395" t="str">
        <v>42179-95059-DO</v>
      </c>
      <c r="V395" t="str">
        <v>L-D-0.2</v>
      </c>
      <c r="W395">
        <v>3</v>
      </c>
      <c r="X395" t="str">
        <v>Maisie Sarvar</v>
      </c>
      <c r="Y395" t="str">
        <v>msarvaras@artisteer.com</v>
      </c>
      <c r="Z395" t="str">
        <v>United States</v>
      </c>
      <c r="AA395" t="str">
        <v>Lib</v>
      </c>
      <c r="AB395" t="str">
        <v>D</v>
      </c>
      <c r="AC395">
        <v>0.2</v>
      </c>
      <c r="AD395">
        <v>3.8849999999999998</v>
      </c>
      <c r="AE395">
        <v>11.654999999999999</v>
      </c>
      <c r="AF395" t="str">
        <v>Liberica</v>
      </c>
      <c r="AG395" t="str">
        <v>Dark</v>
      </c>
      <c r="AH395" t="str">
        <v>Yes</v>
      </c>
    </row>
    <row r="396" spans="2:34" x14ac:dyDescent="0.35">
      <c r="B396" s="2" t="s">
        <v>2710</v>
      </c>
      <c r="C396" s="5">
        <v>44083</v>
      </c>
      <c r="D396" s="2" t="s">
        <v>2711</v>
      </c>
      <c r="E396" t="s">
        <v>6142</v>
      </c>
      <c r="F396" s="2">
        <v>4</v>
      </c>
      <c r="G396" s="2" t="str">
        <f>INDEX(customers!$A$2:$I$1001,MATCH(orders!$D396,customers!$A$2:$A$1001,0), MATCH(orders!G$1,customers!$A$1:$I$1,0))</f>
        <v>Randal Longfield</v>
      </c>
      <c r="H396" s="2" t="str">
        <f>IF(INDEX(customers!$A$2:$I$1001,MATCH(orders!$D396,customers!$A$2:$A$1001,0), MATCH(orders!H$1,customers!$A$1:$I$1,0)) = 0, " ", INDEX(customers!$A$2:$I$1001,MATCH(orders!$D396,customers!$A$2:$A$1001,0), MATCH(orders!H$1,customers!$A$1:$I$1,0)))</f>
        <v>rlongfielday@bluehost.com</v>
      </c>
      <c r="I396" s="2" t="str">
        <f>_xlfn.XLOOKUP(D396,customers!$A$1:$A$1001,customers!$G$1:$G$1001,,0)</f>
        <v>United States</v>
      </c>
      <c r="J396" t="str">
        <f>INDEX(products!$A$1:$G$49,MATCH(orders!$E396,products!$A$1:$A$49,0), MATCH(orders!J$1,products!$A$1:$G$1,0))</f>
        <v>Rob</v>
      </c>
      <c r="K396" t="str">
        <f>INDEX(products!$A$1:$G$49,MATCH(orders!$E396,products!$A$1:$A$49,0), MATCH(orders!K$1,products!$A$1:$G$1,0))</f>
        <v>L</v>
      </c>
      <c r="L396" s="3">
        <f>INDEX(products!$A$1:$G$49,MATCH(orders!$E396,products!$A$1:$A$49,0), MATCH(orders!L$1,products!$A$1:$G$1,0))</f>
        <v>2.5</v>
      </c>
      <c r="M396" s="4">
        <f>INDEX(products!$A$1:$G$49,MATCH(orders!$E396,products!$A$1:$A$49,0), MATCH(orders!M$1,products!$A$1:$G$1,0))</f>
        <v>27.484999999999996</v>
      </c>
      <c r="N396" s="4">
        <f t="shared" si="12"/>
        <v>109.93999999999998</v>
      </c>
      <c r="O396" t="str">
        <f t="shared" si="13"/>
        <v>Robusta</v>
      </c>
      <c r="P396" t="str" cm="1">
        <f t="array" ref="P396">_xlfn.IFS(K396 = "M", "Medium", K396 = "L", "Light", K396 = "D", "Dark")</f>
        <v>Light</v>
      </c>
      <c r="Q396" t="str">
        <f>_xlfn.XLOOKUP(Orders[[#This Row],[Customer ID]],customers!$A$2:$A$1001,customers!$I$2:$I$1001,,0)</f>
        <v>No</v>
      </c>
      <c r="S396" t="str">
        <v>CWK-60159-881</v>
      </c>
      <c r="T396">
        <v>43857</v>
      </c>
      <c r="U396" t="str">
        <v>04671-85591-RT</v>
      </c>
      <c r="V396" t="str">
        <v>E-D-0.2</v>
      </c>
      <c r="W396">
        <v>3</v>
      </c>
      <c r="X396" t="str">
        <v>Theda Grizard</v>
      </c>
      <c r="Y396" t="str">
        <v>tgrizard1k@odnoklassniki.ru</v>
      </c>
      <c r="Z396" t="str">
        <v>United States</v>
      </c>
      <c r="AA396" t="str">
        <v>Exc</v>
      </c>
      <c r="AB396" t="str">
        <v>D</v>
      </c>
      <c r="AC396">
        <v>0.2</v>
      </c>
      <c r="AD396">
        <v>3.645</v>
      </c>
      <c r="AE396">
        <v>10.935</v>
      </c>
      <c r="AF396" t="str">
        <v>Excelsa</v>
      </c>
      <c r="AG396" t="str">
        <v>Dark</v>
      </c>
      <c r="AH396" t="str">
        <v>Yes</v>
      </c>
    </row>
    <row r="397" spans="2:34" x14ac:dyDescent="0.35">
      <c r="B397" s="2" t="s">
        <v>2716</v>
      </c>
      <c r="C397" s="5">
        <v>44465</v>
      </c>
      <c r="D397" s="2" t="s">
        <v>2717</v>
      </c>
      <c r="E397" t="s">
        <v>6169</v>
      </c>
      <c r="F397" s="2">
        <v>6</v>
      </c>
      <c r="G397" s="2" t="str">
        <f>INDEX(customers!$A$2:$I$1001,MATCH(orders!$D397,customers!$A$2:$A$1001,0), MATCH(orders!G$1,customers!$A$1:$I$1,0))</f>
        <v>Gregorius Kislingbury</v>
      </c>
      <c r="H397" s="2" t="str">
        <f>IF(INDEX(customers!$A$2:$I$1001,MATCH(orders!$D397,customers!$A$2:$A$1001,0), MATCH(orders!H$1,customers!$A$1:$I$1,0)) = 0, " ", INDEX(customers!$A$2:$I$1001,MATCH(orders!$D397,customers!$A$2:$A$1001,0), MATCH(orders!H$1,customers!$A$1:$I$1,0)))</f>
        <v>gkislingburyaz@samsung.com</v>
      </c>
      <c r="I397" s="2" t="str">
        <f>_xlfn.XLOOKUP(D397,customers!$A$1:$A$1001,customers!$G$1:$G$1001,,0)</f>
        <v>United States</v>
      </c>
      <c r="J397" t="str">
        <f>INDEX(products!$A$1:$G$49,MATCH(orders!$E397,products!$A$1:$A$49,0), MATCH(orders!J$1,products!$A$1:$G$1,0))</f>
        <v>Lib</v>
      </c>
      <c r="K397" t="str">
        <f>INDEX(products!$A$1:$G$49,MATCH(orders!$E397,products!$A$1:$A$49,0), MATCH(orders!K$1,products!$A$1:$G$1,0))</f>
        <v>D</v>
      </c>
      <c r="L397" s="3">
        <f>INDEX(products!$A$1:$G$49,MATCH(orders!$E397,products!$A$1:$A$49,0), MATCH(orders!L$1,products!$A$1:$G$1,0))</f>
        <v>0.5</v>
      </c>
      <c r="M397" s="4">
        <f>INDEX(products!$A$1:$G$49,MATCH(orders!$E397,products!$A$1:$A$49,0), MATCH(orders!M$1,products!$A$1:$G$1,0))</f>
        <v>7.77</v>
      </c>
      <c r="N397" s="4">
        <f t="shared" si="12"/>
        <v>46.62</v>
      </c>
      <c r="O397" t="str">
        <f t="shared" si="13"/>
        <v>Liberica</v>
      </c>
      <c r="P397" t="str" cm="1">
        <f t="array" ref="P397">_xlfn.IFS(K397 = "M", "Medium", K397 = "L", "Light", K397 = "D", "Dark")</f>
        <v>Dark</v>
      </c>
      <c r="Q397" t="str">
        <f>_xlfn.XLOOKUP(Orders[[#This Row],[Customer ID]],customers!$A$2:$A$1001,customers!$I$2:$I$1001,,0)</f>
        <v>Yes</v>
      </c>
      <c r="S397" t="str">
        <v>BMK-49520-383</v>
      </c>
      <c r="T397">
        <v>43802</v>
      </c>
      <c r="U397" t="str">
        <v>72233-08665-IP</v>
      </c>
      <c r="V397" t="str">
        <v>R-L-0.2</v>
      </c>
      <c r="W397">
        <v>3</v>
      </c>
      <c r="X397" t="str">
        <v>Kiri Avramow</v>
      </c>
      <c r="Y397" t="str">
        <v xml:space="preserve"> </v>
      </c>
      <c r="Z397" t="str">
        <v>United States</v>
      </c>
      <c r="AA397" t="str">
        <v>Rob</v>
      </c>
      <c r="AB397" t="str">
        <v>L</v>
      </c>
      <c r="AC397">
        <v>0.2</v>
      </c>
      <c r="AD397">
        <v>3.5849999999999995</v>
      </c>
      <c r="AE397">
        <v>10.754999999999999</v>
      </c>
      <c r="AF397" t="str">
        <v>Robusta</v>
      </c>
      <c r="AG397" t="str">
        <v>Light</v>
      </c>
      <c r="AH397" t="str">
        <v>Yes</v>
      </c>
    </row>
    <row r="398" spans="2:34" x14ac:dyDescent="0.35">
      <c r="B398" s="2" t="s">
        <v>2721</v>
      </c>
      <c r="C398" s="5">
        <v>44140</v>
      </c>
      <c r="D398" s="2" t="s">
        <v>2722</v>
      </c>
      <c r="E398" t="s">
        <v>6180</v>
      </c>
      <c r="F398" s="2">
        <v>5</v>
      </c>
      <c r="G398" s="2" t="str">
        <f>INDEX(customers!$A$2:$I$1001,MATCH(orders!$D398,customers!$A$2:$A$1001,0), MATCH(orders!G$1,customers!$A$1:$I$1,0))</f>
        <v>Xenos Gibbons</v>
      </c>
      <c r="H398" s="2" t="str">
        <f>IF(INDEX(customers!$A$2:$I$1001,MATCH(orders!$D398,customers!$A$2:$A$1001,0), MATCH(orders!H$1,customers!$A$1:$I$1,0)) = 0, " ", INDEX(customers!$A$2:$I$1001,MATCH(orders!$D398,customers!$A$2:$A$1001,0), MATCH(orders!H$1,customers!$A$1:$I$1,0)))</f>
        <v>xgibbonsb0@artisteer.com</v>
      </c>
      <c r="I398" s="2" t="str">
        <f>_xlfn.XLOOKUP(D398,customers!$A$1:$A$1001,customers!$G$1:$G$1001,,0)</f>
        <v>United States</v>
      </c>
      <c r="J398" t="str">
        <f>INDEX(products!$A$1:$G$49,MATCH(orders!$E398,products!$A$1:$A$49,0), MATCH(orders!J$1,products!$A$1:$G$1,0))</f>
        <v>Ara</v>
      </c>
      <c r="K398" t="str">
        <f>INDEX(products!$A$1:$G$49,MATCH(orders!$E398,products!$A$1:$A$49,0), MATCH(orders!K$1,products!$A$1:$G$1,0))</f>
        <v>L</v>
      </c>
      <c r="L398" s="3">
        <f>INDEX(products!$A$1:$G$49,MATCH(orders!$E398,products!$A$1:$A$49,0), MATCH(orders!L$1,products!$A$1:$G$1,0))</f>
        <v>0.5</v>
      </c>
      <c r="M398" s="4">
        <f>INDEX(products!$A$1:$G$49,MATCH(orders!$E398,products!$A$1:$A$49,0), MATCH(orders!M$1,products!$A$1:$G$1,0))</f>
        <v>7.77</v>
      </c>
      <c r="N398" s="4">
        <f t="shared" si="12"/>
        <v>38.849999999999994</v>
      </c>
      <c r="O398" t="str">
        <f t="shared" si="13"/>
        <v>Arabica</v>
      </c>
      <c r="P398" t="str" cm="1">
        <f t="array" ref="P398">_xlfn.IFS(K398 = "M", "Medium", K398 = "L", "Light", K398 = "D", "Dark")</f>
        <v>Light</v>
      </c>
      <c r="Q398" t="str">
        <f>_xlfn.XLOOKUP(Orders[[#This Row],[Customer ID]],customers!$A$2:$A$1001,customers!$I$2:$I$1001,,0)</f>
        <v>No</v>
      </c>
      <c r="S398" t="str">
        <v>IPA-94170-889</v>
      </c>
      <c r="T398">
        <v>43803</v>
      </c>
      <c r="U398" t="str">
        <v>64439-27325-LG</v>
      </c>
      <c r="V398" t="str">
        <v>R-L-0.2</v>
      </c>
      <c r="W398">
        <v>3</v>
      </c>
      <c r="X398" t="str">
        <v>Camellia Kid</v>
      </c>
      <c r="Y398" t="str">
        <v>ckide6@narod.ru</v>
      </c>
      <c r="Z398" t="str">
        <v>Ireland</v>
      </c>
      <c r="AA398" t="str">
        <v>Rob</v>
      </c>
      <c r="AB398" t="str">
        <v>L</v>
      </c>
      <c r="AC398">
        <v>0.2</v>
      </c>
      <c r="AD398">
        <v>3.5849999999999995</v>
      </c>
      <c r="AE398">
        <v>10.754999999999999</v>
      </c>
      <c r="AF398" t="str">
        <v>Robusta</v>
      </c>
      <c r="AG398" t="str">
        <v>Light</v>
      </c>
      <c r="AH398" t="str">
        <v>Yes</v>
      </c>
    </row>
    <row r="399" spans="2:34" x14ac:dyDescent="0.35">
      <c r="B399" s="2" t="s">
        <v>2727</v>
      </c>
      <c r="C399" s="5">
        <v>43720</v>
      </c>
      <c r="D399" s="2" t="s">
        <v>2728</v>
      </c>
      <c r="E399" t="s">
        <v>6169</v>
      </c>
      <c r="F399" s="2">
        <v>4</v>
      </c>
      <c r="G399" s="2" t="str">
        <f>INDEX(customers!$A$2:$I$1001,MATCH(orders!$D399,customers!$A$2:$A$1001,0), MATCH(orders!G$1,customers!$A$1:$I$1,0))</f>
        <v>Fleur Parres</v>
      </c>
      <c r="H399" s="2" t="str">
        <f>IF(INDEX(customers!$A$2:$I$1001,MATCH(orders!$D399,customers!$A$2:$A$1001,0), MATCH(orders!H$1,customers!$A$1:$I$1,0)) = 0, " ", INDEX(customers!$A$2:$I$1001,MATCH(orders!$D399,customers!$A$2:$A$1001,0), MATCH(orders!H$1,customers!$A$1:$I$1,0)))</f>
        <v>fparresb1@imageshack.us</v>
      </c>
      <c r="I399" s="2" t="str">
        <f>_xlfn.XLOOKUP(D399,customers!$A$1:$A$1001,customers!$G$1:$G$1001,,0)</f>
        <v>United States</v>
      </c>
      <c r="J399" t="str">
        <f>INDEX(products!$A$1:$G$49,MATCH(orders!$E399,products!$A$1:$A$49,0), MATCH(orders!J$1,products!$A$1:$G$1,0))</f>
        <v>Lib</v>
      </c>
      <c r="K399" t="str">
        <f>INDEX(products!$A$1:$G$49,MATCH(orders!$E399,products!$A$1:$A$49,0), MATCH(orders!K$1,products!$A$1:$G$1,0))</f>
        <v>D</v>
      </c>
      <c r="L399" s="3">
        <f>INDEX(products!$A$1:$G$49,MATCH(orders!$E399,products!$A$1:$A$49,0), MATCH(orders!L$1,products!$A$1:$G$1,0))</f>
        <v>0.5</v>
      </c>
      <c r="M399" s="4">
        <f>INDEX(products!$A$1:$G$49,MATCH(orders!$E399,products!$A$1:$A$49,0), MATCH(orders!M$1,products!$A$1:$G$1,0))</f>
        <v>7.77</v>
      </c>
      <c r="N399" s="4">
        <f t="shared" si="12"/>
        <v>31.08</v>
      </c>
      <c r="O399" t="str">
        <f t="shared" si="13"/>
        <v>Liberica</v>
      </c>
      <c r="P399" t="str" cm="1">
        <f t="array" ref="P399">_xlfn.IFS(K399 = "M", "Medium", K399 = "L", "Light", K399 = "D", "Dark")</f>
        <v>Dark</v>
      </c>
      <c r="Q399" t="str">
        <f>_xlfn.XLOOKUP(Orders[[#This Row],[Customer ID]],customers!$A$2:$A$1001,customers!$I$2:$I$1001,,0)</f>
        <v>Yes</v>
      </c>
      <c r="S399" t="str">
        <v>DSL-69915-544</v>
      </c>
      <c r="T399">
        <v>44265</v>
      </c>
      <c r="U399" t="str">
        <v>10142-55267-YO</v>
      </c>
      <c r="V399" t="str">
        <v>R-L-0.2</v>
      </c>
      <c r="W399">
        <v>3</v>
      </c>
      <c r="X399" t="str">
        <v>Wilek Lightollers</v>
      </c>
      <c r="Y399" t="str">
        <v>wlightollersf9@baidu.com</v>
      </c>
      <c r="Z399" t="str">
        <v>United States</v>
      </c>
      <c r="AA399" t="str">
        <v>Rob</v>
      </c>
      <c r="AB399" t="str">
        <v>L</v>
      </c>
      <c r="AC399">
        <v>0.2</v>
      </c>
      <c r="AD399">
        <v>3.5849999999999995</v>
      </c>
      <c r="AE399">
        <v>10.754999999999999</v>
      </c>
      <c r="AF399" t="str">
        <v>Robusta</v>
      </c>
      <c r="AG399" t="str">
        <v>Light</v>
      </c>
      <c r="AH399" t="str">
        <v>Yes</v>
      </c>
    </row>
    <row r="400" spans="2:34" x14ac:dyDescent="0.35">
      <c r="B400" s="2" t="s">
        <v>2733</v>
      </c>
      <c r="C400" s="5">
        <v>43677</v>
      </c>
      <c r="D400" s="2" t="s">
        <v>2734</v>
      </c>
      <c r="E400" t="s">
        <v>6154</v>
      </c>
      <c r="F400" s="2">
        <v>6</v>
      </c>
      <c r="G400" s="2" t="str">
        <f>INDEX(customers!$A$2:$I$1001,MATCH(orders!$D400,customers!$A$2:$A$1001,0), MATCH(orders!G$1,customers!$A$1:$I$1,0))</f>
        <v>Gran Sibray</v>
      </c>
      <c r="H400" s="2" t="str">
        <f>IF(INDEX(customers!$A$2:$I$1001,MATCH(orders!$D400,customers!$A$2:$A$1001,0), MATCH(orders!H$1,customers!$A$1:$I$1,0)) = 0, " ", INDEX(customers!$A$2:$I$1001,MATCH(orders!$D400,customers!$A$2:$A$1001,0), MATCH(orders!H$1,customers!$A$1:$I$1,0)))</f>
        <v>gsibrayb2@wsj.com</v>
      </c>
      <c r="I400" s="2" t="str">
        <f>_xlfn.XLOOKUP(D400,customers!$A$1:$A$1001,customers!$G$1:$G$1001,,0)</f>
        <v>United States</v>
      </c>
      <c r="J400" t="str">
        <f>INDEX(products!$A$1:$G$49,MATCH(orders!$E400,products!$A$1:$A$49,0), MATCH(orders!J$1,products!$A$1:$G$1,0))</f>
        <v>Ara</v>
      </c>
      <c r="K400" t="str">
        <f>INDEX(products!$A$1:$G$49,MATCH(orders!$E400,products!$A$1:$A$49,0), MATCH(orders!K$1,products!$A$1:$G$1,0))</f>
        <v>D</v>
      </c>
      <c r="L400" s="3">
        <f>INDEX(products!$A$1:$G$49,MATCH(orders!$E400,products!$A$1:$A$49,0), MATCH(orders!L$1,products!$A$1:$G$1,0))</f>
        <v>0.2</v>
      </c>
      <c r="M400" s="4">
        <f>INDEX(products!$A$1:$G$49,MATCH(orders!$E400,products!$A$1:$A$49,0), MATCH(orders!M$1,products!$A$1:$G$1,0))</f>
        <v>2.9849999999999999</v>
      </c>
      <c r="N400" s="4">
        <f t="shared" si="12"/>
        <v>17.91</v>
      </c>
      <c r="O400" t="str">
        <f t="shared" si="13"/>
        <v>Arabica</v>
      </c>
      <c r="P400" t="str" cm="1">
        <f t="array" ref="P400">_xlfn.IFS(K400 = "M", "Medium", K400 = "L", "Light", K400 = "D", "Dark")</f>
        <v>Dark</v>
      </c>
      <c r="Q400" t="str">
        <f>_xlfn.XLOOKUP(Orders[[#This Row],[Customer ID]],customers!$A$2:$A$1001,customers!$I$2:$I$1001,,0)</f>
        <v>Yes</v>
      </c>
      <c r="S400" t="str">
        <v>BAQ-74241-156</v>
      </c>
      <c r="T400">
        <v>44036</v>
      </c>
      <c r="U400" t="str">
        <v>99869-55718-UU</v>
      </c>
      <c r="V400" t="str">
        <v>R-D-0.2</v>
      </c>
      <c r="W400">
        <v>4</v>
      </c>
      <c r="X400" t="str">
        <v>Ransell McKall</v>
      </c>
      <c r="Y400" t="str">
        <v>rmckallct@sakura.ne.jp</v>
      </c>
      <c r="Z400" t="str">
        <v>United Kingdom</v>
      </c>
      <c r="AA400" t="str">
        <v>Rob</v>
      </c>
      <c r="AB400" t="str">
        <v>D</v>
      </c>
      <c r="AC400">
        <v>0.2</v>
      </c>
      <c r="AD400">
        <v>2.6849999999999996</v>
      </c>
      <c r="AE400">
        <v>10.739999999999998</v>
      </c>
      <c r="AF400" t="str">
        <v>Robusta</v>
      </c>
      <c r="AG400" t="str">
        <v>Dark</v>
      </c>
      <c r="AH400" t="str">
        <v>Yes</v>
      </c>
    </row>
    <row r="401" spans="2:34" x14ac:dyDescent="0.35">
      <c r="B401" s="2" t="s">
        <v>2739</v>
      </c>
      <c r="C401" s="5">
        <v>43539</v>
      </c>
      <c r="D401" s="2" t="s">
        <v>2740</v>
      </c>
      <c r="E401" t="s">
        <v>6185</v>
      </c>
      <c r="F401" s="2">
        <v>6</v>
      </c>
      <c r="G401" s="2" t="str">
        <f>INDEX(customers!$A$2:$I$1001,MATCH(orders!$D401,customers!$A$2:$A$1001,0), MATCH(orders!G$1,customers!$A$1:$I$1,0))</f>
        <v>Ingelbert Hotchkin</v>
      </c>
      <c r="H401" s="2" t="str">
        <f>IF(INDEX(customers!$A$2:$I$1001,MATCH(orders!$D401,customers!$A$2:$A$1001,0), MATCH(orders!H$1,customers!$A$1:$I$1,0)) = 0, " ", INDEX(customers!$A$2:$I$1001,MATCH(orders!$D401,customers!$A$2:$A$1001,0), MATCH(orders!H$1,customers!$A$1:$I$1,0)))</f>
        <v>ihotchkinb3@mit.edu</v>
      </c>
      <c r="I401" s="2" t="str">
        <f>_xlfn.XLOOKUP(D401,customers!$A$1:$A$1001,customers!$G$1:$G$1001,,0)</f>
        <v>United Kingdom</v>
      </c>
      <c r="J401" t="str">
        <f>INDEX(products!$A$1:$G$49,MATCH(orders!$E401,products!$A$1:$A$49,0), MATCH(orders!J$1,products!$A$1:$G$1,0))</f>
        <v>Exc</v>
      </c>
      <c r="K401" t="str">
        <f>INDEX(products!$A$1:$G$49,MATCH(orders!$E401,products!$A$1:$A$49,0), MATCH(orders!K$1,products!$A$1:$G$1,0))</f>
        <v>D</v>
      </c>
      <c r="L401" s="3">
        <f>INDEX(products!$A$1:$G$49,MATCH(orders!$E401,products!$A$1:$A$49,0), MATCH(orders!L$1,products!$A$1:$G$1,0))</f>
        <v>2.5</v>
      </c>
      <c r="M401" s="4">
        <f>INDEX(products!$A$1:$G$49,MATCH(orders!$E401,products!$A$1:$A$49,0), MATCH(orders!M$1,products!$A$1:$G$1,0))</f>
        <v>27.945</v>
      </c>
      <c r="N401" s="4">
        <f t="shared" si="12"/>
        <v>167.67000000000002</v>
      </c>
      <c r="O401" t="str">
        <f t="shared" si="13"/>
        <v>Excelsa</v>
      </c>
      <c r="P401" t="str" cm="1">
        <f t="array" ref="P401">_xlfn.IFS(K401 = "M", "Medium", K401 = "L", "Light", K401 = "D", "Dark")</f>
        <v>Dark</v>
      </c>
      <c r="Q401" t="str">
        <f>_xlfn.XLOOKUP(Orders[[#This Row],[Customer ID]],customers!$A$2:$A$1001,customers!$I$2:$I$1001,,0)</f>
        <v>No</v>
      </c>
      <c r="S401" t="str">
        <v>DEC-11160-362</v>
      </c>
      <c r="T401">
        <v>44482</v>
      </c>
      <c r="U401" t="str">
        <v>48582-05061-RY</v>
      </c>
      <c r="V401" t="str">
        <v>R-D-0.2</v>
      </c>
      <c r="W401">
        <v>4</v>
      </c>
      <c r="X401" t="str">
        <v>Amii Gallyon</v>
      </c>
      <c r="Y401" t="str">
        <v>agallyoney@engadget.com</v>
      </c>
      <c r="Z401" t="str">
        <v>United States</v>
      </c>
      <c r="AA401" t="str">
        <v>Rob</v>
      </c>
      <c r="AB401" t="str">
        <v>D</v>
      </c>
      <c r="AC401">
        <v>0.2</v>
      </c>
      <c r="AD401">
        <v>2.6849999999999996</v>
      </c>
      <c r="AE401">
        <v>10.739999999999998</v>
      </c>
      <c r="AF401" t="str">
        <v>Robusta</v>
      </c>
      <c r="AG401" t="str">
        <v>Dark</v>
      </c>
      <c r="AH401" t="str">
        <v>Yes</v>
      </c>
    </row>
    <row r="402" spans="2:34" x14ac:dyDescent="0.35">
      <c r="B402" s="2" t="s">
        <v>2745</v>
      </c>
      <c r="C402" s="5">
        <v>44332</v>
      </c>
      <c r="D402" s="2" t="s">
        <v>2746</v>
      </c>
      <c r="E402" t="s">
        <v>6170</v>
      </c>
      <c r="F402" s="2">
        <v>4</v>
      </c>
      <c r="G402" s="2" t="str">
        <f>INDEX(customers!$A$2:$I$1001,MATCH(orders!$D402,customers!$A$2:$A$1001,0), MATCH(orders!G$1,customers!$A$1:$I$1,0))</f>
        <v>Neely Broadberrie</v>
      </c>
      <c r="H402" s="2" t="str">
        <f>IF(INDEX(customers!$A$2:$I$1001,MATCH(orders!$D402,customers!$A$2:$A$1001,0), MATCH(orders!H$1,customers!$A$1:$I$1,0)) = 0, " ", INDEX(customers!$A$2:$I$1001,MATCH(orders!$D402,customers!$A$2:$A$1001,0), MATCH(orders!H$1,customers!$A$1:$I$1,0)))</f>
        <v>nbroadberrieb4@gnu.org</v>
      </c>
      <c r="I402" s="2" t="str">
        <f>_xlfn.XLOOKUP(D402,customers!$A$1:$A$1001,customers!$G$1:$G$1001,,0)</f>
        <v>United States</v>
      </c>
      <c r="J402" t="str">
        <f>INDEX(products!$A$1:$G$49,MATCH(orders!$E402,products!$A$1:$A$49,0), MATCH(orders!J$1,products!$A$1:$G$1,0))</f>
        <v>Lib</v>
      </c>
      <c r="K402" t="str">
        <f>INDEX(products!$A$1:$G$49,MATCH(orders!$E402,products!$A$1:$A$49,0), MATCH(orders!K$1,products!$A$1:$G$1,0))</f>
        <v>L</v>
      </c>
      <c r="L402" s="3">
        <f>INDEX(products!$A$1:$G$49,MATCH(orders!$E402,products!$A$1:$A$49,0), MATCH(orders!L$1,products!$A$1:$G$1,0))</f>
        <v>1</v>
      </c>
      <c r="M402" s="4">
        <f>INDEX(products!$A$1:$G$49,MATCH(orders!$E402,products!$A$1:$A$49,0), MATCH(orders!M$1,products!$A$1:$G$1,0))</f>
        <v>15.85</v>
      </c>
      <c r="N402" s="4">
        <f t="shared" si="12"/>
        <v>63.4</v>
      </c>
      <c r="O402" t="str">
        <f t="shared" si="13"/>
        <v>Liberica</v>
      </c>
      <c r="P402" t="str" cm="1">
        <f t="array" ref="P402">_xlfn.IFS(K402 = "M", "Medium", K402 = "L", "Light", K402 = "D", "Dark")</f>
        <v>Light</v>
      </c>
      <c r="Q402" t="str">
        <f>_xlfn.XLOOKUP(Orders[[#This Row],[Customer ID]],customers!$A$2:$A$1001,customers!$I$2:$I$1001,,0)</f>
        <v>No</v>
      </c>
      <c r="S402" t="str">
        <v>YJU-84377-606</v>
      </c>
      <c r="T402">
        <v>44019</v>
      </c>
      <c r="U402" t="str">
        <v>20259-47723-AC</v>
      </c>
      <c r="V402" t="str">
        <v>A-D-1</v>
      </c>
      <c r="W402">
        <v>1</v>
      </c>
      <c r="X402" t="str">
        <v>Lyn Entwistle</v>
      </c>
      <c r="Y402" t="str">
        <v>lentwistle6w@omniture.com</v>
      </c>
      <c r="Z402" t="str">
        <v>United States</v>
      </c>
      <c r="AA402" t="str">
        <v>Ara</v>
      </c>
      <c r="AB402" t="str">
        <v>D</v>
      </c>
      <c r="AC402">
        <v>1</v>
      </c>
      <c r="AD402">
        <v>9.9499999999999993</v>
      </c>
      <c r="AE402">
        <v>9.9499999999999993</v>
      </c>
      <c r="AF402" t="str">
        <v>Arabica</v>
      </c>
      <c r="AG402" t="str">
        <v>Dark</v>
      </c>
      <c r="AH402" t="str">
        <v>Yes</v>
      </c>
    </row>
    <row r="403" spans="2:34" x14ac:dyDescent="0.35">
      <c r="B403" s="2" t="s">
        <v>2751</v>
      </c>
      <c r="C403" s="5">
        <v>43591</v>
      </c>
      <c r="D403" s="2" t="s">
        <v>2752</v>
      </c>
      <c r="E403" t="s">
        <v>6159</v>
      </c>
      <c r="F403" s="2">
        <v>2</v>
      </c>
      <c r="G403" s="2" t="str">
        <f>INDEX(customers!$A$2:$I$1001,MATCH(orders!$D403,customers!$A$2:$A$1001,0), MATCH(orders!G$1,customers!$A$1:$I$1,0))</f>
        <v>Rutger Pithcock</v>
      </c>
      <c r="H403" s="2" t="str">
        <f>IF(INDEX(customers!$A$2:$I$1001,MATCH(orders!$D403,customers!$A$2:$A$1001,0), MATCH(orders!H$1,customers!$A$1:$I$1,0)) = 0, " ", INDEX(customers!$A$2:$I$1001,MATCH(orders!$D403,customers!$A$2:$A$1001,0), MATCH(orders!H$1,customers!$A$1:$I$1,0)))</f>
        <v>rpithcockb5@yellowbook.com</v>
      </c>
      <c r="I403" s="2" t="str">
        <f>_xlfn.XLOOKUP(D403,customers!$A$1:$A$1001,customers!$G$1:$G$1001,,0)</f>
        <v>United States</v>
      </c>
      <c r="J403" t="str">
        <f>INDEX(products!$A$1:$G$49,MATCH(orders!$E403,products!$A$1:$A$49,0), MATCH(orders!J$1,products!$A$1:$G$1,0))</f>
        <v>Lib</v>
      </c>
      <c r="K403" t="str">
        <f>INDEX(products!$A$1:$G$49,MATCH(orders!$E403,products!$A$1:$A$49,0), MATCH(orders!K$1,products!$A$1:$G$1,0))</f>
        <v>M</v>
      </c>
      <c r="L403" s="3">
        <f>INDEX(products!$A$1:$G$49,MATCH(orders!$E403,products!$A$1:$A$49,0), MATCH(orders!L$1,products!$A$1:$G$1,0))</f>
        <v>0.2</v>
      </c>
      <c r="M403" s="4">
        <f>INDEX(products!$A$1:$G$49,MATCH(orders!$E403,products!$A$1:$A$49,0), MATCH(orders!M$1,products!$A$1:$G$1,0))</f>
        <v>4.3650000000000002</v>
      </c>
      <c r="N403" s="4">
        <f t="shared" si="12"/>
        <v>8.73</v>
      </c>
      <c r="O403" t="str">
        <f t="shared" si="13"/>
        <v>Liberica</v>
      </c>
      <c r="P403" t="str" cm="1">
        <f t="array" ref="P403">_xlfn.IFS(K403 = "M", "Medium", K403 = "L", "Light", K403 = "D", "Dark")</f>
        <v>Medium</v>
      </c>
      <c r="Q403" t="str">
        <f>_xlfn.XLOOKUP(Orders[[#This Row],[Customer ID]],customers!$A$2:$A$1001,customers!$I$2:$I$1001,,0)</f>
        <v>Yes</v>
      </c>
      <c r="S403" t="str">
        <v>MVB-22135-665</v>
      </c>
      <c r="T403">
        <v>44532</v>
      </c>
      <c r="U403" t="str">
        <v>55621-06130-SA</v>
      </c>
      <c r="V403" t="str">
        <v>A-D-1</v>
      </c>
      <c r="W403">
        <v>1</v>
      </c>
      <c r="X403" t="str">
        <v>Dottie Rallin</v>
      </c>
      <c r="Y403" t="str">
        <v>drallinhy@howstuffworks.com</v>
      </c>
      <c r="Z403" t="str">
        <v>United States</v>
      </c>
      <c r="AA403" t="str">
        <v>Ara</v>
      </c>
      <c r="AB403" t="str">
        <v>D</v>
      </c>
      <c r="AC403">
        <v>1</v>
      </c>
      <c r="AD403">
        <v>9.9499999999999993</v>
      </c>
      <c r="AE403">
        <v>9.9499999999999993</v>
      </c>
      <c r="AF403" t="str">
        <v>Arabica</v>
      </c>
      <c r="AG403" t="str">
        <v>Dark</v>
      </c>
      <c r="AH403" t="str">
        <v>Yes</v>
      </c>
    </row>
    <row r="404" spans="2:34" x14ac:dyDescent="0.35">
      <c r="B404" s="2" t="s">
        <v>2757</v>
      </c>
      <c r="C404" s="5">
        <v>43502</v>
      </c>
      <c r="D404" s="2" t="s">
        <v>2758</v>
      </c>
      <c r="E404" t="s">
        <v>6177</v>
      </c>
      <c r="F404" s="2">
        <v>3</v>
      </c>
      <c r="G404" s="2" t="str">
        <f>INDEX(customers!$A$2:$I$1001,MATCH(orders!$D404,customers!$A$2:$A$1001,0), MATCH(orders!G$1,customers!$A$1:$I$1,0))</f>
        <v>Gale Croysdale</v>
      </c>
      <c r="H404" s="2" t="str">
        <f>IF(INDEX(customers!$A$2:$I$1001,MATCH(orders!$D404,customers!$A$2:$A$1001,0), MATCH(orders!H$1,customers!$A$1:$I$1,0)) = 0, " ", INDEX(customers!$A$2:$I$1001,MATCH(orders!$D404,customers!$A$2:$A$1001,0), MATCH(orders!H$1,customers!$A$1:$I$1,0)))</f>
        <v>gcroysdaleb6@nih.gov</v>
      </c>
      <c r="I404" s="2" t="str">
        <f>_xlfn.XLOOKUP(D404,customers!$A$1:$A$1001,customers!$G$1:$G$1001,,0)</f>
        <v>United States</v>
      </c>
      <c r="J404" t="str">
        <f>INDEX(products!$A$1:$G$49,MATCH(orders!$E404,products!$A$1:$A$49,0), MATCH(orders!J$1,products!$A$1:$G$1,0))</f>
        <v>Rob</v>
      </c>
      <c r="K404" t="str">
        <f>INDEX(products!$A$1:$G$49,MATCH(orders!$E404,products!$A$1:$A$49,0), MATCH(orders!K$1,products!$A$1:$G$1,0))</f>
        <v>D</v>
      </c>
      <c r="L404" s="3">
        <f>INDEX(products!$A$1:$G$49,MATCH(orders!$E404,products!$A$1:$A$49,0), MATCH(orders!L$1,products!$A$1:$G$1,0))</f>
        <v>1</v>
      </c>
      <c r="M404" s="4">
        <f>INDEX(products!$A$1:$G$49,MATCH(orders!$E404,products!$A$1:$A$49,0), MATCH(orders!M$1,products!$A$1:$G$1,0))</f>
        <v>8.9499999999999993</v>
      </c>
      <c r="N404" s="4">
        <f t="shared" si="12"/>
        <v>26.849999999999998</v>
      </c>
      <c r="O404" t="str">
        <f t="shared" si="13"/>
        <v>Robusta</v>
      </c>
      <c r="P404" t="str" cm="1">
        <f t="array" ref="P404">_xlfn.IFS(K404 = "M", "Medium", K404 = "L", "Light", K404 = "D", "Dark")</f>
        <v>Dark</v>
      </c>
      <c r="Q404" t="str">
        <f>_xlfn.XLOOKUP(Orders[[#This Row],[Customer ID]],customers!$A$2:$A$1001,customers!$I$2:$I$1001,,0)</f>
        <v>Yes</v>
      </c>
      <c r="S404" t="str">
        <v>CIX-22904-641</v>
      </c>
      <c r="T404">
        <v>43725</v>
      </c>
      <c r="U404" t="str">
        <v>78012-56878-UB</v>
      </c>
      <c r="V404" t="str">
        <v>R-M-1</v>
      </c>
      <c r="W404">
        <v>1</v>
      </c>
      <c r="X404" t="str">
        <v>Grazia Oats</v>
      </c>
      <c r="Y404" t="str">
        <v>goatsny@live.com</v>
      </c>
      <c r="Z404" t="str">
        <v>United States</v>
      </c>
      <c r="AA404" t="str">
        <v>Rob</v>
      </c>
      <c r="AB404" t="str">
        <v>M</v>
      </c>
      <c r="AC404">
        <v>1</v>
      </c>
      <c r="AD404">
        <v>9.9499999999999993</v>
      </c>
      <c r="AE404">
        <v>9.9499999999999993</v>
      </c>
      <c r="AF404" t="str">
        <v>Robusta</v>
      </c>
      <c r="AG404" t="str">
        <v>Medium</v>
      </c>
      <c r="AH404" t="str">
        <v>Yes</v>
      </c>
    </row>
    <row r="405" spans="2:34" x14ac:dyDescent="0.35">
      <c r="B405" s="2" t="s">
        <v>2763</v>
      </c>
      <c r="C405" s="5">
        <v>44295</v>
      </c>
      <c r="D405" s="2" t="s">
        <v>2764</v>
      </c>
      <c r="E405" t="s">
        <v>6145</v>
      </c>
      <c r="F405" s="2">
        <v>2</v>
      </c>
      <c r="G405" s="2" t="str">
        <f>INDEX(customers!$A$2:$I$1001,MATCH(orders!$D405,customers!$A$2:$A$1001,0), MATCH(orders!G$1,customers!$A$1:$I$1,0))</f>
        <v>Benedetto Gozzett</v>
      </c>
      <c r="H405" s="2" t="str">
        <f>IF(INDEX(customers!$A$2:$I$1001,MATCH(orders!$D405,customers!$A$2:$A$1001,0), MATCH(orders!H$1,customers!$A$1:$I$1,0)) = 0, " ", INDEX(customers!$A$2:$I$1001,MATCH(orders!$D405,customers!$A$2:$A$1001,0), MATCH(orders!H$1,customers!$A$1:$I$1,0)))</f>
        <v>bgozzettb7@github.com</v>
      </c>
      <c r="I405" s="2" t="str">
        <f>_xlfn.XLOOKUP(D405,customers!$A$1:$A$1001,customers!$G$1:$G$1001,,0)</f>
        <v>United States</v>
      </c>
      <c r="J405" t="str">
        <f>INDEX(products!$A$1:$G$49,MATCH(orders!$E405,products!$A$1:$A$49,0), MATCH(orders!J$1,products!$A$1:$G$1,0))</f>
        <v>Lib</v>
      </c>
      <c r="K405" t="str">
        <f>INDEX(products!$A$1:$G$49,MATCH(orders!$E405,products!$A$1:$A$49,0), MATCH(orders!K$1,products!$A$1:$G$1,0))</f>
        <v>L</v>
      </c>
      <c r="L405" s="3">
        <f>INDEX(products!$A$1:$G$49,MATCH(orders!$E405,products!$A$1:$A$49,0), MATCH(orders!L$1,products!$A$1:$G$1,0))</f>
        <v>0.2</v>
      </c>
      <c r="M405" s="4">
        <f>INDEX(products!$A$1:$G$49,MATCH(orders!$E405,products!$A$1:$A$49,0), MATCH(orders!M$1,products!$A$1:$G$1,0))</f>
        <v>4.7549999999999999</v>
      </c>
      <c r="N405" s="4">
        <f t="shared" si="12"/>
        <v>9.51</v>
      </c>
      <c r="O405" t="str">
        <f t="shared" si="13"/>
        <v>Liberica</v>
      </c>
      <c r="P405" t="str" cm="1">
        <f t="array" ref="P405">_xlfn.IFS(K405 = "M", "Medium", K405 = "L", "Light", K405 = "D", "Dark")</f>
        <v>Light</v>
      </c>
      <c r="Q405" t="str">
        <f>_xlfn.XLOOKUP(Orders[[#This Row],[Customer ID]],customers!$A$2:$A$1001,customers!$I$2:$I$1001,,0)</f>
        <v>No</v>
      </c>
      <c r="S405" t="str">
        <v>RUJ-30649-712</v>
      </c>
      <c r="T405">
        <v>44631</v>
      </c>
      <c r="U405" t="str">
        <v>93224-71517-WV</v>
      </c>
      <c r="V405" t="str">
        <v>L-L-0.2</v>
      </c>
      <c r="W405">
        <v>2</v>
      </c>
      <c r="X405" t="str">
        <v>Orly Ryland</v>
      </c>
      <c r="Y405" t="str">
        <v>orylandc4@deviantart.com</v>
      </c>
      <c r="Z405" t="str">
        <v>United States</v>
      </c>
      <c r="AA405" t="str">
        <v>Lib</v>
      </c>
      <c r="AB405" t="str">
        <v>L</v>
      </c>
      <c r="AC405">
        <v>0.2</v>
      </c>
      <c r="AD405">
        <v>4.7549999999999999</v>
      </c>
      <c r="AE405">
        <v>9.51</v>
      </c>
      <c r="AF405" t="str">
        <v>Liberica</v>
      </c>
      <c r="AG405" t="str">
        <v>Light</v>
      </c>
      <c r="AH405" t="str">
        <v>Yes</v>
      </c>
    </row>
    <row r="406" spans="2:34" x14ac:dyDescent="0.35">
      <c r="B406" s="2" t="s">
        <v>2769</v>
      </c>
      <c r="C406" s="5">
        <v>43971</v>
      </c>
      <c r="D406" s="2" t="s">
        <v>2770</v>
      </c>
      <c r="E406" t="s">
        <v>6147</v>
      </c>
      <c r="F406" s="2">
        <v>4</v>
      </c>
      <c r="G406" s="2" t="str">
        <f>INDEX(customers!$A$2:$I$1001,MATCH(orders!$D406,customers!$A$2:$A$1001,0), MATCH(orders!G$1,customers!$A$1:$I$1,0))</f>
        <v>Tania Craggs</v>
      </c>
      <c r="H406" s="2" t="str">
        <f>IF(INDEX(customers!$A$2:$I$1001,MATCH(orders!$D406,customers!$A$2:$A$1001,0), MATCH(orders!H$1,customers!$A$1:$I$1,0)) = 0, " ", INDEX(customers!$A$2:$I$1001,MATCH(orders!$D406,customers!$A$2:$A$1001,0), MATCH(orders!H$1,customers!$A$1:$I$1,0)))</f>
        <v>tcraggsb8@house.gov</v>
      </c>
      <c r="I406" s="2" t="str">
        <f>_xlfn.XLOOKUP(D406,customers!$A$1:$A$1001,customers!$G$1:$G$1001,,0)</f>
        <v>Ireland</v>
      </c>
      <c r="J406" t="str">
        <f>INDEX(products!$A$1:$G$49,MATCH(orders!$E406,products!$A$1:$A$49,0), MATCH(orders!J$1,products!$A$1:$G$1,0))</f>
        <v>Ara</v>
      </c>
      <c r="K406" t="str">
        <f>INDEX(products!$A$1:$G$49,MATCH(orders!$E406,products!$A$1:$A$49,0), MATCH(orders!K$1,products!$A$1:$G$1,0))</f>
        <v>D</v>
      </c>
      <c r="L406" s="3">
        <f>INDEX(products!$A$1:$G$49,MATCH(orders!$E406,products!$A$1:$A$49,0), MATCH(orders!L$1,products!$A$1:$G$1,0))</f>
        <v>1</v>
      </c>
      <c r="M406" s="4">
        <f>INDEX(products!$A$1:$G$49,MATCH(orders!$E406,products!$A$1:$A$49,0), MATCH(orders!M$1,products!$A$1:$G$1,0))</f>
        <v>9.9499999999999993</v>
      </c>
      <c r="N406" s="4">
        <f t="shared" si="12"/>
        <v>39.799999999999997</v>
      </c>
      <c r="O406" t="str">
        <f t="shared" si="13"/>
        <v>Arabica</v>
      </c>
      <c r="P406" t="str" cm="1">
        <f t="array" ref="P406">_xlfn.IFS(K406 = "M", "Medium", K406 = "L", "Light", K406 = "D", "Dark")</f>
        <v>Dark</v>
      </c>
      <c r="Q406" t="str">
        <f>_xlfn.XLOOKUP(Orders[[#This Row],[Customer ID]],customers!$A$2:$A$1001,customers!$I$2:$I$1001,,0)</f>
        <v>No</v>
      </c>
      <c r="S406" t="str">
        <v>EOL-92666-762</v>
      </c>
      <c r="T406">
        <v>43841</v>
      </c>
      <c r="U406" t="str">
        <v>15776-91507-GT</v>
      </c>
      <c r="V406" t="str">
        <v>L-L-0.2</v>
      </c>
      <c r="W406">
        <v>2</v>
      </c>
      <c r="X406" t="str">
        <v>Stan Barribal</v>
      </c>
      <c r="Y406" t="str">
        <v>sbarribalcn@microsoft.com</v>
      </c>
      <c r="Z406" t="str">
        <v>Ireland</v>
      </c>
      <c r="AA406" t="str">
        <v>Lib</v>
      </c>
      <c r="AB406" t="str">
        <v>L</v>
      </c>
      <c r="AC406">
        <v>0.2</v>
      </c>
      <c r="AD406">
        <v>4.7549999999999999</v>
      </c>
      <c r="AE406">
        <v>9.51</v>
      </c>
      <c r="AF406" t="str">
        <v>Liberica</v>
      </c>
      <c r="AG406" t="str">
        <v>Light</v>
      </c>
      <c r="AH406" t="str">
        <v>Yes</v>
      </c>
    </row>
    <row r="407" spans="2:34" x14ac:dyDescent="0.35">
      <c r="B407" s="2" t="s">
        <v>2775</v>
      </c>
      <c r="C407" s="5">
        <v>44167</v>
      </c>
      <c r="D407" s="2" t="s">
        <v>2776</v>
      </c>
      <c r="E407" t="s">
        <v>6139</v>
      </c>
      <c r="F407" s="2">
        <v>3</v>
      </c>
      <c r="G407" s="2" t="str">
        <f>INDEX(customers!$A$2:$I$1001,MATCH(orders!$D407,customers!$A$2:$A$1001,0), MATCH(orders!G$1,customers!$A$1:$I$1,0))</f>
        <v>Leonie Cullrford</v>
      </c>
      <c r="H407" s="2" t="str">
        <f>IF(INDEX(customers!$A$2:$I$1001,MATCH(orders!$D407,customers!$A$2:$A$1001,0), MATCH(orders!H$1,customers!$A$1:$I$1,0)) = 0, " ", INDEX(customers!$A$2:$I$1001,MATCH(orders!$D407,customers!$A$2:$A$1001,0), MATCH(orders!H$1,customers!$A$1:$I$1,0)))</f>
        <v>lcullrfordb9@xing.com</v>
      </c>
      <c r="I407" s="2" t="str">
        <f>_xlfn.XLOOKUP(D407,customers!$A$1:$A$1001,customers!$G$1:$G$1001,,0)</f>
        <v>United States</v>
      </c>
      <c r="J407" t="str">
        <f>INDEX(products!$A$1:$G$49,MATCH(orders!$E407,products!$A$1:$A$49,0), MATCH(orders!J$1,products!$A$1:$G$1,0))</f>
        <v>Exc</v>
      </c>
      <c r="K407" t="str">
        <f>INDEX(products!$A$1:$G$49,MATCH(orders!$E407,products!$A$1:$A$49,0), MATCH(orders!K$1,products!$A$1:$G$1,0))</f>
        <v>M</v>
      </c>
      <c r="L407" s="3">
        <f>INDEX(products!$A$1:$G$49,MATCH(orders!$E407,products!$A$1:$A$49,0), MATCH(orders!L$1,products!$A$1:$G$1,0))</f>
        <v>0.5</v>
      </c>
      <c r="M407" s="4">
        <f>INDEX(products!$A$1:$G$49,MATCH(orders!$E407,products!$A$1:$A$49,0), MATCH(orders!M$1,products!$A$1:$G$1,0))</f>
        <v>8.25</v>
      </c>
      <c r="N407" s="4">
        <f t="shared" si="12"/>
        <v>24.75</v>
      </c>
      <c r="O407" t="str">
        <f t="shared" si="13"/>
        <v>Excelsa</v>
      </c>
      <c r="P407" t="str" cm="1">
        <f t="array" ref="P407">_xlfn.IFS(K407 = "M", "Medium", K407 = "L", "Light", K407 = "D", "Dark")</f>
        <v>Medium</v>
      </c>
      <c r="Q407" t="str">
        <f>_xlfn.XLOOKUP(Orders[[#This Row],[Customer ID]],customers!$A$2:$A$1001,customers!$I$2:$I$1001,,0)</f>
        <v>Yes</v>
      </c>
      <c r="S407" t="str">
        <v>AHY-20324-088</v>
      </c>
      <c r="T407">
        <v>44080</v>
      </c>
      <c r="U407" t="str">
        <v>63499-24884-PP</v>
      </c>
      <c r="V407" t="str">
        <v>L-L-0.2</v>
      </c>
      <c r="W407">
        <v>2</v>
      </c>
      <c r="X407" t="str">
        <v>Nicky Ayris</v>
      </c>
      <c r="Y407" t="str">
        <v>nayrisix@t-online.de</v>
      </c>
      <c r="Z407" t="str">
        <v>United Kingdom</v>
      </c>
      <c r="AA407" t="str">
        <v>Lib</v>
      </c>
      <c r="AB407" t="str">
        <v>L</v>
      </c>
      <c r="AC407">
        <v>0.2</v>
      </c>
      <c r="AD407">
        <v>4.7549999999999999</v>
      </c>
      <c r="AE407">
        <v>9.51</v>
      </c>
      <c r="AF407" t="str">
        <v>Liberica</v>
      </c>
      <c r="AG407" t="str">
        <v>Light</v>
      </c>
      <c r="AH407" t="str">
        <v>Yes</v>
      </c>
    </row>
    <row r="408" spans="2:34" x14ac:dyDescent="0.35">
      <c r="B408" s="2" t="s">
        <v>2781</v>
      </c>
      <c r="C408" s="5">
        <v>44416</v>
      </c>
      <c r="D408" s="2" t="s">
        <v>2782</v>
      </c>
      <c r="E408" t="s">
        <v>6141</v>
      </c>
      <c r="F408" s="2">
        <v>5</v>
      </c>
      <c r="G408" s="2" t="str">
        <f>INDEX(customers!$A$2:$I$1001,MATCH(orders!$D408,customers!$A$2:$A$1001,0), MATCH(orders!G$1,customers!$A$1:$I$1,0))</f>
        <v>Auguste Rizon</v>
      </c>
      <c r="H408" s="2" t="str">
        <f>IF(INDEX(customers!$A$2:$I$1001,MATCH(orders!$D408,customers!$A$2:$A$1001,0), MATCH(orders!H$1,customers!$A$1:$I$1,0)) = 0, " ", INDEX(customers!$A$2:$I$1001,MATCH(orders!$D408,customers!$A$2:$A$1001,0), MATCH(orders!H$1,customers!$A$1:$I$1,0)))</f>
        <v>arizonba@xing.com</v>
      </c>
      <c r="I408" s="2" t="str">
        <f>_xlfn.XLOOKUP(D408,customers!$A$1:$A$1001,customers!$G$1:$G$1001,,0)</f>
        <v>United States</v>
      </c>
      <c r="J408" t="str">
        <f>INDEX(products!$A$1:$G$49,MATCH(orders!$E408,products!$A$1:$A$49,0), MATCH(orders!J$1,products!$A$1:$G$1,0))</f>
        <v>Exc</v>
      </c>
      <c r="K408" t="str">
        <f>INDEX(products!$A$1:$G$49,MATCH(orders!$E408,products!$A$1:$A$49,0), MATCH(orders!K$1,products!$A$1:$G$1,0))</f>
        <v>M</v>
      </c>
      <c r="L408" s="3">
        <f>INDEX(products!$A$1:$G$49,MATCH(orders!$E408,products!$A$1:$A$49,0), MATCH(orders!L$1,products!$A$1:$G$1,0))</f>
        <v>1</v>
      </c>
      <c r="M408" s="4">
        <f>INDEX(products!$A$1:$G$49,MATCH(orders!$E408,products!$A$1:$A$49,0), MATCH(orders!M$1,products!$A$1:$G$1,0))</f>
        <v>13.75</v>
      </c>
      <c r="N408" s="4">
        <f t="shared" si="12"/>
        <v>68.75</v>
      </c>
      <c r="O408" t="str">
        <f t="shared" si="13"/>
        <v>Excelsa</v>
      </c>
      <c r="P408" t="str" cm="1">
        <f t="array" ref="P408">_xlfn.IFS(K408 = "M", "Medium", K408 = "L", "Light", K408 = "D", "Dark")</f>
        <v>Medium</v>
      </c>
      <c r="Q408" t="str">
        <f>_xlfn.XLOOKUP(Orders[[#This Row],[Customer ID]],customers!$A$2:$A$1001,customers!$I$2:$I$1001,,0)</f>
        <v>Yes</v>
      </c>
      <c r="S408" t="str">
        <v>ZVG-20473-043</v>
      </c>
      <c r="T408">
        <v>44171</v>
      </c>
      <c r="U408" t="str">
        <v>71769-10219-IM</v>
      </c>
      <c r="V408" t="str">
        <v>A-D-0.2</v>
      </c>
      <c r="W408">
        <v>3</v>
      </c>
      <c r="X408" t="str">
        <v>Dagny Kornel</v>
      </c>
      <c r="Y408" t="str">
        <v>dkornelcy@cyberchimps.com</v>
      </c>
      <c r="Z408" t="str">
        <v>United States</v>
      </c>
      <c r="AA408" t="str">
        <v>Ara</v>
      </c>
      <c r="AB408" t="str">
        <v>D</v>
      </c>
      <c r="AC408">
        <v>0.2</v>
      </c>
      <c r="AD408">
        <v>2.9849999999999999</v>
      </c>
      <c r="AE408">
        <v>8.9550000000000001</v>
      </c>
      <c r="AF408" t="str">
        <v>Arabica</v>
      </c>
      <c r="AG408" t="str">
        <v>Dark</v>
      </c>
      <c r="AH408" t="str">
        <v>Yes</v>
      </c>
    </row>
    <row r="409" spans="2:34" x14ac:dyDescent="0.35">
      <c r="B409" s="2" t="s">
        <v>2787</v>
      </c>
      <c r="C409" s="5">
        <v>44595</v>
      </c>
      <c r="D409" s="2" t="s">
        <v>2788</v>
      </c>
      <c r="E409" t="s">
        <v>6139</v>
      </c>
      <c r="F409" s="2">
        <v>6</v>
      </c>
      <c r="G409" s="2" t="str">
        <f>INDEX(customers!$A$2:$I$1001,MATCH(orders!$D409,customers!$A$2:$A$1001,0), MATCH(orders!G$1,customers!$A$1:$I$1,0))</f>
        <v>Lorin Guerrazzi</v>
      </c>
      <c r="H409" s="2" t="str">
        <f>IF(INDEX(customers!$A$2:$I$1001,MATCH(orders!$D409,customers!$A$2:$A$1001,0), MATCH(orders!H$1,customers!$A$1:$I$1,0)) = 0, " ", INDEX(customers!$A$2:$I$1001,MATCH(orders!$D409,customers!$A$2:$A$1001,0), MATCH(orders!H$1,customers!$A$1:$I$1,0)))</f>
        <v xml:space="preserve"> </v>
      </c>
      <c r="I409" s="2" t="str">
        <f>_xlfn.XLOOKUP(D409,customers!$A$1:$A$1001,customers!$G$1:$G$1001,,0)</f>
        <v>Ireland</v>
      </c>
      <c r="J409" t="str">
        <f>INDEX(products!$A$1:$G$49,MATCH(orders!$E409,products!$A$1:$A$49,0), MATCH(orders!J$1,products!$A$1:$G$1,0))</f>
        <v>Exc</v>
      </c>
      <c r="K409" t="str">
        <f>INDEX(products!$A$1:$G$49,MATCH(orders!$E409,products!$A$1:$A$49,0), MATCH(orders!K$1,products!$A$1:$G$1,0))</f>
        <v>M</v>
      </c>
      <c r="L409" s="3">
        <f>INDEX(products!$A$1:$G$49,MATCH(orders!$E409,products!$A$1:$A$49,0), MATCH(orders!L$1,products!$A$1:$G$1,0))</f>
        <v>0.5</v>
      </c>
      <c r="M409" s="4">
        <f>INDEX(products!$A$1:$G$49,MATCH(orders!$E409,products!$A$1:$A$49,0), MATCH(orders!M$1,products!$A$1:$G$1,0))</f>
        <v>8.25</v>
      </c>
      <c r="N409" s="4">
        <f t="shared" si="12"/>
        <v>49.5</v>
      </c>
      <c r="O409" t="str">
        <f t="shared" si="13"/>
        <v>Excelsa</v>
      </c>
      <c r="P409" t="str" cm="1">
        <f t="array" ref="P409">_xlfn.IFS(K409 = "M", "Medium", K409 = "L", "Light", K409 = "D", "Dark")</f>
        <v>Medium</v>
      </c>
      <c r="Q409" t="str">
        <f>_xlfn.XLOOKUP(Orders[[#This Row],[Customer ID]],customers!$A$2:$A$1001,customers!$I$2:$I$1001,,0)</f>
        <v>No</v>
      </c>
      <c r="S409" t="str">
        <v>SFB-93752-440</v>
      </c>
      <c r="T409">
        <v>44479</v>
      </c>
      <c r="U409" t="str">
        <v>48203-23480-UB</v>
      </c>
      <c r="V409" t="str">
        <v>R-M-0.2</v>
      </c>
      <c r="W409">
        <v>3</v>
      </c>
      <c r="X409" t="str">
        <v>Niels Leake</v>
      </c>
      <c r="Y409" t="str">
        <v>nleakek1@cmu.edu</v>
      </c>
      <c r="Z409" t="str">
        <v>United States</v>
      </c>
      <c r="AA409" t="str">
        <v>Rob</v>
      </c>
      <c r="AB409" t="str">
        <v>M</v>
      </c>
      <c r="AC409">
        <v>0.2</v>
      </c>
      <c r="AD409">
        <v>2.9849999999999999</v>
      </c>
      <c r="AE409">
        <v>8.9550000000000001</v>
      </c>
      <c r="AF409" t="str">
        <v>Robusta</v>
      </c>
      <c r="AG409" t="str">
        <v>Medium</v>
      </c>
      <c r="AH409" t="str">
        <v>Yes</v>
      </c>
    </row>
    <row r="410" spans="2:34" x14ac:dyDescent="0.35">
      <c r="B410" s="2" t="s">
        <v>2792</v>
      </c>
      <c r="C410" s="5">
        <v>44659</v>
      </c>
      <c r="D410" s="2" t="s">
        <v>2793</v>
      </c>
      <c r="E410" t="s">
        <v>6175</v>
      </c>
      <c r="F410" s="2">
        <v>2</v>
      </c>
      <c r="G410" s="2" t="str">
        <f>INDEX(customers!$A$2:$I$1001,MATCH(orders!$D410,customers!$A$2:$A$1001,0), MATCH(orders!G$1,customers!$A$1:$I$1,0))</f>
        <v>Felice Miell</v>
      </c>
      <c r="H410" s="2" t="str">
        <f>IF(INDEX(customers!$A$2:$I$1001,MATCH(orders!$D410,customers!$A$2:$A$1001,0), MATCH(orders!H$1,customers!$A$1:$I$1,0)) = 0, " ", INDEX(customers!$A$2:$I$1001,MATCH(orders!$D410,customers!$A$2:$A$1001,0), MATCH(orders!H$1,customers!$A$1:$I$1,0)))</f>
        <v>fmiellbc@spiegel.de</v>
      </c>
      <c r="I410" s="2" t="str">
        <f>_xlfn.XLOOKUP(D410,customers!$A$1:$A$1001,customers!$G$1:$G$1001,,0)</f>
        <v>United States</v>
      </c>
      <c r="J410" t="str">
        <f>INDEX(products!$A$1:$G$49,MATCH(orders!$E410,products!$A$1:$A$49,0), MATCH(orders!J$1,products!$A$1:$G$1,0))</f>
        <v>Ara</v>
      </c>
      <c r="K410" t="str">
        <f>INDEX(products!$A$1:$G$49,MATCH(orders!$E410,products!$A$1:$A$49,0), MATCH(orders!K$1,products!$A$1:$G$1,0))</f>
        <v>M</v>
      </c>
      <c r="L410" s="3">
        <f>INDEX(products!$A$1:$G$49,MATCH(orders!$E410,products!$A$1:$A$49,0), MATCH(orders!L$1,products!$A$1:$G$1,0))</f>
        <v>2.5</v>
      </c>
      <c r="M410" s="4">
        <f>INDEX(products!$A$1:$G$49,MATCH(orders!$E410,products!$A$1:$A$49,0), MATCH(orders!M$1,products!$A$1:$G$1,0))</f>
        <v>25.874999999999996</v>
      </c>
      <c r="N410" s="4">
        <f t="shared" si="12"/>
        <v>51.749999999999993</v>
      </c>
      <c r="O410" t="str">
        <f t="shared" si="13"/>
        <v>Arabica</v>
      </c>
      <c r="P410" t="str" cm="1">
        <f t="array" ref="P410">_xlfn.IFS(K410 = "M", "Medium", K410 = "L", "Light", K410 = "D", "Dark")</f>
        <v>Medium</v>
      </c>
      <c r="Q410" t="str">
        <f>_xlfn.XLOOKUP(Orders[[#This Row],[Customer ID]],customers!$A$2:$A$1001,customers!$I$2:$I$1001,,0)</f>
        <v>Yes</v>
      </c>
      <c r="S410" t="str">
        <v>ZKI-78561-066</v>
      </c>
      <c r="T410">
        <v>44460</v>
      </c>
      <c r="U410" t="str">
        <v>60121-12432-VU</v>
      </c>
      <c r="V410" t="str">
        <v>A-D-0.2</v>
      </c>
      <c r="W410">
        <v>3</v>
      </c>
      <c r="X410" t="str">
        <v>Mordy Van Der Vlies</v>
      </c>
      <c r="Y410" t="str">
        <v>mvannj@wikipedia.org</v>
      </c>
      <c r="Z410" t="str">
        <v>United States</v>
      </c>
      <c r="AA410" t="str">
        <v>Ara</v>
      </c>
      <c r="AB410" t="str">
        <v>D</v>
      </c>
      <c r="AC410">
        <v>0.2</v>
      </c>
      <c r="AD410">
        <v>2.9849999999999999</v>
      </c>
      <c r="AE410">
        <v>8.9550000000000001</v>
      </c>
      <c r="AF410" t="str">
        <v>Arabica</v>
      </c>
      <c r="AG410" t="str">
        <v>Dark</v>
      </c>
      <c r="AH410" t="str">
        <v>Yes</v>
      </c>
    </row>
    <row r="411" spans="2:34" x14ac:dyDescent="0.35">
      <c r="B411" s="2" t="s">
        <v>2798</v>
      </c>
      <c r="C411" s="5">
        <v>44203</v>
      </c>
      <c r="D411" s="2" t="s">
        <v>2799</v>
      </c>
      <c r="E411" t="s">
        <v>6170</v>
      </c>
      <c r="F411" s="2">
        <v>3</v>
      </c>
      <c r="G411" s="2" t="str">
        <f>INDEX(customers!$A$2:$I$1001,MATCH(orders!$D411,customers!$A$2:$A$1001,0), MATCH(orders!G$1,customers!$A$1:$I$1,0))</f>
        <v>Hamish Skeech</v>
      </c>
      <c r="H411" s="2" t="str">
        <f>IF(INDEX(customers!$A$2:$I$1001,MATCH(orders!$D411,customers!$A$2:$A$1001,0), MATCH(orders!H$1,customers!$A$1:$I$1,0)) = 0, " ", INDEX(customers!$A$2:$I$1001,MATCH(orders!$D411,customers!$A$2:$A$1001,0), MATCH(orders!H$1,customers!$A$1:$I$1,0)))</f>
        <v xml:space="preserve"> </v>
      </c>
      <c r="I411" s="2" t="str">
        <f>_xlfn.XLOOKUP(D411,customers!$A$1:$A$1001,customers!$G$1:$G$1001,,0)</f>
        <v>Ireland</v>
      </c>
      <c r="J411" t="str">
        <f>INDEX(products!$A$1:$G$49,MATCH(orders!$E411,products!$A$1:$A$49,0), MATCH(orders!J$1,products!$A$1:$G$1,0))</f>
        <v>Lib</v>
      </c>
      <c r="K411" t="str">
        <f>INDEX(products!$A$1:$G$49,MATCH(orders!$E411,products!$A$1:$A$49,0), MATCH(orders!K$1,products!$A$1:$G$1,0))</f>
        <v>L</v>
      </c>
      <c r="L411" s="3">
        <f>INDEX(products!$A$1:$G$49,MATCH(orders!$E411,products!$A$1:$A$49,0), MATCH(orders!L$1,products!$A$1:$G$1,0))</f>
        <v>1</v>
      </c>
      <c r="M411" s="4">
        <f>INDEX(products!$A$1:$G$49,MATCH(orders!$E411,products!$A$1:$A$49,0), MATCH(orders!M$1,products!$A$1:$G$1,0))</f>
        <v>15.85</v>
      </c>
      <c r="N411" s="4">
        <f t="shared" si="12"/>
        <v>47.55</v>
      </c>
      <c r="O411" t="str">
        <f t="shared" si="13"/>
        <v>Liberica</v>
      </c>
      <c r="P411" t="str" cm="1">
        <f t="array" ref="P411">_xlfn.IFS(K411 = "M", "Medium", K411 = "L", "Light", K411 = "D", "Dark")</f>
        <v>Light</v>
      </c>
      <c r="Q411" t="str">
        <f>_xlfn.XLOOKUP(Orders[[#This Row],[Customer ID]],customers!$A$2:$A$1001,customers!$I$2:$I$1001,,0)</f>
        <v>Yes</v>
      </c>
      <c r="S411" t="str">
        <v>IRX-59256-644</v>
      </c>
      <c r="T411">
        <v>44538</v>
      </c>
      <c r="U411" t="str">
        <v>96446-62142-EN</v>
      </c>
      <c r="V411" t="str">
        <v>A-D-0.2</v>
      </c>
      <c r="W411">
        <v>3</v>
      </c>
      <c r="X411" t="str">
        <v>Clayton Kingwell</v>
      </c>
      <c r="Y411" t="str">
        <v>ckingwellr3@squarespace.com</v>
      </c>
      <c r="Z411" t="str">
        <v>Ireland</v>
      </c>
      <c r="AA411" t="str">
        <v>Ara</v>
      </c>
      <c r="AB411" t="str">
        <v>D</v>
      </c>
      <c r="AC411">
        <v>0.2</v>
      </c>
      <c r="AD411">
        <v>2.9849999999999999</v>
      </c>
      <c r="AE411">
        <v>8.9550000000000001</v>
      </c>
      <c r="AF411" t="str">
        <v>Arabica</v>
      </c>
      <c r="AG411" t="str">
        <v>Dark</v>
      </c>
      <c r="AH411" t="str">
        <v>Yes</v>
      </c>
    </row>
    <row r="412" spans="2:34" x14ac:dyDescent="0.35">
      <c r="B412" s="2" t="s">
        <v>2803</v>
      </c>
      <c r="C412" s="5">
        <v>44441</v>
      </c>
      <c r="D412" s="2" t="s">
        <v>2804</v>
      </c>
      <c r="E412" t="s">
        <v>6167</v>
      </c>
      <c r="F412" s="2">
        <v>4</v>
      </c>
      <c r="G412" s="2" t="str">
        <f>INDEX(customers!$A$2:$I$1001,MATCH(orders!$D412,customers!$A$2:$A$1001,0), MATCH(orders!G$1,customers!$A$1:$I$1,0))</f>
        <v>Giordano Lorenzin</v>
      </c>
      <c r="H412" s="2" t="str">
        <f>IF(INDEX(customers!$A$2:$I$1001,MATCH(orders!$D412,customers!$A$2:$A$1001,0), MATCH(orders!H$1,customers!$A$1:$I$1,0)) = 0, " ", INDEX(customers!$A$2:$I$1001,MATCH(orders!$D412,customers!$A$2:$A$1001,0), MATCH(orders!H$1,customers!$A$1:$I$1,0)))</f>
        <v xml:space="preserve"> </v>
      </c>
      <c r="I412" s="2" t="str">
        <f>_xlfn.XLOOKUP(D412,customers!$A$1:$A$1001,customers!$G$1:$G$1001,,0)</f>
        <v>United States</v>
      </c>
      <c r="J412" t="str">
        <f>INDEX(products!$A$1:$G$49,MATCH(orders!$E412,products!$A$1:$A$49,0), MATCH(orders!J$1,products!$A$1:$G$1,0))</f>
        <v>Ara</v>
      </c>
      <c r="K412" t="str">
        <f>INDEX(products!$A$1:$G$49,MATCH(orders!$E412,products!$A$1:$A$49,0), MATCH(orders!K$1,products!$A$1:$G$1,0))</f>
        <v>L</v>
      </c>
      <c r="L412" s="3">
        <f>INDEX(products!$A$1:$G$49,MATCH(orders!$E412,products!$A$1:$A$49,0), MATCH(orders!L$1,products!$A$1:$G$1,0))</f>
        <v>0.2</v>
      </c>
      <c r="M412" s="4">
        <f>INDEX(products!$A$1:$G$49,MATCH(orders!$E412,products!$A$1:$A$49,0), MATCH(orders!M$1,products!$A$1:$G$1,0))</f>
        <v>3.8849999999999998</v>
      </c>
      <c r="N412" s="4">
        <f t="shared" si="12"/>
        <v>15.54</v>
      </c>
      <c r="O412" t="str">
        <f t="shared" si="13"/>
        <v>Arabica</v>
      </c>
      <c r="P412" t="str" cm="1">
        <f t="array" ref="P412">_xlfn.IFS(K412 = "M", "Medium", K412 = "L", "Light", K412 = "D", "Dark")</f>
        <v>Light</v>
      </c>
      <c r="Q412" t="str">
        <f>_xlfn.XLOOKUP(Orders[[#This Row],[Customer ID]],customers!$A$2:$A$1001,customers!$I$2:$I$1001,,0)</f>
        <v>No</v>
      </c>
      <c r="S412" t="str">
        <v>YIT-15877-117</v>
      </c>
      <c r="T412">
        <v>44664</v>
      </c>
      <c r="U412" t="str">
        <v>24155-79322-EQ</v>
      </c>
      <c r="V412" t="str">
        <v>R-D-1</v>
      </c>
      <c r="W412">
        <v>1</v>
      </c>
      <c r="X412" t="str">
        <v>Morly Rocks</v>
      </c>
      <c r="Y412" t="str">
        <v>mrocksqq@exblog.jp</v>
      </c>
      <c r="Z412" t="str">
        <v>Ireland</v>
      </c>
      <c r="AA412" t="str">
        <v>Rob</v>
      </c>
      <c r="AB412" t="str">
        <v>D</v>
      </c>
      <c r="AC412">
        <v>1</v>
      </c>
      <c r="AD412">
        <v>8.9499999999999993</v>
      </c>
      <c r="AE412">
        <v>8.9499999999999993</v>
      </c>
      <c r="AF412" t="str">
        <v>Robusta</v>
      </c>
      <c r="AG412" t="str">
        <v>Dark</v>
      </c>
      <c r="AH412" t="str">
        <v>Yes</v>
      </c>
    </row>
    <row r="413" spans="2:34" x14ac:dyDescent="0.35">
      <c r="B413" s="2" t="s">
        <v>2808</v>
      </c>
      <c r="C413" s="5">
        <v>44504</v>
      </c>
      <c r="D413" s="2" t="s">
        <v>2809</v>
      </c>
      <c r="E413" t="s">
        <v>6162</v>
      </c>
      <c r="F413" s="2">
        <v>6</v>
      </c>
      <c r="G413" s="2" t="str">
        <f>INDEX(customers!$A$2:$I$1001,MATCH(orders!$D413,customers!$A$2:$A$1001,0), MATCH(orders!G$1,customers!$A$1:$I$1,0))</f>
        <v>Harwilll Bishell</v>
      </c>
      <c r="H413" s="2" t="str">
        <f>IF(INDEX(customers!$A$2:$I$1001,MATCH(orders!$D413,customers!$A$2:$A$1001,0), MATCH(orders!H$1,customers!$A$1:$I$1,0)) = 0, " ", INDEX(customers!$A$2:$I$1001,MATCH(orders!$D413,customers!$A$2:$A$1001,0), MATCH(orders!H$1,customers!$A$1:$I$1,0)))</f>
        <v xml:space="preserve"> </v>
      </c>
      <c r="I413" s="2" t="str">
        <f>_xlfn.XLOOKUP(D413,customers!$A$1:$A$1001,customers!$G$1:$G$1001,,0)</f>
        <v>United States</v>
      </c>
      <c r="J413" t="str">
        <f>INDEX(products!$A$1:$G$49,MATCH(orders!$E413,products!$A$1:$A$49,0), MATCH(orders!J$1,products!$A$1:$G$1,0))</f>
        <v>Lib</v>
      </c>
      <c r="K413" t="str">
        <f>INDEX(products!$A$1:$G$49,MATCH(orders!$E413,products!$A$1:$A$49,0), MATCH(orders!K$1,products!$A$1:$G$1,0))</f>
        <v>M</v>
      </c>
      <c r="L413" s="3">
        <f>INDEX(products!$A$1:$G$49,MATCH(orders!$E413,products!$A$1:$A$49,0), MATCH(orders!L$1,products!$A$1:$G$1,0))</f>
        <v>1</v>
      </c>
      <c r="M413" s="4">
        <f>INDEX(products!$A$1:$G$49,MATCH(orders!$E413,products!$A$1:$A$49,0), MATCH(orders!M$1,products!$A$1:$G$1,0))</f>
        <v>14.55</v>
      </c>
      <c r="N413" s="4">
        <f t="shared" si="12"/>
        <v>87.300000000000011</v>
      </c>
      <c r="O413" t="str">
        <f t="shared" si="13"/>
        <v>Liberica</v>
      </c>
      <c r="P413" t="str" cm="1">
        <f t="array" ref="P413">_xlfn.IFS(K413 = "M", "Medium", K413 = "L", "Light", K413 = "D", "Dark")</f>
        <v>Medium</v>
      </c>
      <c r="Q413" t="str">
        <f>_xlfn.XLOOKUP(Orders[[#This Row],[Customer ID]],customers!$A$2:$A$1001,customers!$I$2:$I$1001,,0)</f>
        <v>Yes</v>
      </c>
      <c r="S413" t="str">
        <v>OJU-34452-896</v>
      </c>
      <c r="T413">
        <v>43500</v>
      </c>
      <c r="U413" t="str">
        <v>60799-92593-CX</v>
      </c>
      <c r="V413" t="str">
        <v>E-L-0.5</v>
      </c>
      <c r="W413">
        <v>1</v>
      </c>
      <c r="X413" t="str">
        <v>Abba Pummell</v>
      </c>
      <c r="Y413" t="str">
        <v xml:space="preserve"> </v>
      </c>
      <c r="Z413" t="str">
        <v>United States</v>
      </c>
      <c r="AA413" t="str">
        <v>Exc</v>
      </c>
      <c r="AB413" t="str">
        <v>L</v>
      </c>
      <c r="AC413">
        <v>0.5</v>
      </c>
      <c r="AD413">
        <v>8.91</v>
      </c>
      <c r="AE413">
        <v>8.91</v>
      </c>
      <c r="AF413" t="str">
        <v>Excelsa</v>
      </c>
      <c r="AG413" t="str">
        <v>Light</v>
      </c>
      <c r="AH413" t="str">
        <v>Yes</v>
      </c>
    </row>
    <row r="414" spans="2:34" x14ac:dyDescent="0.35">
      <c r="B414" s="2" t="s">
        <v>2813</v>
      </c>
      <c r="C414" s="5">
        <v>44410</v>
      </c>
      <c r="D414" s="2" t="s">
        <v>2814</v>
      </c>
      <c r="E414" t="s">
        <v>6155</v>
      </c>
      <c r="F414" s="2">
        <v>5</v>
      </c>
      <c r="G414" s="2" t="str">
        <f>INDEX(customers!$A$2:$I$1001,MATCH(orders!$D414,customers!$A$2:$A$1001,0), MATCH(orders!G$1,customers!$A$1:$I$1,0))</f>
        <v>Freeland Missenden</v>
      </c>
      <c r="H414" s="2" t="str">
        <f>IF(INDEX(customers!$A$2:$I$1001,MATCH(orders!$D414,customers!$A$2:$A$1001,0), MATCH(orders!H$1,customers!$A$1:$I$1,0)) = 0, " ", INDEX(customers!$A$2:$I$1001,MATCH(orders!$D414,customers!$A$2:$A$1001,0), MATCH(orders!H$1,customers!$A$1:$I$1,0)))</f>
        <v xml:space="preserve"> </v>
      </c>
      <c r="I414" s="2" t="str">
        <f>_xlfn.XLOOKUP(D414,customers!$A$1:$A$1001,customers!$G$1:$G$1001,,0)</f>
        <v>United States</v>
      </c>
      <c r="J414" t="str">
        <f>INDEX(products!$A$1:$G$49,MATCH(orders!$E414,products!$A$1:$A$49,0), MATCH(orders!J$1,products!$A$1:$G$1,0))</f>
        <v>Ara</v>
      </c>
      <c r="K414" t="str">
        <f>INDEX(products!$A$1:$G$49,MATCH(orders!$E414,products!$A$1:$A$49,0), MATCH(orders!K$1,products!$A$1:$G$1,0))</f>
        <v>M</v>
      </c>
      <c r="L414" s="3">
        <f>INDEX(products!$A$1:$G$49,MATCH(orders!$E414,products!$A$1:$A$49,0), MATCH(orders!L$1,products!$A$1:$G$1,0))</f>
        <v>1</v>
      </c>
      <c r="M414" s="4">
        <f>INDEX(products!$A$1:$G$49,MATCH(orders!$E414,products!$A$1:$A$49,0), MATCH(orders!M$1,products!$A$1:$G$1,0))</f>
        <v>11.25</v>
      </c>
      <c r="N414" s="4">
        <f t="shared" si="12"/>
        <v>56.25</v>
      </c>
      <c r="O414" t="str">
        <f t="shared" si="13"/>
        <v>Arabica</v>
      </c>
      <c r="P414" t="str" cm="1">
        <f t="array" ref="P414">_xlfn.IFS(K414 = "M", "Medium", K414 = "L", "Light", K414 = "D", "Dark")</f>
        <v>Medium</v>
      </c>
      <c r="Q414" t="str">
        <f>_xlfn.XLOOKUP(Orders[[#This Row],[Customer ID]],customers!$A$2:$A$1001,customers!$I$2:$I$1001,,0)</f>
        <v>Yes</v>
      </c>
      <c r="S414" t="str">
        <v>SRG-76791-614</v>
      </c>
      <c r="T414">
        <v>44270</v>
      </c>
      <c r="U414" t="str">
        <v>11729-74102-XB</v>
      </c>
      <c r="V414" t="str">
        <v>E-L-0.5</v>
      </c>
      <c r="W414">
        <v>1</v>
      </c>
      <c r="X414" t="str">
        <v>Konstantine Thoumasson</v>
      </c>
      <c r="Y414" t="str">
        <v>kthoumassonn7@bloglovin.com</v>
      </c>
      <c r="Z414" t="str">
        <v>United States</v>
      </c>
      <c r="AA414" t="str">
        <v>Exc</v>
      </c>
      <c r="AB414" t="str">
        <v>L</v>
      </c>
      <c r="AC414">
        <v>0.5</v>
      </c>
      <c r="AD414">
        <v>8.91</v>
      </c>
      <c r="AE414">
        <v>8.91</v>
      </c>
      <c r="AF414" t="str">
        <v>Excelsa</v>
      </c>
      <c r="AG414" t="str">
        <v>Light</v>
      </c>
      <c r="AH414" t="str">
        <v>Yes</v>
      </c>
    </row>
    <row r="415" spans="2:34" x14ac:dyDescent="0.35">
      <c r="B415" s="2" t="s">
        <v>2818</v>
      </c>
      <c r="C415" s="5">
        <v>43857</v>
      </c>
      <c r="D415" s="2" t="s">
        <v>2819</v>
      </c>
      <c r="E415" t="s">
        <v>6164</v>
      </c>
      <c r="F415" s="2">
        <v>1</v>
      </c>
      <c r="G415" s="2" t="str">
        <f>INDEX(customers!$A$2:$I$1001,MATCH(orders!$D415,customers!$A$2:$A$1001,0), MATCH(orders!G$1,customers!$A$1:$I$1,0))</f>
        <v>Waylan Springall</v>
      </c>
      <c r="H415" s="2" t="str">
        <f>IF(INDEX(customers!$A$2:$I$1001,MATCH(orders!$D415,customers!$A$2:$A$1001,0), MATCH(orders!H$1,customers!$A$1:$I$1,0)) = 0, " ", INDEX(customers!$A$2:$I$1001,MATCH(orders!$D415,customers!$A$2:$A$1001,0), MATCH(orders!H$1,customers!$A$1:$I$1,0)))</f>
        <v>wspringallbh@jugem.jp</v>
      </c>
      <c r="I415" s="2" t="str">
        <f>_xlfn.XLOOKUP(D415,customers!$A$1:$A$1001,customers!$G$1:$G$1001,,0)</f>
        <v>United States</v>
      </c>
      <c r="J415" t="str">
        <f>INDEX(products!$A$1:$G$49,MATCH(orders!$E415,products!$A$1:$A$49,0), MATCH(orders!J$1,products!$A$1:$G$1,0))</f>
        <v>Lib</v>
      </c>
      <c r="K415" t="str">
        <f>INDEX(products!$A$1:$G$49,MATCH(orders!$E415,products!$A$1:$A$49,0), MATCH(orders!K$1,products!$A$1:$G$1,0))</f>
        <v>L</v>
      </c>
      <c r="L415" s="3">
        <f>INDEX(products!$A$1:$G$49,MATCH(orders!$E415,products!$A$1:$A$49,0), MATCH(orders!L$1,products!$A$1:$G$1,0))</f>
        <v>2.5</v>
      </c>
      <c r="M415" s="4">
        <f>INDEX(products!$A$1:$G$49,MATCH(orders!$E415,products!$A$1:$A$49,0), MATCH(orders!M$1,products!$A$1:$G$1,0))</f>
        <v>36.454999999999998</v>
      </c>
      <c r="N415" s="4">
        <f t="shared" si="12"/>
        <v>36.454999999999998</v>
      </c>
      <c r="O415" t="str">
        <f t="shared" si="13"/>
        <v>Liberica</v>
      </c>
      <c r="P415" t="str" cm="1">
        <f t="array" ref="P415">_xlfn.IFS(K415 = "M", "Medium", K415 = "L", "Light", K415 = "D", "Dark")</f>
        <v>Light</v>
      </c>
      <c r="Q415" t="str">
        <f>_xlfn.XLOOKUP(Orders[[#This Row],[Customer ID]],customers!$A$2:$A$1001,customers!$I$2:$I$1001,,0)</f>
        <v>Yes</v>
      </c>
      <c r="S415" t="str">
        <v>OBN-66334-505</v>
      </c>
      <c r="T415">
        <v>44165</v>
      </c>
      <c r="U415" t="str">
        <v>86757-52367-ON</v>
      </c>
      <c r="V415" t="str">
        <v>E-L-0.2</v>
      </c>
      <c r="W415">
        <v>2</v>
      </c>
      <c r="X415" t="str">
        <v>Jarred Camillo</v>
      </c>
      <c r="Y415" t="str">
        <v>jcamillopt@shinystat.com</v>
      </c>
      <c r="Z415" t="str">
        <v>United States</v>
      </c>
      <c r="AA415" t="str">
        <v>Exc</v>
      </c>
      <c r="AB415" t="str">
        <v>L</v>
      </c>
      <c r="AC415">
        <v>0.2</v>
      </c>
      <c r="AD415">
        <v>4.4550000000000001</v>
      </c>
      <c r="AE415">
        <v>8.91</v>
      </c>
      <c r="AF415" t="str">
        <v>Excelsa</v>
      </c>
      <c r="AG415" t="str">
        <v>Light</v>
      </c>
      <c r="AH415" t="str">
        <v>Yes</v>
      </c>
    </row>
    <row r="416" spans="2:34" x14ac:dyDescent="0.35">
      <c r="B416" s="2" t="s">
        <v>2824</v>
      </c>
      <c r="C416" s="5">
        <v>43802</v>
      </c>
      <c r="D416" s="2" t="s">
        <v>2825</v>
      </c>
      <c r="E416" t="s">
        <v>6178</v>
      </c>
      <c r="F416" s="2">
        <v>3</v>
      </c>
      <c r="G416" s="2" t="str">
        <f>INDEX(customers!$A$2:$I$1001,MATCH(orders!$D416,customers!$A$2:$A$1001,0), MATCH(orders!G$1,customers!$A$1:$I$1,0))</f>
        <v>Kiri Avramow</v>
      </c>
      <c r="H416" s="2" t="str">
        <f>IF(INDEX(customers!$A$2:$I$1001,MATCH(orders!$D416,customers!$A$2:$A$1001,0), MATCH(orders!H$1,customers!$A$1:$I$1,0)) = 0, " ", INDEX(customers!$A$2:$I$1001,MATCH(orders!$D416,customers!$A$2:$A$1001,0), MATCH(orders!H$1,customers!$A$1:$I$1,0)))</f>
        <v xml:space="preserve"> </v>
      </c>
      <c r="I416" s="2" t="str">
        <f>_xlfn.XLOOKUP(D416,customers!$A$1:$A$1001,customers!$G$1:$G$1001,,0)</f>
        <v>United States</v>
      </c>
      <c r="J416" t="str">
        <f>INDEX(products!$A$1:$G$49,MATCH(orders!$E416,products!$A$1:$A$49,0), MATCH(orders!J$1,products!$A$1:$G$1,0))</f>
        <v>Rob</v>
      </c>
      <c r="K416" t="str">
        <f>INDEX(products!$A$1:$G$49,MATCH(orders!$E416,products!$A$1:$A$49,0), MATCH(orders!K$1,products!$A$1:$G$1,0))</f>
        <v>L</v>
      </c>
      <c r="L416" s="3">
        <f>INDEX(products!$A$1:$G$49,MATCH(orders!$E416,products!$A$1:$A$49,0), MATCH(orders!L$1,products!$A$1:$G$1,0))</f>
        <v>0.2</v>
      </c>
      <c r="M416" s="4">
        <f>INDEX(products!$A$1:$G$49,MATCH(orders!$E416,products!$A$1:$A$49,0), MATCH(orders!M$1,products!$A$1:$G$1,0))</f>
        <v>3.5849999999999995</v>
      </c>
      <c r="N416" s="4">
        <f t="shared" si="12"/>
        <v>10.754999999999999</v>
      </c>
      <c r="O416" t="str">
        <f t="shared" si="13"/>
        <v>Robusta</v>
      </c>
      <c r="P416" t="str" cm="1">
        <f t="array" ref="P416">_xlfn.IFS(K416 = "M", "Medium", K416 = "L", "Light", K416 = "D", "Dark")</f>
        <v>Light</v>
      </c>
      <c r="Q416" t="str">
        <f>_xlfn.XLOOKUP(Orders[[#This Row],[Customer ID]],customers!$A$2:$A$1001,customers!$I$2:$I$1001,,0)</f>
        <v>Yes</v>
      </c>
      <c r="S416" t="str">
        <v>YFH-87456-208</v>
      </c>
      <c r="T416">
        <v>43628</v>
      </c>
      <c r="U416" t="str">
        <v>23600-98432-ME</v>
      </c>
      <c r="V416" t="str">
        <v>L-M-0.2</v>
      </c>
      <c r="W416">
        <v>2</v>
      </c>
      <c r="X416" t="str">
        <v>Sinclare Edsell</v>
      </c>
      <c r="Y416" t="str">
        <v xml:space="preserve"> </v>
      </c>
      <c r="Z416" t="str">
        <v>United States</v>
      </c>
      <c r="AA416" t="str">
        <v>Lib</v>
      </c>
      <c r="AB416" t="str">
        <v>M</v>
      </c>
      <c r="AC416">
        <v>0.2</v>
      </c>
      <c r="AD416">
        <v>4.3650000000000002</v>
      </c>
      <c r="AE416">
        <v>8.73</v>
      </c>
      <c r="AF416" t="str">
        <v>Liberica</v>
      </c>
      <c r="AG416" t="str">
        <v>Medium</v>
      </c>
      <c r="AH416" t="str">
        <v>Yes</v>
      </c>
    </row>
    <row r="417" spans="2:34" x14ac:dyDescent="0.35">
      <c r="B417" s="2" t="s">
        <v>2829</v>
      </c>
      <c r="C417" s="5">
        <v>43683</v>
      </c>
      <c r="D417" s="2" t="s">
        <v>2830</v>
      </c>
      <c r="E417" t="s">
        <v>6174</v>
      </c>
      <c r="F417" s="2">
        <v>3</v>
      </c>
      <c r="G417" s="2" t="str">
        <f>INDEX(customers!$A$2:$I$1001,MATCH(orders!$D417,customers!$A$2:$A$1001,0), MATCH(orders!G$1,customers!$A$1:$I$1,0))</f>
        <v>Gregg Hawkyens</v>
      </c>
      <c r="H417" s="2" t="str">
        <f>IF(INDEX(customers!$A$2:$I$1001,MATCH(orders!$D417,customers!$A$2:$A$1001,0), MATCH(orders!H$1,customers!$A$1:$I$1,0)) = 0, " ", INDEX(customers!$A$2:$I$1001,MATCH(orders!$D417,customers!$A$2:$A$1001,0), MATCH(orders!H$1,customers!$A$1:$I$1,0)))</f>
        <v>ghawkyensbj@census.gov</v>
      </c>
      <c r="I417" s="2" t="str">
        <f>_xlfn.XLOOKUP(D417,customers!$A$1:$A$1001,customers!$G$1:$G$1001,,0)</f>
        <v>United States</v>
      </c>
      <c r="J417" t="str">
        <f>INDEX(products!$A$1:$G$49,MATCH(orders!$E417,products!$A$1:$A$49,0), MATCH(orders!J$1,products!$A$1:$G$1,0))</f>
        <v>Rob</v>
      </c>
      <c r="K417" t="str">
        <f>INDEX(products!$A$1:$G$49,MATCH(orders!$E417,products!$A$1:$A$49,0), MATCH(orders!K$1,products!$A$1:$G$1,0))</f>
        <v>M</v>
      </c>
      <c r="L417" s="3">
        <f>INDEX(products!$A$1:$G$49,MATCH(orders!$E417,products!$A$1:$A$49,0), MATCH(orders!L$1,products!$A$1:$G$1,0))</f>
        <v>0.2</v>
      </c>
      <c r="M417" s="4">
        <f>INDEX(products!$A$1:$G$49,MATCH(orders!$E417,products!$A$1:$A$49,0), MATCH(orders!M$1,products!$A$1:$G$1,0))</f>
        <v>2.9849999999999999</v>
      </c>
      <c r="N417" s="4">
        <f t="shared" si="12"/>
        <v>8.9550000000000001</v>
      </c>
      <c r="O417" t="str">
        <f t="shared" si="13"/>
        <v>Robusta</v>
      </c>
      <c r="P417" t="str" cm="1">
        <f t="array" ref="P417">_xlfn.IFS(K417 = "M", "Medium", K417 = "L", "Light", K417 = "D", "Dark")</f>
        <v>Medium</v>
      </c>
      <c r="Q417" t="str">
        <f>_xlfn.XLOOKUP(Orders[[#This Row],[Customer ID]],customers!$A$2:$A$1001,customers!$I$2:$I$1001,,0)</f>
        <v>No</v>
      </c>
      <c r="S417" t="str">
        <v>DGL-29648-995</v>
      </c>
      <c r="T417">
        <v>44393</v>
      </c>
      <c r="U417" t="str">
        <v>59367-30821-ZQ</v>
      </c>
      <c r="V417" t="str">
        <v>L-M-0.2</v>
      </c>
      <c r="W417">
        <v>2</v>
      </c>
      <c r="X417" t="str">
        <v>Silvio Iorizzi</v>
      </c>
      <c r="Y417" t="str">
        <v xml:space="preserve"> </v>
      </c>
      <c r="Z417" t="str">
        <v>United States</v>
      </c>
      <c r="AA417" t="str">
        <v>Lib</v>
      </c>
      <c r="AB417" t="str">
        <v>M</v>
      </c>
      <c r="AC417">
        <v>0.2</v>
      </c>
      <c r="AD417">
        <v>4.3650000000000002</v>
      </c>
      <c r="AE417">
        <v>8.73</v>
      </c>
      <c r="AF417" t="str">
        <v>Liberica</v>
      </c>
      <c r="AG417" t="str">
        <v>Medium</v>
      </c>
      <c r="AH417" t="str">
        <v>Yes</v>
      </c>
    </row>
    <row r="418" spans="2:34" x14ac:dyDescent="0.35">
      <c r="B418" s="2" t="s">
        <v>2834</v>
      </c>
      <c r="C418" s="5">
        <v>43901</v>
      </c>
      <c r="D418" s="2" t="s">
        <v>2835</v>
      </c>
      <c r="E418" t="s">
        <v>6180</v>
      </c>
      <c r="F418" s="2">
        <v>3</v>
      </c>
      <c r="G418" s="2" t="str">
        <f>INDEX(customers!$A$2:$I$1001,MATCH(orders!$D418,customers!$A$2:$A$1001,0), MATCH(orders!G$1,customers!$A$1:$I$1,0))</f>
        <v>Reggis Pracy</v>
      </c>
      <c r="H418" s="2" t="str">
        <f>IF(INDEX(customers!$A$2:$I$1001,MATCH(orders!$D418,customers!$A$2:$A$1001,0), MATCH(orders!H$1,customers!$A$1:$I$1,0)) = 0, " ", INDEX(customers!$A$2:$I$1001,MATCH(orders!$D418,customers!$A$2:$A$1001,0), MATCH(orders!H$1,customers!$A$1:$I$1,0)))</f>
        <v xml:space="preserve"> </v>
      </c>
      <c r="I418" s="2" t="str">
        <f>_xlfn.XLOOKUP(D418,customers!$A$1:$A$1001,customers!$G$1:$G$1001,,0)</f>
        <v>United States</v>
      </c>
      <c r="J418" t="str">
        <f>INDEX(products!$A$1:$G$49,MATCH(orders!$E418,products!$A$1:$A$49,0), MATCH(orders!J$1,products!$A$1:$G$1,0))</f>
        <v>Ara</v>
      </c>
      <c r="K418" t="str">
        <f>INDEX(products!$A$1:$G$49,MATCH(orders!$E418,products!$A$1:$A$49,0), MATCH(orders!K$1,products!$A$1:$G$1,0))</f>
        <v>L</v>
      </c>
      <c r="L418" s="3">
        <f>INDEX(products!$A$1:$G$49,MATCH(orders!$E418,products!$A$1:$A$49,0), MATCH(orders!L$1,products!$A$1:$G$1,0))</f>
        <v>0.5</v>
      </c>
      <c r="M418" s="4">
        <f>INDEX(products!$A$1:$G$49,MATCH(orders!$E418,products!$A$1:$A$49,0), MATCH(orders!M$1,products!$A$1:$G$1,0))</f>
        <v>7.77</v>
      </c>
      <c r="N418" s="4">
        <f t="shared" si="12"/>
        <v>23.31</v>
      </c>
      <c r="O418" t="str">
        <f t="shared" si="13"/>
        <v>Arabica</v>
      </c>
      <c r="P418" t="str" cm="1">
        <f t="array" ref="P418">_xlfn.IFS(K418 = "M", "Medium", K418 = "L", "Light", K418 = "D", "Dark")</f>
        <v>Light</v>
      </c>
      <c r="Q418" t="str">
        <f>_xlfn.XLOOKUP(Orders[[#This Row],[Customer ID]],customers!$A$2:$A$1001,customers!$I$2:$I$1001,,0)</f>
        <v>Yes</v>
      </c>
      <c r="S418" t="str">
        <v>IDQ-20193-502</v>
      </c>
      <c r="T418">
        <v>43591</v>
      </c>
      <c r="U418" t="str">
        <v>36021-61205-DF</v>
      </c>
      <c r="V418" t="str">
        <v>L-M-0.2</v>
      </c>
      <c r="W418">
        <v>2</v>
      </c>
      <c r="X418" t="str">
        <v>Rutger Pithcock</v>
      </c>
      <c r="Y418" t="str">
        <v>rpithcockb5@yellowbook.com</v>
      </c>
      <c r="Z418" t="str">
        <v>United States</v>
      </c>
      <c r="AA418" t="str">
        <v>Lib</v>
      </c>
      <c r="AB418" t="str">
        <v>M</v>
      </c>
      <c r="AC418">
        <v>0.2</v>
      </c>
      <c r="AD418">
        <v>4.3650000000000002</v>
      </c>
      <c r="AE418">
        <v>8.73</v>
      </c>
      <c r="AF418" t="str">
        <v>Liberica</v>
      </c>
      <c r="AG418" t="str">
        <v>Medium</v>
      </c>
      <c r="AH418" t="str">
        <v>Yes</v>
      </c>
    </row>
    <row r="419" spans="2:34" x14ac:dyDescent="0.35">
      <c r="B419" s="2" t="s">
        <v>2839</v>
      </c>
      <c r="C419" s="5">
        <v>44457</v>
      </c>
      <c r="D419" s="2" t="s">
        <v>2840</v>
      </c>
      <c r="E419" t="s">
        <v>6182</v>
      </c>
      <c r="F419" s="2">
        <v>1</v>
      </c>
      <c r="G419" s="2" t="str">
        <f>INDEX(customers!$A$2:$I$1001,MATCH(orders!$D419,customers!$A$2:$A$1001,0), MATCH(orders!G$1,customers!$A$1:$I$1,0))</f>
        <v>Paula Denis</v>
      </c>
      <c r="H419" s="2" t="str">
        <f>IF(INDEX(customers!$A$2:$I$1001,MATCH(orders!$D419,customers!$A$2:$A$1001,0), MATCH(orders!H$1,customers!$A$1:$I$1,0)) = 0, " ", INDEX(customers!$A$2:$I$1001,MATCH(orders!$D419,customers!$A$2:$A$1001,0), MATCH(orders!H$1,customers!$A$1:$I$1,0)))</f>
        <v xml:space="preserve"> </v>
      </c>
      <c r="I419" s="2" t="str">
        <f>_xlfn.XLOOKUP(D419,customers!$A$1:$A$1001,customers!$G$1:$G$1001,,0)</f>
        <v>United States</v>
      </c>
      <c r="J419" t="str">
        <f>INDEX(products!$A$1:$G$49,MATCH(orders!$E419,products!$A$1:$A$49,0), MATCH(orders!J$1,products!$A$1:$G$1,0))</f>
        <v>Ara</v>
      </c>
      <c r="K419" t="str">
        <f>INDEX(products!$A$1:$G$49,MATCH(orders!$E419,products!$A$1:$A$49,0), MATCH(orders!K$1,products!$A$1:$G$1,0))</f>
        <v>L</v>
      </c>
      <c r="L419" s="3">
        <f>INDEX(products!$A$1:$G$49,MATCH(orders!$E419,products!$A$1:$A$49,0), MATCH(orders!L$1,products!$A$1:$G$1,0))</f>
        <v>2.5</v>
      </c>
      <c r="M419" s="4">
        <f>INDEX(products!$A$1:$G$49,MATCH(orders!$E419,products!$A$1:$A$49,0), MATCH(orders!M$1,products!$A$1:$G$1,0))</f>
        <v>29.784999999999997</v>
      </c>
      <c r="N419" s="4">
        <f t="shared" si="12"/>
        <v>29.784999999999997</v>
      </c>
      <c r="O419" t="str">
        <f t="shared" si="13"/>
        <v>Arabica</v>
      </c>
      <c r="P419" t="str" cm="1">
        <f t="array" ref="P419">_xlfn.IFS(K419 = "M", "Medium", K419 = "L", "Light", K419 = "D", "Dark")</f>
        <v>Light</v>
      </c>
      <c r="Q419" t="str">
        <f>_xlfn.XLOOKUP(Orders[[#This Row],[Customer ID]],customers!$A$2:$A$1001,customers!$I$2:$I$1001,,0)</f>
        <v>Yes</v>
      </c>
      <c r="S419" t="str">
        <v>JSN-73975-443</v>
      </c>
      <c r="T419">
        <v>44739</v>
      </c>
      <c r="U419" t="str">
        <v>93047-98331-DD</v>
      </c>
      <c r="V419" t="str">
        <v>L-M-0.5</v>
      </c>
      <c r="W419">
        <v>1</v>
      </c>
      <c r="X419" t="str">
        <v>Annabella Danzey</v>
      </c>
      <c r="Y419" t="str">
        <v>adanzeybn@github.com</v>
      </c>
      <c r="Z419" t="str">
        <v>United States</v>
      </c>
      <c r="AA419" t="str">
        <v>Lib</v>
      </c>
      <c r="AB419" t="str">
        <v>M</v>
      </c>
      <c r="AC419">
        <v>0.5</v>
      </c>
      <c r="AD419">
        <v>8.73</v>
      </c>
      <c r="AE419">
        <v>8.73</v>
      </c>
      <c r="AF419" t="str">
        <v>Liberica</v>
      </c>
      <c r="AG419" t="str">
        <v>Medium</v>
      </c>
      <c r="AH419" t="str">
        <v>Yes</v>
      </c>
    </row>
    <row r="420" spans="2:34" x14ac:dyDescent="0.35">
      <c r="B420" s="2" t="s">
        <v>2844</v>
      </c>
      <c r="C420" s="5">
        <v>44142</v>
      </c>
      <c r="D420" s="2" t="s">
        <v>2845</v>
      </c>
      <c r="E420" t="s">
        <v>6182</v>
      </c>
      <c r="F420" s="2">
        <v>5</v>
      </c>
      <c r="G420" s="2" t="str">
        <f>INDEX(customers!$A$2:$I$1001,MATCH(orders!$D420,customers!$A$2:$A$1001,0), MATCH(orders!G$1,customers!$A$1:$I$1,0))</f>
        <v>Broderick McGilvra</v>
      </c>
      <c r="H420" s="2" t="str">
        <f>IF(INDEX(customers!$A$2:$I$1001,MATCH(orders!$D420,customers!$A$2:$A$1001,0), MATCH(orders!H$1,customers!$A$1:$I$1,0)) = 0, " ", INDEX(customers!$A$2:$I$1001,MATCH(orders!$D420,customers!$A$2:$A$1001,0), MATCH(orders!H$1,customers!$A$1:$I$1,0)))</f>
        <v>bmcgilvrabm@so-net.ne.jp</v>
      </c>
      <c r="I420" s="2" t="str">
        <f>_xlfn.XLOOKUP(D420,customers!$A$1:$A$1001,customers!$G$1:$G$1001,,0)</f>
        <v>United States</v>
      </c>
      <c r="J420" t="str">
        <f>INDEX(products!$A$1:$G$49,MATCH(orders!$E420,products!$A$1:$A$49,0), MATCH(orders!J$1,products!$A$1:$G$1,0))</f>
        <v>Ara</v>
      </c>
      <c r="K420" t="str">
        <f>INDEX(products!$A$1:$G$49,MATCH(orders!$E420,products!$A$1:$A$49,0), MATCH(orders!K$1,products!$A$1:$G$1,0))</f>
        <v>L</v>
      </c>
      <c r="L420" s="3">
        <f>INDEX(products!$A$1:$G$49,MATCH(orders!$E420,products!$A$1:$A$49,0), MATCH(orders!L$1,products!$A$1:$G$1,0))</f>
        <v>2.5</v>
      </c>
      <c r="M420" s="4">
        <f>INDEX(products!$A$1:$G$49,MATCH(orders!$E420,products!$A$1:$A$49,0), MATCH(orders!M$1,products!$A$1:$G$1,0))</f>
        <v>29.784999999999997</v>
      </c>
      <c r="N420" s="4">
        <f t="shared" si="12"/>
        <v>148.92499999999998</v>
      </c>
      <c r="O420" t="str">
        <f t="shared" si="13"/>
        <v>Arabica</v>
      </c>
      <c r="P420" t="str" cm="1">
        <f t="array" ref="P420">_xlfn.IFS(K420 = "M", "Medium", K420 = "L", "Light", K420 = "D", "Dark")</f>
        <v>Light</v>
      </c>
      <c r="Q420" t="str">
        <f>_xlfn.XLOOKUP(Orders[[#This Row],[Customer ID]],customers!$A$2:$A$1001,customers!$I$2:$I$1001,,0)</f>
        <v>Yes</v>
      </c>
      <c r="S420" t="str">
        <v>CBT-15092-420</v>
      </c>
      <c r="T420">
        <v>43816</v>
      </c>
      <c r="U420" t="str">
        <v>71364-35210-HS</v>
      </c>
      <c r="V420" t="str">
        <v>L-M-0.5</v>
      </c>
      <c r="W420">
        <v>1</v>
      </c>
      <c r="X420" t="str">
        <v>Wain Cholomin</v>
      </c>
      <c r="Y420" t="str">
        <v>wcholomince@about.com</v>
      </c>
      <c r="Z420" t="str">
        <v>United Kingdom</v>
      </c>
      <c r="AA420" t="str">
        <v>Lib</v>
      </c>
      <c r="AB420" t="str">
        <v>M</v>
      </c>
      <c r="AC420">
        <v>0.5</v>
      </c>
      <c r="AD420">
        <v>8.73</v>
      </c>
      <c r="AE420">
        <v>8.73</v>
      </c>
      <c r="AF420" t="str">
        <v>Liberica</v>
      </c>
      <c r="AG420" t="str">
        <v>Medium</v>
      </c>
      <c r="AH420" t="str">
        <v>Yes</v>
      </c>
    </row>
    <row r="421" spans="2:34" x14ac:dyDescent="0.35">
      <c r="B421" s="2" t="s">
        <v>2849</v>
      </c>
      <c r="C421" s="5">
        <v>44739</v>
      </c>
      <c r="D421" s="2" t="s">
        <v>2850</v>
      </c>
      <c r="E421" t="s">
        <v>6160</v>
      </c>
      <c r="F421" s="2">
        <v>1</v>
      </c>
      <c r="G421" s="2" t="str">
        <f>INDEX(customers!$A$2:$I$1001,MATCH(orders!$D421,customers!$A$2:$A$1001,0), MATCH(orders!G$1,customers!$A$1:$I$1,0))</f>
        <v>Annabella Danzey</v>
      </c>
      <c r="H421" s="2" t="str">
        <f>IF(INDEX(customers!$A$2:$I$1001,MATCH(orders!$D421,customers!$A$2:$A$1001,0), MATCH(orders!H$1,customers!$A$1:$I$1,0)) = 0, " ", INDEX(customers!$A$2:$I$1001,MATCH(orders!$D421,customers!$A$2:$A$1001,0), MATCH(orders!H$1,customers!$A$1:$I$1,0)))</f>
        <v>adanzeybn@github.com</v>
      </c>
      <c r="I421" s="2" t="str">
        <f>_xlfn.XLOOKUP(D421,customers!$A$1:$A$1001,customers!$G$1:$G$1001,,0)</f>
        <v>United States</v>
      </c>
      <c r="J421" t="str">
        <f>INDEX(products!$A$1:$G$49,MATCH(orders!$E421,products!$A$1:$A$49,0), MATCH(orders!J$1,products!$A$1:$G$1,0))</f>
        <v>Lib</v>
      </c>
      <c r="K421" t="str">
        <f>INDEX(products!$A$1:$G$49,MATCH(orders!$E421,products!$A$1:$A$49,0), MATCH(orders!K$1,products!$A$1:$G$1,0))</f>
        <v>M</v>
      </c>
      <c r="L421" s="3">
        <f>INDEX(products!$A$1:$G$49,MATCH(orders!$E421,products!$A$1:$A$49,0), MATCH(orders!L$1,products!$A$1:$G$1,0))</f>
        <v>0.5</v>
      </c>
      <c r="M421" s="4">
        <f>INDEX(products!$A$1:$G$49,MATCH(orders!$E421,products!$A$1:$A$49,0), MATCH(orders!M$1,products!$A$1:$G$1,0))</f>
        <v>8.73</v>
      </c>
      <c r="N421" s="4">
        <f t="shared" si="12"/>
        <v>8.73</v>
      </c>
      <c r="O421" t="str">
        <f t="shared" si="13"/>
        <v>Liberica</v>
      </c>
      <c r="P421" t="str" cm="1">
        <f t="array" ref="P421">_xlfn.IFS(K421 = "M", "Medium", K421 = "L", "Light", K421 = "D", "Dark")</f>
        <v>Medium</v>
      </c>
      <c r="Q421" t="str">
        <f>_xlfn.XLOOKUP(Orders[[#This Row],[Customer ID]],customers!$A$2:$A$1001,customers!$I$2:$I$1001,,0)</f>
        <v>Yes</v>
      </c>
      <c r="S421" t="str">
        <v>YUL-42750-776</v>
      </c>
      <c r="T421">
        <v>44523</v>
      </c>
      <c r="U421" t="str">
        <v>24845-36117-TI</v>
      </c>
      <c r="V421" t="str">
        <v>L-M-0.2</v>
      </c>
      <c r="W421">
        <v>2</v>
      </c>
      <c r="X421" t="str">
        <v>Cissiee Raisbeck</v>
      </c>
      <c r="Y421" t="str">
        <v>craisbeckfg@webnode.com</v>
      </c>
      <c r="Z421" t="str">
        <v>United States</v>
      </c>
      <c r="AA421" t="str">
        <v>Lib</v>
      </c>
      <c r="AB421" t="str">
        <v>M</v>
      </c>
      <c r="AC421">
        <v>0.2</v>
      </c>
      <c r="AD421">
        <v>4.3650000000000002</v>
      </c>
      <c r="AE421">
        <v>8.73</v>
      </c>
      <c r="AF421" t="str">
        <v>Liberica</v>
      </c>
      <c r="AG421" t="str">
        <v>Medium</v>
      </c>
      <c r="AH421" t="str">
        <v>Yes</v>
      </c>
    </row>
    <row r="422" spans="2:34" x14ac:dyDescent="0.35">
      <c r="B422" s="2" t="s">
        <v>2855</v>
      </c>
      <c r="C422" s="5">
        <v>43866</v>
      </c>
      <c r="D422" s="2" t="s">
        <v>2586</v>
      </c>
      <c r="E422" t="s">
        <v>6169</v>
      </c>
      <c r="F422" s="2">
        <v>4</v>
      </c>
      <c r="G422" s="2" t="str">
        <f>INDEX(customers!$A$2:$I$1001,MATCH(orders!$D422,customers!$A$2:$A$1001,0), MATCH(orders!G$1,customers!$A$1:$I$1,0))</f>
        <v>Terri Farra</v>
      </c>
      <c r="H422" s="2" t="str">
        <f>IF(INDEX(customers!$A$2:$I$1001,MATCH(orders!$D422,customers!$A$2:$A$1001,0), MATCH(orders!H$1,customers!$A$1:$I$1,0)) = 0, " ", INDEX(customers!$A$2:$I$1001,MATCH(orders!$D422,customers!$A$2:$A$1001,0), MATCH(orders!H$1,customers!$A$1:$I$1,0)))</f>
        <v>tfarraac@behance.net</v>
      </c>
      <c r="I422" s="2" t="str">
        <f>_xlfn.XLOOKUP(D422,customers!$A$1:$A$1001,customers!$G$1:$G$1001,,0)</f>
        <v>United States</v>
      </c>
      <c r="J422" t="str">
        <f>INDEX(products!$A$1:$G$49,MATCH(orders!$E422,products!$A$1:$A$49,0), MATCH(orders!J$1,products!$A$1:$G$1,0))</f>
        <v>Lib</v>
      </c>
      <c r="K422" t="str">
        <f>INDEX(products!$A$1:$G$49,MATCH(orders!$E422,products!$A$1:$A$49,0), MATCH(orders!K$1,products!$A$1:$G$1,0))</f>
        <v>D</v>
      </c>
      <c r="L422" s="3">
        <f>INDEX(products!$A$1:$G$49,MATCH(orders!$E422,products!$A$1:$A$49,0), MATCH(orders!L$1,products!$A$1:$G$1,0))</f>
        <v>0.5</v>
      </c>
      <c r="M422" s="4">
        <f>INDEX(products!$A$1:$G$49,MATCH(orders!$E422,products!$A$1:$A$49,0), MATCH(orders!M$1,products!$A$1:$G$1,0))</f>
        <v>7.77</v>
      </c>
      <c r="N422" s="4">
        <f t="shared" si="12"/>
        <v>31.08</v>
      </c>
      <c r="O422" t="str">
        <f t="shared" si="13"/>
        <v>Liberica</v>
      </c>
      <c r="P422" t="str" cm="1">
        <f t="array" ref="P422">_xlfn.IFS(K422 = "M", "Medium", K422 = "L", "Light", K422 = "D", "Dark")</f>
        <v>Dark</v>
      </c>
      <c r="Q422" t="str">
        <f>_xlfn.XLOOKUP(Orders[[#This Row],[Customer ID]],customers!$A$2:$A$1001,customers!$I$2:$I$1001,,0)</f>
        <v>No</v>
      </c>
      <c r="S422" t="str">
        <v>SFD-00372-284</v>
      </c>
      <c r="T422">
        <v>44031</v>
      </c>
      <c r="U422" t="str">
        <v>54798-14109-HC</v>
      </c>
      <c r="V422" t="str">
        <v>L-M-0.2</v>
      </c>
      <c r="W422">
        <v>2</v>
      </c>
      <c r="X422" t="str">
        <v>Odelia Skerme</v>
      </c>
      <c r="Y422" t="str">
        <v>oskermen3@hatena.ne.jp</v>
      </c>
      <c r="Z422" t="str">
        <v>United States</v>
      </c>
      <c r="AA422" t="str">
        <v>Lib</v>
      </c>
      <c r="AB422" t="str">
        <v>M</v>
      </c>
      <c r="AC422">
        <v>0.2</v>
      </c>
      <c r="AD422">
        <v>4.3650000000000002</v>
      </c>
      <c r="AE422">
        <v>8.73</v>
      </c>
      <c r="AF422" t="str">
        <v>Liberica</v>
      </c>
      <c r="AG422" t="str">
        <v>Medium</v>
      </c>
      <c r="AH422" t="str">
        <v>Yes</v>
      </c>
    </row>
    <row r="423" spans="2:34" x14ac:dyDescent="0.35">
      <c r="B423" s="2" t="s">
        <v>2855</v>
      </c>
      <c r="C423" s="5">
        <v>43866</v>
      </c>
      <c r="D423" s="2" t="s">
        <v>2586</v>
      </c>
      <c r="E423" t="s">
        <v>6168</v>
      </c>
      <c r="F423" s="2">
        <v>6</v>
      </c>
      <c r="G423" s="2" t="str">
        <f>INDEX(customers!$A$2:$I$1001,MATCH(orders!$D423,customers!$A$2:$A$1001,0), MATCH(orders!G$1,customers!$A$1:$I$1,0))</f>
        <v>Terri Farra</v>
      </c>
      <c r="H423" s="2" t="str">
        <f>IF(INDEX(customers!$A$2:$I$1001,MATCH(orders!$D423,customers!$A$2:$A$1001,0), MATCH(orders!H$1,customers!$A$1:$I$1,0)) = 0, " ", INDEX(customers!$A$2:$I$1001,MATCH(orders!$D423,customers!$A$2:$A$1001,0), MATCH(orders!H$1,customers!$A$1:$I$1,0)))</f>
        <v>tfarraac@behance.net</v>
      </c>
      <c r="I423" s="2" t="str">
        <f>_xlfn.XLOOKUP(D423,customers!$A$1:$A$1001,customers!$G$1:$G$1001,,0)</f>
        <v>United States</v>
      </c>
      <c r="J423" t="str">
        <f>INDEX(products!$A$1:$G$49,MATCH(orders!$E423,products!$A$1:$A$49,0), MATCH(orders!J$1,products!$A$1:$G$1,0))</f>
        <v>Ara</v>
      </c>
      <c r="K423" t="str">
        <f>INDEX(products!$A$1:$G$49,MATCH(orders!$E423,products!$A$1:$A$49,0), MATCH(orders!K$1,products!$A$1:$G$1,0))</f>
        <v>D</v>
      </c>
      <c r="L423" s="3">
        <f>INDEX(products!$A$1:$G$49,MATCH(orders!$E423,products!$A$1:$A$49,0), MATCH(orders!L$1,products!$A$1:$G$1,0))</f>
        <v>2.5</v>
      </c>
      <c r="M423" s="4">
        <f>INDEX(products!$A$1:$G$49,MATCH(orders!$E423,products!$A$1:$A$49,0), MATCH(orders!M$1,products!$A$1:$G$1,0))</f>
        <v>22.884999999999998</v>
      </c>
      <c r="N423" s="4">
        <f t="shared" si="12"/>
        <v>137.31</v>
      </c>
      <c r="O423" t="str">
        <f t="shared" si="13"/>
        <v>Arabica</v>
      </c>
      <c r="P423" t="str" cm="1">
        <f t="array" ref="P423">_xlfn.IFS(K423 = "M", "Medium", K423 = "L", "Light", K423 = "D", "Dark")</f>
        <v>Dark</v>
      </c>
      <c r="Q423" t="str">
        <f>_xlfn.XLOOKUP(Orders[[#This Row],[Customer ID]],customers!$A$2:$A$1001,customers!$I$2:$I$1001,,0)</f>
        <v>No</v>
      </c>
      <c r="S423" t="str">
        <v>LYP-52345-883</v>
      </c>
      <c r="T423">
        <v>44279</v>
      </c>
      <c r="U423" t="str">
        <v>17649-28133-PY</v>
      </c>
      <c r="V423" t="str">
        <v>E-M-0.5</v>
      </c>
      <c r="W423">
        <v>1</v>
      </c>
      <c r="X423" t="str">
        <v>Mathew Goulter</v>
      </c>
      <c r="Y423" t="str">
        <v xml:space="preserve"> </v>
      </c>
      <c r="Z423" t="str">
        <v>Ireland</v>
      </c>
      <c r="AA423" t="str">
        <v>Exc</v>
      </c>
      <c r="AB423" t="str">
        <v>M</v>
      </c>
      <c r="AC423">
        <v>0.5</v>
      </c>
      <c r="AD423">
        <v>8.25</v>
      </c>
      <c r="AE423">
        <v>8.25</v>
      </c>
      <c r="AF423" t="str">
        <v>Excelsa</v>
      </c>
      <c r="AG423" t="str">
        <v>Medium</v>
      </c>
      <c r="AH423" t="str">
        <v>Yes</v>
      </c>
    </row>
    <row r="424" spans="2:34" x14ac:dyDescent="0.35">
      <c r="B424" s="2" t="s">
        <v>2866</v>
      </c>
      <c r="C424" s="5">
        <v>43868</v>
      </c>
      <c r="D424" s="2" t="s">
        <v>2867</v>
      </c>
      <c r="E424" t="s">
        <v>6158</v>
      </c>
      <c r="F424" s="2">
        <v>5</v>
      </c>
      <c r="G424" s="2" t="str">
        <f>INDEX(customers!$A$2:$I$1001,MATCH(orders!$D424,customers!$A$2:$A$1001,0), MATCH(orders!G$1,customers!$A$1:$I$1,0))</f>
        <v>Nevins Glowacz</v>
      </c>
      <c r="H424" s="2" t="str">
        <f>IF(INDEX(customers!$A$2:$I$1001,MATCH(orders!$D424,customers!$A$2:$A$1001,0), MATCH(orders!H$1,customers!$A$1:$I$1,0)) = 0, " ", INDEX(customers!$A$2:$I$1001,MATCH(orders!$D424,customers!$A$2:$A$1001,0), MATCH(orders!H$1,customers!$A$1:$I$1,0)))</f>
        <v xml:space="preserve"> </v>
      </c>
      <c r="I424" s="2" t="str">
        <f>_xlfn.XLOOKUP(D424,customers!$A$1:$A$1001,customers!$G$1:$G$1001,,0)</f>
        <v>United States</v>
      </c>
      <c r="J424" t="str">
        <f>INDEX(products!$A$1:$G$49,MATCH(orders!$E424,products!$A$1:$A$49,0), MATCH(orders!J$1,products!$A$1:$G$1,0))</f>
        <v>Ara</v>
      </c>
      <c r="K424" t="str">
        <f>INDEX(products!$A$1:$G$49,MATCH(orders!$E424,products!$A$1:$A$49,0), MATCH(orders!K$1,products!$A$1:$G$1,0))</f>
        <v>D</v>
      </c>
      <c r="L424" s="3">
        <f>INDEX(products!$A$1:$G$49,MATCH(orders!$E424,products!$A$1:$A$49,0), MATCH(orders!L$1,products!$A$1:$G$1,0))</f>
        <v>0.5</v>
      </c>
      <c r="M424" s="4">
        <f>INDEX(products!$A$1:$G$49,MATCH(orders!$E424,products!$A$1:$A$49,0), MATCH(orders!M$1,products!$A$1:$G$1,0))</f>
        <v>5.97</v>
      </c>
      <c r="N424" s="4">
        <f t="shared" si="12"/>
        <v>29.849999999999998</v>
      </c>
      <c r="O424" t="str">
        <f t="shared" si="13"/>
        <v>Arabica</v>
      </c>
      <c r="P424" t="str" cm="1">
        <f t="array" ref="P424">_xlfn.IFS(K424 = "M", "Medium", K424 = "L", "Light", K424 = "D", "Dark")</f>
        <v>Dark</v>
      </c>
      <c r="Q424" t="str">
        <f>_xlfn.XLOOKUP(Orders[[#This Row],[Customer ID]],customers!$A$2:$A$1001,customers!$I$2:$I$1001,,0)</f>
        <v>No</v>
      </c>
      <c r="S424" t="str">
        <v>UJQ-54441-340</v>
      </c>
      <c r="T424">
        <v>43676</v>
      </c>
      <c r="U424" t="str">
        <v>26822-19510-SD</v>
      </c>
      <c r="V424" t="str">
        <v>E-M-0.2</v>
      </c>
      <c r="W424">
        <v>2</v>
      </c>
      <c r="X424" t="str">
        <v>Gabie Tweed</v>
      </c>
      <c r="Y424" t="str">
        <v>gtweed8v@yolasite.com</v>
      </c>
      <c r="Z424" t="str">
        <v>United States</v>
      </c>
      <c r="AA424" t="str">
        <v>Exc</v>
      </c>
      <c r="AB424" t="str">
        <v>M</v>
      </c>
      <c r="AC424">
        <v>0.2</v>
      </c>
      <c r="AD424">
        <v>4.125</v>
      </c>
      <c r="AE424">
        <v>8.25</v>
      </c>
      <c r="AF424" t="str">
        <v>Excelsa</v>
      </c>
      <c r="AG424" t="str">
        <v>Medium</v>
      </c>
      <c r="AH424" t="str">
        <v>Yes</v>
      </c>
    </row>
    <row r="425" spans="2:34" x14ac:dyDescent="0.35">
      <c r="B425" s="2" t="s">
        <v>2871</v>
      </c>
      <c r="C425" s="5">
        <v>44183</v>
      </c>
      <c r="D425" s="2" t="s">
        <v>2872</v>
      </c>
      <c r="E425" t="s">
        <v>6146</v>
      </c>
      <c r="F425" s="2">
        <v>3</v>
      </c>
      <c r="G425" s="2" t="str">
        <f>INDEX(customers!$A$2:$I$1001,MATCH(orders!$D425,customers!$A$2:$A$1001,0), MATCH(orders!G$1,customers!$A$1:$I$1,0))</f>
        <v>Adelice Isabell</v>
      </c>
      <c r="H425" s="2" t="str">
        <f>IF(INDEX(customers!$A$2:$I$1001,MATCH(orders!$D425,customers!$A$2:$A$1001,0), MATCH(orders!H$1,customers!$A$1:$I$1,0)) = 0, " ", INDEX(customers!$A$2:$I$1001,MATCH(orders!$D425,customers!$A$2:$A$1001,0), MATCH(orders!H$1,customers!$A$1:$I$1,0)))</f>
        <v xml:space="preserve"> </v>
      </c>
      <c r="I425" s="2" t="str">
        <f>_xlfn.XLOOKUP(D425,customers!$A$1:$A$1001,customers!$G$1:$G$1001,,0)</f>
        <v>United States</v>
      </c>
      <c r="J425" t="str">
        <f>INDEX(products!$A$1:$G$49,MATCH(orders!$E425,products!$A$1:$A$49,0), MATCH(orders!J$1,products!$A$1:$G$1,0))</f>
        <v>Rob</v>
      </c>
      <c r="K425" t="str">
        <f>INDEX(products!$A$1:$G$49,MATCH(orders!$E425,products!$A$1:$A$49,0), MATCH(orders!K$1,products!$A$1:$G$1,0))</f>
        <v>M</v>
      </c>
      <c r="L425" s="3">
        <f>INDEX(products!$A$1:$G$49,MATCH(orders!$E425,products!$A$1:$A$49,0), MATCH(orders!L$1,products!$A$1:$G$1,0))</f>
        <v>0.5</v>
      </c>
      <c r="M425" s="4">
        <f>INDEX(products!$A$1:$G$49,MATCH(orders!$E425,products!$A$1:$A$49,0), MATCH(orders!M$1,products!$A$1:$G$1,0))</f>
        <v>5.97</v>
      </c>
      <c r="N425" s="4">
        <f t="shared" si="12"/>
        <v>17.91</v>
      </c>
      <c r="O425" t="str">
        <f t="shared" si="13"/>
        <v>Robusta</v>
      </c>
      <c r="P425" t="str" cm="1">
        <f t="array" ref="P425">_xlfn.IFS(K425 = "M", "Medium", K425 = "L", "Light", K425 = "D", "Dark")</f>
        <v>Medium</v>
      </c>
      <c r="Q425" t="str">
        <f>_xlfn.XLOOKUP(Orders[[#This Row],[Customer ID]],customers!$A$2:$A$1001,customers!$I$2:$I$1001,,0)</f>
        <v>No</v>
      </c>
      <c r="S425" t="str">
        <v>SBC-95710-706</v>
      </c>
      <c r="T425">
        <v>43880</v>
      </c>
      <c r="U425" t="str">
        <v>85634-61759-ND</v>
      </c>
      <c r="V425" t="str">
        <v>E-M-0.2</v>
      </c>
      <c r="W425">
        <v>2</v>
      </c>
      <c r="X425" t="str">
        <v>Maggy Baistow</v>
      </c>
      <c r="Y425" t="str">
        <v>mbaistowhu@i2i.jp</v>
      </c>
      <c r="Z425" t="str">
        <v>United Kingdom</v>
      </c>
      <c r="AA425" t="str">
        <v>Exc</v>
      </c>
      <c r="AB425" t="str">
        <v>M</v>
      </c>
      <c r="AC425">
        <v>0.2</v>
      </c>
      <c r="AD425">
        <v>4.125</v>
      </c>
      <c r="AE425">
        <v>8.25</v>
      </c>
      <c r="AF425" t="str">
        <v>Excelsa</v>
      </c>
      <c r="AG425" t="str">
        <v>Medium</v>
      </c>
      <c r="AH425" t="str">
        <v>Yes</v>
      </c>
    </row>
    <row r="426" spans="2:34" x14ac:dyDescent="0.35">
      <c r="B426" s="2" t="s">
        <v>2876</v>
      </c>
      <c r="C426" s="5">
        <v>44431</v>
      </c>
      <c r="D426" s="2" t="s">
        <v>2877</v>
      </c>
      <c r="E426" t="s">
        <v>6176</v>
      </c>
      <c r="F426" s="2">
        <v>3</v>
      </c>
      <c r="G426" s="2" t="str">
        <f>INDEX(customers!$A$2:$I$1001,MATCH(orders!$D426,customers!$A$2:$A$1001,0), MATCH(orders!G$1,customers!$A$1:$I$1,0))</f>
        <v>Yulma Dombrell</v>
      </c>
      <c r="H426" s="2" t="str">
        <f>IF(INDEX(customers!$A$2:$I$1001,MATCH(orders!$D426,customers!$A$2:$A$1001,0), MATCH(orders!H$1,customers!$A$1:$I$1,0)) = 0, " ", INDEX(customers!$A$2:$I$1001,MATCH(orders!$D426,customers!$A$2:$A$1001,0), MATCH(orders!H$1,customers!$A$1:$I$1,0)))</f>
        <v>ydombrellbs@dedecms.com</v>
      </c>
      <c r="I426" s="2" t="str">
        <f>_xlfn.XLOOKUP(D426,customers!$A$1:$A$1001,customers!$G$1:$G$1001,,0)</f>
        <v>United States</v>
      </c>
      <c r="J426" t="str">
        <f>INDEX(products!$A$1:$G$49,MATCH(orders!$E426,products!$A$1:$A$49,0), MATCH(orders!J$1,products!$A$1:$G$1,0))</f>
        <v>Exc</v>
      </c>
      <c r="K426" t="str">
        <f>INDEX(products!$A$1:$G$49,MATCH(orders!$E426,products!$A$1:$A$49,0), MATCH(orders!K$1,products!$A$1:$G$1,0))</f>
        <v>L</v>
      </c>
      <c r="L426" s="3">
        <f>INDEX(products!$A$1:$G$49,MATCH(orders!$E426,products!$A$1:$A$49,0), MATCH(orders!L$1,products!$A$1:$G$1,0))</f>
        <v>0.5</v>
      </c>
      <c r="M426" s="4">
        <f>INDEX(products!$A$1:$G$49,MATCH(orders!$E426,products!$A$1:$A$49,0), MATCH(orders!M$1,products!$A$1:$G$1,0))</f>
        <v>8.91</v>
      </c>
      <c r="N426" s="4">
        <f t="shared" si="12"/>
        <v>26.73</v>
      </c>
      <c r="O426" t="str">
        <f t="shared" si="13"/>
        <v>Excelsa</v>
      </c>
      <c r="P426" t="str" cm="1">
        <f t="array" ref="P426">_xlfn.IFS(K426 = "M", "Medium", K426 = "L", "Light", K426 = "D", "Dark")</f>
        <v>Light</v>
      </c>
      <c r="Q426" t="str">
        <f>_xlfn.XLOOKUP(Orders[[#This Row],[Customer ID]],customers!$A$2:$A$1001,customers!$I$2:$I$1001,,0)</f>
        <v>Yes</v>
      </c>
      <c r="S426" t="str">
        <v>ZSL-66684-103</v>
      </c>
      <c r="T426">
        <v>43827</v>
      </c>
      <c r="U426" t="str">
        <v>39193-51770-FM</v>
      </c>
      <c r="V426" t="str">
        <v>E-M-0.2</v>
      </c>
      <c r="W426">
        <v>2</v>
      </c>
      <c r="X426" t="str">
        <v>Laryssa Benediktovich</v>
      </c>
      <c r="Y426" t="str">
        <v>lbenediktovichiy@wunderground.com</v>
      </c>
      <c r="Z426" t="str">
        <v>United States</v>
      </c>
      <c r="AA426" t="str">
        <v>Exc</v>
      </c>
      <c r="AB426" t="str">
        <v>M</v>
      </c>
      <c r="AC426">
        <v>0.2</v>
      </c>
      <c r="AD426">
        <v>4.125</v>
      </c>
      <c r="AE426">
        <v>8.25</v>
      </c>
      <c r="AF426" t="str">
        <v>Excelsa</v>
      </c>
      <c r="AG426" t="str">
        <v>Medium</v>
      </c>
      <c r="AH426" t="str">
        <v>Yes</v>
      </c>
    </row>
    <row r="427" spans="2:34" x14ac:dyDescent="0.35">
      <c r="B427" s="2" t="s">
        <v>2882</v>
      </c>
      <c r="C427" s="5">
        <v>44428</v>
      </c>
      <c r="D427" s="2" t="s">
        <v>2883</v>
      </c>
      <c r="E427" t="s">
        <v>6177</v>
      </c>
      <c r="F427" s="2">
        <v>2</v>
      </c>
      <c r="G427" s="2" t="str">
        <f>INDEX(customers!$A$2:$I$1001,MATCH(orders!$D427,customers!$A$2:$A$1001,0), MATCH(orders!G$1,customers!$A$1:$I$1,0))</f>
        <v>Alric Darth</v>
      </c>
      <c r="H427" s="2" t="str">
        <f>IF(INDEX(customers!$A$2:$I$1001,MATCH(orders!$D427,customers!$A$2:$A$1001,0), MATCH(orders!H$1,customers!$A$1:$I$1,0)) = 0, " ", INDEX(customers!$A$2:$I$1001,MATCH(orders!$D427,customers!$A$2:$A$1001,0), MATCH(orders!H$1,customers!$A$1:$I$1,0)))</f>
        <v>adarthbt@t.co</v>
      </c>
      <c r="I427" s="2" t="str">
        <f>_xlfn.XLOOKUP(D427,customers!$A$1:$A$1001,customers!$G$1:$G$1001,,0)</f>
        <v>United States</v>
      </c>
      <c r="J427" t="str">
        <f>INDEX(products!$A$1:$G$49,MATCH(orders!$E427,products!$A$1:$A$49,0), MATCH(orders!J$1,products!$A$1:$G$1,0))</f>
        <v>Rob</v>
      </c>
      <c r="K427" t="str">
        <f>INDEX(products!$A$1:$G$49,MATCH(orders!$E427,products!$A$1:$A$49,0), MATCH(orders!K$1,products!$A$1:$G$1,0))</f>
        <v>D</v>
      </c>
      <c r="L427" s="3">
        <f>INDEX(products!$A$1:$G$49,MATCH(orders!$E427,products!$A$1:$A$49,0), MATCH(orders!L$1,products!$A$1:$G$1,0))</f>
        <v>1</v>
      </c>
      <c r="M427" s="4">
        <f>INDEX(products!$A$1:$G$49,MATCH(orders!$E427,products!$A$1:$A$49,0), MATCH(orders!M$1,products!$A$1:$G$1,0))</f>
        <v>8.9499999999999993</v>
      </c>
      <c r="N427" s="4">
        <f t="shared" si="12"/>
        <v>17.899999999999999</v>
      </c>
      <c r="O427" t="str">
        <f t="shared" si="13"/>
        <v>Robusta</v>
      </c>
      <c r="P427" t="str" cm="1">
        <f t="array" ref="P427">_xlfn.IFS(K427 = "M", "Medium", K427 = "L", "Light", K427 = "D", "Dark")</f>
        <v>Dark</v>
      </c>
      <c r="Q427" t="str">
        <f>_xlfn.XLOOKUP(Orders[[#This Row],[Customer ID]],customers!$A$2:$A$1001,customers!$I$2:$I$1001,,0)</f>
        <v>No</v>
      </c>
      <c r="S427" t="str">
        <v>DZI-35365-596</v>
      </c>
      <c r="T427">
        <v>44502</v>
      </c>
      <c r="U427" t="str">
        <v>54798-14109-HC</v>
      </c>
      <c r="V427" t="str">
        <v>E-M-0.2</v>
      </c>
      <c r="W427">
        <v>2</v>
      </c>
      <c r="X427" t="str">
        <v>Odelia Skerme</v>
      </c>
      <c r="Y427" t="str">
        <v>oskermen3@hatena.ne.jp</v>
      </c>
      <c r="Z427" t="str">
        <v>United States</v>
      </c>
      <c r="AA427" t="str">
        <v>Exc</v>
      </c>
      <c r="AB427" t="str">
        <v>M</v>
      </c>
      <c r="AC427">
        <v>0.2</v>
      </c>
      <c r="AD427">
        <v>4.125</v>
      </c>
      <c r="AE427">
        <v>8.25</v>
      </c>
      <c r="AF427" t="str">
        <v>Excelsa</v>
      </c>
      <c r="AG427" t="str">
        <v>Medium</v>
      </c>
      <c r="AH427" t="str">
        <v>Yes</v>
      </c>
    </row>
    <row r="428" spans="2:34" x14ac:dyDescent="0.35">
      <c r="B428" s="2" t="s">
        <v>2888</v>
      </c>
      <c r="C428" s="5">
        <v>43556</v>
      </c>
      <c r="D428" s="2" t="s">
        <v>2889</v>
      </c>
      <c r="E428" t="s">
        <v>6178</v>
      </c>
      <c r="F428" s="2">
        <v>4</v>
      </c>
      <c r="G428" s="2" t="str">
        <f>INDEX(customers!$A$2:$I$1001,MATCH(orders!$D428,customers!$A$2:$A$1001,0), MATCH(orders!G$1,customers!$A$1:$I$1,0))</f>
        <v>Manuel Darrigoe</v>
      </c>
      <c r="H428" s="2" t="str">
        <f>IF(INDEX(customers!$A$2:$I$1001,MATCH(orders!$D428,customers!$A$2:$A$1001,0), MATCH(orders!H$1,customers!$A$1:$I$1,0)) = 0, " ", INDEX(customers!$A$2:$I$1001,MATCH(orders!$D428,customers!$A$2:$A$1001,0), MATCH(orders!H$1,customers!$A$1:$I$1,0)))</f>
        <v>mdarrigoebu@hud.gov</v>
      </c>
      <c r="I428" s="2" t="str">
        <f>_xlfn.XLOOKUP(D428,customers!$A$1:$A$1001,customers!$G$1:$G$1001,,0)</f>
        <v>Ireland</v>
      </c>
      <c r="J428" t="str">
        <f>INDEX(products!$A$1:$G$49,MATCH(orders!$E428,products!$A$1:$A$49,0), MATCH(orders!J$1,products!$A$1:$G$1,0))</f>
        <v>Rob</v>
      </c>
      <c r="K428" t="str">
        <f>INDEX(products!$A$1:$G$49,MATCH(orders!$E428,products!$A$1:$A$49,0), MATCH(orders!K$1,products!$A$1:$G$1,0))</f>
        <v>L</v>
      </c>
      <c r="L428" s="3">
        <f>INDEX(products!$A$1:$G$49,MATCH(orders!$E428,products!$A$1:$A$49,0), MATCH(orders!L$1,products!$A$1:$G$1,0))</f>
        <v>0.2</v>
      </c>
      <c r="M428" s="4">
        <f>INDEX(products!$A$1:$G$49,MATCH(orders!$E428,products!$A$1:$A$49,0), MATCH(orders!M$1,products!$A$1:$G$1,0))</f>
        <v>3.5849999999999995</v>
      </c>
      <c r="N428" s="4">
        <f t="shared" si="12"/>
        <v>14.339999999999998</v>
      </c>
      <c r="O428" t="str">
        <f t="shared" si="13"/>
        <v>Robusta</v>
      </c>
      <c r="P428" t="str" cm="1">
        <f t="array" ref="P428">_xlfn.IFS(K428 = "M", "Medium", K428 = "L", "Light", K428 = "D", "Dark")</f>
        <v>Light</v>
      </c>
      <c r="Q428" t="str">
        <f>_xlfn.XLOOKUP(Orders[[#This Row],[Customer ID]],customers!$A$2:$A$1001,customers!$I$2:$I$1001,,0)</f>
        <v>Yes</v>
      </c>
      <c r="S428" t="str">
        <v>XIR-88982-743</v>
      </c>
      <c r="T428">
        <v>44387</v>
      </c>
      <c r="U428" t="str">
        <v>00852-54571-WP</v>
      </c>
      <c r="V428" t="str">
        <v>E-M-0.2</v>
      </c>
      <c r="W428">
        <v>2</v>
      </c>
      <c r="X428" t="str">
        <v>De Drewitt</v>
      </c>
      <c r="Y428" t="str">
        <v>ddrewittnf@mapquest.com</v>
      </c>
      <c r="Z428" t="str">
        <v>United States</v>
      </c>
      <c r="AA428" t="str">
        <v>Exc</v>
      </c>
      <c r="AB428" t="str">
        <v>M</v>
      </c>
      <c r="AC428">
        <v>0.2</v>
      </c>
      <c r="AD428">
        <v>4.125</v>
      </c>
      <c r="AE428">
        <v>8.25</v>
      </c>
      <c r="AF428" t="str">
        <v>Excelsa</v>
      </c>
      <c r="AG428" t="str">
        <v>Medium</v>
      </c>
      <c r="AH428" t="str">
        <v>Yes</v>
      </c>
    </row>
    <row r="429" spans="2:34" x14ac:dyDescent="0.35">
      <c r="B429" s="2" t="s">
        <v>2894</v>
      </c>
      <c r="C429" s="5">
        <v>44224</v>
      </c>
      <c r="D429" s="2" t="s">
        <v>2895</v>
      </c>
      <c r="E429" t="s">
        <v>6175</v>
      </c>
      <c r="F429" s="2">
        <v>3</v>
      </c>
      <c r="G429" s="2" t="str">
        <f>INDEX(customers!$A$2:$I$1001,MATCH(orders!$D429,customers!$A$2:$A$1001,0), MATCH(orders!G$1,customers!$A$1:$I$1,0))</f>
        <v>Kynthia Berick</v>
      </c>
      <c r="H429" s="2" t="str">
        <f>IF(INDEX(customers!$A$2:$I$1001,MATCH(orders!$D429,customers!$A$2:$A$1001,0), MATCH(orders!H$1,customers!$A$1:$I$1,0)) = 0, " ", INDEX(customers!$A$2:$I$1001,MATCH(orders!$D429,customers!$A$2:$A$1001,0), MATCH(orders!H$1,customers!$A$1:$I$1,0)))</f>
        <v xml:space="preserve"> </v>
      </c>
      <c r="I429" s="2" t="str">
        <f>_xlfn.XLOOKUP(D429,customers!$A$1:$A$1001,customers!$G$1:$G$1001,,0)</f>
        <v>United States</v>
      </c>
      <c r="J429" t="str">
        <f>INDEX(products!$A$1:$G$49,MATCH(orders!$E429,products!$A$1:$A$49,0), MATCH(orders!J$1,products!$A$1:$G$1,0))</f>
        <v>Ara</v>
      </c>
      <c r="K429" t="str">
        <f>INDEX(products!$A$1:$G$49,MATCH(orders!$E429,products!$A$1:$A$49,0), MATCH(orders!K$1,products!$A$1:$G$1,0))</f>
        <v>M</v>
      </c>
      <c r="L429" s="3">
        <f>INDEX(products!$A$1:$G$49,MATCH(orders!$E429,products!$A$1:$A$49,0), MATCH(orders!L$1,products!$A$1:$G$1,0))</f>
        <v>2.5</v>
      </c>
      <c r="M429" s="4">
        <f>INDEX(products!$A$1:$G$49,MATCH(orders!$E429,products!$A$1:$A$49,0), MATCH(orders!M$1,products!$A$1:$G$1,0))</f>
        <v>25.874999999999996</v>
      </c>
      <c r="N429" s="4">
        <f t="shared" si="12"/>
        <v>77.624999999999986</v>
      </c>
      <c r="O429" t="str">
        <f t="shared" si="13"/>
        <v>Arabica</v>
      </c>
      <c r="P429" t="str" cm="1">
        <f t="array" ref="P429">_xlfn.IFS(K429 = "M", "Medium", K429 = "L", "Light", K429 = "D", "Dark")</f>
        <v>Medium</v>
      </c>
      <c r="Q429" t="str">
        <f>_xlfn.XLOOKUP(Orders[[#This Row],[Customer ID]],customers!$A$2:$A$1001,customers!$I$2:$I$1001,,0)</f>
        <v>Yes</v>
      </c>
      <c r="S429" t="str">
        <v>GPU-79113-136</v>
      </c>
      <c r="T429">
        <v>43607</v>
      </c>
      <c r="U429" t="str">
        <v>73284-01385-SJ</v>
      </c>
      <c r="V429" t="str">
        <v>R-D-0.2</v>
      </c>
      <c r="W429">
        <v>3</v>
      </c>
      <c r="X429" t="str">
        <v>Abigail Tolworthy</v>
      </c>
      <c r="Y429" t="str">
        <v>atolworthy16@toplist.cz</v>
      </c>
      <c r="Z429" t="str">
        <v>United States</v>
      </c>
      <c r="AA429" t="str">
        <v>Rob</v>
      </c>
      <c r="AB429" t="str">
        <v>D</v>
      </c>
      <c r="AC429">
        <v>0.2</v>
      </c>
      <c r="AD429">
        <v>2.6849999999999996</v>
      </c>
      <c r="AE429">
        <v>8.0549999999999997</v>
      </c>
      <c r="AF429" t="str">
        <v>Robusta</v>
      </c>
      <c r="AG429" t="str">
        <v>Dark</v>
      </c>
      <c r="AH429" t="str">
        <v>Yes</v>
      </c>
    </row>
    <row r="430" spans="2:34" x14ac:dyDescent="0.35">
      <c r="B430" s="2" t="s">
        <v>2899</v>
      </c>
      <c r="C430" s="5">
        <v>43759</v>
      </c>
      <c r="D430" s="2" t="s">
        <v>2900</v>
      </c>
      <c r="E430" t="s">
        <v>6179</v>
      </c>
      <c r="F430" s="2">
        <v>5</v>
      </c>
      <c r="G430" s="2" t="str">
        <f>INDEX(customers!$A$2:$I$1001,MATCH(orders!$D430,customers!$A$2:$A$1001,0), MATCH(orders!G$1,customers!$A$1:$I$1,0))</f>
        <v>Minetta Ackrill</v>
      </c>
      <c r="H430" s="2" t="str">
        <f>IF(INDEX(customers!$A$2:$I$1001,MATCH(orders!$D430,customers!$A$2:$A$1001,0), MATCH(orders!H$1,customers!$A$1:$I$1,0)) = 0, " ", INDEX(customers!$A$2:$I$1001,MATCH(orders!$D430,customers!$A$2:$A$1001,0), MATCH(orders!H$1,customers!$A$1:$I$1,0)))</f>
        <v>mackrillbw@bandcamp.com</v>
      </c>
      <c r="I430" s="2" t="str">
        <f>_xlfn.XLOOKUP(D430,customers!$A$1:$A$1001,customers!$G$1:$G$1001,,0)</f>
        <v>United States</v>
      </c>
      <c r="J430" t="str">
        <f>INDEX(products!$A$1:$G$49,MATCH(orders!$E430,products!$A$1:$A$49,0), MATCH(orders!J$1,products!$A$1:$G$1,0))</f>
        <v>Rob</v>
      </c>
      <c r="K430" t="str">
        <f>INDEX(products!$A$1:$G$49,MATCH(orders!$E430,products!$A$1:$A$49,0), MATCH(orders!K$1,products!$A$1:$G$1,0))</f>
        <v>L</v>
      </c>
      <c r="L430" s="3">
        <f>INDEX(products!$A$1:$G$49,MATCH(orders!$E430,products!$A$1:$A$49,0), MATCH(orders!L$1,products!$A$1:$G$1,0))</f>
        <v>1</v>
      </c>
      <c r="M430" s="4">
        <f>INDEX(products!$A$1:$G$49,MATCH(orders!$E430,products!$A$1:$A$49,0), MATCH(orders!M$1,products!$A$1:$G$1,0))</f>
        <v>11.95</v>
      </c>
      <c r="N430" s="4">
        <f t="shared" si="12"/>
        <v>59.75</v>
      </c>
      <c r="O430" t="str">
        <f t="shared" si="13"/>
        <v>Robusta</v>
      </c>
      <c r="P430" t="str" cm="1">
        <f t="array" ref="P430">_xlfn.IFS(K430 = "M", "Medium", K430 = "L", "Light", K430 = "D", "Dark")</f>
        <v>Light</v>
      </c>
      <c r="Q430" t="str">
        <f>_xlfn.XLOOKUP(Orders[[#This Row],[Customer ID]],customers!$A$2:$A$1001,customers!$I$2:$I$1001,,0)</f>
        <v>No</v>
      </c>
      <c r="S430" t="str">
        <v>TJG-73587-353</v>
      </c>
      <c r="T430">
        <v>43883</v>
      </c>
      <c r="U430" t="str">
        <v>24766-58139-GT</v>
      </c>
      <c r="V430" t="str">
        <v>R-D-0.2</v>
      </c>
      <c r="W430">
        <v>3</v>
      </c>
      <c r="X430" t="str">
        <v>Kendra Glison</v>
      </c>
      <c r="Y430" t="str">
        <v xml:space="preserve"> </v>
      </c>
      <c r="Z430" t="str">
        <v>United States</v>
      </c>
      <c r="AA430" t="str">
        <v>Rob</v>
      </c>
      <c r="AB430" t="str">
        <v>D</v>
      </c>
      <c r="AC430">
        <v>0.2</v>
      </c>
      <c r="AD430">
        <v>2.6849999999999996</v>
      </c>
      <c r="AE430">
        <v>8.0549999999999997</v>
      </c>
      <c r="AF430" t="str">
        <v>Robusta</v>
      </c>
      <c r="AG430" t="str">
        <v>Dark</v>
      </c>
      <c r="AH430" t="str">
        <v>Yes</v>
      </c>
    </row>
    <row r="431" spans="2:34" x14ac:dyDescent="0.35">
      <c r="B431" s="2" t="s">
        <v>2905</v>
      </c>
      <c r="C431" s="5">
        <v>44367</v>
      </c>
      <c r="D431" s="2" t="s">
        <v>2586</v>
      </c>
      <c r="E431" t="s">
        <v>6140</v>
      </c>
      <c r="F431" s="2">
        <v>6</v>
      </c>
      <c r="G431" s="2" t="str">
        <f>INDEX(customers!$A$2:$I$1001,MATCH(orders!$D431,customers!$A$2:$A$1001,0), MATCH(orders!G$1,customers!$A$1:$I$1,0))</f>
        <v>Terri Farra</v>
      </c>
      <c r="H431" s="2" t="str">
        <f>IF(INDEX(customers!$A$2:$I$1001,MATCH(orders!$D431,customers!$A$2:$A$1001,0), MATCH(orders!H$1,customers!$A$1:$I$1,0)) = 0, " ", INDEX(customers!$A$2:$I$1001,MATCH(orders!$D431,customers!$A$2:$A$1001,0), MATCH(orders!H$1,customers!$A$1:$I$1,0)))</f>
        <v>tfarraac@behance.net</v>
      </c>
      <c r="I431" s="2" t="str">
        <f>_xlfn.XLOOKUP(D431,customers!$A$1:$A$1001,customers!$G$1:$G$1001,,0)</f>
        <v>United States</v>
      </c>
      <c r="J431" t="str">
        <f>INDEX(products!$A$1:$G$49,MATCH(orders!$E431,products!$A$1:$A$49,0), MATCH(orders!J$1,products!$A$1:$G$1,0))</f>
        <v>Ara</v>
      </c>
      <c r="K431" t="str">
        <f>INDEX(products!$A$1:$G$49,MATCH(orders!$E431,products!$A$1:$A$49,0), MATCH(orders!K$1,products!$A$1:$G$1,0))</f>
        <v>L</v>
      </c>
      <c r="L431" s="3">
        <f>INDEX(products!$A$1:$G$49,MATCH(orders!$E431,products!$A$1:$A$49,0), MATCH(orders!L$1,products!$A$1:$G$1,0))</f>
        <v>1</v>
      </c>
      <c r="M431" s="4">
        <f>INDEX(products!$A$1:$G$49,MATCH(orders!$E431,products!$A$1:$A$49,0), MATCH(orders!M$1,products!$A$1:$G$1,0))</f>
        <v>12.95</v>
      </c>
      <c r="N431" s="4">
        <f t="shared" si="12"/>
        <v>77.699999999999989</v>
      </c>
      <c r="O431" t="str">
        <f t="shared" si="13"/>
        <v>Arabica</v>
      </c>
      <c r="P431" t="str" cm="1">
        <f t="array" ref="P431">_xlfn.IFS(K431 = "M", "Medium", K431 = "L", "Light", K431 = "D", "Dark")</f>
        <v>Light</v>
      </c>
      <c r="Q431" t="str">
        <f>_xlfn.XLOOKUP(Orders[[#This Row],[Customer ID]],customers!$A$2:$A$1001,customers!$I$2:$I$1001,,0)</f>
        <v>No</v>
      </c>
      <c r="S431" t="str">
        <v>ALR-62963-723</v>
      </c>
      <c r="T431">
        <v>44003</v>
      </c>
      <c r="U431" t="str">
        <v>80463-43913-WZ</v>
      </c>
      <c r="V431" t="str">
        <v>R-D-0.2</v>
      </c>
      <c r="W431">
        <v>3</v>
      </c>
      <c r="X431" t="str">
        <v>Malynda Purbrick</v>
      </c>
      <c r="Y431" t="str">
        <v xml:space="preserve"> </v>
      </c>
      <c r="Z431" t="str">
        <v>Ireland</v>
      </c>
      <c r="AA431" t="str">
        <v>Rob</v>
      </c>
      <c r="AB431" t="str">
        <v>D</v>
      </c>
      <c r="AC431">
        <v>0.2</v>
      </c>
      <c r="AD431">
        <v>2.6849999999999996</v>
      </c>
      <c r="AE431">
        <v>8.0549999999999997</v>
      </c>
      <c r="AF431" t="str">
        <v>Robusta</v>
      </c>
      <c r="AG431" t="str">
        <v>Dark</v>
      </c>
      <c r="AH431" t="str">
        <v>Yes</v>
      </c>
    </row>
    <row r="432" spans="2:34" x14ac:dyDescent="0.35">
      <c r="B432" s="2" t="s">
        <v>2911</v>
      </c>
      <c r="C432" s="5">
        <v>44504</v>
      </c>
      <c r="D432" s="2" t="s">
        <v>2912</v>
      </c>
      <c r="E432" t="s">
        <v>6163</v>
      </c>
      <c r="F432" s="2">
        <v>2</v>
      </c>
      <c r="G432" s="2" t="str">
        <f>INDEX(customers!$A$2:$I$1001,MATCH(orders!$D432,customers!$A$2:$A$1001,0), MATCH(orders!G$1,customers!$A$1:$I$1,0))</f>
        <v>Melosa Kippen</v>
      </c>
      <c r="H432" s="2" t="str">
        <f>IF(INDEX(customers!$A$2:$I$1001,MATCH(orders!$D432,customers!$A$2:$A$1001,0), MATCH(orders!H$1,customers!$A$1:$I$1,0)) = 0, " ", INDEX(customers!$A$2:$I$1001,MATCH(orders!$D432,customers!$A$2:$A$1001,0), MATCH(orders!H$1,customers!$A$1:$I$1,0)))</f>
        <v>mkippenby@dion.ne.jp</v>
      </c>
      <c r="I432" s="2" t="str">
        <f>_xlfn.XLOOKUP(D432,customers!$A$1:$A$1001,customers!$G$1:$G$1001,,0)</f>
        <v>United States</v>
      </c>
      <c r="J432" t="str">
        <f>INDEX(products!$A$1:$G$49,MATCH(orders!$E432,products!$A$1:$A$49,0), MATCH(orders!J$1,products!$A$1:$G$1,0))</f>
        <v>Rob</v>
      </c>
      <c r="K432" t="str">
        <f>INDEX(products!$A$1:$G$49,MATCH(orders!$E432,products!$A$1:$A$49,0), MATCH(orders!K$1,products!$A$1:$G$1,0))</f>
        <v>D</v>
      </c>
      <c r="L432" s="3">
        <f>INDEX(products!$A$1:$G$49,MATCH(orders!$E432,products!$A$1:$A$49,0), MATCH(orders!L$1,products!$A$1:$G$1,0))</f>
        <v>0.2</v>
      </c>
      <c r="M432" s="4">
        <f>INDEX(products!$A$1:$G$49,MATCH(orders!$E432,products!$A$1:$A$49,0), MATCH(orders!M$1,products!$A$1:$G$1,0))</f>
        <v>2.6849999999999996</v>
      </c>
      <c r="N432" s="4">
        <f t="shared" si="12"/>
        <v>5.3699999999999992</v>
      </c>
      <c r="O432" t="str">
        <f t="shared" si="13"/>
        <v>Robusta</v>
      </c>
      <c r="P432" t="str" cm="1">
        <f t="array" ref="P432">_xlfn.IFS(K432 = "M", "Medium", K432 = "L", "Light", K432 = "D", "Dark")</f>
        <v>Dark</v>
      </c>
      <c r="Q432" t="str">
        <f>_xlfn.XLOOKUP(Orders[[#This Row],[Customer ID]],customers!$A$2:$A$1001,customers!$I$2:$I$1001,,0)</f>
        <v>Yes</v>
      </c>
      <c r="S432" t="str">
        <v>CPV-90280-133</v>
      </c>
      <c r="T432">
        <v>43544</v>
      </c>
      <c r="U432" t="str">
        <v>66458-91190-YC</v>
      </c>
      <c r="V432" t="str">
        <v>R-D-0.2</v>
      </c>
      <c r="W432">
        <v>3</v>
      </c>
      <c r="X432" t="str">
        <v>Marja Urion</v>
      </c>
      <c r="Y432" t="str">
        <v>murione5@alexa.com</v>
      </c>
      <c r="Z432" t="str">
        <v>Ireland</v>
      </c>
      <c r="AA432" t="str">
        <v>Rob</v>
      </c>
      <c r="AB432" t="str">
        <v>D</v>
      </c>
      <c r="AC432">
        <v>0.2</v>
      </c>
      <c r="AD432">
        <v>2.6849999999999996</v>
      </c>
      <c r="AE432">
        <v>8.0549999999999997</v>
      </c>
      <c r="AF432" t="str">
        <v>Robusta</v>
      </c>
      <c r="AG432" t="str">
        <v>Dark</v>
      </c>
      <c r="AH432" t="str">
        <v>Yes</v>
      </c>
    </row>
    <row r="433" spans="2:34" x14ac:dyDescent="0.35">
      <c r="B433" s="2" t="s">
        <v>2917</v>
      </c>
      <c r="C433" s="5">
        <v>44291</v>
      </c>
      <c r="D433" s="2" t="s">
        <v>2918</v>
      </c>
      <c r="E433" t="s">
        <v>6185</v>
      </c>
      <c r="F433" s="2">
        <v>3</v>
      </c>
      <c r="G433" s="2" t="str">
        <f>INDEX(customers!$A$2:$I$1001,MATCH(orders!$D433,customers!$A$2:$A$1001,0), MATCH(orders!G$1,customers!$A$1:$I$1,0))</f>
        <v>Witty Ranson</v>
      </c>
      <c r="H433" s="2" t="str">
        <f>IF(INDEX(customers!$A$2:$I$1001,MATCH(orders!$D433,customers!$A$2:$A$1001,0), MATCH(orders!H$1,customers!$A$1:$I$1,0)) = 0, " ", INDEX(customers!$A$2:$I$1001,MATCH(orders!$D433,customers!$A$2:$A$1001,0), MATCH(orders!H$1,customers!$A$1:$I$1,0)))</f>
        <v>wransonbz@ted.com</v>
      </c>
      <c r="I433" s="2" t="str">
        <f>_xlfn.XLOOKUP(D433,customers!$A$1:$A$1001,customers!$G$1:$G$1001,,0)</f>
        <v>Ireland</v>
      </c>
      <c r="J433" t="str">
        <f>INDEX(products!$A$1:$G$49,MATCH(orders!$E433,products!$A$1:$A$49,0), MATCH(orders!J$1,products!$A$1:$G$1,0))</f>
        <v>Exc</v>
      </c>
      <c r="K433" t="str">
        <f>INDEX(products!$A$1:$G$49,MATCH(orders!$E433,products!$A$1:$A$49,0), MATCH(orders!K$1,products!$A$1:$G$1,0))</f>
        <v>D</v>
      </c>
      <c r="L433" s="3">
        <f>INDEX(products!$A$1:$G$49,MATCH(orders!$E433,products!$A$1:$A$49,0), MATCH(orders!L$1,products!$A$1:$G$1,0))</f>
        <v>2.5</v>
      </c>
      <c r="M433" s="4">
        <f>INDEX(products!$A$1:$G$49,MATCH(orders!$E433,products!$A$1:$A$49,0), MATCH(orders!M$1,products!$A$1:$G$1,0))</f>
        <v>27.945</v>
      </c>
      <c r="N433" s="4">
        <f t="shared" si="12"/>
        <v>83.835000000000008</v>
      </c>
      <c r="O433" t="str">
        <f t="shared" si="13"/>
        <v>Excelsa</v>
      </c>
      <c r="P433" t="str" cm="1">
        <f t="array" ref="P433">_xlfn.IFS(K433 = "M", "Medium", K433 = "L", "Light", K433 = "D", "Dark")</f>
        <v>Dark</v>
      </c>
      <c r="Q433" t="str">
        <f>_xlfn.XLOOKUP(Orders[[#This Row],[Customer ID]],customers!$A$2:$A$1001,customers!$I$2:$I$1001,,0)</f>
        <v>Yes</v>
      </c>
      <c r="S433" t="str">
        <v>XYL-52196-459</v>
      </c>
      <c r="T433">
        <v>43587</v>
      </c>
      <c r="U433" t="str">
        <v>13549-65017-VE</v>
      </c>
      <c r="V433" t="str">
        <v>R-D-0.2</v>
      </c>
      <c r="W433">
        <v>3</v>
      </c>
      <c r="X433" t="str">
        <v>Jennifer Wilkisson</v>
      </c>
      <c r="Y433" t="str">
        <v>jwilkissongf@nba.com</v>
      </c>
      <c r="Z433" t="str">
        <v>United States</v>
      </c>
      <c r="AA433" t="str">
        <v>Rob</v>
      </c>
      <c r="AB433" t="str">
        <v>D</v>
      </c>
      <c r="AC433">
        <v>0.2</v>
      </c>
      <c r="AD433">
        <v>2.6849999999999996</v>
      </c>
      <c r="AE433">
        <v>8.0549999999999997</v>
      </c>
      <c r="AF433" t="str">
        <v>Robusta</v>
      </c>
      <c r="AG433" t="str">
        <v>Dark</v>
      </c>
      <c r="AH433" t="str">
        <v>Yes</v>
      </c>
    </row>
    <row r="434" spans="2:34" x14ac:dyDescent="0.35">
      <c r="B434" s="2" t="s">
        <v>2923</v>
      </c>
      <c r="C434" s="5">
        <v>43808</v>
      </c>
      <c r="D434" s="2" t="s">
        <v>2924</v>
      </c>
      <c r="E434" t="s">
        <v>6155</v>
      </c>
      <c r="F434" s="2">
        <v>2</v>
      </c>
      <c r="G434" s="2" t="str">
        <f>INDEX(customers!$A$2:$I$1001,MATCH(orders!$D434,customers!$A$2:$A$1001,0), MATCH(orders!G$1,customers!$A$1:$I$1,0))</f>
        <v>Rod Gowdie</v>
      </c>
      <c r="H434" s="2" t="str">
        <f>IF(INDEX(customers!$A$2:$I$1001,MATCH(orders!$D434,customers!$A$2:$A$1001,0), MATCH(orders!H$1,customers!$A$1:$I$1,0)) = 0, " ", INDEX(customers!$A$2:$I$1001,MATCH(orders!$D434,customers!$A$2:$A$1001,0), MATCH(orders!H$1,customers!$A$1:$I$1,0)))</f>
        <v xml:space="preserve"> </v>
      </c>
      <c r="I434" s="2" t="str">
        <f>_xlfn.XLOOKUP(D434,customers!$A$1:$A$1001,customers!$G$1:$G$1001,,0)</f>
        <v>United States</v>
      </c>
      <c r="J434" t="str">
        <f>INDEX(products!$A$1:$G$49,MATCH(orders!$E434,products!$A$1:$A$49,0), MATCH(orders!J$1,products!$A$1:$G$1,0))</f>
        <v>Ara</v>
      </c>
      <c r="K434" t="str">
        <f>INDEX(products!$A$1:$G$49,MATCH(orders!$E434,products!$A$1:$A$49,0), MATCH(orders!K$1,products!$A$1:$G$1,0))</f>
        <v>M</v>
      </c>
      <c r="L434" s="3">
        <f>INDEX(products!$A$1:$G$49,MATCH(orders!$E434,products!$A$1:$A$49,0), MATCH(orders!L$1,products!$A$1:$G$1,0))</f>
        <v>1</v>
      </c>
      <c r="M434" s="4">
        <f>INDEX(products!$A$1:$G$49,MATCH(orders!$E434,products!$A$1:$A$49,0), MATCH(orders!M$1,products!$A$1:$G$1,0))</f>
        <v>11.25</v>
      </c>
      <c r="N434" s="4">
        <f t="shared" si="12"/>
        <v>22.5</v>
      </c>
      <c r="O434" t="str">
        <f t="shared" si="13"/>
        <v>Arabica</v>
      </c>
      <c r="P434" t="str" cm="1">
        <f t="array" ref="P434">_xlfn.IFS(K434 = "M", "Medium", K434 = "L", "Light", K434 = "D", "Dark")</f>
        <v>Medium</v>
      </c>
      <c r="Q434" t="str">
        <f>_xlfn.XLOOKUP(Orders[[#This Row],[Customer ID]],customers!$A$2:$A$1001,customers!$I$2:$I$1001,,0)</f>
        <v>No</v>
      </c>
      <c r="S434" t="str">
        <v>TXH-78646-919</v>
      </c>
      <c r="T434">
        <v>44330</v>
      </c>
      <c r="U434" t="str">
        <v>98430-37820-UV</v>
      </c>
      <c r="V434" t="str">
        <v>R-D-0.2</v>
      </c>
      <c r="W434">
        <v>3</v>
      </c>
      <c r="X434" t="str">
        <v>Deonne Shortall</v>
      </c>
      <c r="Y434" t="str">
        <v>dshortallj2@wikipedia.org</v>
      </c>
      <c r="Z434" t="str">
        <v>United States</v>
      </c>
      <c r="AA434" t="str">
        <v>Rob</v>
      </c>
      <c r="AB434" t="str">
        <v>D</v>
      </c>
      <c r="AC434">
        <v>0.2</v>
      </c>
      <c r="AD434">
        <v>2.6849999999999996</v>
      </c>
      <c r="AE434">
        <v>8.0549999999999997</v>
      </c>
      <c r="AF434" t="str">
        <v>Robusta</v>
      </c>
      <c r="AG434" t="str">
        <v>Dark</v>
      </c>
      <c r="AH434" t="str">
        <v>Yes</v>
      </c>
    </row>
    <row r="435" spans="2:34" x14ac:dyDescent="0.35">
      <c r="B435" s="2" t="s">
        <v>2928</v>
      </c>
      <c r="C435" s="5">
        <v>44563</v>
      </c>
      <c r="D435" s="2" t="s">
        <v>2929</v>
      </c>
      <c r="E435" t="s">
        <v>6181</v>
      </c>
      <c r="F435" s="2">
        <v>6</v>
      </c>
      <c r="G435" s="2" t="str">
        <f>INDEX(customers!$A$2:$I$1001,MATCH(orders!$D435,customers!$A$2:$A$1001,0), MATCH(orders!G$1,customers!$A$1:$I$1,0))</f>
        <v>Lemuel Rignold</v>
      </c>
      <c r="H435" s="2" t="str">
        <f>IF(INDEX(customers!$A$2:$I$1001,MATCH(orders!$D435,customers!$A$2:$A$1001,0), MATCH(orders!H$1,customers!$A$1:$I$1,0)) = 0, " ", INDEX(customers!$A$2:$I$1001,MATCH(orders!$D435,customers!$A$2:$A$1001,0), MATCH(orders!H$1,customers!$A$1:$I$1,0)))</f>
        <v>lrignoldc1@miibeian.gov.cn</v>
      </c>
      <c r="I435" s="2" t="str">
        <f>_xlfn.XLOOKUP(D435,customers!$A$1:$A$1001,customers!$G$1:$G$1001,,0)</f>
        <v>United States</v>
      </c>
      <c r="J435" t="str">
        <f>INDEX(products!$A$1:$G$49,MATCH(orders!$E435,products!$A$1:$A$49,0), MATCH(orders!J$1,products!$A$1:$G$1,0))</f>
        <v>Lib</v>
      </c>
      <c r="K435" t="str">
        <f>INDEX(products!$A$1:$G$49,MATCH(orders!$E435,products!$A$1:$A$49,0), MATCH(orders!K$1,products!$A$1:$G$1,0))</f>
        <v>M</v>
      </c>
      <c r="L435" s="3">
        <f>INDEX(products!$A$1:$G$49,MATCH(orders!$E435,products!$A$1:$A$49,0), MATCH(orders!L$1,products!$A$1:$G$1,0))</f>
        <v>2.5</v>
      </c>
      <c r="M435" s="4">
        <f>INDEX(products!$A$1:$G$49,MATCH(orders!$E435,products!$A$1:$A$49,0), MATCH(orders!M$1,products!$A$1:$G$1,0))</f>
        <v>33.464999999999996</v>
      </c>
      <c r="N435" s="4">
        <f t="shared" si="12"/>
        <v>200.78999999999996</v>
      </c>
      <c r="O435" t="str">
        <f t="shared" si="13"/>
        <v>Liberica</v>
      </c>
      <c r="P435" t="str" cm="1">
        <f t="array" ref="P435">_xlfn.IFS(K435 = "M", "Medium", K435 = "L", "Light", K435 = "D", "Dark")</f>
        <v>Medium</v>
      </c>
      <c r="Q435" t="str">
        <f>_xlfn.XLOOKUP(Orders[[#This Row],[Customer ID]],customers!$A$2:$A$1001,customers!$I$2:$I$1001,,0)</f>
        <v>Yes</v>
      </c>
      <c r="S435" t="str">
        <v>IWL-13117-537</v>
      </c>
      <c r="T435">
        <v>43950</v>
      </c>
      <c r="U435" t="str">
        <v>29129-60664-KO</v>
      </c>
      <c r="V435" t="str">
        <v>R-D-0.2</v>
      </c>
      <c r="W435">
        <v>3</v>
      </c>
      <c r="X435" t="str">
        <v>Guenevere Ruggen</v>
      </c>
      <c r="Y435" t="str">
        <v>gruggenm6@nymag.com</v>
      </c>
      <c r="Z435" t="str">
        <v>United States</v>
      </c>
      <c r="AA435" t="str">
        <v>Rob</v>
      </c>
      <c r="AB435" t="str">
        <v>D</v>
      </c>
      <c r="AC435">
        <v>0.2</v>
      </c>
      <c r="AD435">
        <v>2.6849999999999996</v>
      </c>
      <c r="AE435">
        <v>8.0549999999999997</v>
      </c>
      <c r="AF435" t="str">
        <v>Robusta</v>
      </c>
      <c r="AG435" t="str">
        <v>Dark</v>
      </c>
      <c r="AH435" t="str">
        <v>Yes</v>
      </c>
    </row>
    <row r="436" spans="2:34" x14ac:dyDescent="0.35">
      <c r="B436" s="2" t="s">
        <v>2934</v>
      </c>
      <c r="C436" s="5">
        <v>43807</v>
      </c>
      <c r="D436" s="2" t="s">
        <v>2935</v>
      </c>
      <c r="E436" t="s">
        <v>6155</v>
      </c>
      <c r="F436" s="2">
        <v>6</v>
      </c>
      <c r="G436" s="2" t="str">
        <f>INDEX(customers!$A$2:$I$1001,MATCH(orders!$D436,customers!$A$2:$A$1001,0), MATCH(orders!G$1,customers!$A$1:$I$1,0))</f>
        <v>Nevsa Fields</v>
      </c>
      <c r="H436" s="2" t="str">
        <f>IF(INDEX(customers!$A$2:$I$1001,MATCH(orders!$D436,customers!$A$2:$A$1001,0), MATCH(orders!H$1,customers!$A$1:$I$1,0)) = 0, " ", INDEX(customers!$A$2:$I$1001,MATCH(orders!$D436,customers!$A$2:$A$1001,0), MATCH(orders!H$1,customers!$A$1:$I$1,0)))</f>
        <v xml:space="preserve"> </v>
      </c>
      <c r="I436" s="2" t="str">
        <f>_xlfn.XLOOKUP(D436,customers!$A$1:$A$1001,customers!$G$1:$G$1001,,0)</f>
        <v>United States</v>
      </c>
      <c r="J436" t="str">
        <f>INDEX(products!$A$1:$G$49,MATCH(orders!$E436,products!$A$1:$A$49,0), MATCH(orders!J$1,products!$A$1:$G$1,0))</f>
        <v>Ara</v>
      </c>
      <c r="K436" t="str">
        <f>INDEX(products!$A$1:$G$49,MATCH(orders!$E436,products!$A$1:$A$49,0), MATCH(orders!K$1,products!$A$1:$G$1,0))</f>
        <v>M</v>
      </c>
      <c r="L436" s="3">
        <f>INDEX(products!$A$1:$G$49,MATCH(orders!$E436,products!$A$1:$A$49,0), MATCH(orders!L$1,products!$A$1:$G$1,0))</f>
        <v>1</v>
      </c>
      <c r="M436" s="4">
        <f>INDEX(products!$A$1:$G$49,MATCH(orders!$E436,products!$A$1:$A$49,0), MATCH(orders!M$1,products!$A$1:$G$1,0))</f>
        <v>11.25</v>
      </c>
      <c r="N436" s="4">
        <f t="shared" si="12"/>
        <v>67.5</v>
      </c>
      <c r="O436" t="str">
        <f t="shared" si="13"/>
        <v>Arabica</v>
      </c>
      <c r="P436" t="str" cm="1">
        <f t="array" ref="P436">_xlfn.IFS(K436 = "M", "Medium", K436 = "L", "Light", K436 = "D", "Dark")</f>
        <v>Medium</v>
      </c>
      <c r="Q436" t="str">
        <f>_xlfn.XLOOKUP(Orders[[#This Row],[Customer ID]],customers!$A$2:$A$1001,customers!$I$2:$I$1001,,0)</f>
        <v>No</v>
      </c>
      <c r="S436" t="str">
        <v>HBH-64794-080</v>
      </c>
      <c r="T436">
        <v>44235</v>
      </c>
      <c r="U436" t="str">
        <v>40560-18556-YE</v>
      </c>
      <c r="V436" t="str">
        <v>R-D-0.2</v>
      </c>
      <c r="W436">
        <v>3</v>
      </c>
      <c r="X436" t="str">
        <v>Chaddie Bennie</v>
      </c>
      <c r="Y436" t="str">
        <v xml:space="preserve"> </v>
      </c>
      <c r="Z436" t="str">
        <v>United States</v>
      </c>
      <c r="AA436" t="str">
        <v>Rob</v>
      </c>
      <c r="AB436" t="str">
        <v>D</v>
      </c>
      <c r="AC436">
        <v>0.2</v>
      </c>
      <c r="AD436">
        <v>2.6849999999999996</v>
      </c>
      <c r="AE436">
        <v>8.0549999999999997</v>
      </c>
      <c r="AF436" t="str">
        <v>Robusta</v>
      </c>
      <c r="AG436" t="str">
        <v>Dark</v>
      </c>
      <c r="AH436" t="str">
        <v>Yes</v>
      </c>
    </row>
    <row r="437" spans="2:34" x14ac:dyDescent="0.35">
      <c r="B437" s="2" t="s">
        <v>2939</v>
      </c>
      <c r="C437" s="5">
        <v>44528</v>
      </c>
      <c r="D437" s="2" t="s">
        <v>2940</v>
      </c>
      <c r="E437" t="s">
        <v>6139</v>
      </c>
      <c r="F437" s="2">
        <v>1</v>
      </c>
      <c r="G437" s="2" t="str">
        <f>INDEX(customers!$A$2:$I$1001,MATCH(orders!$D437,customers!$A$2:$A$1001,0), MATCH(orders!G$1,customers!$A$1:$I$1,0))</f>
        <v>Chance Rowthorn</v>
      </c>
      <c r="H437" s="2" t="str">
        <f>IF(INDEX(customers!$A$2:$I$1001,MATCH(orders!$D437,customers!$A$2:$A$1001,0), MATCH(orders!H$1,customers!$A$1:$I$1,0)) = 0, " ", INDEX(customers!$A$2:$I$1001,MATCH(orders!$D437,customers!$A$2:$A$1001,0), MATCH(orders!H$1,customers!$A$1:$I$1,0)))</f>
        <v>crowthornc3@msn.com</v>
      </c>
      <c r="I437" s="2" t="str">
        <f>_xlfn.XLOOKUP(D437,customers!$A$1:$A$1001,customers!$G$1:$G$1001,,0)</f>
        <v>United States</v>
      </c>
      <c r="J437" t="str">
        <f>INDEX(products!$A$1:$G$49,MATCH(orders!$E437,products!$A$1:$A$49,0), MATCH(orders!J$1,products!$A$1:$G$1,0))</f>
        <v>Exc</v>
      </c>
      <c r="K437" t="str">
        <f>INDEX(products!$A$1:$G$49,MATCH(orders!$E437,products!$A$1:$A$49,0), MATCH(orders!K$1,products!$A$1:$G$1,0))</f>
        <v>M</v>
      </c>
      <c r="L437" s="3">
        <f>INDEX(products!$A$1:$G$49,MATCH(orders!$E437,products!$A$1:$A$49,0), MATCH(orders!L$1,products!$A$1:$G$1,0))</f>
        <v>0.5</v>
      </c>
      <c r="M437" s="4">
        <f>INDEX(products!$A$1:$G$49,MATCH(orders!$E437,products!$A$1:$A$49,0), MATCH(orders!M$1,products!$A$1:$G$1,0))</f>
        <v>8.25</v>
      </c>
      <c r="N437" s="4">
        <f t="shared" si="12"/>
        <v>8.25</v>
      </c>
      <c r="O437" t="str">
        <f t="shared" si="13"/>
        <v>Excelsa</v>
      </c>
      <c r="P437" t="str" cm="1">
        <f t="array" ref="P437">_xlfn.IFS(K437 = "M", "Medium", K437 = "L", "Light", K437 = "D", "Dark")</f>
        <v>Medium</v>
      </c>
      <c r="Q437" t="str">
        <f>_xlfn.XLOOKUP(Orders[[#This Row],[Customer ID]],customers!$A$2:$A$1001,customers!$I$2:$I$1001,,0)</f>
        <v>No</v>
      </c>
      <c r="S437" t="str">
        <v>VMW-26889-781</v>
      </c>
      <c r="T437">
        <v>43644</v>
      </c>
      <c r="U437" t="str">
        <v>36078-91009-WU</v>
      </c>
      <c r="V437" t="str">
        <v>A-L-0.2</v>
      </c>
      <c r="W437">
        <v>2</v>
      </c>
      <c r="X437" t="str">
        <v>Arda Curley</v>
      </c>
      <c r="Y437" t="str">
        <v>acurley1b@hao123.com</v>
      </c>
      <c r="Z437" t="str">
        <v>United States</v>
      </c>
      <c r="AA437" t="str">
        <v>Ara</v>
      </c>
      <c r="AB437" t="str">
        <v>L</v>
      </c>
      <c r="AC437">
        <v>0.2</v>
      </c>
      <c r="AD437">
        <v>3.8849999999999998</v>
      </c>
      <c r="AE437">
        <v>7.77</v>
      </c>
      <c r="AF437" t="str">
        <v>Arabica</v>
      </c>
      <c r="AG437" t="str">
        <v>Light</v>
      </c>
      <c r="AH437" t="str">
        <v>Yes</v>
      </c>
    </row>
    <row r="438" spans="2:34" x14ac:dyDescent="0.35">
      <c r="B438" s="2" t="s">
        <v>2945</v>
      </c>
      <c r="C438" s="5">
        <v>44631</v>
      </c>
      <c r="D438" s="2" t="s">
        <v>2946</v>
      </c>
      <c r="E438" t="s">
        <v>6145</v>
      </c>
      <c r="F438" s="2">
        <v>2</v>
      </c>
      <c r="G438" s="2" t="str">
        <f>INDEX(customers!$A$2:$I$1001,MATCH(orders!$D438,customers!$A$2:$A$1001,0), MATCH(orders!G$1,customers!$A$1:$I$1,0))</f>
        <v>Orly Ryland</v>
      </c>
      <c r="H438" s="2" t="str">
        <f>IF(INDEX(customers!$A$2:$I$1001,MATCH(orders!$D438,customers!$A$2:$A$1001,0), MATCH(orders!H$1,customers!$A$1:$I$1,0)) = 0, " ", INDEX(customers!$A$2:$I$1001,MATCH(orders!$D438,customers!$A$2:$A$1001,0), MATCH(orders!H$1,customers!$A$1:$I$1,0)))</f>
        <v>orylandc4@deviantart.com</v>
      </c>
      <c r="I438" s="2" t="str">
        <f>_xlfn.XLOOKUP(D438,customers!$A$1:$A$1001,customers!$G$1:$G$1001,,0)</f>
        <v>United States</v>
      </c>
      <c r="J438" t="str">
        <f>INDEX(products!$A$1:$G$49,MATCH(orders!$E438,products!$A$1:$A$49,0), MATCH(orders!J$1,products!$A$1:$G$1,0))</f>
        <v>Lib</v>
      </c>
      <c r="K438" t="str">
        <f>INDEX(products!$A$1:$G$49,MATCH(orders!$E438,products!$A$1:$A$49,0), MATCH(orders!K$1,products!$A$1:$G$1,0))</f>
        <v>L</v>
      </c>
      <c r="L438" s="3">
        <f>INDEX(products!$A$1:$G$49,MATCH(orders!$E438,products!$A$1:$A$49,0), MATCH(orders!L$1,products!$A$1:$G$1,0))</f>
        <v>0.2</v>
      </c>
      <c r="M438" s="4">
        <f>INDEX(products!$A$1:$G$49,MATCH(orders!$E438,products!$A$1:$A$49,0), MATCH(orders!M$1,products!$A$1:$G$1,0))</f>
        <v>4.7549999999999999</v>
      </c>
      <c r="N438" s="4">
        <f t="shared" si="12"/>
        <v>9.51</v>
      </c>
      <c r="O438" t="str">
        <f t="shared" si="13"/>
        <v>Liberica</v>
      </c>
      <c r="P438" t="str" cm="1">
        <f t="array" ref="P438">_xlfn.IFS(K438 = "M", "Medium", K438 = "L", "Light", K438 = "D", "Dark")</f>
        <v>Light</v>
      </c>
      <c r="Q438" t="str">
        <f>_xlfn.XLOOKUP(Orders[[#This Row],[Customer ID]],customers!$A$2:$A$1001,customers!$I$2:$I$1001,,0)</f>
        <v>Yes</v>
      </c>
      <c r="S438" t="str">
        <v>FJQ-60035-234</v>
      </c>
      <c r="T438">
        <v>44291</v>
      </c>
      <c r="U438" t="str">
        <v>08847-29858-HN</v>
      </c>
      <c r="V438" t="str">
        <v>A-L-0.2</v>
      </c>
      <c r="W438">
        <v>2</v>
      </c>
      <c r="X438" t="str">
        <v>Rudiger Di Bartolomeo</v>
      </c>
      <c r="Y438" t="str">
        <v xml:space="preserve"> </v>
      </c>
      <c r="Z438" t="str">
        <v>United States</v>
      </c>
      <c r="AA438" t="str">
        <v>Ara</v>
      </c>
      <c r="AB438" t="str">
        <v>L</v>
      </c>
      <c r="AC438">
        <v>0.2</v>
      </c>
      <c r="AD438">
        <v>3.8849999999999998</v>
      </c>
      <c r="AE438">
        <v>7.77</v>
      </c>
      <c r="AF438" t="str">
        <v>Arabica</v>
      </c>
      <c r="AG438" t="str">
        <v>Light</v>
      </c>
      <c r="AH438" t="str">
        <v>Yes</v>
      </c>
    </row>
    <row r="439" spans="2:34" x14ac:dyDescent="0.35">
      <c r="B439" s="2" t="s">
        <v>2951</v>
      </c>
      <c r="C439" s="5">
        <v>44213</v>
      </c>
      <c r="D439" s="2" t="s">
        <v>2952</v>
      </c>
      <c r="E439" t="s">
        <v>6165</v>
      </c>
      <c r="F439" s="2">
        <v>1</v>
      </c>
      <c r="G439" s="2" t="str">
        <f>INDEX(customers!$A$2:$I$1001,MATCH(orders!$D439,customers!$A$2:$A$1001,0), MATCH(orders!G$1,customers!$A$1:$I$1,0))</f>
        <v>Willabella Abramski</v>
      </c>
      <c r="H439" s="2" t="str">
        <f>IF(INDEX(customers!$A$2:$I$1001,MATCH(orders!$D439,customers!$A$2:$A$1001,0), MATCH(orders!H$1,customers!$A$1:$I$1,0)) = 0, " ", INDEX(customers!$A$2:$I$1001,MATCH(orders!$D439,customers!$A$2:$A$1001,0), MATCH(orders!H$1,customers!$A$1:$I$1,0)))</f>
        <v xml:space="preserve"> </v>
      </c>
      <c r="I439" s="2" t="str">
        <f>_xlfn.XLOOKUP(D439,customers!$A$1:$A$1001,customers!$G$1:$G$1001,,0)</f>
        <v>United States</v>
      </c>
      <c r="J439" t="str">
        <f>INDEX(products!$A$1:$G$49,MATCH(orders!$E439,products!$A$1:$A$49,0), MATCH(orders!J$1,products!$A$1:$G$1,0))</f>
        <v>Lib</v>
      </c>
      <c r="K439" t="str">
        <f>INDEX(products!$A$1:$G$49,MATCH(orders!$E439,products!$A$1:$A$49,0), MATCH(orders!K$1,products!$A$1:$G$1,0))</f>
        <v>D</v>
      </c>
      <c r="L439" s="3">
        <f>INDEX(products!$A$1:$G$49,MATCH(orders!$E439,products!$A$1:$A$49,0), MATCH(orders!L$1,products!$A$1:$G$1,0))</f>
        <v>2.5</v>
      </c>
      <c r="M439" s="4">
        <f>INDEX(products!$A$1:$G$49,MATCH(orders!$E439,products!$A$1:$A$49,0), MATCH(orders!M$1,products!$A$1:$G$1,0))</f>
        <v>29.784999999999997</v>
      </c>
      <c r="N439" s="4">
        <f t="shared" si="12"/>
        <v>29.784999999999997</v>
      </c>
      <c r="O439" t="str">
        <f t="shared" si="13"/>
        <v>Liberica</v>
      </c>
      <c r="P439" t="str" cm="1">
        <f t="array" ref="P439">_xlfn.IFS(K439 = "M", "Medium", K439 = "L", "Light", K439 = "D", "Dark")</f>
        <v>Dark</v>
      </c>
      <c r="Q439" t="str">
        <f>_xlfn.XLOOKUP(Orders[[#This Row],[Customer ID]],customers!$A$2:$A$1001,customers!$I$2:$I$1001,,0)</f>
        <v>No</v>
      </c>
      <c r="S439" t="str">
        <v>AKV-93064-769</v>
      </c>
      <c r="T439">
        <v>43811</v>
      </c>
      <c r="U439" t="str">
        <v>22305-40299-CY</v>
      </c>
      <c r="V439" t="str">
        <v>L-D-0.5</v>
      </c>
      <c r="W439">
        <v>1</v>
      </c>
      <c r="X439" t="str">
        <v>Terry Sheryn</v>
      </c>
      <c r="Y439" t="str">
        <v>tsheryn31@mtv.com</v>
      </c>
      <c r="Z439" t="str">
        <v>United States</v>
      </c>
      <c r="AA439" t="str">
        <v>Lib</v>
      </c>
      <c r="AB439" t="str">
        <v>D</v>
      </c>
      <c r="AC439">
        <v>0.5</v>
      </c>
      <c r="AD439">
        <v>7.77</v>
      </c>
      <c r="AE439">
        <v>7.77</v>
      </c>
      <c r="AF439" t="str">
        <v>Liberica</v>
      </c>
      <c r="AG439" t="str">
        <v>Dark</v>
      </c>
      <c r="AH439" t="str">
        <v>Yes</v>
      </c>
    </row>
    <row r="440" spans="2:34" x14ac:dyDescent="0.35">
      <c r="B440" s="2" t="s">
        <v>2956</v>
      </c>
      <c r="C440" s="5">
        <v>43483</v>
      </c>
      <c r="D440" s="2" t="s">
        <v>3042</v>
      </c>
      <c r="E440" t="s">
        <v>6169</v>
      </c>
      <c r="F440" s="2">
        <v>2</v>
      </c>
      <c r="G440" s="2" t="str">
        <f>INDEX(customers!$A$2:$I$1001,MATCH(orders!$D440,customers!$A$2:$A$1001,0), MATCH(orders!G$1,customers!$A$1:$I$1,0))</f>
        <v>Morgen Seson</v>
      </c>
      <c r="H440" s="2" t="str">
        <f>IF(INDEX(customers!$A$2:$I$1001,MATCH(orders!$D440,customers!$A$2:$A$1001,0), MATCH(orders!H$1,customers!$A$1:$I$1,0)) = 0, " ", INDEX(customers!$A$2:$I$1001,MATCH(orders!$D440,customers!$A$2:$A$1001,0), MATCH(orders!H$1,customers!$A$1:$I$1,0)))</f>
        <v>msesonck@census.gov</v>
      </c>
      <c r="I440" s="2" t="str">
        <f>_xlfn.XLOOKUP(D440,customers!$A$1:$A$1001,customers!$G$1:$G$1001,,0)</f>
        <v>United States</v>
      </c>
      <c r="J440" t="str">
        <f>INDEX(products!$A$1:$G$49,MATCH(orders!$E440,products!$A$1:$A$49,0), MATCH(orders!J$1,products!$A$1:$G$1,0))</f>
        <v>Lib</v>
      </c>
      <c r="K440" t="str">
        <f>INDEX(products!$A$1:$G$49,MATCH(orders!$E440,products!$A$1:$A$49,0), MATCH(orders!K$1,products!$A$1:$G$1,0))</f>
        <v>D</v>
      </c>
      <c r="L440" s="3">
        <f>INDEX(products!$A$1:$G$49,MATCH(orders!$E440,products!$A$1:$A$49,0), MATCH(orders!L$1,products!$A$1:$G$1,0))</f>
        <v>0.5</v>
      </c>
      <c r="M440" s="4">
        <f>INDEX(products!$A$1:$G$49,MATCH(orders!$E440,products!$A$1:$A$49,0), MATCH(orders!M$1,products!$A$1:$G$1,0))</f>
        <v>7.77</v>
      </c>
      <c r="N440" s="4">
        <f t="shared" si="12"/>
        <v>15.54</v>
      </c>
      <c r="O440" t="str">
        <f t="shared" si="13"/>
        <v>Liberica</v>
      </c>
      <c r="P440" t="str" cm="1">
        <f t="array" ref="P440">_xlfn.IFS(K440 = "M", "Medium", K440 = "L", "Light", K440 = "D", "Dark")</f>
        <v>Dark</v>
      </c>
      <c r="Q440" t="str">
        <f>_xlfn.XLOOKUP(Orders[[#This Row],[Customer ID]],customers!$A$2:$A$1001,customers!$I$2:$I$1001,,0)</f>
        <v>No</v>
      </c>
      <c r="S440" t="str">
        <v>XWD-18933-006</v>
      </c>
      <c r="T440">
        <v>43708</v>
      </c>
      <c r="U440" t="str">
        <v>79420-11075-MY</v>
      </c>
      <c r="V440" t="str">
        <v>A-L-0.2</v>
      </c>
      <c r="W440">
        <v>2</v>
      </c>
      <c r="X440" t="str">
        <v>Emlynne Palfrey</v>
      </c>
      <c r="Y440" t="str">
        <v>epalfrey7q@devhub.com</v>
      </c>
      <c r="Z440" t="str">
        <v>United States</v>
      </c>
      <c r="AA440" t="str">
        <v>Ara</v>
      </c>
      <c r="AB440" t="str">
        <v>L</v>
      </c>
      <c r="AC440">
        <v>0.2</v>
      </c>
      <c r="AD440">
        <v>3.8849999999999998</v>
      </c>
      <c r="AE440">
        <v>7.77</v>
      </c>
      <c r="AF440" t="str">
        <v>Arabica</v>
      </c>
      <c r="AG440" t="str">
        <v>Light</v>
      </c>
      <c r="AH440" t="str">
        <v>Yes</v>
      </c>
    </row>
    <row r="441" spans="2:34" x14ac:dyDescent="0.35">
      <c r="B441" s="2" t="s">
        <v>2962</v>
      </c>
      <c r="C441" s="5">
        <v>43562</v>
      </c>
      <c r="D441" s="2" t="s">
        <v>2963</v>
      </c>
      <c r="E441" t="s">
        <v>6176</v>
      </c>
      <c r="F441" s="2">
        <v>4</v>
      </c>
      <c r="G441" s="2" t="str">
        <f>INDEX(customers!$A$2:$I$1001,MATCH(orders!$D441,customers!$A$2:$A$1001,0), MATCH(orders!G$1,customers!$A$1:$I$1,0))</f>
        <v>Chickie Ragless</v>
      </c>
      <c r="H441" s="2" t="str">
        <f>IF(INDEX(customers!$A$2:$I$1001,MATCH(orders!$D441,customers!$A$2:$A$1001,0), MATCH(orders!H$1,customers!$A$1:$I$1,0)) = 0, " ", INDEX(customers!$A$2:$I$1001,MATCH(orders!$D441,customers!$A$2:$A$1001,0), MATCH(orders!H$1,customers!$A$1:$I$1,0)))</f>
        <v>craglessc7@webmd.com</v>
      </c>
      <c r="I441" s="2" t="str">
        <f>_xlfn.XLOOKUP(D441,customers!$A$1:$A$1001,customers!$G$1:$G$1001,,0)</f>
        <v>Ireland</v>
      </c>
      <c r="J441" t="str">
        <f>INDEX(products!$A$1:$G$49,MATCH(orders!$E441,products!$A$1:$A$49,0), MATCH(orders!J$1,products!$A$1:$G$1,0))</f>
        <v>Exc</v>
      </c>
      <c r="K441" t="str">
        <f>INDEX(products!$A$1:$G$49,MATCH(orders!$E441,products!$A$1:$A$49,0), MATCH(orders!K$1,products!$A$1:$G$1,0))</f>
        <v>L</v>
      </c>
      <c r="L441" s="3">
        <f>INDEX(products!$A$1:$G$49,MATCH(orders!$E441,products!$A$1:$A$49,0), MATCH(orders!L$1,products!$A$1:$G$1,0))</f>
        <v>0.5</v>
      </c>
      <c r="M441" s="4">
        <f>INDEX(products!$A$1:$G$49,MATCH(orders!$E441,products!$A$1:$A$49,0), MATCH(orders!M$1,products!$A$1:$G$1,0))</f>
        <v>8.91</v>
      </c>
      <c r="N441" s="4">
        <f t="shared" si="12"/>
        <v>35.64</v>
      </c>
      <c r="O441" t="str">
        <f t="shared" si="13"/>
        <v>Excelsa</v>
      </c>
      <c r="P441" t="str" cm="1">
        <f t="array" ref="P441">_xlfn.IFS(K441 = "M", "Medium", K441 = "L", "Light", K441 = "D", "Dark")</f>
        <v>Light</v>
      </c>
      <c r="Q441" t="str">
        <f>_xlfn.XLOOKUP(Orders[[#This Row],[Customer ID]],customers!$A$2:$A$1001,customers!$I$2:$I$1001,,0)</f>
        <v>No</v>
      </c>
      <c r="S441" t="str">
        <v>NQS-01613-687</v>
      </c>
      <c r="T441">
        <v>44267</v>
      </c>
      <c r="U441" t="str">
        <v>10204-31464-SA</v>
      </c>
      <c r="V441" t="str">
        <v>L-D-0.5</v>
      </c>
      <c r="W441">
        <v>1</v>
      </c>
      <c r="X441" t="str">
        <v>Bar O' Mahony</v>
      </c>
      <c r="Y441" t="str">
        <v>bogb@elpais.com</v>
      </c>
      <c r="Z441" t="str">
        <v>United States</v>
      </c>
      <c r="AA441" t="str">
        <v>Lib</v>
      </c>
      <c r="AB441" t="str">
        <v>D</v>
      </c>
      <c r="AC441">
        <v>0.5</v>
      </c>
      <c r="AD441">
        <v>7.77</v>
      </c>
      <c r="AE441">
        <v>7.77</v>
      </c>
      <c r="AF441" t="str">
        <v>Liberica</v>
      </c>
      <c r="AG441" t="str">
        <v>Dark</v>
      </c>
      <c r="AH441" t="str">
        <v>Yes</v>
      </c>
    </row>
    <row r="442" spans="2:34" x14ac:dyDescent="0.35">
      <c r="B442" s="2" t="s">
        <v>2968</v>
      </c>
      <c r="C442" s="5">
        <v>44230</v>
      </c>
      <c r="D442" s="2" t="s">
        <v>2969</v>
      </c>
      <c r="E442" t="s">
        <v>6175</v>
      </c>
      <c r="F442" s="2">
        <v>4</v>
      </c>
      <c r="G442" s="2" t="str">
        <f>INDEX(customers!$A$2:$I$1001,MATCH(orders!$D442,customers!$A$2:$A$1001,0), MATCH(orders!G$1,customers!$A$1:$I$1,0))</f>
        <v>Freda Hollows</v>
      </c>
      <c r="H442" s="2" t="str">
        <f>IF(INDEX(customers!$A$2:$I$1001,MATCH(orders!$D442,customers!$A$2:$A$1001,0), MATCH(orders!H$1,customers!$A$1:$I$1,0)) = 0, " ", INDEX(customers!$A$2:$I$1001,MATCH(orders!$D442,customers!$A$2:$A$1001,0), MATCH(orders!H$1,customers!$A$1:$I$1,0)))</f>
        <v>fhollowsc8@blogtalkradio.com</v>
      </c>
      <c r="I442" s="2" t="str">
        <f>_xlfn.XLOOKUP(D442,customers!$A$1:$A$1001,customers!$G$1:$G$1001,,0)</f>
        <v>United States</v>
      </c>
      <c r="J442" t="str">
        <f>INDEX(products!$A$1:$G$49,MATCH(orders!$E442,products!$A$1:$A$49,0), MATCH(orders!J$1,products!$A$1:$G$1,0))</f>
        <v>Ara</v>
      </c>
      <c r="K442" t="str">
        <f>INDEX(products!$A$1:$G$49,MATCH(orders!$E442,products!$A$1:$A$49,0), MATCH(orders!K$1,products!$A$1:$G$1,0))</f>
        <v>M</v>
      </c>
      <c r="L442" s="3">
        <f>INDEX(products!$A$1:$G$49,MATCH(orders!$E442,products!$A$1:$A$49,0), MATCH(orders!L$1,products!$A$1:$G$1,0))</f>
        <v>2.5</v>
      </c>
      <c r="M442" s="4">
        <f>INDEX(products!$A$1:$G$49,MATCH(orders!$E442,products!$A$1:$A$49,0), MATCH(orders!M$1,products!$A$1:$G$1,0))</f>
        <v>25.874999999999996</v>
      </c>
      <c r="N442" s="4">
        <f t="shared" si="12"/>
        <v>103.49999999999999</v>
      </c>
      <c r="O442" t="str">
        <f t="shared" si="13"/>
        <v>Arabica</v>
      </c>
      <c r="P442" t="str" cm="1">
        <f t="array" ref="P442">_xlfn.IFS(K442 = "M", "Medium", K442 = "L", "Light", K442 = "D", "Dark")</f>
        <v>Medium</v>
      </c>
      <c r="Q442" t="str">
        <f>_xlfn.XLOOKUP(Orders[[#This Row],[Customer ID]],customers!$A$2:$A$1001,customers!$I$2:$I$1001,,0)</f>
        <v>Yes</v>
      </c>
      <c r="S442" t="str">
        <v>TBB-29780-459</v>
      </c>
      <c r="T442">
        <v>43661</v>
      </c>
      <c r="U442" t="str">
        <v>61437-83623-PZ</v>
      </c>
      <c r="V442" t="str">
        <v>A-L-0.5</v>
      </c>
      <c r="W442">
        <v>1</v>
      </c>
      <c r="X442" t="str">
        <v>Vivyan Dunning</v>
      </c>
      <c r="Y442" t="str">
        <v>vdunningji@independent.co.uk</v>
      </c>
      <c r="Z442" t="str">
        <v>United States</v>
      </c>
      <c r="AA442" t="str">
        <v>Ara</v>
      </c>
      <c r="AB442" t="str">
        <v>L</v>
      </c>
      <c r="AC442">
        <v>0.5</v>
      </c>
      <c r="AD442">
        <v>7.77</v>
      </c>
      <c r="AE442">
        <v>7.77</v>
      </c>
      <c r="AF442" t="str">
        <v>Arabica</v>
      </c>
      <c r="AG442" t="str">
        <v>Light</v>
      </c>
      <c r="AH442" t="str">
        <v>Yes</v>
      </c>
    </row>
    <row r="443" spans="2:34" x14ac:dyDescent="0.35">
      <c r="B443" s="2" t="s">
        <v>2974</v>
      </c>
      <c r="C443" s="5">
        <v>43573</v>
      </c>
      <c r="D443" s="2" t="s">
        <v>2975</v>
      </c>
      <c r="E443" t="s">
        <v>6183</v>
      </c>
      <c r="F443" s="2">
        <v>3</v>
      </c>
      <c r="G443" s="2" t="str">
        <f>INDEX(customers!$A$2:$I$1001,MATCH(orders!$D443,customers!$A$2:$A$1001,0), MATCH(orders!G$1,customers!$A$1:$I$1,0))</f>
        <v>Livy Lathleiff</v>
      </c>
      <c r="H443" s="2" t="str">
        <f>IF(INDEX(customers!$A$2:$I$1001,MATCH(orders!$D443,customers!$A$2:$A$1001,0), MATCH(orders!H$1,customers!$A$1:$I$1,0)) = 0, " ", INDEX(customers!$A$2:$I$1001,MATCH(orders!$D443,customers!$A$2:$A$1001,0), MATCH(orders!H$1,customers!$A$1:$I$1,0)))</f>
        <v>llathleiffc9@nationalgeographic.com</v>
      </c>
      <c r="I443" s="2" t="str">
        <f>_xlfn.XLOOKUP(D443,customers!$A$1:$A$1001,customers!$G$1:$G$1001,,0)</f>
        <v>Ireland</v>
      </c>
      <c r="J443" t="str">
        <f>INDEX(products!$A$1:$G$49,MATCH(orders!$E443,products!$A$1:$A$49,0), MATCH(orders!J$1,products!$A$1:$G$1,0))</f>
        <v>Exc</v>
      </c>
      <c r="K443" t="str">
        <f>INDEX(products!$A$1:$G$49,MATCH(orders!$E443,products!$A$1:$A$49,0), MATCH(orders!K$1,products!$A$1:$G$1,0))</f>
        <v>D</v>
      </c>
      <c r="L443" s="3">
        <f>INDEX(products!$A$1:$G$49,MATCH(orders!$E443,products!$A$1:$A$49,0), MATCH(orders!L$1,products!$A$1:$G$1,0))</f>
        <v>1</v>
      </c>
      <c r="M443" s="4">
        <f>INDEX(products!$A$1:$G$49,MATCH(orders!$E443,products!$A$1:$A$49,0), MATCH(orders!M$1,products!$A$1:$G$1,0))</f>
        <v>12.15</v>
      </c>
      <c r="N443" s="4">
        <f t="shared" si="12"/>
        <v>36.450000000000003</v>
      </c>
      <c r="O443" t="str">
        <f t="shared" si="13"/>
        <v>Excelsa</v>
      </c>
      <c r="P443" t="str" cm="1">
        <f t="array" ref="P443">_xlfn.IFS(K443 = "M", "Medium", K443 = "L", "Light", K443 = "D", "Dark")</f>
        <v>Dark</v>
      </c>
      <c r="Q443" t="str">
        <f>_xlfn.XLOOKUP(Orders[[#This Row],[Customer ID]],customers!$A$2:$A$1001,customers!$I$2:$I$1001,,0)</f>
        <v>Yes</v>
      </c>
      <c r="S443" t="str">
        <v>YOG-94666-679</v>
      </c>
      <c r="T443">
        <v>44241</v>
      </c>
      <c r="U443" t="str">
        <v>86991-53901-AT</v>
      </c>
      <c r="V443" t="str">
        <v>L-D-0.2</v>
      </c>
      <c r="W443">
        <v>2</v>
      </c>
      <c r="X443" t="str">
        <v>Kathleen Diable</v>
      </c>
      <c r="Y443" t="str">
        <v xml:space="preserve"> </v>
      </c>
      <c r="Z443" t="str">
        <v>United Kingdom</v>
      </c>
      <c r="AA443" t="str">
        <v>Lib</v>
      </c>
      <c r="AB443" t="str">
        <v>D</v>
      </c>
      <c r="AC443">
        <v>0.2</v>
      </c>
      <c r="AD443">
        <v>3.8849999999999998</v>
      </c>
      <c r="AE443">
        <v>7.77</v>
      </c>
      <c r="AF443" t="str">
        <v>Liberica</v>
      </c>
      <c r="AG443" t="str">
        <v>Dark</v>
      </c>
      <c r="AH443" t="str">
        <v>Yes</v>
      </c>
    </row>
    <row r="444" spans="2:34" x14ac:dyDescent="0.35">
      <c r="B444" s="2" t="s">
        <v>2980</v>
      </c>
      <c r="C444" s="5">
        <v>44384</v>
      </c>
      <c r="D444" s="2" t="s">
        <v>2981</v>
      </c>
      <c r="E444" t="s">
        <v>6173</v>
      </c>
      <c r="F444" s="2">
        <v>5</v>
      </c>
      <c r="G444" s="2" t="str">
        <f>INDEX(customers!$A$2:$I$1001,MATCH(orders!$D444,customers!$A$2:$A$1001,0), MATCH(orders!G$1,customers!$A$1:$I$1,0))</f>
        <v>Koralle Heads</v>
      </c>
      <c r="H444" s="2" t="str">
        <f>IF(INDEX(customers!$A$2:$I$1001,MATCH(orders!$D444,customers!$A$2:$A$1001,0), MATCH(orders!H$1,customers!$A$1:$I$1,0)) = 0, " ", INDEX(customers!$A$2:$I$1001,MATCH(orders!$D444,customers!$A$2:$A$1001,0), MATCH(orders!H$1,customers!$A$1:$I$1,0)))</f>
        <v>kheadsca@jalbum.net</v>
      </c>
      <c r="I444" s="2" t="str">
        <f>_xlfn.XLOOKUP(D444,customers!$A$1:$A$1001,customers!$G$1:$G$1001,,0)</f>
        <v>United States</v>
      </c>
      <c r="J444" t="str">
        <f>INDEX(products!$A$1:$G$49,MATCH(orders!$E444,products!$A$1:$A$49,0), MATCH(orders!J$1,products!$A$1:$G$1,0))</f>
        <v>Rob</v>
      </c>
      <c r="K444" t="str">
        <f>INDEX(products!$A$1:$G$49,MATCH(orders!$E444,products!$A$1:$A$49,0), MATCH(orders!K$1,products!$A$1:$G$1,0))</f>
        <v>L</v>
      </c>
      <c r="L444" s="3">
        <f>INDEX(products!$A$1:$G$49,MATCH(orders!$E444,products!$A$1:$A$49,0), MATCH(orders!L$1,products!$A$1:$G$1,0))</f>
        <v>0.5</v>
      </c>
      <c r="M444" s="4">
        <f>INDEX(products!$A$1:$G$49,MATCH(orders!$E444,products!$A$1:$A$49,0), MATCH(orders!M$1,products!$A$1:$G$1,0))</f>
        <v>7.169999999999999</v>
      </c>
      <c r="N444" s="4">
        <f t="shared" si="12"/>
        <v>35.849999999999994</v>
      </c>
      <c r="O444" t="str">
        <f t="shared" si="13"/>
        <v>Robusta</v>
      </c>
      <c r="P444" t="str" cm="1">
        <f t="array" ref="P444">_xlfn.IFS(K444 = "M", "Medium", K444 = "L", "Light", K444 = "D", "Dark")</f>
        <v>Light</v>
      </c>
      <c r="Q444" t="str">
        <f>_xlfn.XLOOKUP(Orders[[#This Row],[Customer ID]],customers!$A$2:$A$1001,customers!$I$2:$I$1001,,0)</f>
        <v>No</v>
      </c>
      <c r="S444" t="str">
        <v>TVF-57766-608</v>
      </c>
      <c r="T444">
        <v>43900</v>
      </c>
      <c r="U444" t="str">
        <v>88420-46464-XE</v>
      </c>
      <c r="V444" t="str">
        <v>L-D-0.5</v>
      </c>
      <c r="W444">
        <v>1</v>
      </c>
      <c r="X444" t="str">
        <v>Perice Eberz</v>
      </c>
      <c r="Y444" t="str">
        <v>peberznn@woothemes.com</v>
      </c>
      <c r="Z444" t="str">
        <v>United States</v>
      </c>
      <c r="AA444" t="str">
        <v>Lib</v>
      </c>
      <c r="AB444" t="str">
        <v>D</v>
      </c>
      <c r="AC444">
        <v>0.5</v>
      </c>
      <c r="AD444">
        <v>7.77</v>
      </c>
      <c r="AE444">
        <v>7.77</v>
      </c>
      <c r="AF444" t="str">
        <v>Liberica</v>
      </c>
      <c r="AG444" t="str">
        <v>Dark</v>
      </c>
      <c r="AH444" t="str">
        <v>Yes</v>
      </c>
    </row>
    <row r="445" spans="2:34" x14ac:dyDescent="0.35">
      <c r="B445" s="2" t="s">
        <v>2986</v>
      </c>
      <c r="C445" s="5">
        <v>44250</v>
      </c>
      <c r="D445" s="2" t="s">
        <v>2987</v>
      </c>
      <c r="E445" t="s">
        <v>6184</v>
      </c>
      <c r="F445" s="2">
        <v>5</v>
      </c>
      <c r="G445" s="2" t="str">
        <f>INDEX(customers!$A$2:$I$1001,MATCH(orders!$D445,customers!$A$2:$A$1001,0), MATCH(orders!G$1,customers!$A$1:$I$1,0))</f>
        <v>Theo Bowne</v>
      </c>
      <c r="H445" s="2" t="str">
        <f>IF(INDEX(customers!$A$2:$I$1001,MATCH(orders!$D445,customers!$A$2:$A$1001,0), MATCH(orders!H$1,customers!$A$1:$I$1,0)) = 0, " ", INDEX(customers!$A$2:$I$1001,MATCH(orders!$D445,customers!$A$2:$A$1001,0), MATCH(orders!H$1,customers!$A$1:$I$1,0)))</f>
        <v>tbownecb@unicef.org</v>
      </c>
      <c r="I445" s="2" t="str">
        <f>_xlfn.XLOOKUP(D445,customers!$A$1:$A$1001,customers!$G$1:$G$1001,,0)</f>
        <v>Ireland</v>
      </c>
      <c r="J445" t="str">
        <f>INDEX(products!$A$1:$G$49,MATCH(orders!$E445,products!$A$1:$A$49,0), MATCH(orders!J$1,products!$A$1:$G$1,0))</f>
        <v>Exc</v>
      </c>
      <c r="K445" t="str">
        <f>INDEX(products!$A$1:$G$49,MATCH(orders!$E445,products!$A$1:$A$49,0), MATCH(orders!K$1,products!$A$1:$G$1,0))</f>
        <v>L</v>
      </c>
      <c r="L445" s="3">
        <f>INDEX(products!$A$1:$G$49,MATCH(orders!$E445,products!$A$1:$A$49,0), MATCH(orders!L$1,products!$A$1:$G$1,0))</f>
        <v>0.2</v>
      </c>
      <c r="M445" s="4">
        <f>INDEX(products!$A$1:$G$49,MATCH(orders!$E445,products!$A$1:$A$49,0), MATCH(orders!M$1,products!$A$1:$G$1,0))</f>
        <v>4.4550000000000001</v>
      </c>
      <c r="N445" s="4">
        <f t="shared" si="12"/>
        <v>22.274999999999999</v>
      </c>
      <c r="O445" t="str">
        <f t="shared" si="13"/>
        <v>Excelsa</v>
      </c>
      <c r="P445" t="str" cm="1">
        <f t="array" ref="P445">_xlfn.IFS(K445 = "M", "Medium", K445 = "L", "Light", K445 = "D", "Dark")</f>
        <v>Light</v>
      </c>
      <c r="Q445" t="str">
        <f>_xlfn.XLOOKUP(Orders[[#This Row],[Customer ID]],customers!$A$2:$A$1001,customers!$I$2:$I$1001,,0)</f>
        <v>Yes</v>
      </c>
      <c r="S445" t="str">
        <v>SZY-63017-318</v>
      </c>
      <c r="T445">
        <v>44292</v>
      </c>
      <c r="U445" t="str">
        <v>91809-58808-TV</v>
      </c>
      <c r="V445" t="str">
        <v>A-L-0.2</v>
      </c>
      <c r="W445">
        <v>2</v>
      </c>
      <c r="X445" t="str">
        <v>Blake Kelloway</v>
      </c>
      <c r="Y445" t="str">
        <v>bkellowayoo@omniture.com</v>
      </c>
      <c r="Z445" t="str">
        <v>United States</v>
      </c>
      <c r="AA445" t="str">
        <v>Ara</v>
      </c>
      <c r="AB445" t="str">
        <v>L</v>
      </c>
      <c r="AC445">
        <v>0.2</v>
      </c>
      <c r="AD445">
        <v>3.8849999999999998</v>
      </c>
      <c r="AE445">
        <v>7.77</v>
      </c>
      <c r="AF445" t="str">
        <v>Arabica</v>
      </c>
      <c r="AG445" t="str">
        <v>Light</v>
      </c>
      <c r="AH445" t="str">
        <v>Yes</v>
      </c>
    </row>
    <row r="446" spans="2:34" x14ac:dyDescent="0.35">
      <c r="B446" s="2" t="s">
        <v>2992</v>
      </c>
      <c r="C446" s="5">
        <v>44418</v>
      </c>
      <c r="D446" s="2" t="s">
        <v>2993</v>
      </c>
      <c r="E446" t="s">
        <v>6156</v>
      </c>
      <c r="F446" s="2">
        <v>6</v>
      </c>
      <c r="G446" s="2" t="str">
        <f>INDEX(customers!$A$2:$I$1001,MATCH(orders!$D446,customers!$A$2:$A$1001,0), MATCH(orders!G$1,customers!$A$1:$I$1,0))</f>
        <v>Rasia Jacquemard</v>
      </c>
      <c r="H446" s="2" t="str">
        <f>IF(INDEX(customers!$A$2:$I$1001,MATCH(orders!$D446,customers!$A$2:$A$1001,0), MATCH(orders!H$1,customers!$A$1:$I$1,0)) = 0, " ", INDEX(customers!$A$2:$I$1001,MATCH(orders!$D446,customers!$A$2:$A$1001,0), MATCH(orders!H$1,customers!$A$1:$I$1,0)))</f>
        <v>rjacquemardcc@acquirethisname.com</v>
      </c>
      <c r="I446" s="2" t="str">
        <f>_xlfn.XLOOKUP(D446,customers!$A$1:$A$1001,customers!$G$1:$G$1001,,0)</f>
        <v>Ireland</v>
      </c>
      <c r="J446" t="str">
        <f>INDEX(products!$A$1:$G$49,MATCH(orders!$E446,products!$A$1:$A$49,0), MATCH(orders!J$1,products!$A$1:$G$1,0))</f>
        <v>Exc</v>
      </c>
      <c r="K446" t="str">
        <f>INDEX(products!$A$1:$G$49,MATCH(orders!$E446,products!$A$1:$A$49,0), MATCH(orders!K$1,products!$A$1:$G$1,0))</f>
        <v>M</v>
      </c>
      <c r="L446" s="3">
        <f>INDEX(products!$A$1:$G$49,MATCH(orders!$E446,products!$A$1:$A$49,0), MATCH(orders!L$1,products!$A$1:$G$1,0))</f>
        <v>0.2</v>
      </c>
      <c r="M446" s="4">
        <f>INDEX(products!$A$1:$G$49,MATCH(orders!$E446,products!$A$1:$A$49,0), MATCH(orders!M$1,products!$A$1:$G$1,0))</f>
        <v>4.125</v>
      </c>
      <c r="N446" s="4">
        <f t="shared" si="12"/>
        <v>24.75</v>
      </c>
      <c r="O446" t="str">
        <f t="shared" si="13"/>
        <v>Excelsa</v>
      </c>
      <c r="P446" t="str" cm="1">
        <f t="array" ref="P446">_xlfn.IFS(K446 = "M", "Medium", K446 = "L", "Light", K446 = "D", "Dark")</f>
        <v>Medium</v>
      </c>
      <c r="Q446" t="str">
        <f>_xlfn.XLOOKUP(Orders[[#This Row],[Customer ID]],customers!$A$2:$A$1001,customers!$I$2:$I$1001,,0)</f>
        <v>No</v>
      </c>
      <c r="S446" t="str">
        <v>NCH-55389-562</v>
      </c>
      <c r="T446">
        <v>43582</v>
      </c>
      <c r="U446" t="str">
        <v>86579-92122-OC</v>
      </c>
      <c r="V446" t="str">
        <v>A-L-0.2</v>
      </c>
      <c r="W446">
        <v>2</v>
      </c>
      <c r="X446" t="str">
        <v>Brenn Dundredge</v>
      </c>
      <c r="Y446" t="str">
        <v xml:space="preserve"> </v>
      </c>
      <c r="Z446" t="str">
        <v>United States</v>
      </c>
      <c r="AA446" t="str">
        <v>Ara</v>
      </c>
      <c r="AB446" t="str">
        <v>L</v>
      </c>
      <c r="AC446">
        <v>0.2</v>
      </c>
      <c r="AD446">
        <v>3.8849999999999998</v>
      </c>
      <c r="AE446">
        <v>7.77</v>
      </c>
      <c r="AF446" t="str">
        <v>Arabica</v>
      </c>
      <c r="AG446" t="str">
        <v>Light</v>
      </c>
      <c r="AH446" t="str">
        <v>Yes</v>
      </c>
    </row>
    <row r="447" spans="2:34" x14ac:dyDescent="0.35">
      <c r="B447" s="2" t="s">
        <v>2999</v>
      </c>
      <c r="C447" s="5">
        <v>43784</v>
      </c>
      <c r="D447" s="2" t="s">
        <v>3000</v>
      </c>
      <c r="E447" t="s">
        <v>6181</v>
      </c>
      <c r="F447" s="2">
        <v>2</v>
      </c>
      <c r="G447" s="2" t="str">
        <f>INDEX(customers!$A$2:$I$1001,MATCH(orders!$D447,customers!$A$2:$A$1001,0), MATCH(orders!G$1,customers!$A$1:$I$1,0))</f>
        <v>Kizzie Warman</v>
      </c>
      <c r="H447" s="2" t="str">
        <f>IF(INDEX(customers!$A$2:$I$1001,MATCH(orders!$D447,customers!$A$2:$A$1001,0), MATCH(orders!H$1,customers!$A$1:$I$1,0)) = 0, " ", INDEX(customers!$A$2:$I$1001,MATCH(orders!$D447,customers!$A$2:$A$1001,0), MATCH(orders!H$1,customers!$A$1:$I$1,0)))</f>
        <v>kwarmancd@printfriendly.com</v>
      </c>
      <c r="I447" s="2" t="str">
        <f>_xlfn.XLOOKUP(D447,customers!$A$1:$A$1001,customers!$G$1:$G$1001,,0)</f>
        <v>Ireland</v>
      </c>
      <c r="J447" t="str">
        <f>INDEX(products!$A$1:$G$49,MATCH(orders!$E447,products!$A$1:$A$49,0), MATCH(orders!J$1,products!$A$1:$G$1,0))</f>
        <v>Lib</v>
      </c>
      <c r="K447" t="str">
        <f>INDEX(products!$A$1:$G$49,MATCH(orders!$E447,products!$A$1:$A$49,0), MATCH(orders!K$1,products!$A$1:$G$1,0))</f>
        <v>M</v>
      </c>
      <c r="L447" s="3">
        <f>INDEX(products!$A$1:$G$49,MATCH(orders!$E447,products!$A$1:$A$49,0), MATCH(orders!L$1,products!$A$1:$G$1,0))</f>
        <v>2.5</v>
      </c>
      <c r="M447" s="4">
        <f>INDEX(products!$A$1:$G$49,MATCH(orders!$E447,products!$A$1:$A$49,0), MATCH(orders!M$1,products!$A$1:$G$1,0))</f>
        <v>33.464999999999996</v>
      </c>
      <c r="N447" s="4">
        <f t="shared" si="12"/>
        <v>66.929999999999993</v>
      </c>
      <c r="O447" t="str">
        <f t="shared" si="13"/>
        <v>Liberica</v>
      </c>
      <c r="P447" t="str" cm="1">
        <f t="array" ref="P447">_xlfn.IFS(K447 = "M", "Medium", K447 = "L", "Light", K447 = "D", "Dark")</f>
        <v>Medium</v>
      </c>
      <c r="Q447" t="str">
        <f>_xlfn.XLOOKUP(Orders[[#This Row],[Customer ID]],customers!$A$2:$A$1001,customers!$I$2:$I$1001,,0)</f>
        <v>Yes</v>
      </c>
      <c r="S447" t="str">
        <v>XWC-20610-167</v>
      </c>
      <c r="T447">
        <v>44749</v>
      </c>
      <c r="U447" t="str">
        <v>08350-81623-TF</v>
      </c>
      <c r="V447" t="str">
        <v>E-D-0.2</v>
      </c>
      <c r="W447">
        <v>2</v>
      </c>
      <c r="X447" t="str">
        <v>Lorenzo Yeoland</v>
      </c>
      <c r="Y447" t="str">
        <v>lyeoland15@pbs.org</v>
      </c>
      <c r="Z447" t="str">
        <v>United States</v>
      </c>
      <c r="AA447" t="str">
        <v>Exc</v>
      </c>
      <c r="AB447" t="str">
        <v>D</v>
      </c>
      <c r="AC447">
        <v>0.2</v>
      </c>
      <c r="AD447">
        <v>3.645</v>
      </c>
      <c r="AE447">
        <v>7.29</v>
      </c>
      <c r="AF447" t="str">
        <v>Excelsa</v>
      </c>
      <c r="AG447" t="str">
        <v>Dark</v>
      </c>
      <c r="AH447" t="str">
        <v>Yes</v>
      </c>
    </row>
    <row r="448" spans="2:34" x14ac:dyDescent="0.35">
      <c r="B448" s="2" t="s">
        <v>3004</v>
      </c>
      <c r="C448" s="5">
        <v>43816</v>
      </c>
      <c r="D448" s="2" t="s">
        <v>3005</v>
      </c>
      <c r="E448" t="s">
        <v>6160</v>
      </c>
      <c r="F448" s="2">
        <v>1</v>
      </c>
      <c r="G448" s="2" t="str">
        <f>INDEX(customers!$A$2:$I$1001,MATCH(orders!$D448,customers!$A$2:$A$1001,0), MATCH(orders!G$1,customers!$A$1:$I$1,0))</f>
        <v>Wain Cholomin</v>
      </c>
      <c r="H448" s="2" t="str">
        <f>IF(INDEX(customers!$A$2:$I$1001,MATCH(orders!$D448,customers!$A$2:$A$1001,0), MATCH(orders!H$1,customers!$A$1:$I$1,0)) = 0, " ", INDEX(customers!$A$2:$I$1001,MATCH(orders!$D448,customers!$A$2:$A$1001,0), MATCH(orders!H$1,customers!$A$1:$I$1,0)))</f>
        <v>wcholomince@about.com</v>
      </c>
      <c r="I448" s="2" t="str">
        <f>_xlfn.XLOOKUP(D448,customers!$A$1:$A$1001,customers!$G$1:$G$1001,,0)</f>
        <v>United Kingdom</v>
      </c>
      <c r="J448" t="str">
        <f>INDEX(products!$A$1:$G$49,MATCH(orders!$E448,products!$A$1:$A$49,0), MATCH(orders!J$1,products!$A$1:$G$1,0))</f>
        <v>Lib</v>
      </c>
      <c r="K448" t="str">
        <f>INDEX(products!$A$1:$G$49,MATCH(orders!$E448,products!$A$1:$A$49,0), MATCH(orders!K$1,products!$A$1:$G$1,0))</f>
        <v>M</v>
      </c>
      <c r="L448" s="3">
        <f>INDEX(products!$A$1:$G$49,MATCH(orders!$E448,products!$A$1:$A$49,0), MATCH(orders!L$1,products!$A$1:$G$1,0))</f>
        <v>0.5</v>
      </c>
      <c r="M448" s="4">
        <f>INDEX(products!$A$1:$G$49,MATCH(orders!$E448,products!$A$1:$A$49,0), MATCH(orders!M$1,products!$A$1:$G$1,0))</f>
        <v>8.73</v>
      </c>
      <c r="N448" s="4">
        <f t="shared" si="12"/>
        <v>8.73</v>
      </c>
      <c r="O448" t="str">
        <f t="shared" si="13"/>
        <v>Liberica</v>
      </c>
      <c r="P448" t="str" cm="1">
        <f t="array" ref="P448">_xlfn.IFS(K448 = "M", "Medium", K448 = "L", "Light", K448 = "D", "Dark")</f>
        <v>Medium</v>
      </c>
      <c r="Q448" t="str">
        <f>_xlfn.XLOOKUP(Orders[[#This Row],[Customer ID]],customers!$A$2:$A$1001,customers!$I$2:$I$1001,,0)</f>
        <v>Yes</v>
      </c>
      <c r="S448" t="str">
        <v>OGY-19377-175</v>
      </c>
      <c r="T448">
        <v>43655</v>
      </c>
      <c r="U448" t="str">
        <v>49084-44492-OJ</v>
      </c>
      <c r="V448" t="str">
        <v>E-D-0.5</v>
      </c>
      <c r="W448">
        <v>1</v>
      </c>
      <c r="X448" t="str">
        <v>Barney Chisnell</v>
      </c>
      <c r="Y448" t="str">
        <v xml:space="preserve"> </v>
      </c>
      <c r="Z448" t="str">
        <v>Ireland</v>
      </c>
      <c r="AA448" t="str">
        <v>Exc</v>
      </c>
      <c r="AB448" t="str">
        <v>D</v>
      </c>
      <c r="AC448">
        <v>0.5</v>
      </c>
      <c r="AD448">
        <v>7.29</v>
      </c>
      <c r="AE448">
        <v>7.29</v>
      </c>
      <c r="AF448" t="str">
        <v>Excelsa</v>
      </c>
      <c r="AG448" t="str">
        <v>Dark</v>
      </c>
      <c r="AH448" t="str">
        <v>Yes</v>
      </c>
    </row>
    <row r="449" spans="2:34" x14ac:dyDescent="0.35">
      <c r="B449" s="2" t="s">
        <v>3010</v>
      </c>
      <c r="C449" s="5">
        <v>43908</v>
      </c>
      <c r="D449" s="2" t="s">
        <v>3011</v>
      </c>
      <c r="E449" t="s">
        <v>6146</v>
      </c>
      <c r="F449" s="2">
        <v>3</v>
      </c>
      <c r="G449" s="2" t="str">
        <f>INDEX(customers!$A$2:$I$1001,MATCH(orders!$D449,customers!$A$2:$A$1001,0), MATCH(orders!G$1,customers!$A$1:$I$1,0))</f>
        <v>Arleen Braidman</v>
      </c>
      <c r="H449" s="2" t="str">
        <f>IF(INDEX(customers!$A$2:$I$1001,MATCH(orders!$D449,customers!$A$2:$A$1001,0), MATCH(orders!H$1,customers!$A$1:$I$1,0)) = 0, " ", INDEX(customers!$A$2:$I$1001,MATCH(orders!$D449,customers!$A$2:$A$1001,0), MATCH(orders!H$1,customers!$A$1:$I$1,0)))</f>
        <v>abraidmancf@census.gov</v>
      </c>
      <c r="I449" s="2" t="str">
        <f>_xlfn.XLOOKUP(D449,customers!$A$1:$A$1001,customers!$G$1:$G$1001,,0)</f>
        <v>United States</v>
      </c>
      <c r="J449" t="str">
        <f>INDEX(products!$A$1:$G$49,MATCH(orders!$E449,products!$A$1:$A$49,0), MATCH(orders!J$1,products!$A$1:$G$1,0))</f>
        <v>Rob</v>
      </c>
      <c r="K449" t="str">
        <f>INDEX(products!$A$1:$G$49,MATCH(orders!$E449,products!$A$1:$A$49,0), MATCH(orders!K$1,products!$A$1:$G$1,0))</f>
        <v>M</v>
      </c>
      <c r="L449" s="3">
        <f>INDEX(products!$A$1:$G$49,MATCH(orders!$E449,products!$A$1:$A$49,0), MATCH(orders!L$1,products!$A$1:$G$1,0))</f>
        <v>0.5</v>
      </c>
      <c r="M449" s="4">
        <f>INDEX(products!$A$1:$G$49,MATCH(orders!$E449,products!$A$1:$A$49,0), MATCH(orders!M$1,products!$A$1:$G$1,0))</f>
        <v>5.97</v>
      </c>
      <c r="N449" s="4">
        <f t="shared" si="12"/>
        <v>17.91</v>
      </c>
      <c r="O449" t="str">
        <f t="shared" si="13"/>
        <v>Robusta</v>
      </c>
      <c r="P449" t="str" cm="1">
        <f t="array" ref="P449">_xlfn.IFS(K449 = "M", "Medium", K449 = "L", "Light", K449 = "D", "Dark")</f>
        <v>Medium</v>
      </c>
      <c r="Q449" t="str">
        <f>_xlfn.XLOOKUP(Orders[[#This Row],[Customer ID]],customers!$A$2:$A$1001,customers!$I$2:$I$1001,,0)</f>
        <v>No</v>
      </c>
      <c r="S449" t="str">
        <v>DWW-28642-549</v>
      </c>
      <c r="T449">
        <v>44256</v>
      </c>
      <c r="U449" t="str">
        <v>91181-19412-RQ</v>
      </c>
      <c r="V449" t="str">
        <v>E-D-0.2</v>
      </c>
      <c r="W449">
        <v>2</v>
      </c>
      <c r="X449" t="str">
        <v>Emmaline Rasmus</v>
      </c>
      <c r="Y449" t="str">
        <v>erasmus9f@techcrunch.com</v>
      </c>
      <c r="Z449" t="str">
        <v>United States</v>
      </c>
      <c r="AA449" t="str">
        <v>Exc</v>
      </c>
      <c r="AB449" t="str">
        <v>D</v>
      </c>
      <c r="AC449">
        <v>0.2</v>
      </c>
      <c r="AD449">
        <v>3.645</v>
      </c>
      <c r="AE449">
        <v>7.29</v>
      </c>
      <c r="AF449" t="str">
        <v>Excelsa</v>
      </c>
      <c r="AG449" t="str">
        <v>Dark</v>
      </c>
      <c r="AH449" t="str">
        <v>Yes</v>
      </c>
    </row>
    <row r="450" spans="2:34" x14ac:dyDescent="0.35">
      <c r="B450" s="2" t="s">
        <v>3015</v>
      </c>
      <c r="C450" s="5">
        <v>44718</v>
      </c>
      <c r="D450" s="2" t="s">
        <v>3016</v>
      </c>
      <c r="E450" t="s">
        <v>6173</v>
      </c>
      <c r="F450" s="2">
        <v>1</v>
      </c>
      <c r="G450" s="2" t="str">
        <f>INDEX(customers!$A$2:$I$1001,MATCH(orders!$D450,customers!$A$2:$A$1001,0), MATCH(orders!G$1,customers!$A$1:$I$1,0))</f>
        <v>Pru Durban</v>
      </c>
      <c r="H450" s="2" t="str">
        <f>IF(INDEX(customers!$A$2:$I$1001,MATCH(orders!$D450,customers!$A$2:$A$1001,0), MATCH(orders!H$1,customers!$A$1:$I$1,0)) = 0, " ", INDEX(customers!$A$2:$I$1001,MATCH(orders!$D450,customers!$A$2:$A$1001,0), MATCH(orders!H$1,customers!$A$1:$I$1,0)))</f>
        <v>pdurbancg@symantec.com</v>
      </c>
      <c r="I450" s="2" t="str">
        <f>_xlfn.XLOOKUP(D450,customers!$A$1:$A$1001,customers!$G$1:$G$1001,,0)</f>
        <v>Ireland</v>
      </c>
      <c r="J450" t="str">
        <f>INDEX(products!$A$1:$G$49,MATCH(orders!$E450,products!$A$1:$A$49,0), MATCH(orders!J$1,products!$A$1:$G$1,0))</f>
        <v>Rob</v>
      </c>
      <c r="K450" t="str">
        <f>INDEX(products!$A$1:$G$49,MATCH(orders!$E450,products!$A$1:$A$49,0), MATCH(orders!K$1,products!$A$1:$G$1,0))</f>
        <v>L</v>
      </c>
      <c r="L450" s="3">
        <f>INDEX(products!$A$1:$G$49,MATCH(orders!$E450,products!$A$1:$A$49,0), MATCH(orders!L$1,products!$A$1:$G$1,0))</f>
        <v>0.5</v>
      </c>
      <c r="M450" s="4">
        <f>INDEX(products!$A$1:$G$49,MATCH(orders!$E450,products!$A$1:$A$49,0), MATCH(orders!M$1,products!$A$1:$G$1,0))</f>
        <v>7.169999999999999</v>
      </c>
      <c r="N450" s="4">
        <f t="shared" si="12"/>
        <v>7.169999999999999</v>
      </c>
      <c r="O450" t="str">
        <f t="shared" si="13"/>
        <v>Robusta</v>
      </c>
      <c r="P450" t="str" cm="1">
        <f t="array" ref="P450">_xlfn.IFS(K450 = "M", "Medium", K450 = "L", "Light", K450 = "D", "Dark")</f>
        <v>Light</v>
      </c>
      <c r="Q450" t="str">
        <f>_xlfn.XLOOKUP(Orders[[#This Row],[Customer ID]],customers!$A$2:$A$1001,customers!$I$2:$I$1001,,0)</f>
        <v>No</v>
      </c>
      <c r="S450" t="str">
        <v>CGO-79583-871</v>
      </c>
      <c r="T450">
        <v>43528</v>
      </c>
      <c r="U450" t="str">
        <v>37182-54930-XC</v>
      </c>
      <c r="V450" t="str">
        <v>E-D-0.5</v>
      </c>
      <c r="W450">
        <v>1</v>
      </c>
      <c r="X450" t="str">
        <v>Wesley Giorgioni</v>
      </c>
      <c r="Y450" t="str">
        <v>wgiorgioni9g@wikipedia.org</v>
      </c>
      <c r="Z450" t="str">
        <v>United States</v>
      </c>
      <c r="AA450" t="str">
        <v>Exc</v>
      </c>
      <c r="AB450" t="str">
        <v>D</v>
      </c>
      <c r="AC450">
        <v>0.5</v>
      </c>
      <c r="AD450">
        <v>7.29</v>
      </c>
      <c r="AE450">
        <v>7.29</v>
      </c>
      <c r="AF450" t="str">
        <v>Excelsa</v>
      </c>
      <c r="AG450" t="str">
        <v>Dark</v>
      </c>
      <c r="AH450" t="str">
        <v>Yes</v>
      </c>
    </row>
    <row r="451" spans="2:34" x14ac:dyDescent="0.35">
      <c r="B451" s="2" t="s">
        <v>3021</v>
      </c>
      <c r="C451" s="5">
        <v>44336</v>
      </c>
      <c r="D451" s="2" t="s">
        <v>3022</v>
      </c>
      <c r="E451" t="s">
        <v>6163</v>
      </c>
      <c r="F451" s="2">
        <v>2</v>
      </c>
      <c r="G451" s="2" t="str">
        <f>INDEX(customers!$A$2:$I$1001,MATCH(orders!$D451,customers!$A$2:$A$1001,0), MATCH(orders!G$1,customers!$A$1:$I$1,0))</f>
        <v>Antone Harrold</v>
      </c>
      <c r="H451" s="2" t="str">
        <f>IF(INDEX(customers!$A$2:$I$1001,MATCH(orders!$D451,customers!$A$2:$A$1001,0), MATCH(orders!H$1,customers!$A$1:$I$1,0)) = 0, " ", INDEX(customers!$A$2:$I$1001,MATCH(orders!$D451,customers!$A$2:$A$1001,0), MATCH(orders!H$1,customers!$A$1:$I$1,0)))</f>
        <v>aharroldch@miibeian.gov.cn</v>
      </c>
      <c r="I451" s="2" t="str">
        <f>_xlfn.XLOOKUP(D451,customers!$A$1:$A$1001,customers!$G$1:$G$1001,,0)</f>
        <v>United States</v>
      </c>
      <c r="J451" t="str">
        <f>INDEX(products!$A$1:$G$49,MATCH(orders!$E451,products!$A$1:$A$49,0), MATCH(orders!J$1,products!$A$1:$G$1,0))</f>
        <v>Rob</v>
      </c>
      <c r="K451" t="str">
        <f>INDEX(products!$A$1:$G$49,MATCH(orders!$E451,products!$A$1:$A$49,0), MATCH(orders!K$1,products!$A$1:$G$1,0))</f>
        <v>D</v>
      </c>
      <c r="L451" s="3">
        <f>INDEX(products!$A$1:$G$49,MATCH(orders!$E451,products!$A$1:$A$49,0), MATCH(orders!L$1,products!$A$1:$G$1,0))</f>
        <v>0.2</v>
      </c>
      <c r="M451" s="4">
        <f>INDEX(products!$A$1:$G$49,MATCH(orders!$E451,products!$A$1:$A$49,0), MATCH(orders!M$1,products!$A$1:$G$1,0))</f>
        <v>2.6849999999999996</v>
      </c>
      <c r="N451" s="4">
        <f t="shared" ref="N451:N514" si="14">M451*F451</f>
        <v>5.3699999999999992</v>
      </c>
      <c r="O451" t="str">
        <f t="shared" ref="O451:O514" si="15">IF(J451="Rob","Robusta",IF(J451="Exc","Excelsa",IF(J451="Ara","Arabica",IF(J451="Lib","Liberica"," "))))</f>
        <v>Robusta</v>
      </c>
      <c r="P451" t="str" cm="1">
        <f t="array" ref="P451">_xlfn.IFS(K451 = "M", "Medium", K451 = "L", "Light", K451 = "D", "Dark")</f>
        <v>Dark</v>
      </c>
      <c r="Q451" t="str">
        <f>_xlfn.XLOOKUP(Orders[[#This Row],[Customer ID]],customers!$A$2:$A$1001,customers!$I$2:$I$1001,,0)</f>
        <v>No</v>
      </c>
      <c r="S451" t="str">
        <v>WQK-10857-119</v>
      </c>
      <c r="T451">
        <v>44460</v>
      </c>
      <c r="U451" t="str">
        <v>96849-52854-CR</v>
      </c>
      <c r="V451" t="str">
        <v>E-D-0.5</v>
      </c>
      <c r="W451">
        <v>1</v>
      </c>
      <c r="X451" t="str">
        <v>Filip Antcliffe</v>
      </c>
      <c r="Y451" t="str">
        <v>fantcliffeo6@amazon.co.jp</v>
      </c>
      <c r="Z451" t="str">
        <v>Ireland</v>
      </c>
      <c r="AA451" t="str">
        <v>Exc</v>
      </c>
      <c r="AB451" t="str">
        <v>D</v>
      </c>
      <c r="AC451">
        <v>0.5</v>
      </c>
      <c r="AD451">
        <v>7.29</v>
      </c>
      <c r="AE451">
        <v>7.29</v>
      </c>
      <c r="AF451" t="str">
        <v>Excelsa</v>
      </c>
      <c r="AG451" t="str">
        <v>Dark</v>
      </c>
      <c r="AH451" t="str">
        <v>Yes</v>
      </c>
    </row>
    <row r="452" spans="2:34" x14ac:dyDescent="0.35">
      <c r="B452" s="2" t="s">
        <v>3027</v>
      </c>
      <c r="C452" s="5">
        <v>44207</v>
      </c>
      <c r="D452" s="2" t="s">
        <v>3028</v>
      </c>
      <c r="E452" t="s">
        <v>6145</v>
      </c>
      <c r="F452" s="2">
        <v>5</v>
      </c>
      <c r="G452" s="2" t="str">
        <f>INDEX(customers!$A$2:$I$1001,MATCH(orders!$D452,customers!$A$2:$A$1001,0), MATCH(orders!G$1,customers!$A$1:$I$1,0))</f>
        <v>Sim Pamphilon</v>
      </c>
      <c r="H452" s="2" t="str">
        <f>IF(INDEX(customers!$A$2:$I$1001,MATCH(orders!$D452,customers!$A$2:$A$1001,0), MATCH(orders!H$1,customers!$A$1:$I$1,0)) = 0, " ", INDEX(customers!$A$2:$I$1001,MATCH(orders!$D452,customers!$A$2:$A$1001,0), MATCH(orders!H$1,customers!$A$1:$I$1,0)))</f>
        <v>spamphilonci@mlb.com</v>
      </c>
      <c r="I452" s="2" t="str">
        <f>_xlfn.XLOOKUP(D452,customers!$A$1:$A$1001,customers!$G$1:$G$1001,,0)</f>
        <v>Ireland</v>
      </c>
      <c r="J452" t="str">
        <f>INDEX(products!$A$1:$G$49,MATCH(orders!$E452,products!$A$1:$A$49,0), MATCH(orders!J$1,products!$A$1:$G$1,0))</f>
        <v>Lib</v>
      </c>
      <c r="K452" t="str">
        <f>INDEX(products!$A$1:$G$49,MATCH(orders!$E452,products!$A$1:$A$49,0), MATCH(orders!K$1,products!$A$1:$G$1,0))</f>
        <v>L</v>
      </c>
      <c r="L452" s="3">
        <f>INDEX(products!$A$1:$G$49,MATCH(orders!$E452,products!$A$1:$A$49,0), MATCH(orders!L$1,products!$A$1:$G$1,0))</f>
        <v>0.2</v>
      </c>
      <c r="M452" s="4">
        <f>INDEX(products!$A$1:$G$49,MATCH(orders!$E452,products!$A$1:$A$49,0), MATCH(orders!M$1,products!$A$1:$G$1,0))</f>
        <v>4.7549999999999999</v>
      </c>
      <c r="N452" s="4">
        <f t="shared" si="14"/>
        <v>23.774999999999999</v>
      </c>
      <c r="O452" t="str">
        <f t="shared" si="15"/>
        <v>Liberica</v>
      </c>
      <c r="P452" t="str" cm="1">
        <f t="array" ref="P452">_xlfn.IFS(K452 = "M", "Medium", K452 = "L", "Light", K452 = "D", "Dark")</f>
        <v>Light</v>
      </c>
      <c r="Q452" t="str">
        <f>_xlfn.XLOOKUP(Orders[[#This Row],[Customer ID]],customers!$A$2:$A$1001,customers!$I$2:$I$1001,,0)</f>
        <v>No</v>
      </c>
      <c r="S452" t="str">
        <v>RXF-37618-213</v>
      </c>
      <c r="T452">
        <v>44666</v>
      </c>
      <c r="U452" t="str">
        <v>32948-34398-HC</v>
      </c>
      <c r="V452" t="str">
        <v>R-L-0.5</v>
      </c>
      <c r="W452">
        <v>1</v>
      </c>
      <c r="X452" t="str">
        <v>Belvia Umpleby</v>
      </c>
      <c r="Y452" t="str">
        <v>bumpleby1u@soundcloud.com</v>
      </c>
      <c r="Z452" t="str">
        <v>United States</v>
      </c>
      <c r="AA452" t="str">
        <v>Rob</v>
      </c>
      <c r="AB452" t="str">
        <v>L</v>
      </c>
      <c r="AC452">
        <v>0.5</v>
      </c>
      <c r="AD452">
        <v>7.169999999999999</v>
      </c>
      <c r="AE452">
        <v>7.169999999999999</v>
      </c>
      <c r="AF452" t="str">
        <v>Robusta</v>
      </c>
      <c r="AG452" t="str">
        <v>Light</v>
      </c>
      <c r="AH452" t="str">
        <v>Yes</v>
      </c>
    </row>
    <row r="453" spans="2:34" x14ac:dyDescent="0.35">
      <c r="B453" s="2" t="s">
        <v>3035</v>
      </c>
      <c r="C453" s="5">
        <v>43518</v>
      </c>
      <c r="D453" s="2" t="s">
        <v>3036</v>
      </c>
      <c r="E453" t="s">
        <v>6149</v>
      </c>
      <c r="F453" s="2">
        <v>2</v>
      </c>
      <c r="G453" s="2" t="str">
        <f>INDEX(customers!$A$2:$I$1001,MATCH(orders!$D453,customers!$A$2:$A$1001,0), MATCH(orders!G$1,customers!$A$1:$I$1,0))</f>
        <v>Mohandis Spurden</v>
      </c>
      <c r="H453" s="2" t="str">
        <f>IF(INDEX(customers!$A$2:$I$1001,MATCH(orders!$D453,customers!$A$2:$A$1001,0), MATCH(orders!H$1,customers!$A$1:$I$1,0)) = 0, " ", INDEX(customers!$A$2:$I$1001,MATCH(orders!$D453,customers!$A$2:$A$1001,0), MATCH(orders!H$1,customers!$A$1:$I$1,0)))</f>
        <v>mspurdencj@exblog.jp</v>
      </c>
      <c r="I453" s="2" t="str">
        <f>_xlfn.XLOOKUP(D453,customers!$A$1:$A$1001,customers!$G$1:$G$1001,,0)</f>
        <v>United States</v>
      </c>
      <c r="J453" t="str">
        <f>INDEX(products!$A$1:$G$49,MATCH(orders!$E453,products!$A$1:$A$49,0), MATCH(orders!J$1,products!$A$1:$G$1,0))</f>
        <v>Rob</v>
      </c>
      <c r="K453" t="str">
        <f>INDEX(products!$A$1:$G$49,MATCH(orders!$E453,products!$A$1:$A$49,0), MATCH(orders!K$1,products!$A$1:$G$1,0))</f>
        <v>D</v>
      </c>
      <c r="L453" s="3">
        <f>INDEX(products!$A$1:$G$49,MATCH(orders!$E453,products!$A$1:$A$49,0), MATCH(orders!L$1,products!$A$1:$G$1,0))</f>
        <v>2.5</v>
      </c>
      <c r="M453" s="4">
        <f>INDEX(products!$A$1:$G$49,MATCH(orders!$E453,products!$A$1:$A$49,0), MATCH(orders!M$1,products!$A$1:$G$1,0))</f>
        <v>20.584999999999997</v>
      </c>
      <c r="N453" s="4">
        <f t="shared" si="14"/>
        <v>41.169999999999995</v>
      </c>
      <c r="O453" t="str">
        <f t="shared" si="15"/>
        <v>Robusta</v>
      </c>
      <c r="P453" t="str" cm="1">
        <f t="array" ref="P453">_xlfn.IFS(K453 = "M", "Medium", K453 = "L", "Light", K453 = "D", "Dark")</f>
        <v>Dark</v>
      </c>
      <c r="Q453" t="str">
        <f>_xlfn.XLOOKUP(Orders[[#This Row],[Customer ID]],customers!$A$2:$A$1001,customers!$I$2:$I$1001,,0)</f>
        <v>Yes</v>
      </c>
      <c r="S453" t="str">
        <v>FUX-85791-078</v>
      </c>
      <c r="T453">
        <v>44120</v>
      </c>
      <c r="U453" t="str">
        <v>59122-08794-WT</v>
      </c>
      <c r="V453" t="str">
        <v>A-M-0.2</v>
      </c>
      <c r="W453">
        <v>2</v>
      </c>
      <c r="X453" t="str">
        <v>Waylin Hollingdale</v>
      </c>
      <c r="Y453" t="str">
        <v>whollingdaleaf@about.me</v>
      </c>
      <c r="Z453" t="str">
        <v>United States</v>
      </c>
      <c r="AA453" t="str">
        <v>Ara</v>
      </c>
      <c r="AB453" t="str">
        <v>M</v>
      </c>
      <c r="AC453">
        <v>0.2</v>
      </c>
      <c r="AD453">
        <v>3.375</v>
      </c>
      <c r="AE453">
        <v>6.75</v>
      </c>
      <c r="AF453" t="str">
        <v>Arabica</v>
      </c>
      <c r="AG453" t="str">
        <v>Medium</v>
      </c>
      <c r="AH453" t="str">
        <v>Yes</v>
      </c>
    </row>
    <row r="454" spans="2:34" x14ac:dyDescent="0.35">
      <c r="B454" s="2" t="s">
        <v>3041</v>
      </c>
      <c r="C454" s="5">
        <v>44524</v>
      </c>
      <c r="D454" s="2" t="s">
        <v>3042</v>
      </c>
      <c r="E454" t="s">
        <v>6167</v>
      </c>
      <c r="F454" s="2">
        <v>3</v>
      </c>
      <c r="G454" s="2" t="str">
        <f>INDEX(customers!$A$2:$I$1001,MATCH(orders!$D454,customers!$A$2:$A$1001,0), MATCH(orders!G$1,customers!$A$1:$I$1,0))</f>
        <v>Morgen Seson</v>
      </c>
      <c r="H454" s="2" t="str">
        <f>IF(INDEX(customers!$A$2:$I$1001,MATCH(orders!$D454,customers!$A$2:$A$1001,0), MATCH(orders!H$1,customers!$A$1:$I$1,0)) = 0, " ", INDEX(customers!$A$2:$I$1001,MATCH(orders!$D454,customers!$A$2:$A$1001,0), MATCH(orders!H$1,customers!$A$1:$I$1,0)))</f>
        <v>msesonck@census.gov</v>
      </c>
      <c r="I454" s="2" t="str">
        <f>_xlfn.XLOOKUP(D454,customers!$A$1:$A$1001,customers!$G$1:$G$1001,,0)</f>
        <v>United States</v>
      </c>
      <c r="J454" t="str">
        <f>INDEX(products!$A$1:$G$49,MATCH(orders!$E454,products!$A$1:$A$49,0), MATCH(orders!J$1,products!$A$1:$G$1,0))</f>
        <v>Ara</v>
      </c>
      <c r="K454" t="str">
        <f>INDEX(products!$A$1:$G$49,MATCH(orders!$E454,products!$A$1:$A$49,0), MATCH(orders!K$1,products!$A$1:$G$1,0))</f>
        <v>L</v>
      </c>
      <c r="L454" s="3">
        <f>INDEX(products!$A$1:$G$49,MATCH(orders!$E454,products!$A$1:$A$49,0), MATCH(orders!L$1,products!$A$1:$G$1,0))</f>
        <v>0.2</v>
      </c>
      <c r="M454" s="4">
        <f>INDEX(products!$A$1:$G$49,MATCH(orders!$E454,products!$A$1:$A$49,0), MATCH(orders!M$1,products!$A$1:$G$1,0))</f>
        <v>3.8849999999999998</v>
      </c>
      <c r="N454" s="4">
        <f t="shared" si="14"/>
        <v>11.654999999999999</v>
      </c>
      <c r="O454" t="str">
        <f t="shared" si="15"/>
        <v>Arabica</v>
      </c>
      <c r="P454" t="str" cm="1">
        <f t="array" ref="P454">_xlfn.IFS(K454 = "M", "Medium", K454 = "L", "Light", K454 = "D", "Dark")</f>
        <v>Light</v>
      </c>
      <c r="Q454" t="str">
        <f>_xlfn.XLOOKUP(Orders[[#This Row],[Customer ID]],customers!$A$2:$A$1001,customers!$I$2:$I$1001,,0)</f>
        <v>No</v>
      </c>
      <c r="S454" t="str">
        <v>RTL-16205-161</v>
      </c>
      <c r="T454">
        <v>44656</v>
      </c>
      <c r="U454" t="str">
        <v>90440-62727-HI</v>
      </c>
      <c r="V454" t="str">
        <v>A-M-0.5</v>
      </c>
      <c r="W454">
        <v>1</v>
      </c>
      <c r="X454" t="str">
        <v>Alberto Hutchinson</v>
      </c>
      <c r="Y454" t="str">
        <v>ahutchinsond2@imgur.com</v>
      </c>
      <c r="Z454" t="str">
        <v>United States</v>
      </c>
      <c r="AA454" t="str">
        <v>Ara</v>
      </c>
      <c r="AB454" t="str">
        <v>M</v>
      </c>
      <c r="AC454">
        <v>0.5</v>
      </c>
      <c r="AD454">
        <v>6.75</v>
      </c>
      <c r="AE454">
        <v>6.75</v>
      </c>
      <c r="AF454" t="str">
        <v>Arabica</v>
      </c>
      <c r="AG454" t="str">
        <v>Medium</v>
      </c>
      <c r="AH454" t="str">
        <v>Yes</v>
      </c>
    </row>
    <row r="455" spans="2:34" x14ac:dyDescent="0.35">
      <c r="B455" s="2" t="s">
        <v>3047</v>
      </c>
      <c r="C455" s="5">
        <v>44579</v>
      </c>
      <c r="D455" s="2" t="s">
        <v>3048</v>
      </c>
      <c r="E455" t="s">
        <v>6161</v>
      </c>
      <c r="F455" s="2">
        <v>4</v>
      </c>
      <c r="G455" s="2" t="str">
        <f>INDEX(customers!$A$2:$I$1001,MATCH(orders!$D455,customers!$A$2:$A$1001,0), MATCH(orders!G$1,customers!$A$1:$I$1,0))</f>
        <v>Nalani Pirrone</v>
      </c>
      <c r="H455" s="2" t="str">
        <f>IF(INDEX(customers!$A$2:$I$1001,MATCH(orders!$D455,customers!$A$2:$A$1001,0), MATCH(orders!H$1,customers!$A$1:$I$1,0)) = 0, " ", INDEX(customers!$A$2:$I$1001,MATCH(orders!$D455,customers!$A$2:$A$1001,0), MATCH(orders!H$1,customers!$A$1:$I$1,0)))</f>
        <v>npirronecl@weibo.com</v>
      </c>
      <c r="I455" s="2" t="str">
        <f>_xlfn.XLOOKUP(D455,customers!$A$1:$A$1001,customers!$G$1:$G$1001,,0)</f>
        <v>United States</v>
      </c>
      <c r="J455" t="str">
        <f>INDEX(products!$A$1:$G$49,MATCH(orders!$E455,products!$A$1:$A$49,0), MATCH(orders!J$1,products!$A$1:$G$1,0))</f>
        <v>Lib</v>
      </c>
      <c r="K455" t="str">
        <f>INDEX(products!$A$1:$G$49,MATCH(orders!$E455,products!$A$1:$A$49,0), MATCH(orders!K$1,products!$A$1:$G$1,0))</f>
        <v>L</v>
      </c>
      <c r="L455" s="3">
        <f>INDEX(products!$A$1:$G$49,MATCH(orders!$E455,products!$A$1:$A$49,0), MATCH(orders!L$1,products!$A$1:$G$1,0))</f>
        <v>0.5</v>
      </c>
      <c r="M455" s="4">
        <f>INDEX(products!$A$1:$G$49,MATCH(orders!$E455,products!$A$1:$A$49,0), MATCH(orders!M$1,products!$A$1:$G$1,0))</f>
        <v>9.51</v>
      </c>
      <c r="N455" s="4">
        <f t="shared" si="14"/>
        <v>38.04</v>
      </c>
      <c r="O455" t="str">
        <f t="shared" si="15"/>
        <v>Liberica</v>
      </c>
      <c r="P455" t="str" cm="1">
        <f t="array" ref="P455">_xlfn.IFS(K455 = "M", "Medium", K455 = "L", "Light", K455 = "D", "Dark")</f>
        <v>Light</v>
      </c>
      <c r="Q455" t="str">
        <f>_xlfn.XLOOKUP(Orders[[#This Row],[Customer ID]],customers!$A$2:$A$1001,customers!$I$2:$I$1001,,0)</f>
        <v>No</v>
      </c>
      <c r="S455" t="str">
        <v>MAY-77231-536</v>
      </c>
      <c r="T455">
        <v>44076</v>
      </c>
      <c r="U455" t="str">
        <v>01304-59807-OB</v>
      </c>
      <c r="V455" t="str">
        <v>A-M-0.2</v>
      </c>
      <c r="W455">
        <v>2</v>
      </c>
      <c r="X455" t="str">
        <v>Nico Hubert</v>
      </c>
      <c r="Y455" t="str">
        <v xml:space="preserve"> </v>
      </c>
      <c r="Z455" t="str">
        <v>United States</v>
      </c>
      <c r="AA455" t="str">
        <v>Ara</v>
      </c>
      <c r="AB455" t="str">
        <v>M</v>
      </c>
      <c r="AC455">
        <v>0.2</v>
      </c>
      <c r="AD455">
        <v>3.375</v>
      </c>
      <c r="AE455">
        <v>6.75</v>
      </c>
      <c r="AF455" t="str">
        <v>Arabica</v>
      </c>
      <c r="AG455" t="str">
        <v>Medium</v>
      </c>
      <c r="AH455" t="str">
        <v>Yes</v>
      </c>
    </row>
    <row r="456" spans="2:34" x14ac:dyDescent="0.35">
      <c r="B456" s="2" t="s">
        <v>3053</v>
      </c>
      <c r="C456" s="5">
        <v>44421</v>
      </c>
      <c r="D456" s="2" t="s">
        <v>3054</v>
      </c>
      <c r="E456" t="s">
        <v>6149</v>
      </c>
      <c r="F456" s="2">
        <v>4</v>
      </c>
      <c r="G456" s="2" t="str">
        <f>INDEX(customers!$A$2:$I$1001,MATCH(orders!$D456,customers!$A$2:$A$1001,0), MATCH(orders!G$1,customers!$A$1:$I$1,0))</f>
        <v>Reube Cawley</v>
      </c>
      <c r="H456" s="2" t="str">
        <f>IF(INDEX(customers!$A$2:$I$1001,MATCH(orders!$D456,customers!$A$2:$A$1001,0), MATCH(orders!H$1,customers!$A$1:$I$1,0)) = 0, " ", INDEX(customers!$A$2:$I$1001,MATCH(orders!$D456,customers!$A$2:$A$1001,0), MATCH(orders!H$1,customers!$A$1:$I$1,0)))</f>
        <v>rcawleycm@yellowbook.com</v>
      </c>
      <c r="I456" s="2" t="str">
        <f>_xlfn.XLOOKUP(D456,customers!$A$1:$A$1001,customers!$G$1:$G$1001,,0)</f>
        <v>Ireland</v>
      </c>
      <c r="J456" t="str">
        <f>INDEX(products!$A$1:$G$49,MATCH(orders!$E456,products!$A$1:$A$49,0), MATCH(orders!J$1,products!$A$1:$G$1,0))</f>
        <v>Rob</v>
      </c>
      <c r="K456" t="str">
        <f>INDEX(products!$A$1:$G$49,MATCH(orders!$E456,products!$A$1:$A$49,0), MATCH(orders!K$1,products!$A$1:$G$1,0))</f>
        <v>D</v>
      </c>
      <c r="L456" s="3">
        <f>INDEX(products!$A$1:$G$49,MATCH(orders!$E456,products!$A$1:$A$49,0), MATCH(orders!L$1,products!$A$1:$G$1,0))</f>
        <v>2.5</v>
      </c>
      <c r="M456" s="4">
        <f>INDEX(products!$A$1:$G$49,MATCH(orders!$E456,products!$A$1:$A$49,0), MATCH(orders!M$1,products!$A$1:$G$1,0))</f>
        <v>20.584999999999997</v>
      </c>
      <c r="N456" s="4">
        <f t="shared" si="14"/>
        <v>82.339999999999989</v>
      </c>
      <c r="O456" t="str">
        <f t="shared" si="15"/>
        <v>Robusta</v>
      </c>
      <c r="P456" t="str" cm="1">
        <f t="array" ref="P456">_xlfn.IFS(K456 = "M", "Medium", K456 = "L", "Light", K456 = "D", "Dark")</f>
        <v>Dark</v>
      </c>
      <c r="Q456" t="str">
        <f>_xlfn.XLOOKUP(Orders[[#This Row],[Customer ID]],customers!$A$2:$A$1001,customers!$I$2:$I$1001,,0)</f>
        <v>Yes</v>
      </c>
      <c r="S456" t="str">
        <v>MZL-81126-390</v>
      </c>
      <c r="T456">
        <v>44628</v>
      </c>
      <c r="U456" t="str">
        <v>48464-99723-HK</v>
      </c>
      <c r="V456" t="str">
        <v>A-M-0.2</v>
      </c>
      <c r="W456">
        <v>2</v>
      </c>
      <c r="X456" t="str">
        <v>Jemimah Ethelston</v>
      </c>
      <c r="Y456" t="str">
        <v>jethelstonnl@creativecommons.org</v>
      </c>
      <c r="Z456" t="str">
        <v>United States</v>
      </c>
      <c r="AA456" t="str">
        <v>Ara</v>
      </c>
      <c r="AB456" t="str">
        <v>M</v>
      </c>
      <c r="AC456">
        <v>0.2</v>
      </c>
      <c r="AD456">
        <v>3.375</v>
      </c>
      <c r="AE456">
        <v>6.75</v>
      </c>
      <c r="AF456" t="str">
        <v>Arabica</v>
      </c>
      <c r="AG456" t="str">
        <v>Medium</v>
      </c>
      <c r="AH456" t="str">
        <v>Yes</v>
      </c>
    </row>
    <row r="457" spans="2:34" x14ac:dyDescent="0.35">
      <c r="B457" s="2" t="s">
        <v>3058</v>
      </c>
      <c r="C457" s="5">
        <v>43841</v>
      </c>
      <c r="D457" s="2" t="s">
        <v>3059</v>
      </c>
      <c r="E457" t="s">
        <v>6145</v>
      </c>
      <c r="F457" s="2">
        <v>2</v>
      </c>
      <c r="G457" s="2" t="str">
        <f>INDEX(customers!$A$2:$I$1001,MATCH(orders!$D457,customers!$A$2:$A$1001,0), MATCH(orders!G$1,customers!$A$1:$I$1,0))</f>
        <v>Stan Barribal</v>
      </c>
      <c r="H457" s="2" t="str">
        <f>IF(INDEX(customers!$A$2:$I$1001,MATCH(orders!$D457,customers!$A$2:$A$1001,0), MATCH(orders!H$1,customers!$A$1:$I$1,0)) = 0, " ", INDEX(customers!$A$2:$I$1001,MATCH(orders!$D457,customers!$A$2:$A$1001,0), MATCH(orders!H$1,customers!$A$1:$I$1,0)))</f>
        <v>sbarribalcn@microsoft.com</v>
      </c>
      <c r="I457" s="2" t="str">
        <f>_xlfn.XLOOKUP(D457,customers!$A$1:$A$1001,customers!$G$1:$G$1001,,0)</f>
        <v>Ireland</v>
      </c>
      <c r="J457" t="str">
        <f>INDEX(products!$A$1:$G$49,MATCH(orders!$E457,products!$A$1:$A$49,0), MATCH(orders!J$1,products!$A$1:$G$1,0))</f>
        <v>Lib</v>
      </c>
      <c r="K457" t="str">
        <f>INDEX(products!$A$1:$G$49,MATCH(orders!$E457,products!$A$1:$A$49,0), MATCH(orders!K$1,products!$A$1:$G$1,0))</f>
        <v>L</v>
      </c>
      <c r="L457" s="3">
        <f>INDEX(products!$A$1:$G$49,MATCH(orders!$E457,products!$A$1:$A$49,0), MATCH(orders!L$1,products!$A$1:$G$1,0))</f>
        <v>0.2</v>
      </c>
      <c r="M457" s="4">
        <f>INDEX(products!$A$1:$G$49,MATCH(orders!$E457,products!$A$1:$A$49,0), MATCH(orders!M$1,products!$A$1:$G$1,0))</f>
        <v>4.7549999999999999</v>
      </c>
      <c r="N457" s="4">
        <f t="shared" si="14"/>
        <v>9.51</v>
      </c>
      <c r="O457" t="str">
        <f t="shared" si="15"/>
        <v>Liberica</v>
      </c>
      <c r="P457" t="str" cm="1">
        <f t="array" ref="P457">_xlfn.IFS(K457 = "M", "Medium", K457 = "L", "Light", K457 = "D", "Dark")</f>
        <v>Light</v>
      </c>
      <c r="Q457" t="str">
        <f>_xlfn.XLOOKUP(Orders[[#This Row],[Customer ID]],customers!$A$2:$A$1001,customers!$I$2:$I$1001,,0)</f>
        <v>Yes</v>
      </c>
      <c r="S457" t="str">
        <v>UHK-63283-868</v>
      </c>
      <c r="T457">
        <v>44675</v>
      </c>
      <c r="U457" t="str">
        <v>16809-16936-WF</v>
      </c>
      <c r="V457" t="str">
        <v>A-M-0.5</v>
      </c>
      <c r="W457">
        <v>1</v>
      </c>
      <c r="X457" t="str">
        <v>Modesty MacConnechie</v>
      </c>
      <c r="Y457" t="str">
        <v>mmacconnechieo9@reuters.com</v>
      </c>
      <c r="Z457" t="str">
        <v>United States</v>
      </c>
      <c r="AA457" t="str">
        <v>Ara</v>
      </c>
      <c r="AB457" t="str">
        <v>M</v>
      </c>
      <c r="AC457">
        <v>0.5</v>
      </c>
      <c r="AD457">
        <v>6.75</v>
      </c>
      <c r="AE457">
        <v>6.75</v>
      </c>
      <c r="AF457" t="str">
        <v>Arabica</v>
      </c>
      <c r="AG457" t="str">
        <v>Medium</v>
      </c>
      <c r="AH457" t="str">
        <v>Yes</v>
      </c>
    </row>
    <row r="458" spans="2:34" x14ac:dyDescent="0.35">
      <c r="B458" s="2" t="s">
        <v>3064</v>
      </c>
      <c r="C458" s="5">
        <v>44017</v>
      </c>
      <c r="D458" s="2" t="s">
        <v>3065</v>
      </c>
      <c r="E458" t="s">
        <v>6149</v>
      </c>
      <c r="F458" s="2">
        <v>2</v>
      </c>
      <c r="G458" s="2" t="str">
        <f>INDEX(customers!$A$2:$I$1001,MATCH(orders!$D458,customers!$A$2:$A$1001,0), MATCH(orders!G$1,customers!$A$1:$I$1,0))</f>
        <v>Agnes Adamides</v>
      </c>
      <c r="H458" s="2" t="str">
        <f>IF(INDEX(customers!$A$2:$I$1001,MATCH(orders!$D458,customers!$A$2:$A$1001,0), MATCH(orders!H$1,customers!$A$1:$I$1,0)) = 0, " ", INDEX(customers!$A$2:$I$1001,MATCH(orders!$D458,customers!$A$2:$A$1001,0), MATCH(orders!H$1,customers!$A$1:$I$1,0)))</f>
        <v>aadamidesco@bizjournals.com</v>
      </c>
      <c r="I458" s="2" t="str">
        <f>_xlfn.XLOOKUP(D458,customers!$A$1:$A$1001,customers!$G$1:$G$1001,,0)</f>
        <v>United Kingdom</v>
      </c>
      <c r="J458" t="str">
        <f>INDEX(products!$A$1:$G$49,MATCH(orders!$E458,products!$A$1:$A$49,0), MATCH(orders!J$1,products!$A$1:$G$1,0))</f>
        <v>Rob</v>
      </c>
      <c r="K458" t="str">
        <f>INDEX(products!$A$1:$G$49,MATCH(orders!$E458,products!$A$1:$A$49,0), MATCH(orders!K$1,products!$A$1:$G$1,0))</f>
        <v>D</v>
      </c>
      <c r="L458" s="3">
        <f>INDEX(products!$A$1:$G$49,MATCH(orders!$E458,products!$A$1:$A$49,0), MATCH(orders!L$1,products!$A$1:$G$1,0))</f>
        <v>2.5</v>
      </c>
      <c r="M458" s="4">
        <f>INDEX(products!$A$1:$G$49,MATCH(orders!$E458,products!$A$1:$A$49,0), MATCH(orders!M$1,products!$A$1:$G$1,0))</f>
        <v>20.584999999999997</v>
      </c>
      <c r="N458" s="4">
        <f t="shared" si="14"/>
        <v>41.169999999999995</v>
      </c>
      <c r="O458" t="str">
        <f t="shared" si="15"/>
        <v>Robusta</v>
      </c>
      <c r="P458" t="str" cm="1">
        <f t="array" ref="P458">_xlfn.IFS(K458 = "M", "Medium", K458 = "L", "Light", K458 = "D", "Dark")</f>
        <v>Dark</v>
      </c>
      <c r="Q458" t="str">
        <f>_xlfn.XLOOKUP(Orders[[#This Row],[Customer ID]],customers!$A$2:$A$1001,customers!$I$2:$I$1001,,0)</f>
        <v>No</v>
      </c>
      <c r="S458" t="str">
        <v>GQA-37241-629</v>
      </c>
      <c r="T458">
        <v>43831</v>
      </c>
      <c r="U458" t="str">
        <v>08405-33165-BS</v>
      </c>
      <c r="V458" t="str">
        <v>A-M-0.2</v>
      </c>
      <c r="W458">
        <v>2</v>
      </c>
      <c r="X458" t="str">
        <v>Fanchette Parlot</v>
      </c>
      <c r="Y458" t="str">
        <v>fparlotrb@forbes.com</v>
      </c>
      <c r="Z458" t="str">
        <v>United States</v>
      </c>
      <c r="AA458" t="str">
        <v>Ara</v>
      </c>
      <c r="AB458" t="str">
        <v>M</v>
      </c>
      <c r="AC458">
        <v>0.2</v>
      </c>
      <c r="AD458">
        <v>3.375</v>
      </c>
      <c r="AE458">
        <v>6.75</v>
      </c>
      <c r="AF458" t="str">
        <v>Arabica</v>
      </c>
      <c r="AG458" t="str">
        <v>Medium</v>
      </c>
      <c r="AH458" t="str">
        <v>Yes</v>
      </c>
    </row>
    <row r="459" spans="2:34" x14ac:dyDescent="0.35">
      <c r="B459" s="2" t="s">
        <v>3070</v>
      </c>
      <c r="C459" s="5">
        <v>43671</v>
      </c>
      <c r="D459" s="2" t="s">
        <v>3071</v>
      </c>
      <c r="E459" t="s">
        <v>6161</v>
      </c>
      <c r="F459" s="2">
        <v>5</v>
      </c>
      <c r="G459" s="2" t="str">
        <f>INDEX(customers!$A$2:$I$1001,MATCH(orders!$D459,customers!$A$2:$A$1001,0), MATCH(orders!G$1,customers!$A$1:$I$1,0))</f>
        <v>Carmelita Thowes</v>
      </c>
      <c r="H459" s="2" t="str">
        <f>IF(INDEX(customers!$A$2:$I$1001,MATCH(orders!$D459,customers!$A$2:$A$1001,0), MATCH(orders!H$1,customers!$A$1:$I$1,0)) = 0, " ", INDEX(customers!$A$2:$I$1001,MATCH(orders!$D459,customers!$A$2:$A$1001,0), MATCH(orders!H$1,customers!$A$1:$I$1,0)))</f>
        <v>cthowescp@craigslist.org</v>
      </c>
      <c r="I459" s="2" t="str">
        <f>_xlfn.XLOOKUP(D459,customers!$A$1:$A$1001,customers!$G$1:$G$1001,,0)</f>
        <v>United States</v>
      </c>
      <c r="J459" t="str">
        <f>INDEX(products!$A$1:$G$49,MATCH(orders!$E459,products!$A$1:$A$49,0), MATCH(orders!J$1,products!$A$1:$G$1,0))</f>
        <v>Lib</v>
      </c>
      <c r="K459" t="str">
        <f>INDEX(products!$A$1:$G$49,MATCH(orders!$E459,products!$A$1:$A$49,0), MATCH(orders!K$1,products!$A$1:$G$1,0))</f>
        <v>L</v>
      </c>
      <c r="L459" s="3">
        <f>INDEX(products!$A$1:$G$49,MATCH(orders!$E459,products!$A$1:$A$49,0), MATCH(orders!L$1,products!$A$1:$G$1,0))</f>
        <v>0.5</v>
      </c>
      <c r="M459" s="4">
        <f>INDEX(products!$A$1:$G$49,MATCH(orders!$E459,products!$A$1:$A$49,0), MATCH(orders!M$1,products!$A$1:$G$1,0))</f>
        <v>9.51</v>
      </c>
      <c r="N459" s="4">
        <f t="shared" si="14"/>
        <v>47.55</v>
      </c>
      <c r="O459" t="str">
        <f t="shared" si="15"/>
        <v>Liberica</v>
      </c>
      <c r="P459" t="str" cm="1">
        <f t="array" ref="P459">_xlfn.IFS(K459 = "M", "Medium", K459 = "L", "Light", K459 = "D", "Dark")</f>
        <v>Light</v>
      </c>
      <c r="Q459" t="str">
        <f>_xlfn.XLOOKUP(Orders[[#This Row],[Customer ID]],customers!$A$2:$A$1001,customers!$I$2:$I$1001,,0)</f>
        <v>No</v>
      </c>
      <c r="S459" t="str">
        <v>KIX-93248-135</v>
      </c>
      <c r="T459">
        <v>43872</v>
      </c>
      <c r="U459" t="str">
        <v>36605-83052-WB</v>
      </c>
      <c r="V459" t="str">
        <v>A-D-0.5</v>
      </c>
      <c r="W459">
        <v>1</v>
      </c>
      <c r="X459" t="str">
        <v>Violette Hellmore</v>
      </c>
      <c r="Y459" t="str">
        <v>vhellmore7d@bbc.co.uk</v>
      </c>
      <c r="Z459" t="str">
        <v>United States</v>
      </c>
      <c r="AA459" t="str">
        <v>Ara</v>
      </c>
      <c r="AB459" t="str">
        <v>D</v>
      </c>
      <c r="AC459">
        <v>0.5</v>
      </c>
      <c r="AD459">
        <v>5.97</v>
      </c>
      <c r="AE459">
        <v>5.97</v>
      </c>
      <c r="AF459" t="str">
        <v>Arabica</v>
      </c>
      <c r="AG459" t="str">
        <v>Dark</v>
      </c>
      <c r="AH459" t="str">
        <v>Yes</v>
      </c>
    </row>
    <row r="460" spans="2:34" x14ac:dyDescent="0.35">
      <c r="B460" s="2" t="s">
        <v>3076</v>
      </c>
      <c r="C460" s="5">
        <v>44707</v>
      </c>
      <c r="D460" s="2" t="s">
        <v>3077</v>
      </c>
      <c r="E460" t="s">
        <v>6155</v>
      </c>
      <c r="F460" s="2">
        <v>4</v>
      </c>
      <c r="G460" s="2" t="str">
        <f>INDEX(customers!$A$2:$I$1001,MATCH(orders!$D460,customers!$A$2:$A$1001,0), MATCH(orders!G$1,customers!$A$1:$I$1,0))</f>
        <v>Rodolfo Willoway</v>
      </c>
      <c r="H460" s="2" t="str">
        <f>IF(INDEX(customers!$A$2:$I$1001,MATCH(orders!$D460,customers!$A$2:$A$1001,0), MATCH(orders!H$1,customers!$A$1:$I$1,0)) = 0, " ", INDEX(customers!$A$2:$I$1001,MATCH(orders!$D460,customers!$A$2:$A$1001,0), MATCH(orders!H$1,customers!$A$1:$I$1,0)))</f>
        <v>rwillowaycq@admin.ch</v>
      </c>
      <c r="I460" s="2" t="str">
        <f>_xlfn.XLOOKUP(D460,customers!$A$1:$A$1001,customers!$G$1:$G$1001,,0)</f>
        <v>United States</v>
      </c>
      <c r="J460" t="str">
        <f>INDEX(products!$A$1:$G$49,MATCH(orders!$E460,products!$A$1:$A$49,0), MATCH(orders!J$1,products!$A$1:$G$1,0))</f>
        <v>Ara</v>
      </c>
      <c r="K460" t="str">
        <f>INDEX(products!$A$1:$G$49,MATCH(orders!$E460,products!$A$1:$A$49,0), MATCH(orders!K$1,products!$A$1:$G$1,0))</f>
        <v>M</v>
      </c>
      <c r="L460" s="3">
        <f>INDEX(products!$A$1:$G$49,MATCH(orders!$E460,products!$A$1:$A$49,0), MATCH(orders!L$1,products!$A$1:$G$1,0))</f>
        <v>1</v>
      </c>
      <c r="M460" s="4">
        <f>INDEX(products!$A$1:$G$49,MATCH(orders!$E460,products!$A$1:$A$49,0), MATCH(orders!M$1,products!$A$1:$G$1,0))</f>
        <v>11.25</v>
      </c>
      <c r="N460" s="4">
        <f t="shared" si="14"/>
        <v>45</v>
      </c>
      <c r="O460" t="str">
        <f t="shared" si="15"/>
        <v>Arabica</v>
      </c>
      <c r="P460" t="str" cm="1">
        <f t="array" ref="P460">_xlfn.IFS(K460 = "M", "Medium", K460 = "L", "Light", K460 = "D", "Dark")</f>
        <v>Medium</v>
      </c>
      <c r="Q460" t="str">
        <f>_xlfn.XLOOKUP(Orders[[#This Row],[Customer ID]],customers!$A$2:$A$1001,customers!$I$2:$I$1001,,0)</f>
        <v>No</v>
      </c>
      <c r="S460" t="str">
        <v>RNH-54912-747</v>
      </c>
      <c r="T460">
        <v>44317</v>
      </c>
      <c r="U460" t="str">
        <v>37445-17791-NQ</v>
      </c>
      <c r="V460" t="str">
        <v>R-M-0.5</v>
      </c>
      <c r="W460">
        <v>1</v>
      </c>
      <c r="X460" t="str">
        <v>Natka Leethem</v>
      </c>
      <c r="Y460" t="str">
        <v>nleethem8o@mac.com</v>
      </c>
      <c r="Z460" t="str">
        <v>United States</v>
      </c>
      <c r="AA460" t="str">
        <v>Rob</v>
      </c>
      <c r="AB460" t="str">
        <v>M</v>
      </c>
      <c r="AC460">
        <v>0.5</v>
      </c>
      <c r="AD460">
        <v>5.97</v>
      </c>
      <c r="AE460">
        <v>5.97</v>
      </c>
      <c r="AF460" t="str">
        <v>Robusta</v>
      </c>
      <c r="AG460" t="str">
        <v>Medium</v>
      </c>
      <c r="AH460" t="str">
        <v>Yes</v>
      </c>
    </row>
    <row r="461" spans="2:34" x14ac:dyDescent="0.35">
      <c r="B461" s="2" t="s">
        <v>3082</v>
      </c>
      <c r="C461" s="5">
        <v>43840</v>
      </c>
      <c r="D461" s="2" t="s">
        <v>3083</v>
      </c>
      <c r="E461" t="s">
        <v>6145</v>
      </c>
      <c r="F461" s="2">
        <v>5</v>
      </c>
      <c r="G461" s="2" t="str">
        <f>INDEX(customers!$A$2:$I$1001,MATCH(orders!$D461,customers!$A$2:$A$1001,0), MATCH(orders!G$1,customers!$A$1:$I$1,0))</f>
        <v>Alvis Elwin</v>
      </c>
      <c r="H461" s="2" t="str">
        <f>IF(INDEX(customers!$A$2:$I$1001,MATCH(orders!$D461,customers!$A$2:$A$1001,0), MATCH(orders!H$1,customers!$A$1:$I$1,0)) = 0, " ", INDEX(customers!$A$2:$I$1001,MATCH(orders!$D461,customers!$A$2:$A$1001,0), MATCH(orders!H$1,customers!$A$1:$I$1,0)))</f>
        <v>aelwincr@privacy.gov.au</v>
      </c>
      <c r="I461" s="2" t="str">
        <f>_xlfn.XLOOKUP(D461,customers!$A$1:$A$1001,customers!$G$1:$G$1001,,0)</f>
        <v>United States</v>
      </c>
      <c r="J461" t="str">
        <f>INDEX(products!$A$1:$G$49,MATCH(orders!$E461,products!$A$1:$A$49,0), MATCH(orders!J$1,products!$A$1:$G$1,0))</f>
        <v>Lib</v>
      </c>
      <c r="K461" t="str">
        <f>INDEX(products!$A$1:$G$49,MATCH(orders!$E461,products!$A$1:$A$49,0), MATCH(orders!K$1,products!$A$1:$G$1,0))</f>
        <v>L</v>
      </c>
      <c r="L461" s="3">
        <f>INDEX(products!$A$1:$G$49,MATCH(orders!$E461,products!$A$1:$A$49,0), MATCH(orders!L$1,products!$A$1:$G$1,0))</f>
        <v>0.2</v>
      </c>
      <c r="M461" s="4">
        <f>INDEX(products!$A$1:$G$49,MATCH(orders!$E461,products!$A$1:$A$49,0), MATCH(orders!M$1,products!$A$1:$G$1,0))</f>
        <v>4.7549999999999999</v>
      </c>
      <c r="N461" s="4">
        <f t="shared" si="14"/>
        <v>23.774999999999999</v>
      </c>
      <c r="O461" t="str">
        <f t="shared" si="15"/>
        <v>Liberica</v>
      </c>
      <c r="P461" t="str" cm="1">
        <f t="array" ref="P461">_xlfn.IFS(K461 = "M", "Medium", K461 = "L", "Light", K461 = "D", "Dark")</f>
        <v>Light</v>
      </c>
      <c r="Q461" t="str">
        <f>_xlfn.XLOOKUP(Orders[[#This Row],[Customer ID]],customers!$A$2:$A$1001,customers!$I$2:$I$1001,,0)</f>
        <v>No</v>
      </c>
      <c r="S461" t="str">
        <v>YXP-20078-116</v>
      </c>
      <c r="T461">
        <v>44097</v>
      </c>
      <c r="U461" t="str">
        <v>37238-52421-JJ</v>
      </c>
      <c r="V461" t="str">
        <v>R-M-0.5</v>
      </c>
      <c r="W461">
        <v>1</v>
      </c>
      <c r="X461" t="str">
        <v>Judd De Leek</v>
      </c>
      <c r="Y461" t="str">
        <v>jdeag@xrea.com</v>
      </c>
      <c r="Z461" t="str">
        <v>United States</v>
      </c>
      <c r="AA461" t="str">
        <v>Rob</v>
      </c>
      <c r="AB461" t="str">
        <v>M</v>
      </c>
      <c r="AC461">
        <v>0.5</v>
      </c>
      <c r="AD461">
        <v>5.97</v>
      </c>
      <c r="AE461">
        <v>5.97</v>
      </c>
      <c r="AF461" t="str">
        <v>Robusta</v>
      </c>
      <c r="AG461" t="str">
        <v>Medium</v>
      </c>
      <c r="AH461" t="str">
        <v>Yes</v>
      </c>
    </row>
    <row r="462" spans="2:34" x14ac:dyDescent="0.35">
      <c r="B462" s="2" t="s">
        <v>3088</v>
      </c>
      <c r="C462" s="5">
        <v>43602</v>
      </c>
      <c r="D462" s="2" t="s">
        <v>3089</v>
      </c>
      <c r="E462" t="s">
        <v>6172</v>
      </c>
      <c r="F462" s="2">
        <v>3</v>
      </c>
      <c r="G462" s="2" t="str">
        <f>INDEX(customers!$A$2:$I$1001,MATCH(orders!$D462,customers!$A$2:$A$1001,0), MATCH(orders!G$1,customers!$A$1:$I$1,0))</f>
        <v>Araldo Bilbrook</v>
      </c>
      <c r="H462" s="2" t="str">
        <f>IF(INDEX(customers!$A$2:$I$1001,MATCH(orders!$D462,customers!$A$2:$A$1001,0), MATCH(orders!H$1,customers!$A$1:$I$1,0)) = 0, " ", INDEX(customers!$A$2:$I$1001,MATCH(orders!$D462,customers!$A$2:$A$1001,0), MATCH(orders!H$1,customers!$A$1:$I$1,0)))</f>
        <v>abilbrookcs@booking.com</v>
      </c>
      <c r="I462" s="2" t="str">
        <f>_xlfn.XLOOKUP(D462,customers!$A$1:$A$1001,customers!$G$1:$G$1001,,0)</f>
        <v>Ireland</v>
      </c>
      <c r="J462" t="str">
        <f>INDEX(products!$A$1:$G$49,MATCH(orders!$E462,products!$A$1:$A$49,0), MATCH(orders!J$1,products!$A$1:$G$1,0))</f>
        <v>Rob</v>
      </c>
      <c r="K462" t="str">
        <f>INDEX(products!$A$1:$G$49,MATCH(orders!$E462,products!$A$1:$A$49,0), MATCH(orders!K$1,products!$A$1:$G$1,0))</f>
        <v>D</v>
      </c>
      <c r="L462" s="3">
        <f>INDEX(products!$A$1:$G$49,MATCH(orders!$E462,products!$A$1:$A$49,0), MATCH(orders!L$1,products!$A$1:$G$1,0))</f>
        <v>0.5</v>
      </c>
      <c r="M462" s="4">
        <f>INDEX(products!$A$1:$G$49,MATCH(orders!$E462,products!$A$1:$A$49,0), MATCH(orders!M$1,products!$A$1:$G$1,0))</f>
        <v>5.3699999999999992</v>
      </c>
      <c r="N462" s="4">
        <f t="shared" si="14"/>
        <v>16.11</v>
      </c>
      <c r="O462" t="str">
        <f t="shared" si="15"/>
        <v>Robusta</v>
      </c>
      <c r="P462" t="str" cm="1">
        <f t="array" ref="P462">_xlfn.IFS(K462 = "M", "Medium", K462 = "L", "Light", K462 = "D", "Dark")</f>
        <v>Dark</v>
      </c>
      <c r="Q462" t="str">
        <f>_xlfn.XLOOKUP(Orders[[#This Row],[Customer ID]],customers!$A$2:$A$1001,customers!$I$2:$I$1001,,0)</f>
        <v>Yes</v>
      </c>
      <c r="S462" t="str">
        <v>EAY-89850-211</v>
      </c>
      <c r="T462">
        <v>43515</v>
      </c>
      <c r="U462" t="str">
        <v>43155-71724-XP</v>
      </c>
      <c r="V462" t="str">
        <v>A-D-0.2</v>
      </c>
      <c r="W462">
        <v>2</v>
      </c>
      <c r="X462" t="str">
        <v>Herbie Peppard</v>
      </c>
      <c r="Y462" t="str">
        <v xml:space="preserve"> </v>
      </c>
      <c r="Z462" t="str">
        <v>United States</v>
      </c>
      <c r="AA462" t="str">
        <v>Ara</v>
      </c>
      <c r="AB462" t="str">
        <v>D</v>
      </c>
      <c r="AC462">
        <v>0.2</v>
      </c>
      <c r="AD462">
        <v>2.9849999999999999</v>
      </c>
      <c r="AE462">
        <v>5.97</v>
      </c>
      <c r="AF462" t="str">
        <v>Arabica</v>
      </c>
      <c r="AG462" t="str">
        <v>Dark</v>
      </c>
      <c r="AH462" t="str">
        <v>Yes</v>
      </c>
    </row>
    <row r="463" spans="2:34" x14ac:dyDescent="0.35">
      <c r="B463" s="2" t="s">
        <v>3094</v>
      </c>
      <c r="C463" s="5">
        <v>44036</v>
      </c>
      <c r="D463" s="2" t="s">
        <v>3095</v>
      </c>
      <c r="E463" t="s">
        <v>6163</v>
      </c>
      <c r="F463" s="2">
        <v>4</v>
      </c>
      <c r="G463" s="2" t="str">
        <f>INDEX(customers!$A$2:$I$1001,MATCH(orders!$D463,customers!$A$2:$A$1001,0), MATCH(orders!G$1,customers!$A$1:$I$1,0))</f>
        <v>Ransell McKall</v>
      </c>
      <c r="H463" s="2" t="str">
        <f>IF(INDEX(customers!$A$2:$I$1001,MATCH(orders!$D463,customers!$A$2:$A$1001,0), MATCH(orders!H$1,customers!$A$1:$I$1,0)) = 0, " ", INDEX(customers!$A$2:$I$1001,MATCH(orders!$D463,customers!$A$2:$A$1001,0), MATCH(orders!H$1,customers!$A$1:$I$1,0)))</f>
        <v>rmckallct@sakura.ne.jp</v>
      </c>
      <c r="I463" s="2" t="str">
        <f>_xlfn.XLOOKUP(D463,customers!$A$1:$A$1001,customers!$G$1:$G$1001,,0)</f>
        <v>United Kingdom</v>
      </c>
      <c r="J463" t="str">
        <f>INDEX(products!$A$1:$G$49,MATCH(orders!$E463,products!$A$1:$A$49,0), MATCH(orders!J$1,products!$A$1:$G$1,0))</f>
        <v>Rob</v>
      </c>
      <c r="K463" t="str">
        <f>INDEX(products!$A$1:$G$49,MATCH(orders!$E463,products!$A$1:$A$49,0), MATCH(orders!K$1,products!$A$1:$G$1,0))</f>
        <v>D</v>
      </c>
      <c r="L463" s="3">
        <f>INDEX(products!$A$1:$G$49,MATCH(orders!$E463,products!$A$1:$A$49,0), MATCH(orders!L$1,products!$A$1:$G$1,0))</f>
        <v>0.2</v>
      </c>
      <c r="M463" s="4">
        <f>INDEX(products!$A$1:$G$49,MATCH(orders!$E463,products!$A$1:$A$49,0), MATCH(orders!M$1,products!$A$1:$G$1,0))</f>
        <v>2.6849999999999996</v>
      </c>
      <c r="N463" s="4">
        <f t="shared" si="14"/>
        <v>10.739999999999998</v>
      </c>
      <c r="O463" t="str">
        <f t="shared" si="15"/>
        <v>Robusta</v>
      </c>
      <c r="P463" t="str" cm="1">
        <f t="array" ref="P463">_xlfn.IFS(K463 = "M", "Medium", K463 = "L", "Light", K463 = "D", "Dark")</f>
        <v>Dark</v>
      </c>
      <c r="Q463" t="str">
        <f>_xlfn.XLOOKUP(Orders[[#This Row],[Customer ID]],customers!$A$2:$A$1001,customers!$I$2:$I$1001,,0)</f>
        <v>Yes</v>
      </c>
      <c r="S463" t="str">
        <v>ZFR-79447-696</v>
      </c>
      <c r="T463">
        <v>44277</v>
      </c>
      <c r="U463" t="str">
        <v>77828-66867-KH</v>
      </c>
      <c r="V463" t="str">
        <v>R-M-0.5</v>
      </c>
      <c r="W463">
        <v>1</v>
      </c>
      <c r="X463" t="str">
        <v>Hazel Iacopini</v>
      </c>
      <c r="Y463" t="str">
        <v xml:space="preserve"> </v>
      </c>
      <c r="Z463" t="str">
        <v>United States</v>
      </c>
      <c r="AA463" t="str">
        <v>Rob</v>
      </c>
      <c r="AB463" t="str">
        <v>M</v>
      </c>
      <c r="AC463">
        <v>0.5</v>
      </c>
      <c r="AD463">
        <v>5.97</v>
      </c>
      <c r="AE463">
        <v>5.97</v>
      </c>
      <c r="AF463" t="str">
        <v>Robusta</v>
      </c>
      <c r="AG463" t="str">
        <v>Medium</v>
      </c>
      <c r="AH463" t="str">
        <v>Yes</v>
      </c>
    </row>
    <row r="464" spans="2:34" x14ac:dyDescent="0.35">
      <c r="B464" s="2" t="s">
        <v>3100</v>
      </c>
      <c r="C464" s="5">
        <v>44124</v>
      </c>
      <c r="D464" s="2" t="s">
        <v>3101</v>
      </c>
      <c r="E464" t="s">
        <v>6147</v>
      </c>
      <c r="F464" s="2">
        <v>5</v>
      </c>
      <c r="G464" s="2" t="str">
        <f>INDEX(customers!$A$2:$I$1001,MATCH(orders!$D464,customers!$A$2:$A$1001,0), MATCH(orders!G$1,customers!$A$1:$I$1,0))</f>
        <v>Borg Daile</v>
      </c>
      <c r="H464" s="2" t="str">
        <f>IF(INDEX(customers!$A$2:$I$1001,MATCH(orders!$D464,customers!$A$2:$A$1001,0), MATCH(orders!H$1,customers!$A$1:$I$1,0)) = 0, " ", INDEX(customers!$A$2:$I$1001,MATCH(orders!$D464,customers!$A$2:$A$1001,0), MATCH(orders!H$1,customers!$A$1:$I$1,0)))</f>
        <v>bdailecu@vistaprint.com</v>
      </c>
      <c r="I464" s="2" t="str">
        <f>_xlfn.XLOOKUP(D464,customers!$A$1:$A$1001,customers!$G$1:$G$1001,,0)</f>
        <v>United States</v>
      </c>
      <c r="J464" t="str">
        <f>INDEX(products!$A$1:$G$49,MATCH(orders!$E464,products!$A$1:$A$49,0), MATCH(orders!J$1,products!$A$1:$G$1,0))</f>
        <v>Ara</v>
      </c>
      <c r="K464" t="str">
        <f>INDEX(products!$A$1:$G$49,MATCH(orders!$E464,products!$A$1:$A$49,0), MATCH(orders!K$1,products!$A$1:$G$1,0))</f>
        <v>D</v>
      </c>
      <c r="L464" s="3">
        <f>INDEX(products!$A$1:$G$49,MATCH(orders!$E464,products!$A$1:$A$49,0), MATCH(orders!L$1,products!$A$1:$G$1,0))</f>
        <v>1</v>
      </c>
      <c r="M464" s="4">
        <f>INDEX(products!$A$1:$G$49,MATCH(orders!$E464,products!$A$1:$A$49,0), MATCH(orders!M$1,products!$A$1:$G$1,0))</f>
        <v>9.9499999999999993</v>
      </c>
      <c r="N464" s="4">
        <f t="shared" si="14"/>
        <v>49.75</v>
      </c>
      <c r="O464" t="str">
        <f t="shared" si="15"/>
        <v>Arabica</v>
      </c>
      <c r="P464" t="str" cm="1">
        <f t="array" ref="P464">_xlfn.IFS(K464 = "M", "Medium", K464 = "L", "Light", K464 = "D", "Dark")</f>
        <v>Dark</v>
      </c>
      <c r="Q464" t="str">
        <f>_xlfn.XLOOKUP(Orders[[#This Row],[Customer ID]],customers!$A$2:$A$1001,customers!$I$2:$I$1001,,0)</f>
        <v>Yes</v>
      </c>
      <c r="S464" t="str">
        <v>MPV-26985-215</v>
      </c>
      <c r="T464">
        <v>43639</v>
      </c>
      <c r="U464" t="str">
        <v>51466-52850-AG</v>
      </c>
      <c r="V464" t="str">
        <v>R-D-0.5</v>
      </c>
      <c r="W464">
        <v>1</v>
      </c>
      <c r="X464" t="str">
        <v>Amity Chatto</v>
      </c>
      <c r="Y464" t="str">
        <v>achatto7v@sakura.ne.jp</v>
      </c>
      <c r="Z464" t="str">
        <v>United Kingdom</v>
      </c>
      <c r="AA464" t="str">
        <v>Rob</v>
      </c>
      <c r="AB464" t="str">
        <v>D</v>
      </c>
      <c r="AC464">
        <v>0.5</v>
      </c>
      <c r="AD464">
        <v>5.3699999999999992</v>
      </c>
      <c r="AE464">
        <v>5.3699999999999992</v>
      </c>
      <c r="AF464" t="str">
        <v>Robusta</v>
      </c>
      <c r="AG464" t="str">
        <v>Dark</v>
      </c>
      <c r="AH464" t="str">
        <v>Yes</v>
      </c>
    </row>
    <row r="465" spans="2:34" x14ac:dyDescent="0.35">
      <c r="B465" s="2" t="s">
        <v>3106</v>
      </c>
      <c r="C465" s="5">
        <v>43730</v>
      </c>
      <c r="D465" s="2" t="s">
        <v>3107</v>
      </c>
      <c r="E465" t="s">
        <v>6141</v>
      </c>
      <c r="F465" s="2">
        <v>2</v>
      </c>
      <c r="G465" s="2" t="str">
        <f>INDEX(customers!$A$2:$I$1001,MATCH(orders!$D465,customers!$A$2:$A$1001,0), MATCH(orders!G$1,customers!$A$1:$I$1,0))</f>
        <v>Adolphe Treherne</v>
      </c>
      <c r="H465" s="2" t="str">
        <f>IF(INDEX(customers!$A$2:$I$1001,MATCH(orders!$D465,customers!$A$2:$A$1001,0), MATCH(orders!H$1,customers!$A$1:$I$1,0)) = 0, " ", INDEX(customers!$A$2:$I$1001,MATCH(orders!$D465,customers!$A$2:$A$1001,0), MATCH(orders!H$1,customers!$A$1:$I$1,0)))</f>
        <v>atrehernecv@state.tx.us</v>
      </c>
      <c r="I465" s="2" t="str">
        <f>_xlfn.XLOOKUP(D465,customers!$A$1:$A$1001,customers!$G$1:$G$1001,,0)</f>
        <v>Ireland</v>
      </c>
      <c r="J465" t="str">
        <f>INDEX(products!$A$1:$G$49,MATCH(orders!$E465,products!$A$1:$A$49,0), MATCH(orders!J$1,products!$A$1:$G$1,0))</f>
        <v>Exc</v>
      </c>
      <c r="K465" t="str">
        <f>INDEX(products!$A$1:$G$49,MATCH(orders!$E465,products!$A$1:$A$49,0), MATCH(orders!K$1,products!$A$1:$G$1,0))</f>
        <v>M</v>
      </c>
      <c r="L465" s="3">
        <f>INDEX(products!$A$1:$G$49,MATCH(orders!$E465,products!$A$1:$A$49,0), MATCH(orders!L$1,products!$A$1:$G$1,0))</f>
        <v>1</v>
      </c>
      <c r="M465" s="4">
        <f>INDEX(products!$A$1:$G$49,MATCH(orders!$E465,products!$A$1:$A$49,0), MATCH(orders!M$1,products!$A$1:$G$1,0))</f>
        <v>13.75</v>
      </c>
      <c r="N465" s="4">
        <f t="shared" si="14"/>
        <v>27.5</v>
      </c>
      <c r="O465" t="str">
        <f t="shared" si="15"/>
        <v>Excelsa</v>
      </c>
      <c r="P465" t="str" cm="1">
        <f t="array" ref="P465">_xlfn.IFS(K465 = "M", "Medium", K465 = "L", "Light", K465 = "D", "Dark")</f>
        <v>Medium</v>
      </c>
      <c r="Q465" t="str">
        <f>_xlfn.XLOOKUP(Orders[[#This Row],[Customer ID]],customers!$A$2:$A$1001,customers!$I$2:$I$1001,,0)</f>
        <v>No</v>
      </c>
      <c r="S465" t="str">
        <v>HFT-77191-168</v>
      </c>
      <c r="T465">
        <v>44504</v>
      </c>
      <c r="U465" t="str">
        <v>48419-02347-XP</v>
      </c>
      <c r="V465" t="str">
        <v>R-D-0.2</v>
      </c>
      <c r="W465">
        <v>2</v>
      </c>
      <c r="X465" t="str">
        <v>Melosa Kippen</v>
      </c>
      <c r="Y465" t="str">
        <v>mkippenby@dion.ne.jp</v>
      </c>
      <c r="Z465" t="str">
        <v>United States</v>
      </c>
      <c r="AA465" t="str">
        <v>Rob</v>
      </c>
      <c r="AB465" t="str">
        <v>D</v>
      </c>
      <c r="AC465">
        <v>0.2</v>
      </c>
      <c r="AD465">
        <v>2.6849999999999996</v>
      </c>
      <c r="AE465">
        <v>5.3699999999999992</v>
      </c>
      <c r="AF465" t="str">
        <v>Robusta</v>
      </c>
      <c r="AG465" t="str">
        <v>Dark</v>
      </c>
      <c r="AH465" t="str">
        <v>Yes</v>
      </c>
    </row>
    <row r="466" spans="2:34" x14ac:dyDescent="0.35">
      <c r="B466" s="2" t="s">
        <v>3112</v>
      </c>
      <c r="C466" s="5">
        <v>43989</v>
      </c>
      <c r="D466" s="2" t="s">
        <v>3113</v>
      </c>
      <c r="E466" t="s">
        <v>6165</v>
      </c>
      <c r="F466" s="2">
        <v>4</v>
      </c>
      <c r="G466" s="2" t="str">
        <f>INDEX(customers!$A$2:$I$1001,MATCH(orders!$D466,customers!$A$2:$A$1001,0), MATCH(orders!G$1,customers!$A$1:$I$1,0))</f>
        <v>Annetta Brentnall</v>
      </c>
      <c r="H466" s="2" t="str">
        <f>IF(INDEX(customers!$A$2:$I$1001,MATCH(orders!$D466,customers!$A$2:$A$1001,0), MATCH(orders!H$1,customers!$A$1:$I$1,0)) = 0, " ", INDEX(customers!$A$2:$I$1001,MATCH(orders!$D466,customers!$A$2:$A$1001,0), MATCH(orders!H$1,customers!$A$1:$I$1,0)))</f>
        <v>abrentnallcw@biglobe.ne.jp</v>
      </c>
      <c r="I466" s="2" t="str">
        <f>_xlfn.XLOOKUP(D466,customers!$A$1:$A$1001,customers!$G$1:$G$1001,,0)</f>
        <v>United Kingdom</v>
      </c>
      <c r="J466" t="str">
        <f>INDEX(products!$A$1:$G$49,MATCH(orders!$E466,products!$A$1:$A$49,0), MATCH(orders!J$1,products!$A$1:$G$1,0))</f>
        <v>Lib</v>
      </c>
      <c r="K466" t="str">
        <f>INDEX(products!$A$1:$G$49,MATCH(orders!$E466,products!$A$1:$A$49,0), MATCH(orders!K$1,products!$A$1:$G$1,0))</f>
        <v>D</v>
      </c>
      <c r="L466" s="3">
        <f>INDEX(products!$A$1:$G$49,MATCH(orders!$E466,products!$A$1:$A$49,0), MATCH(orders!L$1,products!$A$1:$G$1,0))</f>
        <v>2.5</v>
      </c>
      <c r="M466" s="4">
        <f>INDEX(products!$A$1:$G$49,MATCH(orders!$E466,products!$A$1:$A$49,0), MATCH(orders!M$1,products!$A$1:$G$1,0))</f>
        <v>29.784999999999997</v>
      </c>
      <c r="N466" s="4">
        <f t="shared" si="14"/>
        <v>119.13999999999999</v>
      </c>
      <c r="O466" t="str">
        <f t="shared" si="15"/>
        <v>Liberica</v>
      </c>
      <c r="P466" t="str" cm="1">
        <f t="array" ref="P466">_xlfn.IFS(K466 = "M", "Medium", K466 = "L", "Light", K466 = "D", "Dark")</f>
        <v>Dark</v>
      </c>
      <c r="Q466" t="str">
        <f>_xlfn.XLOOKUP(Orders[[#This Row],[Customer ID]],customers!$A$2:$A$1001,customers!$I$2:$I$1001,,0)</f>
        <v>No</v>
      </c>
      <c r="S466" t="str">
        <v>WMU-87639-108</v>
      </c>
      <c r="T466">
        <v>43507</v>
      </c>
      <c r="U466" t="str">
        <v>71891-51101-VQ</v>
      </c>
      <c r="V466" t="str">
        <v>R-D-0.5</v>
      </c>
      <c r="W466">
        <v>1</v>
      </c>
      <c r="X466" t="str">
        <v>Cecily Stebbings</v>
      </c>
      <c r="Y466" t="str">
        <v>cstebbingsi2@drupal.org</v>
      </c>
      <c r="Z466" t="str">
        <v>United States</v>
      </c>
      <c r="AA466" t="str">
        <v>Rob</v>
      </c>
      <c r="AB466" t="str">
        <v>D</v>
      </c>
      <c r="AC466">
        <v>0.5</v>
      </c>
      <c r="AD466">
        <v>5.3699999999999992</v>
      </c>
      <c r="AE466">
        <v>5.3699999999999992</v>
      </c>
      <c r="AF466" t="str">
        <v>Robusta</v>
      </c>
      <c r="AG466" t="str">
        <v>Dark</v>
      </c>
      <c r="AH466" t="str">
        <v>Yes</v>
      </c>
    </row>
    <row r="467" spans="2:34" x14ac:dyDescent="0.35">
      <c r="B467" s="2" t="s">
        <v>3118</v>
      </c>
      <c r="C467" s="5">
        <v>43814</v>
      </c>
      <c r="D467" s="2" t="s">
        <v>3119</v>
      </c>
      <c r="E467" t="s">
        <v>6149</v>
      </c>
      <c r="F467" s="2">
        <v>1</v>
      </c>
      <c r="G467" s="2" t="str">
        <f>INDEX(customers!$A$2:$I$1001,MATCH(orders!$D467,customers!$A$2:$A$1001,0), MATCH(orders!G$1,customers!$A$1:$I$1,0))</f>
        <v>Dick Drinkall</v>
      </c>
      <c r="H467" s="2" t="str">
        <f>IF(INDEX(customers!$A$2:$I$1001,MATCH(orders!$D467,customers!$A$2:$A$1001,0), MATCH(orders!H$1,customers!$A$1:$I$1,0)) = 0, " ", INDEX(customers!$A$2:$I$1001,MATCH(orders!$D467,customers!$A$2:$A$1001,0), MATCH(orders!H$1,customers!$A$1:$I$1,0)))</f>
        <v>ddrinkallcx@psu.edu</v>
      </c>
      <c r="I467" s="2" t="str">
        <f>_xlfn.XLOOKUP(D467,customers!$A$1:$A$1001,customers!$G$1:$G$1001,,0)</f>
        <v>United States</v>
      </c>
      <c r="J467" t="str">
        <f>INDEX(products!$A$1:$G$49,MATCH(orders!$E467,products!$A$1:$A$49,0), MATCH(orders!J$1,products!$A$1:$G$1,0))</f>
        <v>Rob</v>
      </c>
      <c r="K467" t="str">
        <f>INDEX(products!$A$1:$G$49,MATCH(orders!$E467,products!$A$1:$A$49,0), MATCH(orders!K$1,products!$A$1:$G$1,0))</f>
        <v>D</v>
      </c>
      <c r="L467" s="3">
        <f>INDEX(products!$A$1:$G$49,MATCH(orders!$E467,products!$A$1:$A$49,0), MATCH(orders!L$1,products!$A$1:$G$1,0))</f>
        <v>2.5</v>
      </c>
      <c r="M467" s="4">
        <f>INDEX(products!$A$1:$G$49,MATCH(orders!$E467,products!$A$1:$A$49,0), MATCH(orders!M$1,products!$A$1:$G$1,0))</f>
        <v>20.584999999999997</v>
      </c>
      <c r="N467" s="4">
        <f t="shared" si="14"/>
        <v>20.584999999999997</v>
      </c>
      <c r="O467" t="str">
        <f t="shared" si="15"/>
        <v>Robusta</v>
      </c>
      <c r="P467" t="str" cm="1">
        <f t="array" ref="P467">_xlfn.IFS(K467 = "M", "Medium", K467 = "L", "Light", K467 = "D", "Dark")</f>
        <v>Dark</v>
      </c>
      <c r="Q467" t="str">
        <f>_xlfn.XLOOKUP(Orders[[#This Row],[Customer ID]],customers!$A$2:$A$1001,customers!$I$2:$I$1001,,0)</f>
        <v>Yes</v>
      </c>
      <c r="S467" t="str">
        <v>EHJ-82097-549</v>
      </c>
      <c r="T467">
        <v>44209</v>
      </c>
      <c r="U467" t="str">
        <v>27517-43747-YD</v>
      </c>
      <c r="V467" t="str">
        <v>R-D-0.2</v>
      </c>
      <c r="W467">
        <v>2</v>
      </c>
      <c r="X467" t="str">
        <v>Melodie OIlier</v>
      </c>
      <c r="Y467" t="str">
        <v>moilierkt@paginegialle.it</v>
      </c>
      <c r="Z467" t="str">
        <v>Ireland</v>
      </c>
      <c r="AA467" t="str">
        <v>Rob</v>
      </c>
      <c r="AB467" t="str">
        <v>D</v>
      </c>
      <c r="AC467">
        <v>0.2</v>
      </c>
      <c r="AD467">
        <v>2.6849999999999996</v>
      </c>
      <c r="AE467">
        <v>5.3699999999999992</v>
      </c>
      <c r="AF467" t="str">
        <v>Robusta</v>
      </c>
      <c r="AG467" t="str">
        <v>Dark</v>
      </c>
      <c r="AH467" t="str">
        <v>Yes</v>
      </c>
    </row>
    <row r="468" spans="2:34" x14ac:dyDescent="0.35">
      <c r="B468" s="2" t="s">
        <v>3124</v>
      </c>
      <c r="C468" s="5">
        <v>44171</v>
      </c>
      <c r="D468" s="2" t="s">
        <v>3125</v>
      </c>
      <c r="E468" t="s">
        <v>6154</v>
      </c>
      <c r="F468" s="2">
        <v>3</v>
      </c>
      <c r="G468" s="2" t="str">
        <f>INDEX(customers!$A$2:$I$1001,MATCH(orders!$D468,customers!$A$2:$A$1001,0), MATCH(orders!G$1,customers!$A$1:$I$1,0))</f>
        <v>Dagny Kornel</v>
      </c>
      <c r="H468" s="2" t="str">
        <f>IF(INDEX(customers!$A$2:$I$1001,MATCH(orders!$D468,customers!$A$2:$A$1001,0), MATCH(orders!H$1,customers!$A$1:$I$1,0)) = 0, " ", INDEX(customers!$A$2:$I$1001,MATCH(orders!$D468,customers!$A$2:$A$1001,0), MATCH(orders!H$1,customers!$A$1:$I$1,0)))</f>
        <v>dkornelcy@cyberchimps.com</v>
      </c>
      <c r="I468" s="2" t="str">
        <f>_xlfn.XLOOKUP(D468,customers!$A$1:$A$1001,customers!$G$1:$G$1001,,0)</f>
        <v>United States</v>
      </c>
      <c r="J468" t="str">
        <f>INDEX(products!$A$1:$G$49,MATCH(orders!$E468,products!$A$1:$A$49,0), MATCH(orders!J$1,products!$A$1:$G$1,0))</f>
        <v>Ara</v>
      </c>
      <c r="K468" t="str">
        <f>INDEX(products!$A$1:$G$49,MATCH(orders!$E468,products!$A$1:$A$49,0), MATCH(orders!K$1,products!$A$1:$G$1,0))</f>
        <v>D</v>
      </c>
      <c r="L468" s="3">
        <f>INDEX(products!$A$1:$G$49,MATCH(orders!$E468,products!$A$1:$A$49,0), MATCH(orders!L$1,products!$A$1:$G$1,0))</f>
        <v>0.2</v>
      </c>
      <c r="M468" s="4">
        <f>INDEX(products!$A$1:$G$49,MATCH(orders!$E468,products!$A$1:$A$49,0), MATCH(orders!M$1,products!$A$1:$G$1,0))</f>
        <v>2.9849999999999999</v>
      </c>
      <c r="N468" s="4">
        <f t="shared" si="14"/>
        <v>8.9550000000000001</v>
      </c>
      <c r="O468" t="str">
        <f t="shared" si="15"/>
        <v>Arabica</v>
      </c>
      <c r="P468" t="str" cm="1">
        <f t="array" ref="P468">_xlfn.IFS(K468 = "M", "Medium", K468 = "L", "Light", K468 = "D", "Dark")</f>
        <v>Dark</v>
      </c>
      <c r="Q468" t="str">
        <f>_xlfn.XLOOKUP(Orders[[#This Row],[Customer ID]],customers!$A$2:$A$1001,customers!$I$2:$I$1001,,0)</f>
        <v>Yes</v>
      </c>
      <c r="S468" t="str">
        <v>WFH-21507-708</v>
      </c>
      <c r="T468">
        <v>43941</v>
      </c>
      <c r="U468" t="str">
        <v>07237-32539-NB</v>
      </c>
      <c r="V468" t="str">
        <v>R-D-0.5</v>
      </c>
      <c r="W468">
        <v>1</v>
      </c>
      <c r="X468" t="str">
        <v>Delainey Kiddy</v>
      </c>
      <c r="Y468" t="str">
        <v>dkiddyok@fda.gov</v>
      </c>
      <c r="Z468" t="str">
        <v>United States</v>
      </c>
      <c r="AA468" t="str">
        <v>Rob</v>
      </c>
      <c r="AB468" t="str">
        <v>D</v>
      </c>
      <c r="AC468">
        <v>0.5</v>
      </c>
      <c r="AD468">
        <v>5.3699999999999992</v>
      </c>
      <c r="AE468">
        <v>5.3699999999999992</v>
      </c>
      <c r="AF468" t="str">
        <v>Robusta</v>
      </c>
      <c r="AG468" t="str">
        <v>Dark</v>
      </c>
      <c r="AH468" t="str">
        <v>Yes</v>
      </c>
    </row>
    <row r="469" spans="2:34" x14ac:dyDescent="0.35">
      <c r="B469" s="2" t="s">
        <v>3130</v>
      </c>
      <c r="C469" s="5">
        <v>44536</v>
      </c>
      <c r="D469" s="2" t="s">
        <v>3131</v>
      </c>
      <c r="E469" t="s">
        <v>6158</v>
      </c>
      <c r="F469" s="2">
        <v>1</v>
      </c>
      <c r="G469" s="2" t="str">
        <f>INDEX(customers!$A$2:$I$1001,MATCH(orders!$D469,customers!$A$2:$A$1001,0), MATCH(orders!G$1,customers!$A$1:$I$1,0))</f>
        <v>Rhona Lequeux</v>
      </c>
      <c r="H469" s="2" t="str">
        <f>IF(INDEX(customers!$A$2:$I$1001,MATCH(orders!$D469,customers!$A$2:$A$1001,0), MATCH(orders!H$1,customers!$A$1:$I$1,0)) = 0, " ", INDEX(customers!$A$2:$I$1001,MATCH(orders!$D469,customers!$A$2:$A$1001,0), MATCH(orders!H$1,customers!$A$1:$I$1,0)))</f>
        <v>rlequeuxcz@newyorker.com</v>
      </c>
      <c r="I469" s="2" t="str">
        <f>_xlfn.XLOOKUP(D469,customers!$A$1:$A$1001,customers!$G$1:$G$1001,,0)</f>
        <v>United States</v>
      </c>
      <c r="J469" t="str">
        <f>INDEX(products!$A$1:$G$49,MATCH(orders!$E469,products!$A$1:$A$49,0), MATCH(orders!J$1,products!$A$1:$G$1,0))</f>
        <v>Ara</v>
      </c>
      <c r="K469" t="str">
        <f>INDEX(products!$A$1:$G$49,MATCH(orders!$E469,products!$A$1:$A$49,0), MATCH(orders!K$1,products!$A$1:$G$1,0))</f>
        <v>D</v>
      </c>
      <c r="L469" s="3">
        <f>INDEX(products!$A$1:$G$49,MATCH(orders!$E469,products!$A$1:$A$49,0), MATCH(orders!L$1,products!$A$1:$G$1,0))</f>
        <v>0.5</v>
      </c>
      <c r="M469" s="4">
        <f>INDEX(products!$A$1:$G$49,MATCH(orders!$E469,products!$A$1:$A$49,0), MATCH(orders!M$1,products!$A$1:$G$1,0))</f>
        <v>5.97</v>
      </c>
      <c r="N469" s="4">
        <f t="shared" si="14"/>
        <v>5.97</v>
      </c>
      <c r="O469" t="str">
        <f t="shared" si="15"/>
        <v>Arabica</v>
      </c>
      <c r="P469" t="str" cm="1">
        <f t="array" ref="P469">_xlfn.IFS(K469 = "M", "Medium", K469 = "L", "Light", K469 = "D", "Dark")</f>
        <v>Dark</v>
      </c>
      <c r="Q469" t="str">
        <f>_xlfn.XLOOKUP(Orders[[#This Row],[Customer ID]],customers!$A$2:$A$1001,customers!$I$2:$I$1001,,0)</f>
        <v>No</v>
      </c>
      <c r="S469" t="str">
        <v>POF-29666-012</v>
      </c>
      <c r="T469">
        <v>43556</v>
      </c>
      <c r="U469" t="str">
        <v>46885-00260-TL</v>
      </c>
      <c r="V469" t="str">
        <v>R-D-0.5</v>
      </c>
      <c r="W469">
        <v>1</v>
      </c>
      <c r="X469" t="str">
        <v>Sada Roseborough</v>
      </c>
      <c r="Y469" t="str">
        <v>sroseboroughr2@virginia.edu</v>
      </c>
      <c r="Z469" t="str">
        <v>United States</v>
      </c>
      <c r="AA469" t="str">
        <v>Rob</v>
      </c>
      <c r="AB469" t="str">
        <v>D</v>
      </c>
      <c r="AC469">
        <v>0.5</v>
      </c>
      <c r="AD469">
        <v>5.3699999999999992</v>
      </c>
      <c r="AE469">
        <v>5.3699999999999992</v>
      </c>
      <c r="AF469" t="str">
        <v>Robusta</v>
      </c>
      <c r="AG469" t="str">
        <v>Dark</v>
      </c>
      <c r="AH469" t="str">
        <v>Yes</v>
      </c>
    </row>
    <row r="470" spans="2:34" x14ac:dyDescent="0.35">
      <c r="B470" s="2" t="s">
        <v>3136</v>
      </c>
      <c r="C470" s="5">
        <v>44023</v>
      </c>
      <c r="D470" s="2" t="s">
        <v>3137</v>
      </c>
      <c r="E470" t="s">
        <v>6141</v>
      </c>
      <c r="F470" s="2">
        <v>3</v>
      </c>
      <c r="G470" s="2" t="str">
        <f>INDEX(customers!$A$2:$I$1001,MATCH(orders!$D470,customers!$A$2:$A$1001,0), MATCH(orders!G$1,customers!$A$1:$I$1,0))</f>
        <v>Julius Mccaull</v>
      </c>
      <c r="H470" s="2" t="str">
        <f>IF(INDEX(customers!$A$2:$I$1001,MATCH(orders!$D470,customers!$A$2:$A$1001,0), MATCH(orders!H$1,customers!$A$1:$I$1,0)) = 0, " ", INDEX(customers!$A$2:$I$1001,MATCH(orders!$D470,customers!$A$2:$A$1001,0), MATCH(orders!H$1,customers!$A$1:$I$1,0)))</f>
        <v>jmccaulld0@parallels.com</v>
      </c>
      <c r="I470" s="2" t="str">
        <f>_xlfn.XLOOKUP(D470,customers!$A$1:$A$1001,customers!$G$1:$G$1001,,0)</f>
        <v>United States</v>
      </c>
      <c r="J470" t="str">
        <f>INDEX(products!$A$1:$G$49,MATCH(orders!$E470,products!$A$1:$A$49,0), MATCH(orders!J$1,products!$A$1:$G$1,0))</f>
        <v>Exc</v>
      </c>
      <c r="K470" t="str">
        <f>INDEX(products!$A$1:$G$49,MATCH(orders!$E470,products!$A$1:$A$49,0), MATCH(orders!K$1,products!$A$1:$G$1,0))</f>
        <v>M</v>
      </c>
      <c r="L470" s="3">
        <f>INDEX(products!$A$1:$G$49,MATCH(orders!$E470,products!$A$1:$A$49,0), MATCH(orders!L$1,products!$A$1:$G$1,0))</f>
        <v>1</v>
      </c>
      <c r="M470" s="4">
        <f>INDEX(products!$A$1:$G$49,MATCH(orders!$E470,products!$A$1:$A$49,0), MATCH(orders!M$1,products!$A$1:$G$1,0))</f>
        <v>13.75</v>
      </c>
      <c r="N470" s="4">
        <f t="shared" si="14"/>
        <v>41.25</v>
      </c>
      <c r="O470" t="str">
        <f t="shared" si="15"/>
        <v>Excelsa</v>
      </c>
      <c r="P470" t="str" cm="1">
        <f t="array" ref="P470">_xlfn.IFS(K470 = "M", "Medium", K470 = "L", "Light", K470 = "D", "Dark")</f>
        <v>Medium</v>
      </c>
      <c r="Q470" t="str">
        <f>_xlfn.XLOOKUP(Orders[[#This Row],[Customer ID]],customers!$A$2:$A$1001,customers!$I$2:$I$1001,,0)</f>
        <v>Yes</v>
      </c>
      <c r="S470" t="str">
        <v>SNZ-65340-705</v>
      </c>
      <c r="T470">
        <v>44701</v>
      </c>
      <c r="U470" t="str">
        <v>21134-81676-FR</v>
      </c>
      <c r="V470" t="str">
        <v>L-L-0.2</v>
      </c>
      <c r="W470">
        <v>1</v>
      </c>
      <c r="X470" t="str">
        <v>Melvin Wharfe</v>
      </c>
      <c r="Y470" t="str">
        <v xml:space="preserve"> </v>
      </c>
      <c r="Z470" t="str">
        <v>Ireland</v>
      </c>
      <c r="AA470" t="str">
        <v>Lib</v>
      </c>
      <c r="AB470" t="str">
        <v>L</v>
      </c>
      <c r="AC470">
        <v>0.2</v>
      </c>
      <c r="AD470">
        <v>4.7549999999999999</v>
      </c>
      <c r="AE470">
        <v>4.7549999999999999</v>
      </c>
      <c r="AF470" t="str">
        <v>Liberica</v>
      </c>
      <c r="AG470" t="str">
        <v>Light</v>
      </c>
      <c r="AH470" t="str">
        <v>Yes</v>
      </c>
    </row>
    <row r="471" spans="2:34" x14ac:dyDescent="0.35">
      <c r="B471" s="2" t="s">
        <v>3141</v>
      </c>
      <c r="C471" s="5">
        <v>44375</v>
      </c>
      <c r="D471" s="2" t="s">
        <v>3194</v>
      </c>
      <c r="E471" t="s">
        <v>6184</v>
      </c>
      <c r="F471" s="2">
        <v>5</v>
      </c>
      <c r="G471" s="2" t="str">
        <f>INDEX(customers!$A$2:$I$1001,MATCH(orders!$D471,customers!$A$2:$A$1001,0), MATCH(orders!G$1,customers!$A$1:$I$1,0))</f>
        <v>Ailey Brash</v>
      </c>
      <c r="H471" s="2" t="str">
        <f>IF(INDEX(customers!$A$2:$I$1001,MATCH(orders!$D471,customers!$A$2:$A$1001,0), MATCH(orders!H$1,customers!$A$1:$I$1,0)) = 0, " ", INDEX(customers!$A$2:$I$1001,MATCH(orders!$D471,customers!$A$2:$A$1001,0), MATCH(orders!H$1,customers!$A$1:$I$1,0)))</f>
        <v>abrashda@plala.or.jp</v>
      </c>
      <c r="I471" s="2" t="str">
        <f>_xlfn.XLOOKUP(D471,customers!$A$1:$A$1001,customers!$G$1:$G$1001,,0)</f>
        <v>United States</v>
      </c>
      <c r="J471" t="str">
        <f>INDEX(products!$A$1:$G$49,MATCH(orders!$E471,products!$A$1:$A$49,0), MATCH(orders!J$1,products!$A$1:$G$1,0))</f>
        <v>Exc</v>
      </c>
      <c r="K471" t="str">
        <f>INDEX(products!$A$1:$G$49,MATCH(orders!$E471,products!$A$1:$A$49,0), MATCH(orders!K$1,products!$A$1:$G$1,0))</f>
        <v>L</v>
      </c>
      <c r="L471" s="3">
        <f>INDEX(products!$A$1:$G$49,MATCH(orders!$E471,products!$A$1:$A$49,0), MATCH(orders!L$1,products!$A$1:$G$1,0))</f>
        <v>0.2</v>
      </c>
      <c r="M471" s="4">
        <f>INDEX(products!$A$1:$G$49,MATCH(orders!$E471,products!$A$1:$A$49,0), MATCH(orders!M$1,products!$A$1:$G$1,0))</f>
        <v>4.4550000000000001</v>
      </c>
      <c r="N471" s="4">
        <f t="shared" si="14"/>
        <v>22.274999999999999</v>
      </c>
      <c r="O471" t="str">
        <f t="shared" si="15"/>
        <v>Excelsa</v>
      </c>
      <c r="P471" t="str" cm="1">
        <f t="array" ref="P471">_xlfn.IFS(K471 = "M", "Medium", K471 = "L", "Light", K471 = "D", "Dark")</f>
        <v>Light</v>
      </c>
      <c r="Q471" t="str">
        <f>_xlfn.XLOOKUP(Orders[[#This Row],[Customer ID]],customers!$A$2:$A$1001,customers!$I$2:$I$1001,,0)</f>
        <v>Yes</v>
      </c>
      <c r="S471" t="str">
        <v>RAU-17060-674</v>
      </c>
      <c r="T471">
        <v>44008</v>
      </c>
      <c r="U471" t="str">
        <v>12747-63766-EU</v>
      </c>
      <c r="V471" t="str">
        <v>L-L-0.2</v>
      </c>
      <c r="W471">
        <v>1</v>
      </c>
      <c r="X471" t="str">
        <v>Caddric Atcheson</v>
      </c>
      <c r="Y471" t="str">
        <v>catchesonmr@xinhuanet.com</v>
      </c>
      <c r="Z471" t="str">
        <v>United States</v>
      </c>
      <c r="AA471" t="str">
        <v>Lib</v>
      </c>
      <c r="AB471" t="str">
        <v>L</v>
      </c>
      <c r="AC471">
        <v>0.2</v>
      </c>
      <c r="AD471">
        <v>4.7549999999999999</v>
      </c>
      <c r="AE471">
        <v>4.7549999999999999</v>
      </c>
      <c r="AF471" t="str">
        <v>Liberica</v>
      </c>
      <c r="AG471" t="str">
        <v>Light</v>
      </c>
      <c r="AH471" t="str">
        <v>Yes</v>
      </c>
    </row>
    <row r="472" spans="2:34" x14ac:dyDescent="0.35">
      <c r="B472" s="2" t="s">
        <v>3147</v>
      </c>
      <c r="C472" s="5">
        <v>44656</v>
      </c>
      <c r="D472" s="2" t="s">
        <v>3148</v>
      </c>
      <c r="E472" t="s">
        <v>6157</v>
      </c>
      <c r="F472" s="2">
        <v>1</v>
      </c>
      <c r="G472" s="2" t="str">
        <f>INDEX(customers!$A$2:$I$1001,MATCH(orders!$D472,customers!$A$2:$A$1001,0), MATCH(orders!G$1,customers!$A$1:$I$1,0))</f>
        <v>Alberto Hutchinson</v>
      </c>
      <c r="H472" s="2" t="str">
        <f>IF(INDEX(customers!$A$2:$I$1001,MATCH(orders!$D472,customers!$A$2:$A$1001,0), MATCH(orders!H$1,customers!$A$1:$I$1,0)) = 0, " ", INDEX(customers!$A$2:$I$1001,MATCH(orders!$D472,customers!$A$2:$A$1001,0), MATCH(orders!H$1,customers!$A$1:$I$1,0)))</f>
        <v>ahutchinsond2@imgur.com</v>
      </c>
      <c r="I472" s="2" t="str">
        <f>_xlfn.XLOOKUP(D472,customers!$A$1:$A$1001,customers!$G$1:$G$1001,,0)</f>
        <v>United States</v>
      </c>
      <c r="J472" t="str">
        <f>INDEX(products!$A$1:$G$49,MATCH(orders!$E472,products!$A$1:$A$49,0), MATCH(orders!J$1,products!$A$1:$G$1,0))</f>
        <v>Ara</v>
      </c>
      <c r="K472" t="str">
        <f>INDEX(products!$A$1:$G$49,MATCH(orders!$E472,products!$A$1:$A$49,0), MATCH(orders!K$1,products!$A$1:$G$1,0))</f>
        <v>M</v>
      </c>
      <c r="L472" s="3">
        <f>INDEX(products!$A$1:$G$49,MATCH(orders!$E472,products!$A$1:$A$49,0), MATCH(orders!L$1,products!$A$1:$G$1,0))</f>
        <v>0.5</v>
      </c>
      <c r="M472" s="4">
        <f>INDEX(products!$A$1:$G$49,MATCH(orders!$E472,products!$A$1:$A$49,0), MATCH(orders!M$1,products!$A$1:$G$1,0))</f>
        <v>6.75</v>
      </c>
      <c r="N472" s="4">
        <f t="shared" si="14"/>
        <v>6.75</v>
      </c>
      <c r="O472" t="str">
        <f t="shared" si="15"/>
        <v>Arabica</v>
      </c>
      <c r="P472" t="str" cm="1">
        <f t="array" ref="P472">_xlfn.IFS(K472 = "M", "Medium", K472 = "L", "Light", K472 = "D", "Dark")</f>
        <v>Medium</v>
      </c>
      <c r="Q472" t="str">
        <f>_xlfn.XLOOKUP(Orders[[#This Row],[Customer ID]],customers!$A$2:$A$1001,customers!$I$2:$I$1001,,0)</f>
        <v>Yes</v>
      </c>
      <c r="S472" t="str">
        <v>PKR-88575-066</v>
      </c>
      <c r="T472">
        <v>44698</v>
      </c>
      <c r="U472" t="str">
        <v>28728-47861-TZ</v>
      </c>
      <c r="V472" t="str">
        <v>E-L-0.2</v>
      </c>
      <c r="W472">
        <v>1</v>
      </c>
      <c r="X472" t="str">
        <v>Astrix Kitchingham</v>
      </c>
      <c r="Y472" t="str">
        <v>akitchingham58@com.com</v>
      </c>
      <c r="Z472" t="str">
        <v>United States</v>
      </c>
      <c r="AA472" t="str">
        <v>Exc</v>
      </c>
      <c r="AB472" t="str">
        <v>L</v>
      </c>
      <c r="AC472">
        <v>0.2</v>
      </c>
      <c r="AD472">
        <v>4.4550000000000001</v>
      </c>
      <c r="AE472">
        <v>4.4550000000000001</v>
      </c>
      <c r="AF472" t="str">
        <v>Excelsa</v>
      </c>
      <c r="AG472" t="str">
        <v>Light</v>
      </c>
      <c r="AH472" t="str">
        <v>Yes</v>
      </c>
    </row>
    <row r="473" spans="2:34" x14ac:dyDescent="0.35">
      <c r="B473" s="2" t="s">
        <v>3153</v>
      </c>
      <c r="C473" s="5">
        <v>44644</v>
      </c>
      <c r="D473" s="2" t="s">
        <v>3154</v>
      </c>
      <c r="E473" t="s">
        <v>6181</v>
      </c>
      <c r="F473" s="2">
        <v>4</v>
      </c>
      <c r="G473" s="2" t="str">
        <f>INDEX(customers!$A$2:$I$1001,MATCH(orders!$D473,customers!$A$2:$A$1001,0), MATCH(orders!G$1,customers!$A$1:$I$1,0))</f>
        <v>Lamond Gheeraert</v>
      </c>
      <c r="H473" s="2" t="str">
        <f>IF(INDEX(customers!$A$2:$I$1001,MATCH(orders!$D473,customers!$A$2:$A$1001,0), MATCH(orders!H$1,customers!$A$1:$I$1,0)) = 0, " ", INDEX(customers!$A$2:$I$1001,MATCH(orders!$D473,customers!$A$2:$A$1001,0), MATCH(orders!H$1,customers!$A$1:$I$1,0)))</f>
        <v xml:space="preserve"> </v>
      </c>
      <c r="I473" s="2" t="str">
        <f>_xlfn.XLOOKUP(D473,customers!$A$1:$A$1001,customers!$G$1:$G$1001,,0)</f>
        <v>United States</v>
      </c>
      <c r="J473" t="str">
        <f>INDEX(products!$A$1:$G$49,MATCH(orders!$E473,products!$A$1:$A$49,0), MATCH(orders!J$1,products!$A$1:$G$1,0))</f>
        <v>Lib</v>
      </c>
      <c r="K473" t="str">
        <f>INDEX(products!$A$1:$G$49,MATCH(orders!$E473,products!$A$1:$A$49,0), MATCH(orders!K$1,products!$A$1:$G$1,0))</f>
        <v>M</v>
      </c>
      <c r="L473" s="3">
        <f>INDEX(products!$A$1:$G$49,MATCH(orders!$E473,products!$A$1:$A$49,0), MATCH(orders!L$1,products!$A$1:$G$1,0))</f>
        <v>2.5</v>
      </c>
      <c r="M473" s="4">
        <f>INDEX(products!$A$1:$G$49,MATCH(orders!$E473,products!$A$1:$A$49,0), MATCH(orders!M$1,products!$A$1:$G$1,0))</f>
        <v>33.464999999999996</v>
      </c>
      <c r="N473" s="4">
        <f t="shared" si="14"/>
        <v>133.85999999999999</v>
      </c>
      <c r="O473" t="str">
        <f t="shared" si="15"/>
        <v>Liberica</v>
      </c>
      <c r="P473" t="str" cm="1">
        <f t="array" ref="P473">_xlfn.IFS(K473 = "M", "Medium", K473 = "L", "Light", K473 = "D", "Dark")</f>
        <v>Medium</v>
      </c>
      <c r="Q473" t="str">
        <f>_xlfn.XLOOKUP(Orders[[#This Row],[Customer ID]],customers!$A$2:$A$1001,customers!$I$2:$I$1001,,0)</f>
        <v>Yes</v>
      </c>
      <c r="S473" t="str">
        <v>ZPW-31329-741</v>
      </c>
      <c r="T473">
        <v>43624</v>
      </c>
      <c r="U473" t="str">
        <v>27132-68907-RC</v>
      </c>
      <c r="V473" t="str">
        <v>E-M-0.2</v>
      </c>
      <c r="W473">
        <v>1</v>
      </c>
      <c r="X473" t="str">
        <v>Ailey Brash</v>
      </c>
      <c r="Y473" t="str">
        <v>abrashda@plala.or.jp</v>
      </c>
      <c r="Z473" t="str">
        <v>United States</v>
      </c>
      <c r="AA473" t="str">
        <v>Exc</v>
      </c>
      <c r="AB473" t="str">
        <v>M</v>
      </c>
      <c r="AC473">
        <v>0.2</v>
      </c>
      <c r="AD473">
        <v>4.125</v>
      </c>
      <c r="AE473">
        <v>4.125</v>
      </c>
      <c r="AF473" t="str">
        <v>Excelsa</v>
      </c>
      <c r="AG473" t="str">
        <v>Medium</v>
      </c>
      <c r="AH473" t="str">
        <v>Yes</v>
      </c>
    </row>
    <row r="474" spans="2:34" x14ac:dyDescent="0.35">
      <c r="B474" s="2" t="s">
        <v>3158</v>
      </c>
      <c r="C474" s="5">
        <v>43869</v>
      </c>
      <c r="D474" s="2" t="s">
        <v>3159</v>
      </c>
      <c r="E474" t="s">
        <v>6154</v>
      </c>
      <c r="F474" s="2">
        <v>2</v>
      </c>
      <c r="G474" s="2" t="str">
        <f>INDEX(customers!$A$2:$I$1001,MATCH(orders!$D474,customers!$A$2:$A$1001,0), MATCH(orders!G$1,customers!$A$1:$I$1,0))</f>
        <v>Roxine Drivers</v>
      </c>
      <c r="H474" s="2" t="str">
        <f>IF(INDEX(customers!$A$2:$I$1001,MATCH(orders!$D474,customers!$A$2:$A$1001,0), MATCH(orders!H$1,customers!$A$1:$I$1,0)) = 0, " ", INDEX(customers!$A$2:$I$1001,MATCH(orders!$D474,customers!$A$2:$A$1001,0), MATCH(orders!H$1,customers!$A$1:$I$1,0)))</f>
        <v>rdriversd4@hexun.com</v>
      </c>
      <c r="I474" s="2" t="str">
        <f>_xlfn.XLOOKUP(D474,customers!$A$1:$A$1001,customers!$G$1:$G$1001,,0)</f>
        <v>United States</v>
      </c>
      <c r="J474" t="str">
        <f>INDEX(products!$A$1:$G$49,MATCH(orders!$E474,products!$A$1:$A$49,0), MATCH(orders!J$1,products!$A$1:$G$1,0))</f>
        <v>Ara</v>
      </c>
      <c r="K474" t="str">
        <f>INDEX(products!$A$1:$G$49,MATCH(orders!$E474,products!$A$1:$A$49,0), MATCH(orders!K$1,products!$A$1:$G$1,0))</f>
        <v>D</v>
      </c>
      <c r="L474" s="3">
        <f>INDEX(products!$A$1:$G$49,MATCH(orders!$E474,products!$A$1:$A$49,0), MATCH(orders!L$1,products!$A$1:$G$1,0))</f>
        <v>0.2</v>
      </c>
      <c r="M474" s="4">
        <f>INDEX(products!$A$1:$G$49,MATCH(orders!$E474,products!$A$1:$A$49,0), MATCH(orders!M$1,products!$A$1:$G$1,0))</f>
        <v>2.9849999999999999</v>
      </c>
      <c r="N474" s="4">
        <f t="shared" si="14"/>
        <v>5.97</v>
      </c>
      <c r="O474" t="str">
        <f t="shared" si="15"/>
        <v>Arabica</v>
      </c>
      <c r="P474" t="str" cm="1">
        <f t="array" ref="P474">_xlfn.IFS(K474 = "M", "Medium", K474 = "L", "Light", K474 = "D", "Dark")</f>
        <v>Dark</v>
      </c>
      <c r="Q474" t="str">
        <f>_xlfn.XLOOKUP(Orders[[#This Row],[Customer ID]],customers!$A$2:$A$1001,customers!$I$2:$I$1001,,0)</f>
        <v>No</v>
      </c>
      <c r="S474" t="str">
        <v>EMA-63190-618</v>
      </c>
      <c r="T474">
        <v>44620</v>
      </c>
      <c r="U474" t="str">
        <v>90993-98984-JK</v>
      </c>
      <c r="V474" t="str">
        <v>E-M-0.2</v>
      </c>
      <c r="W474">
        <v>1</v>
      </c>
      <c r="X474" t="str">
        <v>Uriah Lethbrig</v>
      </c>
      <c r="Y474" t="str">
        <v>ulethbrigdo@hc360.com</v>
      </c>
      <c r="Z474" t="str">
        <v>United States</v>
      </c>
      <c r="AA474" t="str">
        <v>Exc</v>
      </c>
      <c r="AB474" t="str">
        <v>M</v>
      </c>
      <c r="AC474">
        <v>0.2</v>
      </c>
      <c r="AD474">
        <v>4.125</v>
      </c>
      <c r="AE474">
        <v>4.125</v>
      </c>
      <c r="AF474" t="str">
        <v>Excelsa</v>
      </c>
      <c r="AG474" t="str">
        <v>Medium</v>
      </c>
      <c r="AH474" t="str">
        <v>Yes</v>
      </c>
    </row>
    <row r="475" spans="2:34" x14ac:dyDescent="0.35">
      <c r="B475" s="2" t="s">
        <v>3164</v>
      </c>
      <c r="C475" s="5">
        <v>44603</v>
      </c>
      <c r="D475" s="2" t="s">
        <v>3165</v>
      </c>
      <c r="E475" t="s">
        <v>6140</v>
      </c>
      <c r="F475" s="2">
        <v>2</v>
      </c>
      <c r="G475" s="2" t="str">
        <f>INDEX(customers!$A$2:$I$1001,MATCH(orders!$D475,customers!$A$2:$A$1001,0), MATCH(orders!G$1,customers!$A$1:$I$1,0))</f>
        <v>Heloise Zeal</v>
      </c>
      <c r="H475" s="2" t="str">
        <f>IF(INDEX(customers!$A$2:$I$1001,MATCH(orders!$D475,customers!$A$2:$A$1001,0), MATCH(orders!H$1,customers!$A$1:$I$1,0)) = 0, " ", INDEX(customers!$A$2:$I$1001,MATCH(orders!$D475,customers!$A$2:$A$1001,0), MATCH(orders!H$1,customers!$A$1:$I$1,0)))</f>
        <v>hzeald5@google.de</v>
      </c>
      <c r="I475" s="2" t="str">
        <f>_xlfn.XLOOKUP(D475,customers!$A$1:$A$1001,customers!$G$1:$G$1001,,0)</f>
        <v>United States</v>
      </c>
      <c r="J475" t="str">
        <f>INDEX(products!$A$1:$G$49,MATCH(orders!$E475,products!$A$1:$A$49,0), MATCH(orders!J$1,products!$A$1:$G$1,0))</f>
        <v>Ara</v>
      </c>
      <c r="K475" t="str">
        <f>INDEX(products!$A$1:$G$49,MATCH(orders!$E475,products!$A$1:$A$49,0), MATCH(orders!K$1,products!$A$1:$G$1,0))</f>
        <v>L</v>
      </c>
      <c r="L475" s="3">
        <f>INDEX(products!$A$1:$G$49,MATCH(orders!$E475,products!$A$1:$A$49,0), MATCH(orders!L$1,products!$A$1:$G$1,0))</f>
        <v>1</v>
      </c>
      <c r="M475" s="4">
        <f>INDEX(products!$A$1:$G$49,MATCH(orders!$E475,products!$A$1:$A$49,0), MATCH(orders!M$1,products!$A$1:$G$1,0))</f>
        <v>12.95</v>
      </c>
      <c r="N475" s="4">
        <f t="shared" si="14"/>
        <v>25.9</v>
      </c>
      <c r="O475" t="str">
        <f t="shared" si="15"/>
        <v>Arabica</v>
      </c>
      <c r="P475" t="str" cm="1">
        <f t="array" ref="P475">_xlfn.IFS(K475 = "M", "Medium", K475 = "L", "Light", K475 = "D", "Dark")</f>
        <v>Light</v>
      </c>
      <c r="Q475" t="str">
        <f>_xlfn.XLOOKUP(Orders[[#This Row],[Customer ID]],customers!$A$2:$A$1001,customers!$I$2:$I$1001,,0)</f>
        <v>No</v>
      </c>
      <c r="S475" t="str">
        <v>KTX-17944-494</v>
      </c>
      <c r="T475">
        <v>43828</v>
      </c>
      <c r="U475" t="str">
        <v>74330-29286-RO</v>
      </c>
      <c r="V475" t="str">
        <v>A-L-0.2</v>
      </c>
      <c r="W475">
        <v>1</v>
      </c>
      <c r="X475" t="str">
        <v>Claudetta Rushe</v>
      </c>
      <c r="Y475" t="str">
        <v>crushe8n@about.me</v>
      </c>
      <c r="Z475" t="str">
        <v>United States</v>
      </c>
      <c r="AA475" t="str">
        <v>Ara</v>
      </c>
      <c r="AB475" t="str">
        <v>L</v>
      </c>
      <c r="AC475">
        <v>0.2</v>
      </c>
      <c r="AD475">
        <v>3.8849999999999998</v>
      </c>
      <c r="AE475">
        <v>3.8849999999999998</v>
      </c>
      <c r="AF475" t="str">
        <v>Arabica</v>
      </c>
      <c r="AG475" t="str">
        <v>Light</v>
      </c>
      <c r="AH475" t="str">
        <v>Yes</v>
      </c>
    </row>
    <row r="476" spans="2:34" x14ac:dyDescent="0.35">
      <c r="B476" s="2" t="s">
        <v>3170</v>
      </c>
      <c r="C476" s="5">
        <v>44014</v>
      </c>
      <c r="D476" s="2" t="s">
        <v>3171</v>
      </c>
      <c r="E476" t="s">
        <v>6166</v>
      </c>
      <c r="F476" s="2">
        <v>1</v>
      </c>
      <c r="G476" s="2" t="str">
        <f>INDEX(customers!$A$2:$I$1001,MATCH(orders!$D476,customers!$A$2:$A$1001,0), MATCH(orders!G$1,customers!$A$1:$I$1,0))</f>
        <v>Granger Smallcombe</v>
      </c>
      <c r="H476" s="2" t="str">
        <f>IF(INDEX(customers!$A$2:$I$1001,MATCH(orders!$D476,customers!$A$2:$A$1001,0), MATCH(orders!H$1,customers!$A$1:$I$1,0)) = 0, " ", INDEX(customers!$A$2:$I$1001,MATCH(orders!$D476,customers!$A$2:$A$1001,0), MATCH(orders!H$1,customers!$A$1:$I$1,0)))</f>
        <v>gsmallcombed6@ucla.edu</v>
      </c>
      <c r="I476" s="2" t="str">
        <f>_xlfn.XLOOKUP(D476,customers!$A$1:$A$1001,customers!$G$1:$G$1001,,0)</f>
        <v>Ireland</v>
      </c>
      <c r="J476" t="str">
        <f>INDEX(products!$A$1:$G$49,MATCH(orders!$E476,products!$A$1:$A$49,0), MATCH(orders!J$1,products!$A$1:$G$1,0))</f>
        <v>Exc</v>
      </c>
      <c r="K476" t="str">
        <f>INDEX(products!$A$1:$G$49,MATCH(orders!$E476,products!$A$1:$A$49,0), MATCH(orders!K$1,products!$A$1:$G$1,0))</f>
        <v>M</v>
      </c>
      <c r="L476" s="3">
        <f>INDEX(products!$A$1:$G$49,MATCH(orders!$E476,products!$A$1:$A$49,0), MATCH(orders!L$1,products!$A$1:$G$1,0))</f>
        <v>2.5</v>
      </c>
      <c r="M476" s="4">
        <f>INDEX(products!$A$1:$G$49,MATCH(orders!$E476,products!$A$1:$A$49,0), MATCH(orders!M$1,products!$A$1:$G$1,0))</f>
        <v>31.624999999999996</v>
      </c>
      <c r="N476" s="4">
        <f t="shared" si="14"/>
        <v>31.624999999999996</v>
      </c>
      <c r="O476" t="str">
        <f t="shared" si="15"/>
        <v>Excelsa</v>
      </c>
      <c r="P476" t="str" cm="1">
        <f t="array" ref="P476">_xlfn.IFS(K476 = "M", "Medium", K476 = "L", "Light", K476 = "D", "Dark")</f>
        <v>Medium</v>
      </c>
      <c r="Q476" t="str">
        <f>_xlfn.XLOOKUP(Orders[[#This Row],[Customer ID]],customers!$A$2:$A$1001,customers!$I$2:$I$1001,,0)</f>
        <v>Yes</v>
      </c>
      <c r="S476" t="str">
        <v>IGW-04801-466</v>
      </c>
      <c r="T476">
        <v>44331</v>
      </c>
      <c r="U476" t="str">
        <v>29051-27555-GD</v>
      </c>
      <c r="V476" t="str">
        <v>L-D-0.2</v>
      </c>
      <c r="W476">
        <v>1</v>
      </c>
      <c r="X476" t="str">
        <v>Jeno Capey</v>
      </c>
      <c r="Y476" t="str">
        <v>jcapeyhr@bravesites.com</v>
      </c>
      <c r="Z476" t="str">
        <v>United States</v>
      </c>
      <c r="AA476" t="str">
        <v>Lib</v>
      </c>
      <c r="AB476" t="str">
        <v>D</v>
      </c>
      <c r="AC476">
        <v>0.2</v>
      </c>
      <c r="AD476">
        <v>3.8849999999999998</v>
      </c>
      <c r="AE476">
        <v>3.8849999999999998</v>
      </c>
      <c r="AF476" t="str">
        <v>Liberica</v>
      </c>
      <c r="AG476" t="str">
        <v>Dark</v>
      </c>
      <c r="AH476" t="str">
        <v>Yes</v>
      </c>
    </row>
    <row r="477" spans="2:34" x14ac:dyDescent="0.35">
      <c r="B477" s="2" t="s">
        <v>3176</v>
      </c>
      <c r="C477" s="5">
        <v>44767</v>
      </c>
      <c r="D477" s="2" t="s">
        <v>3177</v>
      </c>
      <c r="E477" t="s">
        <v>6159</v>
      </c>
      <c r="F477" s="2">
        <v>2</v>
      </c>
      <c r="G477" s="2" t="str">
        <f>INDEX(customers!$A$2:$I$1001,MATCH(orders!$D477,customers!$A$2:$A$1001,0), MATCH(orders!G$1,customers!$A$1:$I$1,0))</f>
        <v>Daryn Dibley</v>
      </c>
      <c r="H477" s="2" t="str">
        <f>IF(INDEX(customers!$A$2:$I$1001,MATCH(orders!$D477,customers!$A$2:$A$1001,0), MATCH(orders!H$1,customers!$A$1:$I$1,0)) = 0, " ", INDEX(customers!$A$2:$I$1001,MATCH(orders!$D477,customers!$A$2:$A$1001,0), MATCH(orders!H$1,customers!$A$1:$I$1,0)))</f>
        <v>ddibleyd7@feedburner.com</v>
      </c>
      <c r="I477" s="2" t="str">
        <f>_xlfn.XLOOKUP(D477,customers!$A$1:$A$1001,customers!$G$1:$G$1001,,0)</f>
        <v>United States</v>
      </c>
      <c r="J477" t="str">
        <f>INDEX(products!$A$1:$G$49,MATCH(orders!$E477,products!$A$1:$A$49,0), MATCH(orders!J$1,products!$A$1:$G$1,0))</f>
        <v>Lib</v>
      </c>
      <c r="K477" t="str">
        <f>INDEX(products!$A$1:$G$49,MATCH(orders!$E477,products!$A$1:$A$49,0), MATCH(orders!K$1,products!$A$1:$G$1,0))</f>
        <v>M</v>
      </c>
      <c r="L477" s="3">
        <f>INDEX(products!$A$1:$G$49,MATCH(orders!$E477,products!$A$1:$A$49,0), MATCH(orders!L$1,products!$A$1:$G$1,0))</f>
        <v>0.2</v>
      </c>
      <c r="M477" s="4">
        <f>INDEX(products!$A$1:$G$49,MATCH(orders!$E477,products!$A$1:$A$49,0), MATCH(orders!M$1,products!$A$1:$G$1,0))</f>
        <v>4.3650000000000002</v>
      </c>
      <c r="N477" s="4">
        <f t="shared" si="14"/>
        <v>8.73</v>
      </c>
      <c r="O477" t="str">
        <f t="shared" si="15"/>
        <v>Liberica</v>
      </c>
      <c r="P477" t="str" cm="1">
        <f t="array" ref="P477">_xlfn.IFS(K477 = "M", "Medium", K477 = "L", "Light", K477 = "D", "Dark")</f>
        <v>Medium</v>
      </c>
      <c r="Q477" t="str">
        <f>_xlfn.XLOOKUP(Orders[[#This Row],[Customer ID]],customers!$A$2:$A$1001,customers!$I$2:$I$1001,,0)</f>
        <v>No</v>
      </c>
      <c r="S477" t="str">
        <v>PJS-30996-485</v>
      </c>
      <c r="T477">
        <v>44582</v>
      </c>
      <c r="U477" t="str">
        <v>86579-92122-OC</v>
      </c>
      <c r="V477" t="str">
        <v>A-L-0.2</v>
      </c>
      <c r="W477">
        <v>1</v>
      </c>
      <c r="X477" t="str">
        <v>Brenn Dundredge</v>
      </c>
      <c r="Y477" t="str">
        <v xml:space="preserve"> </v>
      </c>
      <c r="Z477" t="str">
        <v>United States</v>
      </c>
      <c r="AA477" t="str">
        <v>Ara</v>
      </c>
      <c r="AB477" t="str">
        <v>L</v>
      </c>
      <c r="AC477">
        <v>0.2</v>
      </c>
      <c r="AD477">
        <v>3.8849999999999998</v>
      </c>
      <c r="AE477">
        <v>3.8849999999999998</v>
      </c>
      <c r="AF477" t="str">
        <v>Arabica</v>
      </c>
      <c r="AG477" t="str">
        <v>Light</v>
      </c>
      <c r="AH477" t="str">
        <v>Yes</v>
      </c>
    </row>
    <row r="478" spans="2:34" x14ac:dyDescent="0.35">
      <c r="B478" s="2" t="s">
        <v>3181</v>
      </c>
      <c r="C478" s="5">
        <v>44274</v>
      </c>
      <c r="D478" s="2" t="s">
        <v>3182</v>
      </c>
      <c r="E478" t="s">
        <v>6184</v>
      </c>
      <c r="F478" s="2">
        <v>6</v>
      </c>
      <c r="G478" s="2" t="str">
        <f>INDEX(customers!$A$2:$I$1001,MATCH(orders!$D478,customers!$A$2:$A$1001,0), MATCH(orders!G$1,customers!$A$1:$I$1,0))</f>
        <v>Gardy Dimitriou</v>
      </c>
      <c r="H478" s="2" t="str">
        <f>IF(INDEX(customers!$A$2:$I$1001,MATCH(orders!$D478,customers!$A$2:$A$1001,0), MATCH(orders!H$1,customers!$A$1:$I$1,0)) = 0, " ", INDEX(customers!$A$2:$I$1001,MATCH(orders!$D478,customers!$A$2:$A$1001,0), MATCH(orders!H$1,customers!$A$1:$I$1,0)))</f>
        <v>gdimitrioud8@chronoengine.com</v>
      </c>
      <c r="I478" s="2" t="str">
        <f>_xlfn.XLOOKUP(D478,customers!$A$1:$A$1001,customers!$G$1:$G$1001,,0)</f>
        <v>United States</v>
      </c>
      <c r="J478" t="str">
        <f>INDEX(products!$A$1:$G$49,MATCH(orders!$E478,products!$A$1:$A$49,0), MATCH(orders!J$1,products!$A$1:$G$1,0))</f>
        <v>Exc</v>
      </c>
      <c r="K478" t="str">
        <f>INDEX(products!$A$1:$G$49,MATCH(orders!$E478,products!$A$1:$A$49,0), MATCH(orders!K$1,products!$A$1:$G$1,0))</f>
        <v>L</v>
      </c>
      <c r="L478" s="3">
        <f>INDEX(products!$A$1:$G$49,MATCH(orders!$E478,products!$A$1:$A$49,0), MATCH(orders!L$1,products!$A$1:$G$1,0))</f>
        <v>0.2</v>
      </c>
      <c r="M478" s="4">
        <f>INDEX(products!$A$1:$G$49,MATCH(orders!$E478,products!$A$1:$A$49,0), MATCH(orders!M$1,products!$A$1:$G$1,0))</f>
        <v>4.4550000000000001</v>
      </c>
      <c r="N478" s="4">
        <f t="shared" si="14"/>
        <v>26.73</v>
      </c>
      <c r="O478" t="str">
        <f t="shared" si="15"/>
        <v>Excelsa</v>
      </c>
      <c r="P478" t="str" cm="1">
        <f t="array" ref="P478">_xlfn.IFS(K478 = "M", "Medium", K478 = "L", "Light", K478 = "D", "Dark")</f>
        <v>Light</v>
      </c>
      <c r="Q478" t="str">
        <f>_xlfn.XLOOKUP(Orders[[#This Row],[Customer ID]],customers!$A$2:$A$1001,customers!$I$2:$I$1001,,0)</f>
        <v>Yes</v>
      </c>
      <c r="S478" t="str">
        <v>MJZ-93232-402</v>
      </c>
      <c r="T478">
        <v>44640</v>
      </c>
      <c r="U478" t="str">
        <v>17816-67941-ZS</v>
      </c>
      <c r="V478" t="str">
        <v>E-D-0.2</v>
      </c>
      <c r="W478">
        <v>1</v>
      </c>
      <c r="X478" t="str">
        <v>Laurence Ellingham</v>
      </c>
      <c r="Y478" t="str">
        <v>lellinghamgv@sciencedaily.com</v>
      </c>
      <c r="Z478" t="str">
        <v>United States</v>
      </c>
      <c r="AA478" t="str">
        <v>Exc</v>
      </c>
      <c r="AB478" t="str">
        <v>D</v>
      </c>
      <c r="AC478">
        <v>0.2</v>
      </c>
      <c r="AD478">
        <v>3.645</v>
      </c>
      <c r="AE478">
        <v>3.645</v>
      </c>
      <c r="AF478" t="str">
        <v>Excelsa</v>
      </c>
      <c r="AG478" t="str">
        <v>Dark</v>
      </c>
      <c r="AH478" t="str">
        <v>Yes</v>
      </c>
    </row>
    <row r="479" spans="2:34" x14ac:dyDescent="0.35">
      <c r="B479" s="2" t="s">
        <v>3187</v>
      </c>
      <c r="C479" s="5">
        <v>43962</v>
      </c>
      <c r="D479" s="2" t="s">
        <v>3188</v>
      </c>
      <c r="E479" t="s">
        <v>6159</v>
      </c>
      <c r="F479" s="2">
        <v>6</v>
      </c>
      <c r="G479" s="2" t="str">
        <f>INDEX(customers!$A$2:$I$1001,MATCH(orders!$D479,customers!$A$2:$A$1001,0), MATCH(orders!G$1,customers!$A$1:$I$1,0))</f>
        <v>Fanny Flanagan</v>
      </c>
      <c r="H479" s="2" t="str">
        <f>IF(INDEX(customers!$A$2:$I$1001,MATCH(orders!$D479,customers!$A$2:$A$1001,0), MATCH(orders!H$1,customers!$A$1:$I$1,0)) = 0, " ", INDEX(customers!$A$2:$I$1001,MATCH(orders!$D479,customers!$A$2:$A$1001,0), MATCH(orders!H$1,customers!$A$1:$I$1,0)))</f>
        <v>fflanagand9@woothemes.com</v>
      </c>
      <c r="I479" s="2" t="str">
        <f>_xlfn.XLOOKUP(D479,customers!$A$1:$A$1001,customers!$G$1:$G$1001,,0)</f>
        <v>United States</v>
      </c>
      <c r="J479" t="str">
        <f>INDEX(products!$A$1:$G$49,MATCH(orders!$E479,products!$A$1:$A$49,0), MATCH(orders!J$1,products!$A$1:$G$1,0))</f>
        <v>Lib</v>
      </c>
      <c r="K479" t="str">
        <f>INDEX(products!$A$1:$G$49,MATCH(orders!$E479,products!$A$1:$A$49,0), MATCH(orders!K$1,products!$A$1:$G$1,0))</f>
        <v>M</v>
      </c>
      <c r="L479" s="3">
        <f>INDEX(products!$A$1:$G$49,MATCH(orders!$E479,products!$A$1:$A$49,0), MATCH(orders!L$1,products!$A$1:$G$1,0))</f>
        <v>0.2</v>
      </c>
      <c r="M479" s="4">
        <f>INDEX(products!$A$1:$G$49,MATCH(orders!$E479,products!$A$1:$A$49,0), MATCH(orders!M$1,products!$A$1:$G$1,0))</f>
        <v>4.3650000000000002</v>
      </c>
      <c r="N479" s="4">
        <f t="shared" si="14"/>
        <v>26.19</v>
      </c>
      <c r="O479" t="str">
        <f t="shared" si="15"/>
        <v>Liberica</v>
      </c>
      <c r="P479" t="str" cm="1">
        <f t="array" ref="P479">_xlfn.IFS(K479 = "M", "Medium", K479 = "L", "Light", K479 = "D", "Dark")</f>
        <v>Medium</v>
      </c>
      <c r="Q479" t="str">
        <f>_xlfn.XLOOKUP(Orders[[#This Row],[Customer ID]],customers!$A$2:$A$1001,customers!$I$2:$I$1001,,0)</f>
        <v>No</v>
      </c>
      <c r="S479" t="str">
        <v>DCE-22886-861</v>
      </c>
      <c r="T479">
        <v>44291</v>
      </c>
      <c r="U479" t="str">
        <v>56060-17602-RG</v>
      </c>
      <c r="V479" t="str">
        <v>E-D-0.2</v>
      </c>
      <c r="W479">
        <v>1</v>
      </c>
      <c r="X479" t="str">
        <v>Harland Trematick</v>
      </c>
      <c r="Y479" t="str">
        <v xml:space="preserve"> </v>
      </c>
      <c r="Z479" t="str">
        <v>Ireland</v>
      </c>
      <c r="AA479" t="str">
        <v>Exc</v>
      </c>
      <c r="AB479" t="str">
        <v>D</v>
      </c>
      <c r="AC479">
        <v>0.2</v>
      </c>
      <c r="AD479">
        <v>3.645</v>
      </c>
      <c r="AE479">
        <v>3.645</v>
      </c>
      <c r="AF479" t="str">
        <v>Excelsa</v>
      </c>
      <c r="AG479" t="str">
        <v>Dark</v>
      </c>
      <c r="AH479" t="str">
        <v>Yes</v>
      </c>
    </row>
    <row r="480" spans="2:34" x14ac:dyDescent="0.35">
      <c r="B480" s="2" t="s">
        <v>3193</v>
      </c>
      <c r="C480" s="5">
        <v>43624</v>
      </c>
      <c r="D480" s="2" t="s">
        <v>3194</v>
      </c>
      <c r="E480" t="s">
        <v>6177</v>
      </c>
      <c r="F480" s="2">
        <v>6</v>
      </c>
      <c r="G480" s="2" t="str">
        <f>INDEX(customers!$A$2:$I$1001,MATCH(orders!$D480,customers!$A$2:$A$1001,0), MATCH(orders!G$1,customers!$A$1:$I$1,0))</f>
        <v>Ailey Brash</v>
      </c>
      <c r="H480" s="2" t="str">
        <f>IF(INDEX(customers!$A$2:$I$1001,MATCH(orders!$D480,customers!$A$2:$A$1001,0), MATCH(orders!H$1,customers!$A$1:$I$1,0)) = 0, " ", INDEX(customers!$A$2:$I$1001,MATCH(orders!$D480,customers!$A$2:$A$1001,0), MATCH(orders!H$1,customers!$A$1:$I$1,0)))</f>
        <v>abrashda@plala.or.jp</v>
      </c>
      <c r="I480" s="2" t="str">
        <f>_xlfn.XLOOKUP(D480,customers!$A$1:$A$1001,customers!$G$1:$G$1001,,0)</f>
        <v>United States</v>
      </c>
      <c r="J480" t="str">
        <f>INDEX(products!$A$1:$G$49,MATCH(orders!$E480,products!$A$1:$A$49,0), MATCH(orders!J$1,products!$A$1:$G$1,0))</f>
        <v>Rob</v>
      </c>
      <c r="K480" t="str">
        <f>INDEX(products!$A$1:$G$49,MATCH(orders!$E480,products!$A$1:$A$49,0), MATCH(orders!K$1,products!$A$1:$G$1,0))</f>
        <v>D</v>
      </c>
      <c r="L480" s="3">
        <f>INDEX(products!$A$1:$G$49,MATCH(orders!$E480,products!$A$1:$A$49,0), MATCH(orders!L$1,products!$A$1:$G$1,0))</f>
        <v>1</v>
      </c>
      <c r="M480" s="4">
        <f>INDEX(products!$A$1:$G$49,MATCH(orders!$E480,products!$A$1:$A$49,0), MATCH(orders!M$1,products!$A$1:$G$1,0))</f>
        <v>8.9499999999999993</v>
      </c>
      <c r="N480" s="4">
        <f t="shared" si="14"/>
        <v>53.699999999999996</v>
      </c>
      <c r="O480" t="str">
        <f t="shared" si="15"/>
        <v>Robusta</v>
      </c>
      <c r="P480" t="str" cm="1">
        <f t="array" ref="P480">_xlfn.IFS(K480 = "M", "Medium", K480 = "L", "Light", K480 = "D", "Dark")</f>
        <v>Dark</v>
      </c>
      <c r="Q480" t="str">
        <f>_xlfn.XLOOKUP(Orders[[#This Row],[Customer ID]],customers!$A$2:$A$1001,customers!$I$2:$I$1001,,0)</f>
        <v>Yes</v>
      </c>
      <c r="S480" t="str">
        <v>AWT-22827-563</v>
      </c>
      <c r="T480">
        <v>43855</v>
      </c>
      <c r="U480" t="str">
        <v>12018-75670-EU</v>
      </c>
      <c r="V480" t="str">
        <v>R-L-0.2</v>
      </c>
      <c r="W480">
        <v>1</v>
      </c>
      <c r="X480" t="str">
        <v>Melania Beadle</v>
      </c>
      <c r="Y480" t="str">
        <v xml:space="preserve"> </v>
      </c>
      <c r="Z480" t="str">
        <v>Ireland</v>
      </c>
      <c r="AA480" t="str">
        <v>Rob</v>
      </c>
      <c r="AB480" t="str">
        <v>L</v>
      </c>
      <c r="AC480">
        <v>0.2</v>
      </c>
      <c r="AD480">
        <v>3.5849999999999995</v>
      </c>
      <c r="AE480">
        <v>3.5849999999999995</v>
      </c>
      <c r="AF480" t="str">
        <v>Robusta</v>
      </c>
      <c r="AG480" t="str">
        <v>Light</v>
      </c>
      <c r="AH480" t="str">
        <v>Yes</v>
      </c>
    </row>
    <row r="481" spans="2:34" x14ac:dyDescent="0.35">
      <c r="B481" s="2" t="s">
        <v>3193</v>
      </c>
      <c r="C481" s="5">
        <v>43624</v>
      </c>
      <c r="D481" s="2" t="s">
        <v>3194</v>
      </c>
      <c r="E481" t="s">
        <v>6166</v>
      </c>
      <c r="F481" s="2">
        <v>4</v>
      </c>
      <c r="G481" s="2" t="str">
        <f>INDEX(customers!$A$2:$I$1001,MATCH(orders!$D481,customers!$A$2:$A$1001,0), MATCH(orders!G$1,customers!$A$1:$I$1,0))</f>
        <v>Ailey Brash</v>
      </c>
      <c r="H481" s="2" t="str">
        <f>IF(INDEX(customers!$A$2:$I$1001,MATCH(orders!$D481,customers!$A$2:$A$1001,0), MATCH(orders!H$1,customers!$A$1:$I$1,0)) = 0, " ", INDEX(customers!$A$2:$I$1001,MATCH(orders!$D481,customers!$A$2:$A$1001,0), MATCH(orders!H$1,customers!$A$1:$I$1,0)))</f>
        <v>abrashda@plala.or.jp</v>
      </c>
      <c r="I481" s="2" t="str">
        <f>_xlfn.XLOOKUP(D481,customers!$A$1:$A$1001,customers!$G$1:$G$1001,,0)</f>
        <v>United States</v>
      </c>
      <c r="J481" t="str">
        <f>INDEX(products!$A$1:$G$49,MATCH(orders!$E481,products!$A$1:$A$49,0), MATCH(orders!J$1,products!$A$1:$G$1,0))</f>
        <v>Exc</v>
      </c>
      <c r="K481" t="str">
        <f>INDEX(products!$A$1:$G$49,MATCH(orders!$E481,products!$A$1:$A$49,0), MATCH(orders!K$1,products!$A$1:$G$1,0))</f>
        <v>M</v>
      </c>
      <c r="L481" s="3">
        <f>INDEX(products!$A$1:$G$49,MATCH(orders!$E481,products!$A$1:$A$49,0), MATCH(orders!L$1,products!$A$1:$G$1,0))</f>
        <v>2.5</v>
      </c>
      <c r="M481" s="4">
        <f>INDEX(products!$A$1:$G$49,MATCH(orders!$E481,products!$A$1:$A$49,0), MATCH(orders!M$1,products!$A$1:$G$1,0))</f>
        <v>31.624999999999996</v>
      </c>
      <c r="N481" s="4">
        <f t="shared" si="14"/>
        <v>126.49999999999999</v>
      </c>
      <c r="O481" t="str">
        <f t="shared" si="15"/>
        <v>Excelsa</v>
      </c>
      <c r="P481" t="str" cm="1">
        <f t="array" ref="P481">_xlfn.IFS(K481 = "M", "Medium", K481 = "L", "Light", K481 = "D", "Dark")</f>
        <v>Medium</v>
      </c>
      <c r="Q481" t="str">
        <f>_xlfn.XLOOKUP(Orders[[#This Row],[Customer ID]],customers!$A$2:$A$1001,customers!$I$2:$I$1001,,0)</f>
        <v>Yes</v>
      </c>
      <c r="S481" t="str">
        <v>JJX-83339-346</v>
      </c>
      <c r="T481">
        <v>44563</v>
      </c>
      <c r="U481" t="str">
        <v>32928-18158-OW</v>
      </c>
      <c r="V481" t="str">
        <v>R-L-0.2</v>
      </c>
      <c r="W481">
        <v>1</v>
      </c>
      <c r="X481" t="str">
        <v>Craggy Bril</v>
      </c>
      <c r="Y481" t="str">
        <v xml:space="preserve"> </v>
      </c>
      <c r="Z481" t="str">
        <v>United States</v>
      </c>
      <c r="AA481" t="str">
        <v>Rob</v>
      </c>
      <c r="AB481" t="str">
        <v>L</v>
      </c>
      <c r="AC481">
        <v>0.2</v>
      </c>
      <c r="AD481">
        <v>3.5849999999999995</v>
      </c>
      <c r="AE481">
        <v>3.5849999999999995</v>
      </c>
      <c r="AF481" t="str">
        <v>Robusta</v>
      </c>
      <c r="AG481" t="str">
        <v>Light</v>
      </c>
      <c r="AH481" t="str">
        <v>Yes</v>
      </c>
    </row>
    <row r="482" spans="2:34" x14ac:dyDescent="0.35">
      <c r="B482" s="2" t="s">
        <v>3193</v>
      </c>
      <c r="C482" s="5">
        <v>43624</v>
      </c>
      <c r="D482" s="2" t="s">
        <v>3194</v>
      </c>
      <c r="E482" t="s">
        <v>6156</v>
      </c>
      <c r="F482" s="2">
        <v>1</v>
      </c>
      <c r="G482" s="2" t="str">
        <f>INDEX(customers!$A$2:$I$1001,MATCH(orders!$D482,customers!$A$2:$A$1001,0), MATCH(orders!G$1,customers!$A$1:$I$1,0))</f>
        <v>Ailey Brash</v>
      </c>
      <c r="H482" s="2" t="str">
        <f>IF(INDEX(customers!$A$2:$I$1001,MATCH(orders!$D482,customers!$A$2:$A$1001,0), MATCH(orders!H$1,customers!$A$1:$I$1,0)) = 0, " ", INDEX(customers!$A$2:$I$1001,MATCH(orders!$D482,customers!$A$2:$A$1001,0), MATCH(orders!H$1,customers!$A$1:$I$1,0)))</f>
        <v>abrashda@plala.or.jp</v>
      </c>
      <c r="I482" s="2" t="str">
        <f>_xlfn.XLOOKUP(D482,customers!$A$1:$A$1001,customers!$G$1:$G$1001,,0)</f>
        <v>United States</v>
      </c>
      <c r="J482" t="str">
        <f>INDEX(products!$A$1:$G$49,MATCH(orders!$E482,products!$A$1:$A$49,0), MATCH(orders!J$1,products!$A$1:$G$1,0))</f>
        <v>Exc</v>
      </c>
      <c r="K482" t="str">
        <f>INDEX(products!$A$1:$G$49,MATCH(orders!$E482,products!$A$1:$A$49,0), MATCH(orders!K$1,products!$A$1:$G$1,0))</f>
        <v>M</v>
      </c>
      <c r="L482" s="3">
        <f>INDEX(products!$A$1:$G$49,MATCH(orders!$E482,products!$A$1:$A$49,0), MATCH(orders!L$1,products!$A$1:$G$1,0))</f>
        <v>0.2</v>
      </c>
      <c r="M482" s="4">
        <f>INDEX(products!$A$1:$G$49,MATCH(orders!$E482,products!$A$1:$A$49,0), MATCH(orders!M$1,products!$A$1:$G$1,0))</f>
        <v>4.125</v>
      </c>
      <c r="N482" s="4">
        <f t="shared" si="14"/>
        <v>4.125</v>
      </c>
      <c r="O482" t="str">
        <f t="shared" si="15"/>
        <v>Excelsa</v>
      </c>
      <c r="P482" t="str" cm="1">
        <f t="array" ref="P482">_xlfn.IFS(K482 = "M", "Medium", K482 = "L", "Light", K482 = "D", "Dark")</f>
        <v>Medium</v>
      </c>
      <c r="Q482" t="str">
        <f>_xlfn.XLOOKUP(Orders[[#This Row],[Customer ID]],customers!$A$2:$A$1001,customers!$I$2:$I$1001,,0)</f>
        <v>Yes</v>
      </c>
      <c r="S482" t="str">
        <v>GQR-12490-152</v>
      </c>
      <c r="T482">
        <v>43538</v>
      </c>
      <c r="U482" t="str">
        <v>22832-98538-RB</v>
      </c>
      <c r="V482" t="str">
        <v>R-L-0.2</v>
      </c>
      <c r="W482">
        <v>1</v>
      </c>
      <c r="X482" t="str">
        <v>Sidney Gawen</v>
      </c>
      <c r="Y482" t="str">
        <v>sgaweng7@creativecommons.org</v>
      </c>
      <c r="Z482" t="str">
        <v>United States</v>
      </c>
      <c r="AA482" t="str">
        <v>Rob</v>
      </c>
      <c r="AB482" t="str">
        <v>L</v>
      </c>
      <c r="AC482">
        <v>0.2</v>
      </c>
      <c r="AD482">
        <v>3.5849999999999995</v>
      </c>
      <c r="AE482">
        <v>3.5849999999999995</v>
      </c>
      <c r="AF482" t="str">
        <v>Robusta</v>
      </c>
      <c r="AG482" t="str">
        <v>Light</v>
      </c>
      <c r="AH482" t="str">
        <v>Yes</v>
      </c>
    </row>
    <row r="483" spans="2:34" x14ac:dyDescent="0.35">
      <c r="B483" s="2" t="s">
        <v>3208</v>
      </c>
      <c r="C483" s="5">
        <v>43747</v>
      </c>
      <c r="D483" s="2" t="s">
        <v>3209</v>
      </c>
      <c r="E483" t="s">
        <v>6179</v>
      </c>
      <c r="F483" s="2">
        <v>2</v>
      </c>
      <c r="G483" s="2" t="str">
        <f>INDEX(customers!$A$2:$I$1001,MATCH(orders!$D483,customers!$A$2:$A$1001,0), MATCH(orders!G$1,customers!$A$1:$I$1,0))</f>
        <v>Nanny Izhakov</v>
      </c>
      <c r="H483" s="2" t="str">
        <f>IF(INDEX(customers!$A$2:$I$1001,MATCH(orders!$D483,customers!$A$2:$A$1001,0), MATCH(orders!H$1,customers!$A$1:$I$1,0)) = 0, " ", INDEX(customers!$A$2:$I$1001,MATCH(orders!$D483,customers!$A$2:$A$1001,0), MATCH(orders!H$1,customers!$A$1:$I$1,0)))</f>
        <v>nizhakovdd@aol.com</v>
      </c>
      <c r="I483" s="2" t="str">
        <f>_xlfn.XLOOKUP(D483,customers!$A$1:$A$1001,customers!$G$1:$G$1001,,0)</f>
        <v>United Kingdom</v>
      </c>
      <c r="J483" t="str">
        <f>INDEX(products!$A$1:$G$49,MATCH(orders!$E483,products!$A$1:$A$49,0), MATCH(orders!J$1,products!$A$1:$G$1,0))</f>
        <v>Rob</v>
      </c>
      <c r="K483" t="str">
        <f>INDEX(products!$A$1:$G$49,MATCH(orders!$E483,products!$A$1:$A$49,0), MATCH(orders!K$1,products!$A$1:$G$1,0))</f>
        <v>L</v>
      </c>
      <c r="L483" s="3">
        <f>INDEX(products!$A$1:$G$49,MATCH(orders!$E483,products!$A$1:$A$49,0), MATCH(orders!L$1,products!$A$1:$G$1,0))</f>
        <v>1</v>
      </c>
      <c r="M483" s="4">
        <f>INDEX(products!$A$1:$G$49,MATCH(orders!$E483,products!$A$1:$A$49,0), MATCH(orders!M$1,products!$A$1:$G$1,0))</f>
        <v>11.95</v>
      </c>
      <c r="N483" s="4">
        <f t="shared" si="14"/>
        <v>23.9</v>
      </c>
      <c r="O483" t="str">
        <f t="shared" si="15"/>
        <v>Robusta</v>
      </c>
      <c r="P483" t="str" cm="1">
        <f t="array" ref="P483">_xlfn.IFS(K483 = "M", "Medium", K483 = "L", "Light", K483 = "D", "Dark")</f>
        <v>Light</v>
      </c>
      <c r="Q483" t="str">
        <f>_xlfn.XLOOKUP(Orders[[#This Row],[Customer ID]],customers!$A$2:$A$1001,customers!$I$2:$I$1001,,0)</f>
        <v>No</v>
      </c>
      <c r="S483" t="str">
        <v>SXW-34014-556</v>
      </c>
      <c r="T483">
        <v>44223</v>
      </c>
      <c r="U483" t="str">
        <v>99144-98314-GN</v>
      </c>
      <c r="V483" t="str">
        <v>R-L-0.2</v>
      </c>
      <c r="W483">
        <v>1</v>
      </c>
      <c r="X483" t="str">
        <v>Drake Jevon</v>
      </c>
      <c r="Y483" t="str">
        <v>djevonp1@ibm.com</v>
      </c>
      <c r="Z483" t="str">
        <v>United States</v>
      </c>
      <c r="AA483" t="str">
        <v>Rob</v>
      </c>
      <c r="AB483" t="str">
        <v>L</v>
      </c>
      <c r="AC483">
        <v>0.2</v>
      </c>
      <c r="AD483">
        <v>3.5849999999999995</v>
      </c>
      <c r="AE483">
        <v>3.5849999999999995</v>
      </c>
      <c r="AF483" t="str">
        <v>Robusta</v>
      </c>
      <c r="AG483" t="str">
        <v>Light</v>
      </c>
      <c r="AH483" t="str">
        <v>Yes</v>
      </c>
    </row>
    <row r="484" spans="2:34" x14ac:dyDescent="0.35">
      <c r="B484" s="2" t="s">
        <v>3214</v>
      </c>
      <c r="C484" s="5">
        <v>44247</v>
      </c>
      <c r="D484" s="2" t="s">
        <v>3215</v>
      </c>
      <c r="E484" t="s">
        <v>6185</v>
      </c>
      <c r="F484" s="2">
        <v>5</v>
      </c>
      <c r="G484" s="2" t="str">
        <f>INDEX(customers!$A$2:$I$1001,MATCH(orders!$D484,customers!$A$2:$A$1001,0), MATCH(orders!G$1,customers!$A$1:$I$1,0))</f>
        <v>Stanly Keets</v>
      </c>
      <c r="H484" s="2" t="str">
        <f>IF(INDEX(customers!$A$2:$I$1001,MATCH(orders!$D484,customers!$A$2:$A$1001,0), MATCH(orders!H$1,customers!$A$1:$I$1,0)) = 0, " ", INDEX(customers!$A$2:$I$1001,MATCH(orders!$D484,customers!$A$2:$A$1001,0), MATCH(orders!H$1,customers!$A$1:$I$1,0)))</f>
        <v>skeetsde@answers.com</v>
      </c>
      <c r="I484" s="2" t="str">
        <f>_xlfn.XLOOKUP(D484,customers!$A$1:$A$1001,customers!$G$1:$G$1001,,0)</f>
        <v>United States</v>
      </c>
      <c r="J484" t="str">
        <f>INDEX(products!$A$1:$G$49,MATCH(orders!$E484,products!$A$1:$A$49,0), MATCH(orders!J$1,products!$A$1:$G$1,0))</f>
        <v>Exc</v>
      </c>
      <c r="K484" t="str">
        <f>INDEX(products!$A$1:$G$49,MATCH(orders!$E484,products!$A$1:$A$49,0), MATCH(orders!K$1,products!$A$1:$G$1,0))</f>
        <v>D</v>
      </c>
      <c r="L484" s="3">
        <f>INDEX(products!$A$1:$G$49,MATCH(orders!$E484,products!$A$1:$A$49,0), MATCH(orders!L$1,products!$A$1:$G$1,0))</f>
        <v>2.5</v>
      </c>
      <c r="M484" s="4">
        <f>INDEX(products!$A$1:$G$49,MATCH(orders!$E484,products!$A$1:$A$49,0), MATCH(orders!M$1,products!$A$1:$G$1,0))</f>
        <v>27.945</v>
      </c>
      <c r="N484" s="4">
        <f t="shared" si="14"/>
        <v>139.72499999999999</v>
      </c>
      <c r="O484" t="str">
        <f t="shared" si="15"/>
        <v>Excelsa</v>
      </c>
      <c r="P484" t="str" cm="1">
        <f t="array" ref="P484">_xlfn.IFS(K484 = "M", "Medium", K484 = "L", "Light", K484 = "D", "Dark")</f>
        <v>Dark</v>
      </c>
      <c r="Q484" t="str">
        <f>_xlfn.XLOOKUP(Orders[[#This Row],[Customer ID]],customers!$A$2:$A$1001,customers!$I$2:$I$1001,,0)</f>
        <v>Yes</v>
      </c>
      <c r="S484" t="str">
        <v>OGB-91614-810</v>
      </c>
      <c r="T484">
        <v>43879</v>
      </c>
      <c r="U484" t="str">
        <v>08909-77713-CG</v>
      </c>
      <c r="V484" t="str">
        <v>R-M-0.2</v>
      </c>
      <c r="W484">
        <v>1</v>
      </c>
      <c r="X484" t="str">
        <v>Mercedes Acott</v>
      </c>
      <c r="Y484" t="str">
        <v>macott6y@pagesperso-orange.fr</v>
      </c>
      <c r="Z484" t="str">
        <v>United States</v>
      </c>
      <c r="AA484" t="str">
        <v>Rob</v>
      </c>
      <c r="AB484" t="str">
        <v>M</v>
      </c>
      <c r="AC484">
        <v>0.2</v>
      </c>
      <c r="AD484">
        <v>2.9849999999999999</v>
      </c>
      <c r="AE484">
        <v>2.9849999999999999</v>
      </c>
      <c r="AF484" t="str">
        <v>Robusta</v>
      </c>
      <c r="AG484" t="str">
        <v>Medium</v>
      </c>
      <c r="AH484" t="str">
        <v>Yes</v>
      </c>
    </row>
    <row r="485" spans="2:34" x14ac:dyDescent="0.35">
      <c r="B485" s="2" t="s">
        <v>3220</v>
      </c>
      <c r="C485" s="5">
        <v>43790</v>
      </c>
      <c r="D485" s="2" t="s">
        <v>3221</v>
      </c>
      <c r="E485" t="s">
        <v>6165</v>
      </c>
      <c r="F485" s="2">
        <v>2</v>
      </c>
      <c r="G485" s="2" t="str">
        <f>INDEX(customers!$A$2:$I$1001,MATCH(orders!$D485,customers!$A$2:$A$1001,0), MATCH(orders!G$1,customers!$A$1:$I$1,0))</f>
        <v>Orion Dyott</v>
      </c>
      <c r="H485" s="2" t="str">
        <f>IF(INDEX(customers!$A$2:$I$1001,MATCH(orders!$D485,customers!$A$2:$A$1001,0), MATCH(orders!H$1,customers!$A$1:$I$1,0)) = 0, " ", INDEX(customers!$A$2:$I$1001,MATCH(orders!$D485,customers!$A$2:$A$1001,0), MATCH(orders!H$1,customers!$A$1:$I$1,0)))</f>
        <v xml:space="preserve"> </v>
      </c>
      <c r="I485" s="2" t="str">
        <f>_xlfn.XLOOKUP(D485,customers!$A$1:$A$1001,customers!$G$1:$G$1001,,0)</f>
        <v>United States</v>
      </c>
      <c r="J485" t="str">
        <f>INDEX(products!$A$1:$G$49,MATCH(orders!$E485,products!$A$1:$A$49,0), MATCH(orders!J$1,products!$A$1:$G$1,0))</f>
        <v>Lib</v>
      </c>
      <c r="K485" t="str">
        <f>INDEX(products!$A$1:$G$49,MATCH(orders!$E485,products!$A$1:$A$49,0), MATCH(orders!K$1,products!$A$1:$G$1,0))</f>
        <v>D</v>
      </c>
      <c r="L485" s="3">
        <f>INDEX(products!$A$1:$G$49,MATCH(orders!$E485,products!$A$1:$A$49,0), MATCH(orders!L$1,products!$A$1:$G$1,0))</f>
        <v>2.5</v>
      </c>
      <c r="M485" s="4">
        <f>INDEX(products!$A$1:$G$49,MATCH(orders!$E485,products!$A$1:$A$49,0), MATCH(orders!M$1,products!$A$1:$G$1,0))</f>
        <v>29.784999999999997</v>
      </c>
      <c r="N485" s="4">
        <f t="shared" si="14"/>
        <v>59.569999999999993</v>
      </c>
      <c r="O485" t="str">
        <f t="shared" si="15"/>
        <v>Liberica</v>
      </c>
      <c r="P485" t="str" cm="1">
        <f t="array" ref="P485">_xlfn.IFS(K485 = "M", "Medium", K485 = "L", "Light", K485 = "D", "Dark")</f>
        <v>Dark</v>
      </c>
      <c r="Q485" t="str">
        <f>_xlfn.XLOOKUP(Orders[[#This Row],[Customer ID]],customers!$A$2:$A$1001,customers!$I$2:$I$1001,,0)</f>
        <v>Yes</v>
      </c>
      <c r="S485" t="str">
        <v>PKN-19556-918</v>
      </c>
      <c r="T485">
        <v>44680</v>
      </c>
      <c r="U485" t="str">
        <v>00445-42781-KX</v>
      </c>
      <c r="V485" t="str">
        <v>A-D-0.2</v>
      </c>
      <c r="W485">
        <v>1</v>
      </c>
      <c r="X485" t="str">
        <v>Faunie Brigham</v>
      </c>
      <c r="Y485" t="str">
        <v>fbrighamhg@blog.com</v>
      </c>
      <c r="Z485" t="str">
        <v>Ireland</v>
      </c>
      <c r="AA485" t="str">
        <v>Ara</v>
      </c>
      <c r="AB485" t="str">
        <v>D</v>
      </c>
      <c r="AC485">
        <v>0.2</v>
      </c>
      <c r="AD485">
        <v>2.9849999999999999</v>
      </c>
      <c r="AE485">
        <v>2.9849999999999999</v>
      </c>
      <c r="AF485" t="str">
        <v>Arabica</v>
      </c>
      <c r="AG485" t="str">
        <v>Dark</v>
      </c>
      <c r="AH485" t="str">
        <v>Yes</v>
      </c>
    </row>
    <row r="486" spans="2:34" x14ac:dyDescent="0.35">
      <c r="B486" s="2" t="s">
        <v>3225</v>
      </c>
      <c r="C486" s="5">
        <v>44479</v>
      </c>
      <c r="D486" s="2" t="s">
        <v>3226</v>
      </c>
      <c r="E486" t="s">
        <v>6161</v>
      </c>
      <c r="F486" s="2">
        <v>6</v>
      </c>
      <c r="G486" s="2" t="str">
        <f>INDEX(customers!$A$2:$I$1001,MATCH(orders!$D486,customers!$A$2:$A$1001,0), MATCH(orders!G$1,customers!$A$1:$I$1,0))</f>
        <v>Keefer Cake</v>
      </c>
      <c r="H486" s="2" t="str">
        <f>IF(INDEX(customers!$A$2:$I$1001,MATCH(orders!$D486,customers!$A$2:$A$1001,0), MATCH(orders!H$1,customers!$A$1:$I$1,0)) = 0, " ", INDEX(customers!$A$2:$I$1001,MATCH(orders!$D486,customers!$A$2:$A$1001,0), MATCH(orders!H$1,customers!$A$1:$I$1,0)))</f>
        <v>kcakedg@huffingtonpost.com</v>
      </c>
      <c r="I486" s="2" t="str">
        <f>_xlfn.XLOOKUP(D486,customers!$A$1:$A$1001,customers!$G$1:$G$1001,,0)</f>
        <v>United States</v>
      </c>
      <c r="J486" t="str">
        <f>INDEX(products!$A$1:$G$49,MATCH(orders!$E486,products!$A$1:$A$49,0), MATCH(orders!J$1,products!$A$1:$G$1,0))</f>
        <v>Lib</v>
      </c>
      <c r="K486" t="str">
        <f>INDEX(products!$A$1:$G$49,MATCH(orders!$E486,products!$A$1:$A$49,0), MATCH(orders!K$1,products!$A$1:$G$1,0))</f>
        <v>L</v>
      </c>
      <c r="L486" s="3">
        <f>INDEX(products!$A$1:$G$49,MATCH(orders!$E486,products!$A$1:$A$49,0), MATCH(orders!L$1,products!$A$1:$G$1,0))</f>
        <v>0.5</v>
      </c>
      <c r="M486" s="4">
        <f>INDEX(products!$A$1:$G$49,MATCH(orders!$E486,products!$A$1:$A$49,0), MATCH(orders!M$1,products!$A$1:$G$1,0))</f>
        <v>9.51</v>
      </c>
      <c r="N486" s="4">
        <f t="shared" si="14"/>
        <v>57.06</v>
      </c>
      <c r="O486" t="str">
        <f t="shared" si="15"/>
        <v>Liberica</v>
      </c>
      <c r="P486" t="str" cm="1">
        <f t="array" ref="P486">_xlfn.IFS(K486 = "M", "Medium", K486 = "L", "Light", K486 = "D", "Dark")</f>
        <v>Light</v>
      </c>
      <c r="Q486" t="str">
        <f>_xlfn.XLOOKUP(Orders[[#This Row],[Customer ID]],customers!$A$2:$A$1001,customers!$I$2:$I$1001,,0)</f>
        <v>No</v>
      </c>
      <c r="S486" t="str">
        <v>LCU-93317-340</v>
      </c>
      <c r="T486">
        <v>43633</v>
      </c>
      <c r="U486" t="str">
        <v>84996-26826-DK</v>
      </c>
      <c r="V486" t="str">
        <v>R-D-0.2</v>
      </c>
      <c r="W486">
        <v>1</v>
      </c>
      <c r="X486" t="str">
        <v>Scarlett Oliffe</v>
      </c>
      <c r="Y486" t="str">
        <v>soliffeop@yellowbook.com</v>
      </c>
      <c r="Z486" t="str">
        <v>United States</v>
      </c>
      <c r="AA486" t="str">
        <v>Rob</v>
      </c>
      <c r="AB486" t="str">
        <v>D</v>
      </c>
      <c r="AC486">
        <v>0.2</v>
      </c>
      <c r="AD486">
        <v>2.6849999999999996</v>
      </c>
      <c r="AE486">
        <v>2.6849999999999996</v>
      </c>
      <c r="AF486" t="str">
        <v>Robusta</v>
      </c>
      <c r="AG486" t="str">
        <v>Dark</v>
      </c>
      <c r="AH486" t="str">
        <v>Yes</v>
      </c>
    </row>
    <row r="487" spans="2:34" x14ac:dyDescent="0.35">
      <c r="B487" s="2" t="s">
        <v>3230</v>
      </c>
      <c r="C487" s="5">
        <v>44413</v>
      </c>
      <c r="D487" s="2" t="s">
        <v>3231</v>
      </c>
      <c r="E487" t="s">
        <v>6178</v>
      </c>
      <c r="F487" s="2">
        <v>6</v>
      </c>
      <c r="G487" s="2" t="str">
        <f>INDEX(customers!$A$2:$I$1001,MATCH(orders!$D487,customers!$A$2:$A$1001,0), MATCH(orders!G$1,customers!$A$1:$I$1,0))</f>
        <v>Morna Hansed</v>
      </c>
      <c r="H487" s="2" t="str">
        <f>IF(INDEX(customers!$A$2:$I$1001,MATCH(orders!$D487,customers!$A$2:$A$1001,0), MATCH(orders!H$1,customers!$A$1:$I$1,0)) = 0, " ", INDEX(customers!$A$2:$I$1001,MATCH(orders!$D487,customers!$A$2:$A$1001,0), MATCH(orders!H$1,customers!$A$1:$I$1,0)))</f>
        <v>mhanseddh@instagram.com</v>
      </c>
      <c r="I487" s="2" t="str">
        <f>_xlfn.XLOOKUP(D487,customers!$A$1:$A$1001,customers!$G$1:$G$1001,,0)</f>
        <v>Ireland</v>
      </c>
      <c r="J487" t="str">
        <f>INDEX(products!$A$1:$G$49,MATCH(orders!$E487,products!$A$1:$A$49,0), MATCH(orders!J$1,products!$A$1:$G$1,0))</f>
        <v>Rob</v>
      </c>
      <c r="K487" t="str">
        <f>INDEX(products!$A$1:$G$49,MATCH(orders!$E487,products!$A$1:$A$49,0), MATCH(orders!K$1,products!$A$1:$G$1,0))</f>
        <v>L</v>
      </c>
      <c r="L487" s="3">
        <f>INDEX(products!$A$1:$G$49,MATCH(orders!$E487,products!$A$1:$A$49,0), MATCH(orders!L$1,products!$A$1:$G$1,0))</f>
        <v>0.2</v>
      </c>
      <c r="M487" s="4">
        <f>INDEX(products!$A$1:$G$49,MATCH(orders!$E487,products!$A$1:$A$49,0), MATCH(orders!M$1,products!$A$1:$G$1,0))</f>
        <v>3.5849999999999995</v>
      </c>
      <c r="N487" s="4">
        <f t="shared" si="14"/>
        <v>21.509999999999998</v>
      </c>
      <c r="O487" t="str">
        <f t="shared" si="15"/>
        <v>Robusta</v>
      </c>
      <c r="P487" t="str" cm="1">
        <f t="array" ref="P487">_xlfn.IFS(K487 = "M", "Medium", K487 = "L", "Light", K487 = "D", "Dark")</f>
        <v>Light</v>
      </c>
      <c r="Q487" t="str">
        <f>_xlfn.XLOOKUP(Orders[[#This Row],[Customer ID]],customers!$A$2:$A$1001,customers!$I$2:$I$1001,,0)</f>
        <v>Yes</v>
      </c>
      <c r="S487" t="str">
        <v>DWY-56352-412</v>
      </c>
      <c r="T487">
        <v>44246</v>
      </c>
      <c r="U487" t="str">
        <v>55427-08059-DF</v>
      </c>
      <c r="V487" t="str">
        <v>R-D-0.2</v>
      </c>
      <c r="W487">
        <v>1</v>
      </c>
      <c r="X487" t="str">
        <v>Zeke Walisiak</v>
      </c>
      <c r="Y487" t="str">
        <v>zwalisiakqv@ucsd.edu</v>
      </c>
      <c r="Z487" t="str">
        <v>Ireland</v>
      </c>
      <c r="AA487" t="str">
        <v>Rob</v>
      </c>
      <c r="AB487" t="str">
        <v>D</v>
      </c>
      <c r="AC487">
        <v>0.2</v>
      </c>
      <c r="AD487">
        <v>2.6849999999999996</v>
      </c>
      <c r="AE487">
        <v>2.6849999999999996</v>
      </c>
      <c r="AF487" t="str">
        <v>Robusta</v>
      </c>
      <c r="AG487" t="str">
        <v>Dark</v>
      </c>
      <c r="AH487" t="str">
        <v>Yes</v>
      </c>
    </row>
    <row r="488" spans="2:34" x14ac:dyDescent="0.35">
      <c r="B488" s="2" t="s">
        <v>3236</v>
      </c>
      <c r="C488" s="5">
        <v>44043</v>
      </c>
      <c r="D488" s="2" t="s">
        <v>3237</v>
      </c>
      <c r="E488" t="s">
        <v>6160</v>
      </c>
      <c r="F488" s="2">
        <v>6</v>
      </c>
      <c r="G488" s="2" t="str">
        <f>INDEX(customers!$A$2:$I$1001,MATCH(orders!$D488,customers!$A$2:$A$1001,0), MATCH(orders!G$1,customers!$A$1:$I$1,0))</f>
        <v>Franny Kienlein</v>
      </c>
      <c r="H488" s="2" t="str">
        <f>IF(INDEX(customers!$A$2:$I$1001,MATCH(orders!$D488,customers!$A$2:$A$1001,0), MATCH(orders!H$1,customers!$A$1:$I$1,0)) = 0, " ", INDEX(customers!$A$2:$I$1001,MATCH(orders!$D488,customers!$A$2:$A$1001,0), MATCH(orders!H$1,customers!$A$1:$I$1,0)))</f>
        <v>fkienleindi@trellian.com</v>
      </c>
      <c r="I488" s="2" t="str">
        <f>_xlfn.XLOOKUP(D488,customers!$A$1:$A$1001,customers!$G$1:$G$1001,,0)</f>
        <v>Ireland</v>
      </c>
      <c r="J488" t="str">
        <f>INDEX(products!$A$1:$G$49,MATCH(orders!$E488,products!$A$1:$A$49,0), MATCH(orders!J$1,products!$A$1:$G$1,0))</f>
        <v>Lib</v>
      </c>
      <c r="K488" t="str">
        <f>INDEX(products!$A$1:$G$49,MATCH(orders!$E488,products!$A$1:$A$49,0), MATCH(orders!K$1,products!$A$1:$G$1,0))</f>
        <v>M</v>
      </c>
      <c r="L488" s="3">
        <f>INDEX(products!$A$1:$G$49,MATCH(orders!$E488,products!$A$1:$A$49,0), MATCH(orders!L$1,products!$A$1:$G$1,0))</f>
        <v>0.5</v>
      </c>
      <c r="M488" s="4">
        <f>INDEX(products!$A$1:$G$49,MATCH(orders!$E488,products!$A$1:$A$49,0), MATCH(orders!M$1,products!$A$1:$G$1,0))</f>
        <v>8.73</v>
      </c>
      <c r="N488" s="4">
        <f t="shared" si="14"/>
        <v>52.38</v>
      </c>
      <c r="O488" t="str">
        <f t="shared" si="15"/>
        <v>Liberica</v>
      </c>
      <c r="P488" t="str" cm="1">
        <f t="array" ref="P488">_xlfn.IFS(K488 = "M", "Medium", K488 = "L", "Light", K488 = "D", "Dark")</f>
        <v>Medium</v>
      </c>
      <c r="Q488" t="str">
        <f>_xlfn.XLOOKUP(Orders[[#This Row],[Customer ID]],customers!$A$2:$A$1001,customers!$I$2:$I$1001,,0)</f>
        <v>Yes</v>
      </c>
    </row>
    <row r="489" spans="2:34" x14ac:dyDescent="0.35">
      <c r="B489" s="2" t="s">
        <v>3242</v>
      </c>
      <c r="C489" s="5">
        <v>44093</v>
      </c>
      <c r="D489" s="2" t="s">
        <v>3243</v>
      </c>
      <c r="E489" t="s">
        <v>6183</v>
      </c>
      <c r="F489" s="2">
        <v>6</v>
      </c>
      <c r="G489" s="2" t="str">
        <f>INDEX(customers!$A$2:$I$1001,MATCH(orders!$D489,customers!$A$2:$A$1001,0), MATCH(orders!G$1,customers!$A$1:$I$1,0))</f>
        <v>Klarika Egglestone</v>
      </c>
      <c r="H489" s="2" t="str">
        <f>IF(INDEX(customers!$A$2:$I$1001,MATCH(orders!$D489,customers!$A$2:$A$1001,0), MATCH(orders!H$1,customers!$A$1:$I$1,0)) = 0, " ", INDEX(customers!$A$2:$I$1001,MATCH(orders!$D489,customers!$A$2:$A$1001,0), MATCH(orders!H$1,customers!$A$1:$I$1,0)))</f>
        <v>kegglestonedj@sphinn.com</v>
      </c>
      <c r="I489" s="2" t="str">
        <f>_xlfn.XLOOKUP(D489,customers!$A$1:$A$1001,customers!$G$1:$G$1001,,0)</f>
        <v>Ireland</v>
      </c>
      <c r="J489" t="str">
        <f>INDEX(products!$A$1:$G$49,MATCH(orders!$E489,products!$A$1:$A$49,0), MATCH(orders!J$1,products!$A$1:$G$1,0))</f>
        <v>Exc</v>
      </c>
      <c r="K489" t="str">
        <f>INDEX(products!$A$1:$G$49,MATCH(orders!$E489,products!$A$1:$A$49,0), MATCH(orders!K$1,products!$A$1:$G$1,0))</f>
        <v>D</v>
      </c>
      <c r="L489" s="3">
        <f>INDEX(products!$A$1:$G$49,MATCH(orders!$E489,products!$A$1:$A$49,0), MATCH(orders!L$1,products!$A$1:$G$1,0))</f>
        <v>1</v>
      </c>
      <c r="M489" s="4">
        <f>INDEX(products!$A$1:$G$49,MATCH(orders!$E489,products!$A$1:$A$49,0), MATCH(orders!M$1,products!$A$1:$G$1,0))</f>
        <v>12.15</v>
      </c>
      <c r="N489" s="4">
        <f t="shared" si="14"/>
        <v>72.900000000000006</v>
      </c>
      <c r="O489" t="str">
        <f t="shared" si="15"/>
        <v>Excelsa</v>
      </c>
      <c r="P489" t="str" cm="1">
        <f t="array" ref="P489">_xlfn.IFS(K489 = "M", "Medium", K489 = "L", "Light", K489 = "D", "Dark")</f>
        <v>Dark</v>
      </c>
      <c r="Q489" t="str">
        <f>_xlfn.XLOOKUP(Orders[[#This Row],[Customer ID]],customers!$A$2:$A$1001,customers!$I$2:$I$1001,,0)</f>
        <v>No</v>
      </c>
    </row>
    <row r="490" spans="2:34" x14ac:dyDescent="0.35">
      <c r="B490" s="2" t="s">
        <v>3248</v>
      </c>
      <c r="C490" s="5">
        <v>43954</v>
      </c>
      <c r="D490" s="2" t="s">
        <v>3249</v>
      </c>
      <c r="E490" t="s">
        <v>6174</v>
      </c>
      <c r="F490" s="2">
        <v>5</v>
      </c>
      <c r="G490" s="2" t="str">
        <f>INDEX(customers!$A$2:$I$1001,MATCH(orders!$D490,customers!$A$2:$A$1001,0), MATCH(orders!G$1,customers!$A$1:$I$1,0))</f>
        <v>Becky Semkins</v>
      </c>
      <c r="H490" s="2" t="str">
        <f>IF(INDEX(customers!$A$2:$I$1001,MATCH(orders!$D490,customers!$A$2:$A$1001,0), MATCH(orders!H$1,customers!$A$1:$I$1,0)) = 0, " ", INDEX(customers!$A$2:$I$1001,MATCH(orders!$D490,customers!$A$2:$A$1001,0), MATCH(orders!H$1,customers!$A$1:$I$1,0)))</f>
        <v>bsemkinsdk@unc.edu</v>
      </c>
      <c r="I490" s="2" t="str">
        <f>_xlfn.XLOOKUP(D490,customers!$A$1:$A$1001,customers!$G$1:$G$1001,,0)</f>
        <v>Ireland</v>
      </c>
      <c r="J490" t="str">
        <f>INDEX(products!$A$1:$G$49,MATCH(orders!$E490,products!$A$1:$A$49,0), MATCH(orders!J$1,products!$A$1:$G$1,0))</f>
        <v>Rob</v>
      </c>
      <c r="K490" t="str">
        <f>INDEX(products!$A$1:$G$49,MATCH(orders!$E490,products!$A$1:$A$49,0), MATCH(orders!K$1,products!$A$1:$G$1,0))</f>
        <v>M</v>
      </c>
      <c r="L490" s="3">
        <f>INDEX(products!$A$1:$G$49,MATCH(orders!$E490,products!$A$1:$A$49,0), MATCH(orders!L$1,products!$A$1:$G$1,0))</f>
        <v>0.2</v>
      </c>
      <c r="M490" s="4">
        <f>INDEX(products!$A$1:$G$49,MATCH(orders!$E490,products!$A$1:$A$49,0), MATCH(orders!M$1,products!$A$1:$G$1,0))</f>
        <v>2.9849999999999999</v>
      </c>
      <c r="N490" s="4">
        <f t="shared" si="14"/>
        <v>14.924999999999999</v>
      </c>
      <c r="O490" t="str">
        <f t="shared" si="15"/>
        <v>Robusta</v>
      </c>
      <c r="P490" t="str" cm="1">
        <f t="array" ref="P490">_xlfn.IFS(K490 = "M", "Medium", K490 = "L", "Light", K490 = "D", "Dark")</f>
        <v>Medium</v>
      </c>
      <c r="Q490" t="str">
        <f>_xlfn.XLOOKUP(Orders[[#This Row],[Customer ID]],customers!$A$2:$A$1001,customers!$I$2:$I$1001,,0)</f>
        <v>Yes</v>
      </c>
    </row>
    <row r="491" spans="2:34" x14ac:dyDescent="0.35">
      <c r="B491" s="2" t="s">
        <v>3254</v>
      </c>
      <c r="C491" s="5">
        <v>43654</v>
      </c>
      <c r="D491" s="2" t="s">
        <v>3255</v>
      </c>
      <c r="E491" t="s">
        <v>6170</v>
      </c>
      <c r="F491" s="2">
        <v>6</v>
      </c>
      <c r="G491" s="2" t="str">
        <f>INDEX(customers!$A$2:$I$1001,MATCH(orders!$D491,customers!$A$2:$A$1001,0), MATCH(orders!G$1,customers!$A$1:$I$1,0))</f>
        <v>Sean Lorenzetti</v>
      </c>
      <c r="H491" s="2" t="str">
        <f>IF(INDEX(customers!$A$2:$I$1001,MATCH(orders!$D491,customers!$A$2:$A$1001,0), MATCH(orders!H$1,customers!$A$1:$I$1,0)) = 0, " ", INDEX(customers!$A$2:$I$1001,MATCH(orders!$D491,customers!$A$2:$A$1001,0), MATCH(orders!H$1,customers!$A$1:$I$1,0)))</f>
        <v>slorenzettidl@is.gd</v>
      </c>
      <c r="I491" s="2" t="str">
        <f>_xlfn.XLOOKUP(D491,customers!$A$1:$A$1001,customers!$G$1:$G$1001,,0)</f>
        <v>United States</v>
      </c>
      <c r="J491" t="str">
        <f>INDEX(products!$A$1:$G$49,MATCH(orders!$E491,products!$A$1:$A$49,0), MATCH(orders!J$1,products!$A$1:$G$1,0))</f>
        <v>Lib</v>
      </c>
      <c r="K491" t="str">
        <f>INDEX(products!$A$1:$G$49,MATCH(orders!$E491,products!$A$1:$A$49,0), MATCH(orders!K$1,products!$A$1:$G$1,0))</f>
        <v>L</v>
      </c>
      <c r="L491" s="3">
        <f>INDEX(products!$A$1:$G$49,MATCH(orders!$E491,products!$A$1:$A$49,0), MATCH(orders!L$1,products!$A$1:$G$1,0))</f>
        <v>1</v>
      </c>
      <c r="M491" s="4">
        <f>INDEX(products!$A$1:$G$49,MATCH(orders!$E491,products!$A$1:$A$49,0), MATCH(orders!M$1,products!$A$1:$G$1,0))</f>
        <v>15.85</v>
      </c>
      <c r="N491" s="4">
        <f t="shared" si="14"/>
        <v>95.1</v>
      </c>
      <c r="O491" t="str">
        <f t="shared" si="15"/>
        <v>Liberica</v>
      </c>
      <c r="P491" t="str" cm="1">
        <f t="array" ref="P491">_xlfn.IFS(K491 = "M", "Medium", K491 = "L", "Light", K491 = "D", "Dark")</f>
        <v>Light</v>
      </c>
      <c r="Q491" t="str">
        <f>_xlfn.XLOOKUP(Orders[[#This Row],[Customer ID]],customers!$A$2:$A$1001,customers!$I$2:$I$1001,,0)</f>
        <v>No</v>
      </c>
    </row>
    <row r="492" spans="2:34" x14ac:dyDescent="0.35">
      <c r="B492" s="2" t="s">
        <v>3260</v>
      </c>
      <c r="C492" s="5">
        <v>43764</v>
      </c>
      <c r="D492" s="2" t="s">
        <v>3261</v>
      </c>
      <c r="E492" t="s">
        <v>6169</v>
      </c>
      <c r="F492" s="2">
        <v>2</v>
      </c>
      <c r="G492" s="2" t="str">
        <f>INDEX(customers!$A$2:$I$1001,MATCH(orders!$D492,customers!$A$2:$A$1001,0), MATCH(orders!G$1,customers!$A$1:$I$1,0))</f>
        <v>Bob Giannazzi</v>
      </c>
      <c r="H492" s="2" t="str">
        <f>IF(INDEX(customers!$A$2:$I$1001,MATCH(orders!$D492,customers!$A$2:$A$1001,0), MATCH(orders!H$1,customers!$A$1:$I$1,0)) = 0, " ", INDEX(customers!$A$2:$I$1001,MATCH(orders!$D492,customers!$A$2:$A$1001,0), MATCH(orders!H$1,customers!$A$1:$I$1,0)))</f>
        <v>bgiannazzidm@apple.com</v>
      </c>
      <c r="I492" s="2" t="str">
        <f>_xlfn.XLOOKUP(D492,customers!$A$1:$A$1001,customers!$G$1:$G$1001,,0)</f>
        <v>United States</v>
      </c>
      <c r="J492" t="str">
        <f>INDEX(products!$A$1:$G$49,MATCH(orders!$E492,products!$A$1:$A$49,0), MATCH(orders!J$1,products!$A$1:$G$1,0))</f>
        <v>Lib</v>
      </c>
      <c r="K492" t="str">
        <f>INDEX(products!$A$1:$G$49,MATCH(orders!$E492,products!$A$1:$A$49,0), MATCH(orders!K$1,products!$A$1:$G$1,0))</f>
        <v>D</v>
      </c>
      <c r="L492" s="3">
        <f>INDEX(products!$A$1:$G$49,MATCH(orders!$E492,products!$A$1:$A$49,0), MATCH(orders!L$1,products!$A$1:$G$1,0))</f>
        <v>0.5</v>
      </c>
      <c r="M492" s="4">
        <f>INDEX(products!$A$1:$G$49,MATCH(orders!$E492,products!$A$1:$A$49,0), MATCH(orders!M$1,products!$A$1:$G$1,0))</f>
        <v>7.77</v>
      </c>
      <c r="N492" s="4">
        <f t="shared" si="14"/>
        <v>15.54</v>
      </c>
      <c r="O492" t="str">
        <f t="shared" si="15"/>
        <v>Liberica</v>
      </c>
      <c r="P492" t="str" cm="1">
        <f t="array" ref="P492">_xlfn.IFS(K492 = "M", "Medium", K492 = "L", "Light", K492 = "D", "Dark")</f>
        <v>Dark</v>
      </c>
      <c r="Q492" t="str">
        <f>_xlfn.XLOOKUP(Orders[[#This Row],[Customer ID]],customers!$A$2:$A$1001,customers!$I$2:$I$1001,,0)</f>
        <v>No</v>
      </c>
    </row>
    <row r="493" spans="2:34" x14ac:dyDescent="0.35">
      <c r="B493" s="2" t="s">
        <v>3266</v>
      </c>
      <c r="C493" s="5">
        <v>44101</v>
      </c>
      <c r="D493" s="2" t="s">
        <v>3267</v>
      </c>
      <c r="E493" t="s">
        <v>6150</v>
      </c>
      <c r="F493" s="2">
        <v>6</v>
      </c>
      <c r="G493" s="2" t="str">
        <f>INDEX(customers!$A$2:$I$1001,MATCH(orders!$D493,customers!$A$2:$A$1001,0), MATCH(orders!G$1,customers!$A$1:$I$1,0))</f>
        <v>Kendra Backshell</v>
      </c>
      <c r="H493" s="2" t="str">
        <f>IF(INDEX(customers!$A$2:$I$1001,MATCH(orders!$D493,customers!$A$2:$A$1001,0), MATCH(orders!H$1,customers!$A$1:$I$1,0)) = 0, " ", INDEX(customers!$A$2:$I$1001,MATCH(orders!$D493,customers!$A$2:$A$1001,0), MATCH(orders!H$1,customers!$A$1:$I$1,0)))</f>
        <v xml:space="preserve"> </v>
      </c>
      <c r="I493" s="2" t="str">
        <f>_xlfn.XLOOKUP(D493,customers!$A$1:$A$1001,customers!$G$1:$G$1001,,0)</f>
        <v>United States</v>
      </c>
      <c r="J493" t="str">
        <f>INDEX(products!$A$1:$G$49,MATCH(orders!$E493,products!$A$1:$A$49,0), MATCH(orders!J$1,products!$A$1:$G$1,0))</f>
        <v>Lib</v>
      </c>
      <c r="K493" t="str">
        <f>INDEX(products!$A$1:$G$49,MATCH(orders!$E493,products!$A$1:$A$49,0), MATCH(orders!K$1,products!$A$1:$G$1,0))</f>
        <v>D</v>
      </c>
      <c r="L493" s="3">
        <f>INDEX(products!$A$1:$G$49,MATCH(orders!$E493,products!$A$1:$A$49,0), MATCH(orders!L$1,products!$A$1:$G$1,0))</f>
        <v>0.2</v>
      </c>
      <c r="M493" s="4">
        <f>INDEX(products!$A$1:$G$49,MATCH(orders!$E493,products!$A$1:$A$49,0), MATCH(orders!M$1,products!$A$1:$G$1,0))</f>
        <v>3.8849999999999998</v>
      </c>
      <c r="N493" s="4">
        <f t="shared" si="14"/>
        <v>23.31</v>
      </c>
      <c r="O493" t="str">
        <f t="shared" si="15"/>
        <v>Liberica</v>
      </c>
      <c r="P493" t="str" cm="1">
        <f t="array" ref="P493">_xlfn.IFS(K493 = "M", "Medium", K493 = "L", "Light", K493 = "D", "Dark")</f>
        <v>Dark</v>
      </c>
      <c r="Q493" t="str">
        <f>_xlfn.XLOOKUP(Orders[[#This Row],[Customer ID]],customers!$A$2:$A$1001,customers!$I$2:$I$1001,,0)</f>
        <v>No</v>
      </c>
    </row>
    <row r="494" spans="2:34" x14ac:dyDescent="0.35">
      <c r="B494" s="2" t="s">
        <v>3271</v>
      </c>
      <c r="C494" s="5">
        <v>44620</v>
      </c>
      <c r="D494" s="2" t="s">
        <v>3272</v>
      </c>
      <c r="E494" t="s">
        <v>6156</v>
      </c>
      <c r="F494" s="2">
        <v>1</v>
      </c>
      <c r="G494" s="2" t="str">
        <f>INDEX(customers!$A$2:$I$1001,MATCH(orders!$D494,customers!$A$2:$A$1001,0), MATCH(orders!G$1,customers!$A$1:$I$1,0))</f>
        <v>Uriah Lethbrig</v>
      </c>
      <c r="H494" s="2" t="str">
        <f>IF(INDEX(customers!$A$2:$I$1001,MATCH(orders!$D494,customers!$A$2:$A$1001,0), MATCH(orders!H$1,customers!$A$1:$I$1,0)) = 0, " ", INDEX(customers!$A$2:$I$1001,MATCH(orders!$D494,customers!$A$2:$A$1001,0), MATCH(orders!H$1,customers!$A$1:$I$1,0)))</f>
        <v>ulethbrigdo@hc360.com</v>
      </c>
      <c r="I494" s="2" t="str">
        <f>_xlfn.XLOOKUP(D494,customers!$A$1:$A$1001,customers!$G$1:$G$1001,,0)</f>
        <v>United States</v>
      </c>
      <c r="J494" t="str">
        <f>INDEX(products!$A$1:$G$49,MATCH(orders!$E494,products!$A$1:$A$49,0), MATCH(orders!J$1,products!$A$1:$G$1,0))</f>
        <v>Exc</v>
      </c>
      <c r="K494" t="str">
        <f>INDEX(products!$A$1:$G$49,MATCH(orders!$E494,products!$A$1:$A$49,0), MATCH(orders!K$1,products!$A$1:$G$1,0))</f>
        <v>M</v>
      </c>
      <c r="L494" s="3">
        <f>INDEX(products!$A$1:$G$49,MATCH(orders!$E494,products!$A$1:$A$49,0), MATCH(orders!L$1,products!$A$1:$G$1,0))</f>
        <v>0.2</v>
      </c>
      <c r="M494" s="4">
        <f>INDEX(products!$A$1:$G$49,MATCH(orders!$E494,products!$A$1:$A$49,0), MATCH(orders!M$1,products!$A$1:$G$1,0))</f>
        <v>4.125</v>
      </c>
      <c r="N494" s="4">
        <f t="shared" si="14"/>
        <v>4.125</v>
      </c>
      <c r="O494" t="str">
        <f t="shared" si="15"/>
        <v>Excelsa</v>
      </c>
      <c r="P494" t="str" cm="1">
        <f t="array" ref="P494">_xlfn.IFS(K494 = "M", "Medium", K494 = "L", "Light", K494 = "D", "Dark")</f>
        <v>Medium</v>
      </c>
      <c r="Q494" t="str">
        <f>_xlfn.XLOOKUP(Orders[[#This Row],[Customer ID]],customers!$A$2:$A$1001,customers!$I$2:$I$1001,,0)</f>
        <v>Yes</v>
      </c>
    </row>
    <row r="495" spans="2:34" x14ac:dyDescent="0.35">
      <c r="B495" s="2" t="s">
        <v>3277</v>
      </c>
      <c r="C495" s="5">
        <v>44090</v>
      </c>
      <c r="D495" s="2" t="s">
        <v>3278</v>
      </c>
      <c r="E495" t="s">
        <v>6146</v>
      </c>
      <c r="F495" s="2">
        <v>6</v>
      </c>
      <c r="G495" s="2" t="str">
        <f>INDEX(customers!$A$2:$I$1001,MATCH(orders!$D495,customers!$A$2:$A$1001,0), MATCH(orders!G$1,customers!$A$1:$I$1,0))</f>
        <v>Sky Farnish</v>
      </c>
      <c r="H495" s="2" t="str">
        <f>IF(INDEX(customers!$A$2:$I$1001,MATCH(orders!$D495,customers!$A$2:$A$1001,0), MATCH(orders!H$1,customers!$A$1:$I$1,0)) = 0, " ", INDEX(customers!$A$2:$I$1001,MATCH(orders!$D495,customers!$A$2:$A$1001,0), MATCH(orders!H$1,customers!$A$1:$I$1,0)))</f>
        <v>sfarnishdp@dmoz.org</v>
      </c>
      <c r="I495" s="2" t="str">
        <f>_xlfn.XLOOKUP(D495,customers!$A$1:$A$1001,customers!$G$1:$G$1001,,0)</f>
        <v>United Kingdom</v>
      </c>
      <c r="J495" t="str">
        <f>INDEX(products!$A$1:$G$49,MATCH(orders!$E495,products!$A$1:$A$49,0), MATCH(orders!J$1,products!$A$1:$G$1,0))</f>
        <v>Rob</v>
      </c>
      <c r="K495" t="str">
        <f>INDEX(products!$A$1:$G$49,MATCH(orders!$E495,products!$A$1:$A$49,0), MATCH(orders!K$1,products!$A$1:$G$1,0))</f>
        <v>M</v>
      </c>
      <c r="L495" s="3">
        <f>INDEX(products!$A$1:$G$49,MATCH(orders!$E495,products!$A$1:$A$49,0), MATCH(orders!L$1,products!$A$1:$G$1,0))</f>
        <v>0.5</v>
      </c>
      <c r="M495" s="4">
        <f>INDEX(products!$A$1:$G$49,MATCH(orders!$E495,products!$A$1:$A$49,0), MATCH(orders!M$1,products!$A$1:$G$1,0))</f>
        <v>5.97</v>
      </c>
      <c r="N495" s="4">
        <f t="shared" si="14"/>
        <v>35.82</v>
      </c>
      <c r="O495" t="str">
        <f t="shared" si="15"/>
        <v>Robusta</v>
      </c>
      <c r="P495" t="str" cm="1">
        <f t="array" ref="P495">_xlfn.IFS(K495 = "M", "Medium", K495 = "L", "Light", K495 = "D", "Dark")</f>
        <v>Medium</v>
      </c>
      <c r="Q495" t="str">
        <f>_xlfn.XLOOKUP(Orders[[#This Row],[Customer ID]],customers!$A$2:$A$1001,customers!$I$2:$I$1001,,0)</f>
        <v>No</v>
      </c>
    </row>
    <row r="496" spans="2:34" x14ac:dyDescent="0.35">
      <c r="B496" s="2" t="s">
        <v>3283</v>
      </c>
      <c r="C496" s="5">
        <v>44132</v>
      </c>
      <c r="D496" s="2" t="s">
        <v>3284</v>
      </c>
      <c r="E496" t="s">
        <v>6170</v>
      </c>
      <c r="F496" s="2">
        <v>2</v>
      </c>
      <c r="G496" s="2" t="str">
        <f>INDEX(customers!$A$2:$I$1001,MATCH(orders!$D496,customers!$A$2:$A$1001,0), MATCH(orders!G$1,customers!$A$1:$I$1,0))</f>
        <v>Felicia Jecock</v>
      </c>
      <c r="H496" s="2" t="str">
        <f>IF(INDEX(customers!$A$2:$I$1001,MATCH(orders!$D496,customers!$A$2:$A$1001,0), MATCH(orders!H$1,customers!$A$1:$I$1,0)) = 0, " ", INDEX(customers!$A$2:$I$1001,MATCH(orders!$D496,customers!$A$2:$A$1001,0), MATCH(orders!H$1,customers!$A$1:$I$1,0)))</f>
        <v>fjecockdq@unicef.org</v>
      </c>
      <c r="I496" s="2" t="str">
        <f>_xlfn.XLOOKUP(D496,customers!$A$1:$A$1001,customers!$G$1:$G$1001,,0)</f>
        <v>United States</v>
      </c>
      <c r="J496" t="str">
        <f>INDEX(products!$A$1:$G$49,MATCH(orders!$E496,products!$A$1:$A$49,0), MATCH(orders!J$1,products!$A$1:$G$1,0))</f>
        <v>Lib</v>
      </c>
      <c r="K496" t="str">
        <f>INDEX(products!$A$1:$G$49,MATCH(orders!$E496,products!$A$1:$A$49,0), MATCH(orders!K$1,products!$A$1:$G$1,0))</f>
        <v>L</v>
      </c>
      <c r="L496" s="3">
        <f>INDEX(products!$A$1:$G$49,MATCH(orders!$E496,products!$A$1:$A$49,0), MATCH(orders!L$1,products!$A$1:$G$1,0))</f>
        <v>1</v>
      </c>
      <c r="M496" s="4">
        <f>INDEX(products!$A$1:$G$49,MATCH(orders!$E496,products!$A$1:$A$49,0), MATCH(orders!M$1,products!$A$1:$G$1,0))</f>
        <v>15.85</v>
      </c>
      <c r="N496" s="4">
        <f t="shared" si="14"/>
        <v>31.7</v>
      </c>
      <c r="O496" t="str">
        <f t="shared" si="15"/>
        <v>Liberica</v>
      </c>
      <c r="P496" t="str" cm="1">
        <f t="array" ref="P496">_xlfn.IFS(K496 = "M", "Medium", K496 = "L", "Light", K496 = "D", "Dark")</f>
        <v>Light</v>
      </c>
      <c r="Q496" t="str">
        <f>_xlfn.XLOOKUP(Orders[[#This Row],[Customer ID]],customers!$A$2:$A$1001,customers!$I$2:$I$1001,,0)</f>
        <v>No</v>
      </c>
    </row>
    <row r="497" spans="2:17" x14ac:dyDescent="0.35">
      <c r="B497" s="2" t="s">
        <v>3289</v>
      </c>
      <c r="C497" s="5">
        <v>43710</v>
      </c>
      <c r="D497" s="2" t="s">
        <v>3290</v>
      </c>
      <c r="E497" t="s">
        <v>6170</v>
      </c>
      <c r="F497" s="2">
        <v>5</v>
      </c>
      <c r="G497" s="2" t="str">
        <f>INDEX(customers!$A$2:$I$1001,MATCH(orders!$D497,customers!$A$2:$A$1001,0), MATCH(orders!G$1,customers!$A$1:$I$1,0))</f>
        <v>Currey MacAllister</v>
      </c>
      <c r="H497" s="2" t="str">
        <f>IF(INDEX(customers!$A$2:$I$1001,MATCH(orders!$D497,customers!$A$2:$A$1001,0), MATCH(orders!H$1,customers!$A$1:$I$1,0)) = 0, " ", INDEX(customers!$A$2:$I$1001,MATCH(orders!$D497,customers!$A$2:$A$1001,0), MATCH(orders!H$1,customers!$A$1:$I$1,0)))</f>
        <v xml:space="preserve"> </v>
      </c>
      <c r="I497" s="2" t="str">
        <f>_xlfn.XLOOKUP(D497,customers!$A$1:$A$1001,customers!$G$1:$G$1001,,0)</f>
        <v>United States</v>
      </c>
      <c r="J497" t="str">
        <f>INDEX(products!$A$1:$G$49,MATCH(orders!$E497,products!$A$1:$A$49,0), MATCH(orders!J$1,products!$A$1:$G$1,0))</f>
        <v>Lib</v>
      </c>
      <c r="K497" t="str">
        <f>INDEX(products!$A$1:$G$49,MATCH(orders!$E497,products!$A$1:$A$49,0), MATCH(orders!K$1,products!$A$1:$G$1,0))</f>
        <v>L</v>
      </c>
      <c r="L497" s="3">
        <f>INDEX(products!$A$1:$G$49,MATCH(orders!$E497,products!$A$1:$A$49,0), MATCH(orders!L$1,products!$A$1:$G$1,0))</f>
        <v>1</v>
      </c>
      <c r="M497" s="4">
        <f>INDEX(products!$A$1:$G$49,MATCH(orders!$E497,products!$A$1:$A$49,0), MATCH(orders!M$1,products!$A$1:$G$1,0))</f>
        <v>15.85</v>
      </c>
      <c r="N497" s="4">
        <f t="shared" si="14"/>
        <v>79.25</v>
      </c>
      <c r="O497" t="str">
        <f t="shared" si="15"/>
        <v>Liberica</v>
      </c>
      <c r="P497" t="str" cm="1">
        <f t="array" ref="P497">_xlfn.IFS(K497 = "M", "Medium", K497 = "L", "Light", K497 = "D", "Dark")</f>
        <v>Light</v>
      </c>
      <c r="Q497" t="str">
        <f>_xlfn.XLOOKUP(Orders[[#This Row],[Customer ID]],customers!$A$2:$A$1001,customers!$I$2:$I$1001,,0)</f>
        <v>Yes</v>
      </c>
    </row>
    <row r="498" spans="2:17" x14ac:dyDescent="0.35">
      <c r="B498" s="2" t="s">
        <v>3294</v>
      </c>
      <c r="C498" s="5">
        <v>44438</v>
      </c>
      <c r="D498" s="2" t="s">
        <v>3295</v>
      </c>
      <c r="E498" t="s">
        <v>6153</v>
      </c>
      <c r="F498" s="2">
        <v>3</v>
      </c>
      <c r="G498" s="2" t="str">
        <f>INDEX(customers!$A$2:$I$1001,MATCH(orders!$D498,customers!$A$2:$A$1001,0), MATCH(orders!G$1,customers!$A$1:$I$1,0))</f>
        <v>Hamlen Pallister</v>
      </c>
      <c r="H498" s="2" t="str">
        <f>IF(INDEX(customers!$A$2:$I$1001,MATCH(orders!$D498,customers!$A$2:$A$1001,0), MATCH(orders!H$1,customers!$A$1:$I$1,0)) = 0, " ", INDEX(customers!$A$2:$I$1001,MATCH(orders!$D498,customers!$A$2:$A$1001,0), MATCH(orders!H$1,customers!$A$1:$I$1,0)))</f>
        <v>hpallisterds@ning.com</v>
      </c>
      <c r="I498" s="2" t="str">
        <f>_xlfn.XLOOKUP(D498,customers!$A$1:$A$1001,customers!$G$1:$G$1001,,0)</f>
        <v>United States</v>
      </c>
      <c r="J498" t="str">
        <f>INDEX(products!$A$1:$G$49,MATCH(orders!$E498,products!$A$1:$A$49,0), MATCH(orders!J$1,products!$A$1:$G$1,0))</f>
        <v>Exc</v>
      </c>
      <c r="K498" t="str">
        <f>INDEX(products!$A$1:$G$49,MATCH(orders!$E498,products!$A$1:$A$49,0), MATCH(orders!K$1,products!$A$1:$G$1,0))</f>
        <v>D</v>
      </c>
      <c r="L498" s="3">
        <f>INDEX(products!$A$1:$G$49,MATCH(orders!$E498,products!$A$1:$A$49,0), MATCH(orders!L$1,products!$A$1:$G$1,0))</f>
        <v>0.2</v>
      </c>
      <c r="M498" s="4">
        <f>INDEX(products!$A$1:$G$49,MATCH(orders!$E498,products!$A$1:$A$49,0), MATCH(orders!M$1,products!$A$1:$G$1,0))</f>
        <v>3.645</v>
      </c>
      <c r="N498" s="4">
        <f t="shared" si="14"/>
        <v>10.935</v>
      </c>
      <c r="O498" t="str">
        <f t="shared" si="15"/>
        <v>Excelsa</v>
      </c>
      <c r="P498" t="str" cm="1">
        <f t="array" ref="P498">_xlfn.IFS(K498 = "M", "Medium", K498 = "L", "Light", K498 = "D", "Dark")</f>
        <v>Dark</v>
      </c>
      <c r="Q498" t="str">
        <f>_xlfn.XLOOKUP(Orders[[#This Row],[Customer ID]],customers!$A$2:$A$1001,customers!$I$2:$I$1001,,0)</f>
        <v>No</v>
      </c>
    </row>
    <row r="499" spans="2:17" x14ac:dyDescent="0.35">
      <c r="B499" s="2" t="s">
        <v>3300</v>
      </c>
      <c r="C499" s="5">
        <v>44351</v>
      </c>
      <c r="D499" s="2" t="s">
        <v>3301</v>
      </c>
      <c r="E499" t="s">
        <v>6147</v>
      </c>
      <c r="F499" s="2">
        <v>4</v>
      </c>
      <c r="G499" s="2" t="str">
        <f>INDEX(customers!$A$2:$I$1001,MATCH(orders!$D499,customers!$A$2:$A$1001,0), MATCH(orders!G$1,customers!$A$1:$I$1,0))</f>
        <v>Chantal Mersh</v>
      </c>
      <c r="H499" s="2" t="str">
        <f>IF(INDEX(customers!$A$2:$I$1001,MATCH(orders!$D499,customers!$A$2:$A$1001,0), MATCH(orders!H$1,customers!$A$1:$I$1,0)) = 0, " ", INDEX(customers!$A$2:$I$1001,MATCH(orders!$D499,customers!$A$2:$A$1001,0), MATCH(orders!H$1,customers!$A$1:$I$1,0)))</f>
        <v>cmershdt@drupal.org</v>
      </c>
      <c r="I499" s="2" t="str">
        <f>_xlfn.XLOOKUP(D499,customers!$A$1:$A$1001,customers!$G$1:$G$1001,,0)</f>
        <v>Ireland</v>
      </c>
      <c r="J499" t="str">
        <f>INDEX(products!$A$1:$G$49,MATCH(orders!$E499,products!$A$1:$A$49,0), MATCH(orders!J$1,products!$A$1:$G$1,0))</f>
        <v>Ara</v>
      </c>
      <c r="K499" t="str">
        <f>INDEX(products!$A$1:$G$49,MATCH(orders!$E499,products!$A$1:$A$49,0), MATCH(orders!K$1,products!$A$1:$G$1,0))</f>
        <v>D</v>
      </c>
      <c r="L499" s="3">
        <f>INDEX(products!$A$1:$G$49,MATCH(orders!$E499,products!$A$1:$A$49,0), MATCH(orders!L$1,products!$A$1:$G$1,0))</f>
        <v>1</v>
      </c>
      <c r="M499" s="4">
        <f>INDEX(products!$A$1:$G$49,MATCH(orders!$E499,products!$A$1:$A$49,0), MATCH(orders!M$1,products!$A$1:$G$1,0))</f>
        <v>9.9499999999999993</v>
      </c>
      <c r="N499" s="4">
        <f t="shared" si="14"/>
        <v>39.799999999999997</v>
      </c>
      <c r="O499" t="str">
        <f t="shared" si="15"/>
        <v>Arabica</v>
      </c>
      <c r="P499" t="str" cm="1">
        <f t="array" ref="P499">_xlfn.IFS(K499 = "M", "Medium", K499 = "L", "Light", K499 = "D", "Dark")</f>
        <v>Dark</v>
      </c>
      <c r="Q499" t="str">
        <f>_xlfn.XLOOKUP(Orders[[#This Row],[Customer ID]],customers!$A$2:$A$1001,customers!$I$2:$I$1001,,0)</f>
        <v>No</v>
      </c>
    </row>
    <row r="500" spans="2:17" x14ac:dyDescent="0.35">
      <c r="B500" s="2" t="s">
        <v>3307</v>
      </c>
      <c r="C500" s="5">
        <v>44159</v>
      </c>
      <c r="D500" s="2" t="s">
        <v>3368</v>
      </c>
      <c r="E500" t="s">
        <v>6138</v>
      </c>
      <c r="F500" s="2">
        <v>5</v>
      </c>
      <c r="G500" s="2" t="str">
        <f>INDEX(customers!$A$2:$I$1001,MATCH(orders!$D500,customers!$A$2:$A$1001,0), MATCH(orders!G$1,customers!$A$1:$I$1,0))</f>
        <v>Marja Urion</v>
      </c>
      <c r="H500" s="2" t="str">
        <f>IF(INDEX(customers!$A$2:$I$1001,MATCH(orders!$D500,customers!$A$2:$A$1001,0), MATCH(orders!H$1,customers!$A$1:$I$1,0)) = 0, " ", INDEX(customers!$A$2:$I$1001,MATCH(orders!$D500,customers!$A$2:$A$1001,0), MATCH(orders!H$1,customers!$A$1:$I$1,0)))</f>
        <v>murione5@alexa.com</v>
      </c>
      <c r="I500" s="2" t="str">
        <f>_xlfn.XLOOKUP(D500,customers!$A$1:$A$1001,customers!$G$1:$G$1001,,0)</f>
        <v>Ireland</v>
      </c>
      <c r="J500" t="str">
        <f>INDEX(products!$A$1:$G$49,MATCH(orders!$E500,products!$A$1:$A$49,0), MATCH(orders!J$1,products!$A$1:$G$1,0))</f>
        <v>Rob</v>
      </c>
      <c r="K500" t="str">
        <f>INDEX(products!$A$1:$G$49,MATCH(orders!$E500,products!$A$1:$A$49,0), MATCH(orders!K$1,products!$A$1:$G$1,0))</f>
        <v>M</v>
      </c>
      <c r="L500" s="3">
        <f>INDEX(products!$A$1:$G$49,MATCH(orders!$E500,products!$A$1:$A$49,0), MATCH(orders!L$1,products!$A$1:$G$1,0))</f>
        <v>1</v>
      </c>
      <c r="M500" s="4">
        <f>INDEX(products!$A$1:$G$49,MATCH(orders!$E500,products!$A$1:$A$49,0), MATCH(orders!M$1,products!$A$1:$G$1,0))</f>
        <v>9.9499999999999993</v>
      </c>
      <c r="N500" s="4">
        <f t="shared" si="14"/>
        <v>49.75</v>
      </c>
      <c r="O500" t="str">
        <f t="shared" si="15"/>
        <v>Robusta</v>
      </c>
      <c r="P500" t="str" cm="1">
        <f t="array" ref="P500">_xlfn.IFS(K500 = "M", "Medium", K500 = "L", "Light", K500 = "D", "Dark")</f>
        <v>Medium</v>
      </c>
      <c r="Q500" t="str">
        <f>_xlfn.XLOOKUP(Orders[[#This Row],[Customer ID]],customers!$A$2:$A$1001,customers!$I$2:$I$1001,,0)</f>
        <v>Yes</v>
      </c>
    </row>
    <row r="501" spans="2:17" x14ac:dyDescent="0.35">
      <c r="B501" s="2" t="s">
        <v>3313</v>
      </c>
      <c r="C501" s="5">
        <v>44003</v>
      </c>
      <c r="D501" s="2" t="s">
        <v>3314</v>
      </c>
      <c r="E501" t="s">
        <v>6163</v>
      </c>
      <c r="F501" s="2">
        <v>3</v>
      </c>
      <c r="G501" s="2" t="str">
        <f>INDEX(customers!$A$2:$I$1001,MATCH(orders!$D501,customers!$A$2:$A$1001,0), MATCH(orders!G$1,customers!$A$1:$I$1,0))</f>
        <v>Malynda Purbrick</v>
      </c>
      <c r="H501" s="2" t="str">
        <f>IF(INDEX(customers!$A$2:$I$1001,MATCH(orders!$D501,customers!$A$2:$A$1001,0), MATCH(orders!H$1,customers!$A$1:$I$1,0)) = 0, " ", INDEX(customers!$A$2:$I$1001,MATCH(orders!$D501,customers!$A$2:$A$1001,0), MATCH(orders!H$1,customers!$A$1:$I$1,0)))</f>
        <v xml:space="preserve"> </v>
      </c>
      <c r="I501" s="2" t="str">
        <f>_xlfn.XLOOKUP(D501,customers!$A$1:$A$1001,customers!$G$1:$G$1001,,0)</f>
        <v>Ireland</v>
      </c>
      <c r="J501" t="str">
        <f>INDEX(products!$A$1:$G$49,MATCH(orders!$E501,products!$A$1:$A$49,0), MATCH(orders!J$1,products!$A$1:$G$1,0))</f>
        <v>Rob</v>
      </c>
      <c r="K501" t="str">
        <f>INDEX(products!$A$1:$G$49,MATCH(orders!$E501,products!$A$1:$A$49,0), MATCH(orders!K$1,products!$A$1:$G$1,0))</f>
        <v>D</v>
      </c>
      <c r="L501" s="3">
        <f>INDEX(products!$A$1:$G$49,MATCH(orders!$E501,products!$A$1:$A$49,0), MATCH(orders!L$1,products!$A$1:$G$1,0))</f>
        <v>0.2</v>
      </c>
      <c r="M501" s="4">
        <f>INDEX(products!$A$1:$G$49,MATCH(orders!$E501,products!$A$1:$A$49,0), MATCH(orders!M$1,products!$A$1:$G$1,0))</f>
        <v>2.6849999999999996</v>
      </c>
      <c r="N501" s="4">
        <f t="shared" si="14"/>
        <v>8.0549999999999997</v>
      </c>
      <c r="O501" t="str">
        <f t="shared" si="15"/>
        <v>Robusta</v>
      </c>
      <c r="P501" t="str" cm="1">
        <f t="array" ref="P501">_xlfn.IFS(K501 = "M", "Medium", K501 = "L", "Light", K501 = "D", "Dark")</f>
        <v>Dark</v>
      </c>
      <c r="Q501" t="str">
        <f>_xlfn.XLOOKUP(Orders[[#This Row],[Customer ID]],customers!$A$2:$A$1001,customers!$I$2:$I$1001,,0)</f>
        <v>Yes</v>
      </c>
    </row>
    <row r="502" spans="2:17" x14ac:dyDescent="0.35">
      <c r="B502" s="2" t="s">
        <v>3318</v>
      </c>
      <c r="C502" s="5">
        <v>44025</v>
      </c>
      <c r="D502" s="2" t="s">
        <v>3319</v>
      </c>
      <c r="E502" t="s">
        <v>6179</v>
      </c>
      <c r="F502" s="2">
        <v>4</v>
      </c>
      <c r="G502" s="2" t="str">
        <f>INDEX(customers!$A$2:$I$1001,MATCH(orders!$D502,customers!$A$2:$A$1001,0), MATCH(orders!G$1,customers!$A$1:$I$1,0))</f>
        <v>Alf Housaman</v>
      </c>
      <c r="H502" s="2" t="str">
        <f>IF(INDEX(customers!$A$2:$I$1001,MATCH(orders!$D502,customers!$A$2:$A$1001,0), MATCH(orders!H$1,customers!$A$1:$I$1,0)) = 0, " ", INDEX(customers!$A$2:$I$1001,MATCH(orders!$D502,customers!$A$2:$A$1001,0), MATCH(orders!H$1,customers!$A$1:$I$1,0)))</f>
        <v xml:space="preserve"> </v>
      </c>
      <c r="I502" s="2" t="str">
        <f>_xlfn.XLOOKUP(D502,customers!$A$1:$A$1001,customers!$G$1:$G$1001,,0)</f>
        <v>United States</v>
      </c>
      <c r="J502" t="str">
        <f>INDEX(products!$A$1:$G$49,MATCH(orders!$E502,products!$A$1:$A$49,0), MATCH(orders!J$1,products!$A$1:$G$1,0))</f>
        <v>Rob</v>
      </c>
      <c r="K502" t="str">
        <f>INDEX(products!$A$1:$G$49,MATCH(orders!$E502,products!$A$1:$A$49,0), MATCH(orders!K$1,products!$A$1:$G$1,0))</f>
        <v>L</v>
      </c>
      <c r="L502" s="3">
        <f>INDEX(products!$A$1:$G$49,MATCH(orders!$E502,products!$A$1:$A$49,0), MATCH(orders!L$1,products!$A$1:$G$1,0))</f>
        <v>1</v>
      </c>
      <c r="M502" s="4">
        <f>INDEX(products!$A$1:$G$49,MATCH(orders!$E502,products!$A$1:$A$49,0), MATCH(orders!M$1,products!$A$1:$G$1,0))</f>
        <v>11.95</v>
      </c>
      <c r="N502" s="4">
        <f t="shared" si="14"/>
        <v>47.8</v>
      </c>
      <c r="O502" t="str">
        <f t="shared" si="15"/>
        <v>Robusta</v>
      </c>
      <c r="P502" t="str" cm="1">
        <f t="array" ref="P502">_xlfn.IFS(K502 = "M", "Medium", K502 = "L", "Light", K502 = "D", "Dark")</f>
        <v>Light</v>
      </c>
      <c r="Q502" t="str">
        <f>_xlfn.XLOOKUP(Orders[[#This Row],[Customer ID]],customers!$A$2:$A$1001,customers!$I$2:$I$1001,,0)</f>
        <v>No</v>
      </c>
    </row>
    <row r="503" spans="2:17" x14ac:dyDescent="0.35">
      <c r="B503" s="2" t="s">
        <v>3323</v>
      </c>
      <c r="C503" s="5">
        <v>43467</v>
      </c>
      <c r="D503" s="2" t="s">
        <v>3324</v>
      </c>
      <c r="E503" t="s">
        <v>6174</v>
      </c>
      <c r="F503" s="2">
        <v>4</v>
      </c>
      <c r="G503" s="2" t="str">
        <f>INDEX(customers!$A$2:$I$1001,MATCH(orders!$D503,customers!$A$2:$A$1001,0), MATCH(orders!G$1,customers!$A$1:$I$1,0))</f>
        <v>Gladi Ducker</v>
      </c>
      <c r="H503" s="2" t="str">
        <f>IF(INDEX(customers!$A$2:$I$1001,MATCH(orders!$D503,customers!$A$2:$A$1001,0), MATCH(orders!H$1,customers!$A$1:$I$1,0)) = 0, " ", INDEX(customers!$A$2:$I$1001,MATCH(orders!$D503,customers!$A$2:$A$1001,0), MATCH(orders!H$1,customers!$A$1:$I$1,0)))</f>
        <v>gduckerdx@patch.com</v>
      </c>
      <c r="I503" s="2" t="str">
        <f>_xlfn.XLOOKUP(D503,customers!$A$1:$A$1001,customers!$G$1:$G$1001,,0)</f>
        <v>United Kingdom</v>
      </c>
      <c r="J503" t="str">
        <f>INDEX(products!$A$1:$G$49,MATCH(orders!$E503,products!$A$1:$A$49,0), MATCH(orders!J$1,products!$A$1:$G$1,0))</f>
        <v>Rob</v>
      </c>
      <c r="K503" t="str">
        <f>INDEX(products!$A$1:$G$49,MATCH(orders!$E503,products!$A$1:$A$49,0), MATCH(orders!K$1,products!$A$1:$G$1,0))</f>
        <v>M</v>
      </c>
      <c r="L503" s="3">
        <f>INDEX(products!$A$1:$G$49,MATCH(orders!$E503,products!$A$1:$A$49,0), MATCH(orders!L$1,products!$A$1:$G$1,0))</f>
        <v>0.2</v>
      </c>
      <c r="M503" s="4">
        <f>INDEX(products!$A$1:$G$49,MATCH(orders!$E503,products!$A$1:$A$49,0), MATCH(orders!M$1,products!$A$1:$G$1,0))</f>
        <v>2.9849999999999999</v>
      </c>
      <c r="N503" s="4">
        <f t="shared" si="14"/>
        <v>11.94</v>
      </c>
      <c r="O503" t="str">
        <f t="shared" si="15"/>
        <v>Robusta</v>
      </c>
      <c r="P503" t="str" cm="1">
        <f t="array" ref="P503">_xlfn.IFS(K503 = "M", "Medium", K503 = "L", "Light", K503 = "D", "Dark")</f>
        <v>Medium</v>
      </c>
      <c r="Q503" t="str">
        <f>_xlfn.XLOOKUP(Orders[[#This Row],[Customer ID]],customers!$A$2:$A$1001,customers!$I$2:$I$1001,,0)</f>
        <v>No</v>
      </c>
    </row>
    <row r="504" spans="2:17" x14ac:dyDescent="0.35">
      <c r="B504" s="2" t="s">
        <v>3323</v>
      </c>
      <c r="C504" s="5">
        <v>43467</v>
      </c>
      <c r="D504" s="2" t="s">
        <v>3324</v>
      </c>
      <c r="E504" t="s">
        <v>6156</v>
      </c>
      <c r="F504" s="2">
        <v>4</v>
      </c>
      <c r="G504" s="2" t="str">
        <f>INDEX(customers!$A$2:$I$1001,MATCH(orders!$D504,customers!$A$2:$A$1001,0), MATCH(orders!G$1,customers!$A$1:$I$1,0))</f>
        <v>Gladi Ducker</v>
      </c>
      <c r="H504" s="2" t="str">
        <f>IF(INDEX(customers!$A$2:$I$1001,MATCH(orders!$D504,customers!$A$2:$A$1001,0), MATCH(orders!H$1,customers!$A$1:$I$1,0)) = 0, " ", INDEX(customers!$A$2:$I$1001,MATCH(orders!$D504,customers!$A$2:$A$1001,0), MATCH(orders!H$1,customers!$A$1:$I$1,0)))</f>
        <v>gduckerdx@patch.com</v>
      </c>
      <c r="I504" s="2" t="str">
        <f>_xlfn.XLOOKUP(D504,customers!$A$1:$A$1001,customers!$G$1:$G$1001,,0)</f>
        <v>United Kingdom</v>
      </c>
      <c r="J504" t="str">
        <f>INDEX(products!$A$1:$G$49,MATCH(orders!$E504,products!$A$1:$A$49,0), MATCH(orders!J$1,products!$A$1:$G$1,0))</f>
        <v>Exc</v>
      </c>
      <c r="K504" t="str">
        <f>INDEX(products!$A$1:$G$49,MATCH(orders!$E504,products!$A$1:$A$49,0), MATCH(orders!K$1,products!$A$1:$G$1,0))</f>
        <v>M</v>
      </c>
      <c r="L504" s="3">
        <f>INDEX(products!$A$1:$G$49,MATCH(orders!$E504,products!$A$1:$A$49,0), MATCH(orders!L$1,products!$A$1:$G$1,0))</f>
        <v>0.2</v>
      </c>
      <c r="M504" s="4">
        <f>INDEX(products!$A$1:$G$49,MATCH(orders!$E504,products!$A$1:$A$49,0), MATCH(orders!M$1,products!$A$1:$G$1,0))</f>
        <v>4.125</v>
      </c>
      <c r="N504" s="4">
        <f t="shared" si="14"/>
        <v>16.5</v>
      </c>
      <c r="O504" t="str">
        <f t="shared" si="15"/>
        <v>Excelsa</v>
      </c>
      <c r="P504" t="str" cm="1">
        <f t="array" ref="P504">_xlfn.IFS(K504 = "M", "Medium", K504 = "L", "Light", K504 = "D", "Dark")</f>
        <v>Medium</v>
      </c>
      <c r="Q504" t="str">
        <f>_xlfn.XLOOKUP(Orders[[#This Row],[Customer ID]],customers!$A$2:$A$1001,customers!$I$2:$I$1001,,0)</f>
        <v>No</v>
      </c>
    </row>
    <row r="505" spans="2:17" x14ac:dyDescent="0.35">
      <c r="B505" s="2" t="s">
        <v>3323</v>
      </c>
      <c r="C505" s="5">
        <v>43467</v>
      </c>
      <c r="D505" s="2" t="s">
        <v>3324</v>
      </c>
      <c r="E505" t="s">
        <v>6143</v>
      </c>
      <c r="F505" s="2">
        <v>4</v>
      </c>
      <c r="G505" s="2" t="str">
        <f>INDEX(customers!$A$2:$I$1001,MATCH(orders!$D505,customers!$A$2:$A$1001,0), MATCH(orders!G$1,customers!$A$1:$I$1,0))</f>
        <v>Gladi Ducker</v>
      </c>
      <c r="H505" s="2" t="str">
        <f>IF(INDEX(customers!$A$2:$I$1001,MATCH(orders!$D505,customers!$A$2:$A$1001,0), MATCH(orders!H$1,customers!$A$1:$I$1,0)) = 0, " ", INDEX(customers!$A$2:$I$1001,MATCH(orders!$D505,customers!$A$2:$A$1001,0), MATCH(orders!H$1,customers!$A$1:$I$1,0)))</f>
        <v>gduckerdx@patch.com</v>
      </c>
      <c r="I505" s="2" t="str">
        <f>_xlfn.XLOOKUP(D505,customers!$A$1:$A$1001,customers!$G$1:$G$1001,,0)</f>
        <v>United Kingdom</v>
      </c>
      <c r="J505" t="str">
        <f>INDEX(products!$A$1:$G$49,MATCH(orders!$E505,products!$A$1:$A$49,0), MATCH(orders!J$1,products!$A$1:$G$1,0))</f>
        <v>Lib</v>
      </c>
      <c r="K505" t="str">
        <f>INDEX(products!$A$1:$G$49,MATCH(orders!$E505,products!$A$1:$A$49,0), MATCH(orders!K$1,products!$A$1:$G$1,0))</f>
        <v>D</v>
      </c>
      <c r="L505" s="3">
        <f>INDEX(products!$A$1:$G$49,MATCH(orders!$E505,products!$A$1:$A$49,0), MATCH(orders!L$1,products!$A$1:$G$1,0))</f>
        <v>1</v>
      </c>
      <c r="M505" s="4">
        <f>INDEX(products!$A$1:$G$49,MATCH(orders!$E505,products!$A$1:$A$49,0), MATCH(orders!M$1,products!$A$1:$G$1,0))</f>
        <v>12.95</v>
      </c>
      <c r="N505" s="4">
        <f t="shared" si="14"/>
        <v>51.8</v>
      </c>
      <c r="O505" t="str">
        <f t="shared" si="15"/>
        <v>Liberica</v>
      </c>
      <c r="P505" t="str" cm="1">
        <f t="array" ref="P505">_xlfn.IFS(K505 = "M", "Medium", K505 = "L", "Light", K505 = "D", "Dark")</f>
        <v>Dark</v>
      </c>
      <c r="Q505" t="str">
        <f>_xlfn.XLOOKUP(Orders[[#This Row],[Customer ID]],customers!$A$2:$A$1001,customers!$I$2:$I$1001,,0)</f>
        <v>No</v>
      </c>
    </row>
    <row r="506" spans="2:17" x14ac:dyDescent="0.35">
      <c r="B506" s="2" t="s">
        <v>3323</v>
      </c>
      <c r="C506" s="5">
        <v>43467</v>
      </c>
      <c r="D506" s="2" t="s">
        <v>3324</v>
      </c>
      <c r="E506" t="s">
        <v>6145</v>
      </c>
      <c r="F506" s="2">
        <v>3</v>
      </c>
      <c r="G506" s="2" t="str">
        <f>INDEX(customers!$A$2:$I$1001,MATCH(orders!$D506,customers!$A$2:$A$1001,0), MATCH(orders!G$1,customers!$A$1:$I$1,0))</f>
        <v>Gladi Ducker</v>
      </c>
      <c r="H506" s="2" t="str">
        <f>IF(INDEX(customers!$A$2:$I$1001,MATCH(orders!$D506,customers!$A$2:$A$1001,0), MATCH(orders!H$1,customers!$A$1:$I$1,0)) = 0, " ", INDEX(customers!$A$2:$I$1001,MATCH(orders!$D506,customers!$A$2:$A$1001,0), MATCH(orders!H$1,customers!$A$1:$I$1,0)))</f>
        <v>gduckerdx@patch.com</v>
      </c>
      <c r="I506" s="2" t="str">
        <f>_xlfn.XLOOKUP(D506,customers!$A$1:$A$1001,customers!$G$1:$G$1001,,0)</f>
        <v>United Kingdom</v>
      </c>
      <c r="J506" t="str">
        <f>INDEX(products!$A$1:$G$49,MATCH(orders!$E506,products!$A$1:$A$49,0), MATCH(orders!J$1,products!$A$1:$G$1,0))</f>
        <v>Lib</v>
      </c>
      <c r="K506" t="str">
        <f>INDEX(products!$A$1:$G$49,MATCH(orders!$E506,products!$A$1:$A$49,0), MATCH(orders!K$1,products!$A$1:$G$1,0))</f>
        <v>L</v>
      </c>
      <c r="L506" s="3">
        <f>INDEX(products!$A$1:$G$49,MATCH(orders!$E506,products!$A$1:$A$49,0), MATCH(orders!L$1,products!$A$1:$G$1,0))</f>
        <v>0.2</v>
      </c>
      <c r="M506" s="4">
        <f>INDEX(products!$A$1:$G$49,MATCH(orders!$E506,products!$A$1:$A$49,0), MATCH(orders!M$1,products!$A$1:$G$1,0))</f>
        <v>4.7549999999999999</v>
      </c>
      <c r="N506" s="4">
        <f t="shared" si="14"/>
        <v>14.265000000000001</v>
      </c>
      <c r="O506" t="str">
        <f t="shared" si="15"/>
        <v>Liberica</v>
      </c>
      <c r="P506" t="str" cm="1">
        <f t="array" ref="P506">_xlfn.IFS(K506 = "M", "Medium", K506 = "L", "Light", K506 = "D", "Dark")</f>
        <v>Light</v>
      </c>
      <c r="Q506" t="str">
        <f>_xlfn.XLOOKUP(Orders[[#This Row],[Customer ID]],customers!$A$2:$A$1001,customers!$I$2:$I$1001,,0)</f>
        <v>No</v>
      </c>
    </row>
    <row r="507" spans="2:17" x14ac:dyDescent="0.35">
      <c r="B507" s="2" t="s">
        <v>3343</v>
      </c>
      <c r="C507" s="5">
        <v>44609</v>
      </c>
      <c r="D507" s="2" t="s">
        <v>3344</v>
      </c>
      <c r="E507" t="s">
        <v>6159</v>
      </c>
      <c r="F507" s="2">
        <v>6</v>
      </c>
      <c r="G507" s="2" t="str">
        <f>INDEX(customers!$A$2:$I$1001,MATCH(orders!$D507,customers!$A$2:$A$1001,0), MATCH(orders!G$1,customers!$A$1:$I$1,0))</f>
        <v>Wain Stearley</v>
      </c>
      <c r="H507" s="2" t="str">
        <f>IF(INDEX(customers!$A$2:$I$1001,MATCH(orders!$D507,customers!$A$2:$A$1001,0), MATCH(orders!H$1,customers!$A$1:$I$1,0)) = 0, " ", INDEX(customers!$A$2:$I$1001,MATCH(orders!$D507,customers!$A$2:$A$1001,0), MATCH(orders!H$1,customers!$A$1:$I$1,0)))</f>
        <v>wstearleye1@census.gov</v>
      </c>
      <c r="I507" s="2" t="str">
        <f>_xlfn.XLOOKUP(D507,customers!$A$1:$A$1001,customers!$G$1:$G$1001,,0)</f>
        <v>United States</v>
      </c>
      <c r="J507" t="str">
        <f>INDEX(products!$A$1:$G$49,MATCH(orders!$E507,products!$A$1:$A$49,0), MATCH(orders!J$1,products!$A$1:$G$1,0))</f>
        <v>Lib</v>
      </c>
      <c r="K507" t="str">
        <f>INDEX(products!$A$1:$G$49,MATCH(orders!$E507,products!$A$1:$A$49,0), MATCH(orders!K$1,products!$A$1:$G$1,0))</f>
        <v>M</v>
      </c>
      <c r="L507" s="3">
        <f>INDEX(products!$A$1:$G$49,MATCH(orders!$E507,products!$A$1:$A$49,0), MATCH(orders!L$1,products!$A$1:$G$1,0))</f>
        <v>0.2</v>
      </c>
      <c r="M507" s="4">
        <f>INDEX(products!$A$1:$G$49,MATCH(orders!$E507,products!$A$1:$A$49,0), MATCH(orders!M$1,products!$A$1:$G$1,0))</f>
        <v>4.3650000000000002</v>
      </c>
      <c r="N507" s="4">
        <f t="shared" si="14"/>
        <v>26.19</v>
      </c>
      <c r="O507" t="str">
        <f t="shared" si="15"/>
        <v>Liberica</v>
      </c>
      <c r="P507" t="str" cm="1">
        <f t="array" ref="P507">_xlfn.IFS(K507 = "M", "Medium", K507 = "L", "Light", K507 = "D", "Dark")</f>
        <v>Medium</v>
      </c>
      <c r="Q507" t="str">
        <f>_xlfn.XLOOKUP(Orders[[#This Row],[Customer ID]],customers!$A$2:$A$1001,customers!$I$2:$I$1001,,0)</f>
        <v>No</v>
      </c>
    </row>
    <row r="508" spans="2:17" x14ac:dyDescent="0.35">
      <c r="B508" s="2" t="s">
        <v>3349</v>
      </c>
      <c r="C508" s="5">
        <v>44184</v>
      </c>
      <c r="D508" s="2" t="s">
        <v>3350</v>
      </c>
      <c r="E508" t="s">
        <v>6140</v>
      </c>
      <c r="F508" s="2">
        <v>2</v>
      </c>
      <c r="G508" s="2" t="str">
        <f>INDEX(customers!$A$2:$I$1001,MATCH(orders!$D508,customers!$A$2:$A$1001,0), MATCH(orders!G$1,customers!$A$1:$I$1,0))</f>
        <v>Diane-marie Wincer</v>
      </c>
      <c r="H508" s="2" t="str">
        <f>IF(INDEX(customers!$A$2:$I$1001,MATCH(orders!$D508,customers!$A$2:$A$1001,0), MATCH(orders!H$1,customers!$A$1:$I$1,0)) = 0, " ", INDEX(customers!$A$2:$I$1001,MATCH(orders!$D508,customers!$A$2:$A$1001,0), MATCH(orders!H$1,customers!$A$1:$I$1,0)))</f>
        <v>dwincere2@marriott.com</v>
      </c>
      <c r="I508" s="2" t="str">
        <f>_xlfn.XLOOKUP(D508,customers!$A$1:$A$1001,customers!$G$1:$G$1001,,0)</f>
        <v>United States</v>
      </c>
      <c r="J508" t="str">
        <f>INDEX(products!$A$1:$G$49,MATCH(orders!$E508,products!$A$1:$A$49,0), MATCH(orders!J$1,products!$A$1:$G$1,0))</f>
        <v>Ara</v>
      </c>
      <c r="K508" t="str">
        <f>INDEX(products!$A$1:$G$49,MATCH(orders!$E508,products!$A$1:$A$49,0), MATCH(orders!K$1,products!$A$1:$G$1,0))</f>
        <v>L</v>
      </c>
      <c r="L508" s="3">
        <f>INDEX(products!$A$1:$G$49,MATCH(orders!$E508,products!$A$1:$A$49,0), MATCH(orders!L$1,products!$A$1:$G$1,0))</f>
        <v>1</v>
      </c>
      <c r="M508" s="4">
        <f>INDEX(products!$A$1:$G$49,MATCH(orders!$E508,products!$A$1:$A$49,0), MATCH(orders!M$1,products!$A$1:$G$1,0))</f>
        <v>12.95</v>
      </c>
      <c r="N508" s="4">
        <f t="shared" si="14"/>
        <v>25.9</v>
      </c>
      <c r="O508" t="str">
        <f t="shared" si="15"/>
        <v>Arabica</v>
      </c>
      <c r="P508" t="str" cm="1">
        <f t="array" ref="P508">_xlfn.IFS(K508 = "M", "Medium", K508 = "L", "Light", K508 = "D", "Dark")</f>
        <v>Light</v>
      </c>
      <c r="Q508" t="str">
        <f>_xlfn.XLOOKUP(Orders[[#This Row],[Customer ID]],customers!$A$2:$A$1001,customers!$I$2:$I$1001,,0)</f>
        <v>Yes</v>
      </c>
    </row>
    <row r="509" spans="2:17" x14ac:dyDescent="0.35">
      <c r="B509" s="2" t="s">
        <v>3355</v>
      </c>
      <c r="C509" s="5">
        <v>43516</v>
      </c>
      <c r="D509" s="2" t="s">
        <v>3356</v>
      </c>
      <c r="E509" t="s">
        <v>6182</v>
      </c>
      <c r="F509" s="2">
        <v>3</v>
      </c>
      <c r="G509" s="2" t="str">
        <f>INDEX(customers!$A$2:$I$1001,MATCH(orders!$D509,customers!$A$2:$A$1001,0), MATCH(orders!G$1,customers!$A$1:$I$1,0))</f>
        <v>Perry Lyfield</v>
      </c>
      <c r="H509" s="2" t="str">
        <f>IF(INDEX(customers!$A$2:$I$1001,MATCH(orders!$D509,customers!$A$2:$A$1001,0), MATCH(orders!H$1,customers!$A$1:$I$1,0)) = 0, " ", INDEX(customers!$A$2:$I$1001,MATCH(orders!$D509,customers!$A$2:$A$1001,0), MATCH(orders!H$1,customers!$A$1:$I$1,0)))</f>
        <v>plyfielde3@baidu.com</v>
      </c>
      <c r="I509" s="2" t="str">
        <f>_xlfn.XLOOKUP(D509,customers!$A$1:$A$1001,customers!$G$1:$G$1001,,0)</f>
        <v>United States</v>
      </c>
      <c r="J509" t="str">
        <f>INDEX(products!$A$1:$G$49,MATCH(orders!$E509,products!$A$1:$A$49,0), MATCH(orders!J$1,products!$A$1:$G$1,0))</f>
        <v>Ara</v>
      </c>
      <c r="K509" t="str">
        <f>INDEX(products!$A$1:$G$49,MATCH(orders!$E509,products!$A$1:$A$49,0), MATCH(orders!K$1,products!$A$1:$G$1,0))</f>
        <v>L</v>
      </c>
      <c r="L509" s="3">
        <f>INDEX(products!$A$1:$G$49,MATCH(orders!$E509,products!$A$1:$A$49,0), MATCH(orders!L$1,products!$A$1:$G$1,0))</f>
        <v>2.5</v>
      </c>
      <c r="M509" s="4">
        <f>INDEX(products!$A$1:$G$49,MATCH(orders!$E509,products!$A$1:$A$49,0), MATCH(orders!M$1,products!$A$1:$G$1,0))</f>
        <v>29.784999999999997</v>
      </c>
      <c r="N509" s="4">
        <f t="shared" si="14"/>
        <v>89.35499999999999</v>
      </c>
      <c r="O509" t="str">
        <f t="shared" si="15"/>
        <v>Arabica</v>
      </c>
      <c r="P509" t="str" cm="1">
        <f t="array" ref="P509">_xlfn.IFS(K509 = "M", "Medium", K509 = "L", "Light", K509 = "D", "Dark")</f>
        <v>Light</v>
      </c>
      <c r="Q509" t="str">
        <f>_xlfn.XLOOKUP(Orders[[#This Row],[Customer ID]],customers!$A$2:$A$1001,customers!$I$2:$I$1001,,0)</f>
        <v>Yes</v>
      </c>
    </row>
    <row r="510" spans="2:17" x14ac:dyDescent="0.35">
      <c r="B510" s="2" t="s">
        <v>3361</v>
      </c>
      <c r="C510" s="5">
        <v>44210</v>
      </c>
      <c r="D510" s="2" t="s">
        <v>3362</v>
      </c>
      <c r="E510" t="s">
        <v>6169</v>
      </c>
      <c r="F510" s="2">
        <v>6</v>
      </c>
      <c r="G510" s="2" t="str">
        <f>INDEX(customers!$A$2:$I$1001,MATCH(orders!$D510,customers!$A$2:$A$1001,0), MATCH(orders!G$1,customers!$A$1:$I$1,0))</f>
        <v>Heall Perris</v>
      </c>
      <c r="H510" s="2" t="str">
        <f>IF(INDEX(customers!$A$2:$I$1001,MATCH(orders!$D510,customers!$A$2:$A$1001,0), MATCH(orders!H$1,customers!$A$1:$I$1,0)) = 0, " ", INDEX(customers!$A$2:$I$1001,MATCH(orders!$D510,customers!$A$2:$A$1001,0), MATCH(orders!H$1,customers!$A$1:$I$1,0)))</f>
        <v>hperrise4@studiopress.com</v>
      </c>
      <c r="I510" s="2" t="str">
        <f>_xlfn.XLOOKUP(D510,customers!$A$1:$A$1001,customers!$G$1:$G$1001,,0)</f>
        <v>Ireland</v>
      </c>
      <c r="J510" t="str">
        <f>INDEX(products!$A$1:$G$49,MATCH(orders!$E510,products!$A$1:$A$49,0), MATCH(orders!J$1,products!$A$1:$G$1,0))</f>
        <v>Lib</v>
      </c>
      <c r="K510" t="str">
        <f>INDEX(products!$A$1:$G$49,MATCH(orders!$E510,products!$A$1:$A$49,0), MATCH(orders!K$1,products!$A$1:$G$1,0))</f>
        <v>D</v>
      </c>
      <c r="L510" s="3">
        <f>INDEX(products!$A$1:$G$49,MATCH(orders!$E510,products!$A$1:$A$49,0), MATCH(orders!L$1,products!$A$1:$G$1,0))</f>
        <v>0.5</v>
      </c>
      <c r="M510" s="4">
        <f>INDEX(products!$A$1:$G$49,MATCH(orders!$E510,products!$A$1:$A$49,0), MATCH(orders!M$1,products!$A$1:$G$1,0))</f>
        <v>7.77</v>
      </c>
      <c r="N510" s="4">
        <f t="shared" si="14"/>
        <v>46.62</v>
      </c>
      <c r="O510" t="str">
        <f t="shared" si="15"/>
        <v>Liberica</v>
      </c>
      <c r="P510" t="str" cm="1">
        <f t="array" ref="P510">_xlfn.IFS(K510 = "M", "Medium", K510 = "L", "Light", K510 = "D", "Dark")</f>
        <v>Dark</v>
      </c>
      <c r="Q510" t="str">
        <f>_xlfn.XLOOKUP(Orders[[#This Row],[Customer ID]],customers!$A$2:$A$1001,customers!$I$2:$I$1001,,0)</f>
        <v>No</v>
      </c>
    </row>
    <row r="511" spans="2:17" x14ac:dyDescent="0.35">
      <c r="B511" s="2" t="s">
        <v>3367</v>
      </c>
      <c r="C511" s="5">
        <v>43785</v>
      </c>
      <c r="D511" s="2" t="s">
        <v>3368</v>
      </c>
      <c r="E511" t="s">
        <v>6147</v>
      </c>
      <c r="F511" s="2">
        <v>3</v>
      </c>
      <c r="G511" s="2" t="str">
        <f>INDEX(customers!$A$2:$I$1001,MATCH(orders!$D511,customers!$A$2:$A$1001,0), MATCH(orders!G$1,customers!$A$1:$I$1,0))</f>
        <v>Marja Urion</v>
      </c>
      <c r="H511" s="2" t="str">
        <f>IF(INDEX(customers!$A$2:$I$1001,MATCH(orders!$D511,customers!$A$2:$A$1001,0), MATCH(orders!H$1,customers!$A$1:$I$1,0)) = 0, " ", INDEX(customers!$A$2:$I$1001,MATCH(orders!$D511,customers!$A$2:$A$1001,0), MATCH(orders!H$1,customers!$A$1:$I$1,0)))</f>
        <v>murione5@alexa.com</v>
      </c>
      <c r="I511" s="2" t="str">
        <f>_xlfn.XLOOKUP(D511,customers!$A$1:$A$1001,customers!$G$1:$G$1001,,0)</f>
        <v>Ireland</v>
      </c>
      <c r="J511" t="str">
        <f>INDEX(products!$A$1:$G$49,MATCH(orders!$E511,products!$A$1:$A$49,0), MATCH(orders!J$1,products!$A$1:$G$1,0))</f>
        <v>Ara</v>
      </c>
      <c r="K511" t="str">
        <f>INDEX(products!$A$1:$G$49,MATCH(orders!$E511,products!$A$1:$A$49,0), MATCH(orders!K$1,products!$A$1:$G$1,0))</f>
        <v>D</v>
      </c>
      <c r="L511" s="3">
        <f>INDEX(products!$A$1:$G$49,MATCH(orders!$E511,products!$A$1:$A$49,0), MATCH(orders!L$1,products!$A$1:$G$1,0))</f>
        <v>1</v>
      </c>
      <c r="M511" s="4">
        <f>INDEX(products!$A$1:$G$49,MATCH(orders!$E511,products!$A$1:$A$49,0), MATCH(orders!M$1,products!$A$1:$G$1,0))</f>
        <v>9.9499999999999993</v>
      </c>
      <c r="N511" s="4">
        <f t="shared" si="14"/>
        <v>29.849999999999998</v>
      </c>
      <c r="O511" t="str">
        <f t="shared" si="15"/>
        <v>Arabica</v>
      </c>
      <c r="P511" t="str" cm="1">
        <f t="array" ref="P511">_xlfn.IFS(K511 = "M", "Medium", K511 = "L", "Light", K511 = "D", "Dark")</f>
        <v>Dark</v>
      </c>
      <c r="Q511" t="str">
        <f>_xlfn.XLOOKUP(Orders[[#This Row],[Customer ID]],customers!$A$2:$A$1001,customers!$I$2:$I$1001,,0)</f>
        <v>Yes</v>
      </c>
    </row>
    <row r="512" spans="2:17" x14ac:dyDescent="0.35">
      <c r="B512" s="2" t="s">
        <v>3373</v>
      </c>
      <c r="C512" s="5">
        <v>43803</v>
      </c>
      <c r="D512" s="2" t="s">
        <v>3374</v>
      </c>
      <c r="E512" t="s">
        <v>6178</v>
      </c>
      <c r="F512" s="2">
        <v>3</v>
      </c>
      <c r="G512" s="2" t="str">
        <f>INDEX(customers!$A$2:$I$1001,MATCH(orders!$D512,customers!$A$2:$A$1001,0), MATCH(orders!G$1,customers!$A$1:$I$1,0))</f>
        <v>Camellia Kid</v>
      </c>
      <c r="H512" s="2" t="str">
        <f>IF(INDEX(customers!$A$2:$I$1001,MATCH(orders!$D512,customers!$A$2:$A$1001,0), MATCH(orders!H$1,customers!$A$1:$I$1,0)) = 0, " ", INDEX(customers!$A$2:$I$1001,MATCH(orders!$D512,customers!$A$2:$A$1001,0), MATCH(orders!H$1,customers!$A$1:$I$1,0)))</f>
        <v>ckide6@narod.ru</v>
      </c>
      <c r="I512" s="2" t="str">
        <f>_xlfn.XLOOKUP(D512,customers!$A$1:$A$1001,customers!$G$1:$G$1001,,0)</f>
        <v>Ireland</v>
      </c>
      <c r="J512" t="str">
        <f>INDEX(products!$A$1:$G$49,MATCH(orders!$E512,products!$A$1:$A$49,0), MATCH(orders!J$1,products!$A$1:$G$1,0))</f>
        <v>Rob</v>
      </c>
      <c r="K512" t="str">
        <f>INDEX(products!$A$1:$G$49,MATCH(orders!$E512,products!$A$1:$A$49,0), MATCH(orders!K$1,products!$A$1:$G$1,0))</f>
        <v>L</v>
      </c>
      <c r="L512" s="3">
        <f>INDEX(products!$A$1:$G$49,MATCH(orders!$E512,products!$A$1:$A$49,0), MATCH(orders!L$1,products!$A$1:$G$1,0))</f>
        <v>0.2</v>
      </c>
      <c r="M512" s="4">
        <f>INDEX(products!$A$1:$G$49,MATCH(orders!$E512,products!$A$1:$A$49,0), MATCH(orders!M$1,products!$A$1:$G$1,0))</f>
        <v>3.5849999999999995</v>
      </c>
      <c r="N512" s="4">
        <f t="shared" si="14"/>
        <v>10.754999999999999</v>
      </c>
      <c r="O512" t="str">
        <f t="shared" si="15"/>
        <v>Robusta</v>
      </c>
      <c r="P512" t="str" cm="1">
        <f t="array" ref="P512">_xlfn.IFS(K512 = "M", "Medium", K512 = "L", "Light", K512 = "D", "Dark")</f>
        <v>Light</v>
      </c>
      <c r="Q512" t="str">
        <f>_xlfn.XLOOKUP(Orders[[#This Row],[Customer ID]],customers!$A$2:$A$1001,customers!$I$2:$I$1001,,0)</f>
        <v>Yes</v>
      </c>
    </row>
    <row r="513" spans="2:17" x14ac:dyDescent="0.35">
      <c r="B513" s="2" t="s">
        <v>3379</v>
      </c>
      <c r="C513" s="5">
        <v>44043</v>
      </c>
      <c r="D513" s="2" t="s">
        <v>3380</v>
      </c>
      <c r="E513" t="s">
        <v>6152</v>
      </c>
      <c r="F513" s="2">
        <v>4</v>
      </c>
      <c r="G513" s="2" t="str">
        <f>INDEX(customers!$A$2:$I$1001,MATCH(orders!$D513,customers!$A$2:$A$1001,0), MATCH(orders!G$1,customers!$A$1:$I$1,0))</f>
        <v>Carolann Beine</v>
      </c>
      <c r="H513" s="2" t="str">
        <f>IF(INDEX(customers!$A$2:$I$1001,MATCH(orders!$D513,customers!$A$2:$A$1001,0), MATCH(orders!H$1,customers!$A$1:$I$1,0)) = 0, " ", INDEX(customers!$A$2:$I$1001,MATCH(orders!$D513,customers!$A$2:$A$1001,0), MATCH(orders!H$1,customers!$A$1:$I$1,0)))</f>
        <v>cbeinee7@xinhuanet.com</v>
      </c>
      <c r="I513" s="2" t="str">
        <f>_xlfn.XLOOKUP(D513,customers!$A$1:$A$1001,customers!$G$1:$G$1001,,0)</f>
        <v>United States</v>
      </c>
      <c r="J513" t="str">
        <f>INDEX(products!$A$1:$G$49,MATCH(orders!$E513,products!$A$1:$A$49,0), MATCH(orders!J$1,products!$A$1:$G$1,0))</f>
        <v>Ara</v>
      </c>
      <c r="K513" t="str">
        <f>INDEX(products!$A$1:$G$49,MATCH(orders!$E513,products!$A$1:$A$49,0), MATCH(orders!K$1,products!$A$1:$G$1,0))</f>
        <v>M</v>
      </c>
      <c r="L513" s="3">
        <f>INDEX(products!$A$1:$G$49,MATCH(orders!$E513,products!$A$1:$A$49,0), MATCH(orders!L$1,products!$A$1:$G$1,0))</f>
        <v>0.2</v>
      </c>
      <c r="M513" s="4">
        <f>INDEX(products!$A$1:$G$49,MATCH(orders!$E513,products!$A$1:$A$49,0), MATCH(orders!M$1,products!$A$1:$G$1,0))</f>
        <v>3.375</v>
      </c>
      <c r="N513" s="4">
        <f t="shared" si="14"/>
        <v>13.5</v>
      </c>
      <c r="O513" t="str">
        <f t="shared" si="15"/>
        <v>Arabica</v>
      </c>
      <c r="P513" t="str" cm="1">
        <f t="array" ref="P513">_xlfn.IFS(K513 = "M", "Medium", K513 = "L", "Light", K513 = "D", "Dark")</f>
        <v>Medium</v>
      </c>
      <c r="Q513" t="str">
        <f>_xlfn.XLOOKUP(Orders[[#This Row],[Customer ID]],customers!$A$2:$A$1001,customers!$I$2:$I$1001,,0)</f>
        <v>Yes</v>
      </c>
    </row>
    <row r="514" spans="2:17" x14ac:dyDescent="0.35">
      <c r="B514" s="2" t="s">
        <v>3385</v>
      </c>
      <c r="C514" s="5">
        <v>43535</v>
      </c>
      <c r="D514" s="2" t="s">
        <v>3386</v>
      </c>
      <c r="E514" t="s">
        <v>6170</v>
      </c>
      <c r="F514" s="2">
        <v>3</v>
      </c>
      <c r="G514" s="2" t="str">
        <f>INDEX(customers!$A$2:$I$1001,MATCH(orders!$D514,customers!$A$2:$A$1001,0), MATCH(orders!G$1,customers!$A$1:$I$1,0))</f>
        <v>Celia Bakeup</v>
      </c>
      <c r="H514" s="2" t="str">
        <f>IF(INDEX(customers!$A$2:$I$1001,MATCH(orders!$D514,customers!$A$2:$A$1001,0), MATCH(orders!H$1,customers!$A$1:$I$1,0)) = 0, " ", INDEX(customers!$A$2:$I$1001,MATCH(orders!$D514,customers!$A$2:$A$1001,0), MATCH(orders!H$1,customers!$A$1:$I$1,0)))</f>
        <v>cbakeupe8@globo.com</v>
      </c>
      <c r="I514" s="2" t="str">
        <f>_xlfn.XLOOKUP(D514,customers!$A$1:$A$1001,customers!$G$1:$G$1001,,0)</f>
        <v>United States</v>
      </c>
      <c r="J514" t="str">
        <f>INDEX(products!$A$1:$G$49,MATCH(orders!$E514,products!$A$1:$A$49,0), MATCH(orders!J$1,products!$A$1:$G$1,0))</f>
        <v>Lib</v>
      </c>
      <c r="K514" t="str">
        <f>INDEX(products!$A$1:$G$49,MATCH(orders!$E514,products!$A$1:$A$49,0), MATCH(orders!K$1,products!$A$1:$G$1,0))</f>
        <v>L</v>
      </c>
      <c r="L514" s="3">
        <f>INDEX(products!$A$1:$G$49,MATCH(orders!$E514,products!$A$1:$A$49,0), MATCH(orders!L$1,products!$A$1:$G$1,0))</f>
        <v>1</v>
      </c>
      <c r="M514" s="4">
        <f>INDEX(products!$A$1:$G$49,MATCH(orders!$E514,products!$A$1:$A$49,0), MATCH(orders!M$1,products!$A$1:$G$1,0))</f>
        <v>15.85</v>
      </c>
      <c r="N514" s="4">
        <f t="shared" si="14"/>
        <v>47.55</v>
      </c>
      <c r="O514" t="str">
        <f t="shared" si="15"/>
        <v>Liberica</v>
      </c>
      <c r="P514" t="str" cm="1">
        <f t="array" ref="P514">_xlfn.IFS(K514 = "M", "Medium", K514 = "L", "Light", K514 = "D", "Dark")</f>
        <v>Light</v>
      </c>
      <c r="Q514" t="str">
        <f>_xlfn.XLOOKUP(Orders[[#This Row],[Customer ID]],customers!$A$2:$A$1001,customers!$I$2:$I$1001,,0)</f>
        <v>No</v>
      </c>
    </row>
    <row r="515" spans="2:17" x14ac:dyDescent="0.35">
      <c r="B515" s="2" t="s">
        <v>3391</v>
      </c>
      <c r="C515" s="5">
        <v>44691</v>
      </c>
      <c r="D515" s="2" t="s">
        <v>3392</v>
      </c>
      <c r="E515" t="s">
        <v>6170</v>
      </c>
      <c r="F515" s="2">
        <v>5</v>
      </c>
      <c r="G515" s="2" t="str">
        <f>INDEX(customers!$A$2:$I$1001,MATCH(orders!$D515,customers!$A$2:$A$1001,0), MATCH(orders!G$1,customers!$A$1:$I$1,0))</f>
        <v>Nataniel Helkin</v>
      </c>
      <c r="H515" s="2" t="str">
        <f>IF(INDEX(customers!$A$2:$I$1001,MATCH(orders!$D515,customers!$A$2:$A$1001,0), MATCH(orders!H$1,customers!$A$1:$I$1,0)) = 0, " ", INDEX(customers!$A$2:$I$1001,MATCH(orders!$D515,customers!$A$2:$A$1001,0), MATCH(orders!H$1,customers!$A$1:$I$1,0)))</f>
        <v>nhelkine9@example.com</v>
      </c>
      <c r="I515" s="2" t="str">
        <f>_xlfn.XLOOKUP(D515,customers!$A$1:$A$1001,customers!$G$1:$G$1001,,0)</f>
        <v>United States</v>
      </c>
      <c r="J515" t="str">
        <f>INDEX(products!$A$1:$G$49,MATCH(orders!$E515,products!$A$1:$A$49,0), MATCH(orders!J$1,products!$A$1:$G$1,0))</f>
        <v>Lib</v>
      </c>
      <c r="K515" t="str">
        <f>INDEX(products!$A$1:$G$49,MATCH(orders!$E515,products!$A$1:$A$49,0), MATCH(orders!K$1,products!$A$1:$G$1,0))</f>
        <v>L</v>
      </c>
      <c r="L515" s="3">
        <f>INDEX(products!$A$1:$G$49,MATCH(orders!$E515,products!$A$1:$A$49,0), MATCH(orders!L$1,products!$A$1:$G$1,0))</f>
        <v>1</v>
      </c>
      <c r="M515" s="4">
        <f>INDEX(products!$A$1:$G$49,MATCH(orders!$E515,products!$A$1:$A$49,0), MATCH(orders!M$1,products!$A$1:$G$1,0))</f>
        <v>15.85</v>
      </c>
      <c r="N515" s="4">
        <f t="shared" ref="N515:N578" si="16">M515*F515</f>
        <v>79.25</v>
      </c>
      <c r="O515" t="str">
        <f t="shared" ref="O515:O578" si="17">IF(J515="Rob","Robusta",IF(J515="Exc","Excelsa",IF(J515="Ara","Arabica",IF(J515="Lib","Liberica"," "))))</f>
        <v>Liberica</v>
      </c>
      <c r="P515" t="str" cm="1">
        <f t="array" ref="P515">_xlfn.IFS(K515 = "M", "Medium", K515 = "L", "Light", K515 = "D", "Dark")</f>
        <v>Light</v>
      </c>
      <c r="Q515" t="str">
        <f>_xlfn.XLOOKUP(Orders[[#This Row],[Customer ID]],customers!$A$2:$A$1001,customers!$I$2:$I$1001,,0)</f>
        <v>No</v>
      </c>
    </row>
    <row r="516" spans="2:17" x14ac:dyDescent="0.35">
      <c r="B516" s="2" t="s">
        <v>3396</v>
      </c>
      <c r="C516" s="5">
        <v>44555</v>
      </c>
      <c r="D516" s="2" t="s">
        <v>3397</v>
      </c>
      <c r="E516" t="s">
        <v>6159</v>
      </c>
      <c r="F516" s="2">
        <v>6</v>
      </c>
      <c r="G516" s="2" t="str">
        <f>INDEX(customers!$A$2:$I$1001,MATCH(orders!$D516,customers!$A$2:$A$1001,0), MATCH(orders!G$1,customers!$A$1:$I$1,0))</f>
        <v>Pippo Witherington</v>
      </c>
      <c r="H516" s="2" t="str">
        <f>IF(INDEX(customers!$A$2:$I$1001,MATCH(orders!$D516,customers!$A$2:$A$1001,0), MATCH(orders!H$1,customers!$A$1:$I$1,0)) = 0, " ", INDEX(customers!$A$2:$I$1001,MATCH(orders!$D516,customers!$A$2:$A$1001,0), MATCH(orders!H$1,customers!$A$1:$I$1,0)))</f>
        <v>pwitheringtonea@networkadvertising.org</v>
      </c>
      <c r="I516" s="2" t="str">
        <f>_xlfn.XLOOKUP(D516,customers!$A$1:$A$1001,customers!$G$1:$G$1001,,0)</f>
        <v>United States</v>
      </c>
      <c r="J516" t="str">
        <f>INDEX(products!$A$1:$G$49,MATCH(orders!$E516,products!$A$1:$A$49,0), MATCH(orders!J$1,products!$A$1:$G$1,0))</f>
        <v>Lib</v>
      </c>
      <c r="K516" t="str">
        <f>INDEX(products!$A$1:$G$49,MATCH(orders!$E516,products!$A$1:$A$49,0), MATCH(orders!K$1,products!$A$1:$G$1,0))</f>
        <v>M</v>
      </c>
      <c r="L516" s="3">
        <f>INDEX(products!$A$1:$G$49,MATCH(orders!$E516,products!$A$1:$A$49,0), MATCH(orders!L$1,products!$A$1:$G$1,0))</f>
        <v>0.2</v>
      </c>
      <c r="M516" s="4">
        <f>INDEX(products!$A$1:$G$49,MATCH(orders!$E516,products!$A$1:$A$49,0), MATCH(orders!M$1,products!$A$1:$G$1,0))</f>
        <v>4.3650000000000002</v>
      </c>
      <c r="N516" s="4">
        <f t="shared" si="16"/>
        <v>26.19</v>
      </c>
      <c r="O516" t="str">
        <f t="shared" si="17"/>
        <v>Liberica</v>
      </c>
      <c r="P516" t="str" cm="1">
        <f t="array" ref="P516">_xlfn.IFS(K516 = "M", "Medium", K516 = "L", "Light", K516 = "D", "Dark")</f>
        <v>Medium</v>
      </c>
      <c r="Q516" t="str">
        <f>_xlfn.XLOOKUP(Orders[[#This Row],[Customer ID]],customers!$A$2:$A$1001,customers!$I$2:$I$1001,,0)</f>
        <v>Yes</v>
      </c>
    </row>
    <row r="517" spans="2:17" x14ac:dyDescent="0.35">
      <c r="B517" s="2" t="s">
        <v>3402</v>
      </c>
      <c r="C517" s="5">
        <v>44673</v>
      </c>
      <c r="D517" s="2" t="s">
        <v>3403</v>
      </c>
      <c r="E517" t="s">
        <v>6173</v>
      </c>
      <c r="F517" s="2">
        <v>3</v>
      </c>
      <c r="G517" s="2" t="str">
        <f>INDEX(customers!$A$2:$I$1001,MATCH(orders!$D517,customers!$A$2:$A$1001,0), MATCH(orders!G$1,customers!$A$1:$I$1,0))</f>
        <v>Tildie Tilzey</v>
      </c>
      <c r="H517" s="2" t="str">
        <f>IF(INDEX(customers!$A$2:$I$1001,MATCH(orders!$D517,customers!$A$2:$A$1001,0), MATCH(orders!H$1,customers!$A$1:$I$1,0)) = 0, " ", INDEX(customers!$A$2:$I$1001,MATCH(orders!$D517,customers!$A$2:$A$1001,0), MATCH(orders!H$1,customers!$A$1:$I$1,0)))</f>
        <v>ttilzeyeb@hostgator.com</v>
      </c>
      <c r="I517" s="2" t="str">
        <f>_xlfn.XLOOKUP(D517,customers!$A$1:$A$1001,customers!$G$1:$G$1001,,0)</f>
        <v>United States</v>
      </c>
      <c r="J517" t="str">
        <f>INDEX(products!$A$1:$G$49,MATCH(orders!$E517,products!$A$1:$A$49,0), MATCH(orders!J$1,products!$A$1:$G$1,0))</f>
        <v>Rob</v>
      </c>
      <c r="K517" t="str">
        <f>INDEX(products!$A$1:$G$49,MATCH(orders!$E517,products!$A$1:$A$49,0), MATCH(orders!K$1,products!$A$1:$G$1,0))</f>
        <v>L</v>
      </c>
      <c r="L517" s="3">
        <f>INDEX(products!$A$1:$G$49,MATCH(orders!$E517,products!$A$1:$A$49,0), MATCH(orders!L$1,products!$A$1:$G$1,0))</f>
        <v>0.5</v>
      </c>
      <c r="M517" s="4">
        <f>INDEX(products!$A$1:$G$49,MATCH(orders!$E517,products!$A$1:$A$49,0), MATCH(orders!M$1,products!$A$1:$G$1,0))</f>
        <v>7.169999999999999</v>
      </c>
      <c r="N517" s="4">
        <f t="shared" si="16"/>
        <v>21.509999999999998</v>
      </c>
      <c r="O517" t="str">
        <f t="shared" si="17"/>
        <v>Robusta</v>
      </c>
      <c r="P517" t="str" cm="1">
        <f t="array" ref="P517">_xlfn.IFS(K517 = "M", "Medium", K517 = "L", "Light", K517 = "D", "Dark")</f>
        <v>Light</v>
      </c>
      <c r="Q517" t="str">
        <f>_xlfn.XLOOKUP(Orders[[#This Row],[Customer ID]],customers!$A$2:$A$1001,customers!$I$2:$I$1001,,0)</f>
        <v>No</v>
      </c>
    </row>
    <row r="518" spans="2:17" x14ac:dyDescent="0.35">
      <c r="B518" s="2" t="s">
        <v>3408</v>
      </c>
      <c r="C518" s="5">
        <v>44723</v>
      </c>
      <c r="D518" s="2" t="s">
        <v>3409</v>
      </c>
      <c r="E518" t="s">
        <v>6149</v>
      </c>
      <c r="F518" s="2">
        <v>5</v>
      </c>
      <c r="G518" s="2" t="str">
        <f>INDEX(customers!$A$2:$I$1001,MATCH(orders!$D518,customers!$A$2:$A$1001,0), MATCH(orders!G$1,customers!$A$1:$I$1,0))</f>
        <v>Cindra Burling</v>
      </c>
      <c r="H518" s="2" t="str">
        <f>IF(INDEX(customers!$A$2:$I$1001,MATCH(orders!$D518,customers!$A$2:$A$1001,0), MATCH(orders!H$1,customers!$A$1:$I$1,0)) = 0, " ", INDEX(customers!$A$2:$I$1001,MATCH(orders!$D518,customers!$A$2:$A$1001,0), MATCH(orders!H$1,customers!$A$1:$I$1,0)))</f>
        <v xml:space="preserve"> </v>
      </c>
      <c r="I518" s="2" t="str">
        <f>_xlfn.XLOOKUP(D518,customers!$A$1:$A$1001,customers!$G$1:$G$1001,,0)</f>
        <v>United States</v>
      </c>
      <c r="J518" t="str">
        <f>INDEX(products!$A$1:$G$49,MATCH(orders!$E518,products!$A$1:$A$49,0), MATCH(orders!J$1,products!$A$1:$G$1,0))</f>
        <v>Rob</v>
      </c>
      <c r="K518" t="str">
        <f>INDEX(products!$A$1:$G$49,MATCH(orders!$E518,products!$A$1:$A$49,0), MATCH(orders!K$1,products!$A$1:$G$1,0))</f>
        <v>D</v>
      </c>
      <c r="L518" s="3">
        <f>INDEX(products!$A$1:$G$49,MATCH(orders!$E518,products!$A$1:$A$49,0), MATCH(orders!L$1,products!$A$1:$G$1,0))</f>
        <v>2.5</v>
      </c>
      <c r="M518" s="4">
        <f>INDEX(products!$A$1:$G$49,MATCH(orders!$E518,products!$A$1:$A$49,0), MATCH(orders!M$1,products!$A$1:$G$1,0))</f>
        <v>20.584999999999997</v>
      </c>
      <c r="N518" s="4">
        <f t="shared" si="16"/>
        <v>102.92499999999998</v>
      </c>
      <c r="O518" t="str">
        <f t="shared" si="17"/>
        <v>Robusta</v>
      </c>
      <c r="P518" t="str" cm="1">
        <f t="array" ref="P518">_xlfn.IFS(K518 = "M", "Medium", K518 = "L", "Light", K518 = "D", "Dark")</f>
        <v>Dark</v>
      </c>
      <c r="Q518" t="str">
        <f>_xlfn.XLOOKUP(Orders[[#This Row],[Customer ID]],customers!$A$2:$A$1001,customers!$I$2:$I$1001,,0)</f>
        <v>Yes</v>
      </c>
    </row>
    <row r="519" spans="2:17" x14ac:dyDescent="0.35">
      <c r="B519" s="2" t="s">
        <v>3413</v>
      </c>
      <c r="C519" s="5">
        <v>44678</v>
      </c>
      <c r="D519" s="2" t="s">
        <v>3414</v>
      </c>
      <c r="E519" t="s">
        <v>6150</v>
      </c>
      <c r="F519" s="2">
        <v>2</v>
      </c>
      <c r="G519" s="2" t="str">
        <f>INDEX(customers!$A$2:$I$1001,MATCH(orders!$D519,customers!$A$2:$A$1001,0), MATCH(orders!G$1,customers!$A$1:$I$1,0))</f>
        <v>Channa Belamy</v>
      </c>
      <c r="H519" s="2" t="str">
        <f>IF(INDEX(customers!$A$2:$I$1001,MATCH(orders!$D519,customers!$A$2:$A$1001,0), MATCH(orders!H$1,customers!$A$1:$I$1,0)) = 0, " ", INDEX(customers!$A$2:$I$1001,MATCH(orders!$D519,customers!$A$2:$A$1001,0), MATCH(orders!H$1,customers!$A$1:$I$1,0)))</f>
        <v xml:space="preserve"> </v>
      </c>
      <c r="I519" s="2" t="str">
        <f>_xlfn.XLOOKUP(D519,customers!$A$1:$A$1001,customers!$G$1:$G$1001,,0)</f>
        <v>United States</v>
      </c>
      <c r="J519" t="str">
        <f>INDEX(products!$A$1:$G$49,MATCH(orders!$E519,products!$A$1:$A$49,0), MATCH(orders!J$1,products!$A$1:$G$1,0))</f>
        <v>Lib</v>
      </c>
      <c r="K519" t="str">
        <f>INDEX(products!$A$1:$G$49,MATCH(orders!$E519,products!$A$1:$A$49,0), MATCH(orders!K$1,products!$A$1:$G$1,0))</f>
        <v>D</v>
      </c>
      <c r="L519" s="3">
        <f>INDEX(products!$A$1:$G$49,MATCH(orders!$E519,products!$A$1:$A$49,0), MATCH(orders!L$1,products!$A$1:$G$1,0))</f>
        <v>0.2</v>
      </c>
      <c r="M519" s="4">
        <f>INDEX(products!$A$1:$G$49,MATCH(orders!$E519,products!$A$1:$A$49,0), MATCH(orders!M$1,products!$A$1:$G$1,0))</f>
        <v>3.8849999999999998</v>
      </c>
      <c r="N519" s="4">
        <f t="shared" si="16"/>
        <v>7.77</v>
      </c>
      <c r="O519" t="str">
        <f t="shared" si="17"/>
        <v>Liberica</v>
      </c>
      <c r="P519" t="str" cm="1">
        <f t="array" ref="P519">_xlfn.IFS(K519 = "M", "Medium", K519 = "L", "Light", K519 = "D", "Dark")</f>
        <v>Dark</v>
      </c>
      <c r="Q519" t="str">
        <f>_xlfn.XLOOKUP(Orders[[#This Row],[Customer ID]],customers!$A$2:$A$1001,customers!$I$2:$I$1001,,0)</f>
        <v>No</v>
      </c>
    </row>
    <row r="520" spans="2:17" x14ac:dyDescent="0.35">
      <c r="B520" s="2" t="s">
        <v>3418</v>
      </c>
      <c r="C520" s="5">
        <v>44194</v>
      </c>
      <c r="D520" s="2" t="s">
        <v>3419</v>
      </c>
      <c r="E520" t="s">
        <v>6185</v>
      </c>
      <c r="F520" s="2">
        <v>5</v>
      </c>
      <c r="G520" s="2" t="str">
        <f>INDEX(customers!$A$2:$I$1001,MATCH(orders!$D520,customers!$A$2:$A$1001,0), MATCH(orders!G$1,customers!$A$1:$I$1,0))</f>
        <v>Karl Imorts</v>
      </c>
      <c r="H520" s="2" t="str">
        <f>IF(INDEX(customers!$A$2:$I$1001,MATCH(orders!$D520,customers!$A$2:$A$1001,0), MATCH(orders!H$1,customers!$A$1:$I$1,0)) = 0, " ", INDEX(customers!$A$2:$I$1001,MATCH(orders!$D520,customers!$A$2:$A$1001,0), MATCH(orders!H$1,customers!$A$1:$I$1,0)))</f>
        <v>kimortsee@alexa.com</v>
      </c>
      <c r="I520" s="2" t="str">
        <f>_xlfn.XLOOKUP(D520,customers!$A$1:$A$1001,customers!$G$1:$G$1001,,0)</f>
        <v>United States</v>
      </c>
      <c r="J520" t="str">
        <f>INDEX(products!$A$1:$G$49,MATCH(orders!$E520,products!$A$1:$A$49,0), MATCH(orders!J$1,products!$A$1:$G$1,0))</f>
        <v>Exc</v>
      </c>
      <c r="K520" t="str">
        <f>INDEX(products!$A$1:$G$49,MATCH(orders!$E520,products!$A$1:$A$49,0), MATCH(orders!K$1,products!$A$1:$G$1,0))</f>
        <v>D</v>
      </c>
      <c r="L520" s="3">
        <f>INDEX(products!$A$1:$G$49,MATCH(orders!$E520,products!$A$1:$A$49,0), MATCH(orders!L$1,products!$A$1:$G$1,0))</f>
        <v>2.5</v>
      </c>
      <c r="M520" s="4">
        <f>INDEX(products!$A$1:$G$49,MATCH(orders!$E520,products!$A$1:$A$49,0), MATCH(orders!M$1,products!$A$1:$G$1,0))</f>
        <v>27.945</v>
      </c>
      <c r="N520" s="4">
        <f t="shared" si="16"/>
        <v>139.72499999999999</v>
      </c>
      <c r="O520" t="str">
        <f t="shared" si="17"/>
        <v>Excelsa</v>
      </c>
      <c r="P520" t="str" cm="1">
        <f t="array" ref="P520">_xlfn.IFS(K520 = "M", "Medium", K520 = "L", "Light", K520 = "D", "Dark")</f>
        <v>Dark</v>
      </c>
      <c r="Q520" t="str">
        <f>_xlfn.XLOOKUP(Orders[[#This Row],[Customer ID]],customers!$A$2:$A$1001,customers!$I$2:$I$1001,,0)</f>
        <v>No</v>
      </c>
    </row>
    <row r="521" spans="2:17" x14ac:dyDescent="0.35">
      <c r="B521" s="2" t="s">
        <v>3424</v>
      </c>
      <c r="C521" s="5">
        <v>44026</v>
      </c>
      <c r="D521" s="2" t="s">
        <v>3368</v>
      </c>
      <c r="E521" t="s">
        <v>6158</v>
      </c>
      <c r="F521" s="2">
        <v>2</v>
      </c>
      <c r="G521" s="2" t="str">
        <f>INDEX(customers!$A$2:$I$1001,MATCH(orders!$D521,customers!$A$2:$A$1001,0), MATCH(orders!G$1,customers!$A$1:$I$1,0))</f>
        <v>Marja Urion</v>
      </c>
      <c r="H521" s="2" t="str">
        <f>IF(INDEX(customers!$A$2:$I$1001,MATCH(orders!$D521,customers!$A$2:$A$1001,0), MATCH(orders!H$1,customers!$A$1:$I$1,0)) = 0, " ", INDEX(customers!$A$2:$I$1001,MATCH(orders!$D521,customers!$A$2:$A$1001,0), MATCH(orders!H$1,customers!$A$1:$I$1,0)))</f>
        <v>murione5@alexa.com</v>
      </c>
      <c r="I521" s="2" t="str">
        <f>_xlfn.XLOOKUP(D521,customers!$A$1:$A$1001,customers!$G$1:$G$1001,,0)</f>
        <v>Ireland</v>
      </c>
      <c r="J521" t="str">
        <f>INDEX(products!$A$1:$G$49,MATCH(orders!$E521,products!$A$1:$A$49,0), MATCH(orders!J$1,products!$A$1:$G$1,0))</f>
        <v>Ara</v>
      </c>
      <c r="K521" t="str">
        <f>INDEX(products!$A$1:$G$49,MATCH(orders!$E521,products!$A$1:$A$49,0), MATCH(orders!K$1,products!$A$1:$G$1,0))</f>
        <v>D</v>
      </c>
      <c r="L521" s="3">
        <f>INDEX(products!$A$1:$G$49,MATCH(orders!$E521,products!$A$1:$A$49,0), MATCH(orders!L$1,products!$A$1:$G$1,0))</f>
        <v>0.5</v>
      </c>
      <c r="M521" s="4">
        <f>INDEX(products!$A$1:$G$49,MATCH(orders!$E521,products!$A$1:$A$49,0), MATCH(orders!M$1,products!$A$1:$G$1,0))</f>
        <v>5.97</v>
      </c>
      <c r="N521" s="4">
        <f t="shared" si="16"/>
        <v>11.94</v>
      </c>
      <c r="O521" t="str">
        <f t="shared" si="17"/>
        <v>Arabica</v>
      </c>
      <c r="P521" t="str" cm="1">
        <f t="array" ref="P521">_xlfn.IFS(K521 = "M", "Medium", K521 = "L", "Light", K521 = "D", "Dark")</f>
        <v>Dark</v>
      </c>
      <c r="Q521" t="str">
        <f>_xlfn.XLOOKUP(Orders[[#This Row],[Customer ID]],customers!$A$2:$A$1001,customers!$I$2:$I$1001,,0)</f>
        <v>Yes</v>
      </c>
    </row>
    <row r="522" spans="2:17" x14ac:dyDescent="0.35">
      <c r="B522" s="2" t="s">
        <v>3430</v>
      </c>
      <c r="C522" s="5">
        <v>44446</v>
      </c>
      <c r="D522" s="2" t="s">
        <v>3431</v>
      </c>
      <c r="E522" t="s">
        <v>6150</v>
      </c>
      <c r="F522" s="2">
        <v>1</v>
      </c>
      <c r="G522" s="2" t="str">
        <f>INDEX(customers!$A$2:$I$1001,MATCH(orders!$D522,customers!$A$2:$A$1001,0), MATCH(orders!G$1,customers!$A$1:$I$1,0))</f>
        <v>Mag Armistead</v>
      </c>
      <c r="H522" s="2" t="str">
        <f>IF(INDEX(customers!$A$2:$I$1001,MATCH(orders!$D522,customers!$A$2:$A$1001,0), MATCH(orders!H$1,customers!$A$1:$I$1,0)) = 0, " ", INDEX(customers!$A$2:$I$1001,MATCH(orders!$D522,customers!$A$2:$A$1001,0), MATCH(orders!H$1,customers!$A$1:$I$1,0)))</f>
        <v>marmisteadeg@blogtalkradio.com</v>
      </c>
      <c r="I522" s="2" t="str">
        <f>_xlfn.XLOOKUP(D522,customers!$A$1:$A$1001,customers!$G$1:$G$1001,,0)</f>
        <v>United States</v>
      </c>
      <c r="J522" t="str">
        <f>INDEX(products!$A$1:$G$49,MATCH(orders!$E522,products!$A$1:$A$49,0), MATCH(orders!J$1,products!$A$1:$G$1,0))</f>
        <v>Lib</v>
      </c>
      <c r="K522" t="str">
        <f>INDEX(products!$A$1:$G$49,MATCH(orders!$E522,products!$A$1:$A$49,0), MATCH(orders!K$1,products!$A$1:$G$1,0))</f>
        <v>D</v>
      </c>
      <c r="L522" s="3">
        <f>INDEX(products!$A$1:$G$49,MATCH(orders!$E522,products!$A$1:$A$49,0), MATCH(orders!L$1,products!$A$1:$G$1,0))</f>
        <v>0.2</v>
      </c>
      <c r="M522" s="4">
        <f>INDEX(products!$A$1:$G$49,MATCH(orders!$E522,products!$A$1:$A$49,0), MATCH(orders!M$1,products!$A$1:$G$1,0))</f>
        <v>3.8849999999999998</v>
      </c>
      <c r="N522" s="4">
        <f t="shared" si="16"/>
        <v>3.8849999999999998</v>
      </c>
      <c r="O522" t="str">
        <f t="shared" si="17"/>
        <v>Liberica</v>
      </c>
      <c r="P522" t="str" cm="1">
        <f t="array" ref="P522">_xlfn.IFS(K522 = "M", "Medium", K522 = "L", "Light", K522 = "D", "Dark")</f>
        <v>Dark</v>
      </c>
      <c r="Q522" t="str">
        <f>_xlfn.XLOOKUP(Orders[[#This Row],[Customer ID]],customers!$A$2:$A$1001,customers!$I$2:$I$1001,,0)</f>
        <v>No</v>
      </c>
    </row>
    <row r="523" spans="2:17" x14ac:dyDescent="0.35">
      <c r="B523" s="2" t="s">
        <v>3430</v>
      </c>
      <c r="C523" s="5">
        <v>44446</v>
      </c>
      <c r="D523" s="2" t="s">
        <v>3431</v>
      </c>
      <c r="E523" t="s">
        <v>6138</v>
      </c>
      <c r="F523" s="2">
        <v>4</v>
      </c>
      <c r="G523" s="2" t="str">
        <f>INDEX(customers!$A$2:$I$1001,MATCH(orders!$D523,customers!$A$2:$A$1001,0), MATCH(orders!G$1,customers!$A$1:$I$1,0))</f>
        <v>Mag Armistead</v>
      </c>
      <c r="H523" s="2" t="str">
        <f>IF(INDEX(customers!$A$2:$I$1001,MATCH(orders!$D523,customers!$A$2:$A$1001,0), MATCH(orders!H$1,customers!$A$1:$I$1,0)) = 0, " ", INDEX(customers!$A$2:$I$1001,MATCH(orders!$D523,customers!$A$2:$A$1001,0), MATCH(orders!H$1,customers!$A$1:$I$1,0)))</f>
        <v>marmisteadeg@blogtalkradio.com</v>
      </c>
      <c r="I523" s="2" t="str">
        <f>_xlfn.XLOOKUP(D523,customers!$A$1:$A$1001,customers!$G$1:$G$1001,,0)</f>
        <v>United States</v>
      </c>
      <c r="J523" t="str">
        <f>INDEX(products!$A$1:$G$49,MATCH(orders!$E523,products!$A$1:$A$49,0), MATCH(orders!J$1,products!$A$1:$G$1,0))</f>
        <v>Rob</v>
      </c>
      <c r="K523" t="str">
        <f>INDEX(products!$A$1:$G$49,MATCH(orders!$E523,products!$A$1:$A$49,0), MATCH(orders!K$1,products!$A$1:$G$1,0))</f>
        <v>M</v>
      </c>
      <c r="L523" s="3">
        <f>INDEX(products!$A$1:$G$49,MATCH(orders!$E523,products!$A$1:$A$49,0), MATCH(orders!L$1,products!$A$1:$G$1,0))</f>
        <v>1</v>
      </c>
      <c r="M523" s="4">
        <f>INDEX(products!$A$1:$G$49,MATCH(orders!$E523,products!$A$1:$A$49,0), MATCH(orders!M$1,products!$A$1:$G$1,0))</f>
        <v>9.9499999999999993</v>
      </c>
      <c r="N523" s="4">
        <f t="shared" si="16"/>
        <v>39.799999999999997</v>
      </c>
      <c r="O523" t="str">
        <f t="shared" si="17"/>
        <v>Robusta</v>
      </c>
      <c r="P523" t="str" cm="1">
        <f t="array" ref="P523">_xlfn.IFS(K523 = "M", "Medium", K523 = "L", "Light", K523 = "D", "Dark")</f>
        <v>Medium</v>
      </c>
      <c r="Q523" t="str">
        <f>_xlfn.XLOOKUP(Orders[[#This Row],[Customer ID]],customers!$A$2:$A$1001,customers!$I$2:$I$1001,,0)</f>
        <v>No</v>
      </c>
    </row>
    <row r="524" spans="2:17" x14ac:dyDescent="0.35">
      <c r="B524" s="2" t="s">
        <v>3441</v>
      </c>
      <c r="C524" s="5">
        <v>43625</v>
      </c>
      <c r="D524" s="2" t="s">
        <v>3442</v>
      </c>
      <c r="E524" t="s">
        <v>6146</v>
      </c>
      <c r="F524" s="2">
        <v>5</v>
      </c>
      <c r="G524" s="2" t="str">
        <f>INDEX(customers!$A$2:$I$1001,MATCH(orders!$D524,customers!$A$2:$A$1001,0), MATCH(orders!G$1,customers!$A$1:$I$1,0))</f>
        <v>Vasili Upstone</v>
      </c>
      <c r="H524" s="2" t="str">
        <f>IF(INDEX(customers!$A$2:$I$1001,MATCH(orders!$D524,customers!$A$2:$A$1001,0), MATCH(orders!H$1,customers!$A$1:$I$1,0)) = 0, " ", INDEX(customers!$A$2:$I$1001,MATCH(orders!$D524,customers!$A$2:$A$1001,0), MATCH(orders!H$1,customers!$A$1:$I$1,0)))</f>
        <v>vupstoneei@google.pl</v>
      </c>
      <c r="I524" s="2" t="str">
        <f>_xlfn.XLOOKUP(D524,customers!$A$1:$A$1001,customers!$G$1:$G$1001,,0)</f>
        <v>United States</v>
      </c>
      <c r="J524" t="str">
        <f>INDEX(products!$A$1:$G$49,MATCH(orders!$E524,products!$A$1:$A$49,0), MATCH(orders!J$1,products!$A$1:$G$1,0))</f>
        <v>Rob</v>
      </c>
      <c r="K524" t="str">
        <f>INDEX(products!$A$1:$G$49,MATCH(orders!$E524,products!$A$1:$A$49,0), MATCH(orders!K$1,products!$A$1:$G$1,0))</f>
        <v>M</v>
      </c>
      <c r="L524" s="3">
        <f>INDEX(products!$A$1:$G$49,MATCH(orders!$E524,products!$A$1:$A$49,0), MATCH(orders!L$1,products!$A$1:$G$1,0))</f>
        <v>0.5</v>
      </c>
      <c r="M524" s="4">
        <f>INDEX(products!$A$1:$G$49,MATCH(orders!$E524,products!$A$1:$A$49,0), MATCH(orders!M$1,products!$A$1:$G$1,0))</f>
        <v>5.97</v>
      </c>
      <c r="N524" s="4">
        <f t="shared" si="16"/>
        <v>29.849999999999998</v>
      </c>
      <c r="O524" t="str">
        <f t="shared" si="17"/>
        <v>Robusta</v>
      </c>
      <c r="P524" t="str" cm="1">
        <f t="array" ref="P524">_xlfn.IFS(K524 = "M", "Medium", K524 = "L", "Light", K524 = "D", "Dark")</f>
        <v>Medium</v>
      </c>
      <c r="Q524" t="str">
        <f>_xlfn.XLOOKUP(Orders[[#This Row],[Customer ID]],customers!$A$2:$A$1001,customers!$I$2:$I$1001,,0)</f>
        <v>No</v>
      </c>
    </row>
    <row r="525" spans="2:17" x14ac:dyDescent="0.35">
      <c r="B525" s="2" t="s">
        <v>3447</v>
      </c>
      <c r="C525" s="5">
        <v>44129</v>
      </c>
      <c r="D525" s="2" t="s">
        <v>3448</v>
      </c>
      <c r="E525" t="s">
        <v>6165</v>
      </c>
      <c r="F525" s="2">
        <v>1</v>
      </c>
      <c r="G525" s="2" t="str">
        <f>INDEX(customers!$A$2:$I$1001,MATCH(orders!$D525,customers!$A$2:$A$1001,0), MATCH(orders!G$1,customers!$A$1:$I$1,0))</f>
        <v>Berty Beelby</v>
      </c>
      <c r="H525" s="2" t="str">
        <f>IF(INDEX(customers!$A$2:$I$1001,MATCH(orders!$D525,customers!$A$2:$A$1001,0), MATCH(orders!H$1,customers!$A$1:$I$1,0)) = 0, " ", INDEX(customers!$A$2:$I$1001,MATCH(orders!$D525,customers!$A$2:$A$1001,0), MATCH(orders!H$1,customers!$A$1:$I$1,0)))</f>
        <v>bbeelbyej@rediff.com</v>
      </c>
      <c r="I525" s="2" t="str">
        <f>_xlfn.XLOOKUP(D525,customers!$A$1:$A$1001,customers!$G$1:$G$1001,,0)</f>
        <v>Ireland</v>
      </c>
      <c r="J525" t="str">
        <f>INDEX(products!$A$1:$G$49,MATCH(orders!$E525,products!$A$1:$A$49,0), MATCH(orders!J$1,products!$A$1:$G$1,0))</f>
        <v>Lib</v>
      </c>
      <c r="K525" t="str">
        <f>INDEX(products!$A$1:$G$49,MATCH(orders!$E525,products!$A$1:$A$49,0), MATCH(orders!K$1,products!$A$1:$G$1,0))</f>
        <v>D</v>
      </c>
      <c r="L525" s="3">
        <f>INDEX(products!$A$1:$G$49,MATCH(orders!$E525,products!$A$1:$A$49,0), MATCH(orders!L$1,products!$A$1:$G$1,0))</f>
        <v>2.5</v>
      </c>
      <c r="M525" s="4">
        <f>INDEX(products!$A$1:$G$49,MATCH(orders!$E525,products!$A$1:$A$49,0), MATCH(orders!M$1,products!$A$1:$G$1,0))</f>
        <v>29.784999999999997</v>
      </c>
      <c r="N525" s="4">
        <f t="shared" si="16"/>
        <v>29.784999999999997</v>
      </c>
      <c r="O525" t="str">
        <f t="shared" si="17"/>
        <v>Liberica</v>
      </c>
      <c r="P525" t="str" cm="1">
        <f t="array" ref="P525">_xlfn.IFS(K525 = "M", "Medium", K525 = "L", "Light", K525 = "D", "Dark")</f>
        <v>Dark</v>
      </c>
      <c r="Q525" t="str">
        <f>_xlfn.XLOOKUP(Orders[[#This Row],[Customer ID]],customers!$A$2:$A$1001,customers!$I$2:$I$1001,,0)</f>
        <v>No</v>
      </c>
    </row>
    <row r="526" spans="2:17" x14ac:dyDescent="0.35">
      <c r="B526" s="2" t="s">
        <v>3453</v>
      </c>
      <c r="C526" s="5">
        <v>44255</v>
      </c>
      <c r="D526" s="2" t="s">
        <v>3454</v>
      </c>
      <c r="E526" t="s">
        <v>6164</v>
      </c>
      <c r="F526" s="2">
        <v>2</v>
      </c>
      <c r="G526" s="2" t="str">
        <f>INDEX(customers!$A$2:$I$1001,MATCH(orders!$D526,customers!$A$2:$A$1001,0), MATCH(orders!G$1,customers!$A$1:$I$1,0))</f>
        <v>Erny Stenyng</v>
      </c>
      <c r="H526" s="2" t="str">
        <f>IF(INDEX(customers!$A$2:$I$1001,MATCH(orders!$D526,customers!$A$2:$A$1001,0), MATCH(orders!H$1,customers!$A$1:$I$1,0)) = 0, " ", INDEX(customers!$A$2:$I$1001,MATCH(orders!$D526,customers!$A$2:$A$1001,0), MATCH(orders!H$1,customers!$A$1:$I$1,0)))</f>
        <v xml:space="preserve"> </v>
      </c>
      <c r="I526" s="2" t="str">
        <f>_xlfn.XLOOKUP(D526,customers!$A$1:$A$1001,customers!$G$1:$G$1001,,0)</f>
        <v>United States</v>
      </c>
      <c r="J526" t="str">
        <f>INDEX(products!$A$1:$G$49,MATCH(orders!$E526,products!$A$1:$A$49,0), MATCH(orders!J$1,products!$A$1:$G$1,0))</f>
        <v>Lib</v>
      </c>
      <c r="K526" t="str">
        <f>INDEX(products!$A$1:$G$49,MATCH(orders!$E526,products!$A$1:$A$49,0), MATCH(orders!K$1,products!$A$1:$G$1,0))</f>
        <v>L</v>
      </c>
      <c r="L526" s="3">
        <f>INDEX(products!$A$1:$G$49,MATCH(orders!$E526,products!$A$1:$A$49,0), MATCH(orders!L$1,products!$A$1:$G$1,0))</f>
        <v>2.5</v>
      </c>
      <c r="M526" s="4">
        <f>INDEX(products!$A$1:$G$49,MATCH(orders!$E526,products!$A$1:$A$49,0), MATCH(orders!M$1,products!$A$1:$G$1,0))</f>
        <v>36.454999999999998</v>
      </c>
      <c r="N526" s="4">
        <f t="shared" si="16"/>
        <v>72.91</v>
      </c>
      <c r="O526" t="str">
        <f t="shared" si="17"/>
        <v>Liberica</v>
      </c>
      <c r="P526" t="str" cm="1">
        <f t="array" ref="P526">_xlfn.IFS(K526 = "M", "Medium", K526 = "L", "Light", K526 = "D", "Dark")</f>
        <v>Light</v>
      </c>
      <c r="Q526" t="str">
        <f>_xlfn.XLOOKUP(Orders[[#This Row],[Customer ID]],customers!$A$2:$A$1001,customers!$I$2:$I$1001,,0)</f>
        <v>No</v>
      </c>
    </row>
    <row r="527" spans="2:17" x14ac:dyDescent="0.35">
      <c r="B527" s="2" t="s">
        <v>3458</v>
      </c>
      <c r="C527" s="5">
        <v>44038</v>
      </c>
      <c r="D527" s="2" t="s">
        <v>3459</v>
      </c>
      <c r="E527" t="s">
        <v>6163</v>
      </c>
      <c r="F527" s="2">
        <v>5</v>
      </c>
      <c r="G527" s="2" t="str">
        <f>INDEX(customers!$A$2:$I$1001,MATCH(orders!$D527,customers!$A$2:$A$1001,0), MATCH(orders!G$1,customers!$A$1:$I$1,0))</f>
        <v>Edin Yantsurev</v>
      </c>
      <c r="H527" s="2" t="str">
        <f>IF(INDEX(customers!$A$2:$I$1001,MATCH(orders!$D527,customers!$A$2:$A$1001,0), MATCH(orders!H$1,customers!$A$1:$I$1,0)) = 0, " ", INDEX(customers!$A$2:$I$1001,MATCH(orders!$D527,customers!$A$2:$A$1001,0), MATCH(orders!H$1,customers!$A$1:$I$1,0)))</f>
        <v xml:space="preserve"> </v>
      </c>
      <c r="I527" s="2" t="str">
        <f>_xlfn.XLOOKUP(D527,customers!$A$1:$A$1001,customers!$G$1:$G$1001,,0)</f>
        <v>United States</v>
      </c>
      <c r="J527" t="str">
        <f>INDEX(products!$A$1:$G$49,MATCH(orders!$E527,products!$A$1:$A$49,0), MATCH(orders!J$1,products!$A$1:$G$1,0))</f>
        <v>Rob</v>
      </c>
      <c r="K527" t="str">
        <f>INDEX(products!$A$1:$G$49,MATCH(orders!$E527,products!$A$1:$A$49,0), MATCH(orders!K$1,products!$A$1:$G$1,0))</f>
        <v>D</v>
      </c>
      <c r="L527" s="3">
        <f>INDEX(products!$A$1:$G$49,MATCH(orders!$E527,products!$A$1:$A$49,0), MATCH(orders!L$1,products!$A$1:$G$1,0))</f>
        <v>0.2</v>
      </c>
      <c r="M527" s="4">
        <f>INDEX(products!$A$1:$G$49,MATCH(orders!$E527,products!$A$1:$A$49,0), MATCH(orders!M$1,products!$A$1:$G$1,0))</f>
        <v>2.6849999999999996</v>
      </c>
      <c r="N527" s="4">
        <f t="shared" si="16"/>
        <v>13.424999999999997</v>
      </c>
      <c r="O527" t="str">
        <f t="shared" si="17"/>
        <v>Robusta</v>
      </c>
      <c r="P527" t="str" cm="1">
        <f t="array" ref="P527">_xlfn.IFS(K527 = "M", "Medium", K527 = "L", "Light", K527 = "D", "Dark")</f>
        <v>Dark</v>
      </c>
      <c r="Q527" t="str">
        <f>_xlfn.XLOOKUP(Orders[[#This Row],[Customer ID]],customers!$A$2:$A$1001,customers!$I$2:$I$1001,,0)</f>
        <v>Yes</v>
      </c>
    </row>
    <row r="528" spans="2:17" x14ac:dyDescent="0.35">
      <c r="B528" s="2" t="s">
        <v>3463</v>
      </c>
      <c r="C528" s="5">
        <v>44717</v>
      </c>
      <c r="D528" s="2" t="s">
        <v>3464</v>
      </c>
      <c r="E528" t="s">
        <v>6166</v>
      </c>
      <c r="F528" s="2">
        <v>4</v>
      </c>
      <c r="G528" s="2" t="str">
        <f>INDEX(customers!$A$2:$I$1001,MATCH(orders!$D528,customers!$A$2:$A$1001,0), MATCH(orders!G$1,customers!$A$1:$I$1,0))</f>
        <v>Webb Speechly</v>
      </c>
      <c r="H528" s="2" t="str">
        <f>IF(INDEX(customers!$A$2:$I$1001,MATCH(orders!$D528,customers!$A$2:$A$1001,0), MATCH(orders!H$1,customers!$A$1:$I$1,0)) = 0, " ", INDEX(customers!$A$2:$I$1001,MATCH(orders!$D528,customers!$A$2:$A$1001,0), MATCH(orders!H$1,customers!$A$1:$I$1,0)))</f>
        <v>wspeechlyem@amazon.com</v>
      </c>
      <c r="I528" s="2" t="str">
        <f>_xlfn.XLOOKUP(D528,customers!$A$1:$A$1001,customers!$G$1:$G$1001,,0)</f>
        <v>United States</v>
      </c>
      <c r="J528" t="str">
        <f>INDEX(products!$A$1:$G$49,MATCH(orders!$E528,products!$A$1:$A$49,0), MATCH(orders!J$1,products!$A$1:$G$1,0))</f>
        <v>Exc</v>
      </c>
      <c r="K528" t="str">
        <f>INDEX(products!$A$1:$G$49,MATCH(orders!$E528,products!$A$1:$A$49,0), MATCH(orders!K$1,products!$A$1:$G$1,0))</f>
        <v>M</v>
      </c>
      <c r="L528" s="3">
        <f>INDEX(products!$A$1:$G$49,MATCH(orders!$E528,products!$A$1:$A$49,0), MATCH(orders!L$1,products!$A$1:$G$1,0))</f>
        <v>2.5</v>
      </c>
      <c r="M528" s="4">
        <f>INDEX(products!$A$1:$G$49,MATCH(orders!$E528,products!$A$1:$A$49,0), MATCH(orders!M$1,products!$A$1:$G$1,0))</f>
        <v>31.624999999999996</v>
      </c>
      <c r="N528" s="4">
        <f t="shared" si="16"/>
        <v>126.49999999999999</v>
      </c>
      <c r="O528" t="str">
        <f t="shared" si="17"/>
        <v>Excelsa</v>
      </c>
      <c r="P528" t="str" cm="1">
        <f t="array" ref="P528">_xlfn.IFS(K528 = "M", "Medium", K528 = "L", "Light", K528 = "D", "Dark")</f>
        <v>Medium</v>
      </c>
      <c r="Q528" t="str">
        <f>_xlfn.XLOOKUP(Orders[[#This Row],[Customer ID]],customers!$A$2:$A$1001,customers!$I$2:$I$1001,,0)</f>
        <v>Yes</v>
      </c>
    </row>
    <row r="529" spans="2:17" x14ac:dyDescent="0.35">
      <c r="B529" s="2" t="s">
        <v>3469</v>
      </c>
      <c r="C529" s="5">
        <v>43517</v>
      </c>
      <c r="D529" s="2" t="s">
        <v>3470</v>
      </c>
      <c r="E529" t="s">
        <v>6139</v>
      </c>
      <c r="F529" s="2">
        <v>5</v>
      </c>
      <c r="G529" s="2" t="str">
        <f>INDEX(customers!$A$2:$I$1001,MATCH(orders!$D529,customers!$A$2:$A$1001,0), MATCH(orders!G$1,customers!$A$1:$I$1,0))</f>
        <v>Irvine Phillpot</v>
      </c>
      <c r="H529" s="2" t="str">
        <f>IF(INDEX(customers!$A$2:$I$1001,MATCH(orders!$D529,customers!$A$2:$A$1001,0), MATCH(orders!H$1,customers!$A$1:$I$1,0)) = 0, " ", INDEX(customers!$A$2:$I$1001,MATCH(orders!$D529,customers!$A$2:$A$1001,0), MATCH(orders!H$1,customers!$A$1:$I$1,0)))</f>
        <v>iphillpoten@buzzfeed.com</v>
      </c>
      <c r="I529" s="2" t="str">
        <f>_xlfn.XLOOKUP(D529,customers!$A$1:$A$1001,customers!$G$1:$G$1001,,0)</f>
        <v>United Kingdom</v>
      </c>
      <c r="J529" t="str">
        <f>INDEX(products!$A$1:$G$49,MATCH(orders!$E529,products!$A$1:$A$49,0), MATCH(orders!J$1,products!$A$1:$G$1,0))</f>
        <v>Exc</v>
      </c>
      <c r="K529" t="str">
        <f>INDEX(products!$A$1:$G$49,MATCH(orders!$E529,products!$A$1:$A$49,0), MATCH(orders!K$1,products!$A$1:$G$1,0))</f>
        <v>M</v>
      </c>
      <c r="L529" s="3">
        <f>INDEX(products!$A$1:$G$49,MATCH(orders!$E529,products!$A$1:$A$49,0), MATCH(orders!L$1,products!$A$1:$G$1,0))</f>
        <v>0.5</v>
      </c>
      <c r="M529" s="4">
        <f>INDEX(products!$A$1:$G$49,MATCH(orders!$E529,products!$A$1:$A$49,0), MATCH(orders!M$1,products!$A$1:$G$1,0))</f>
        <v>8.25</v>
      </c>
      <c r="N529" s="4">
        <f t="shared" si="16"/>
        <v>41.25</v>
      </c>
      <c r="O529" t="str">
        <f t="shared" si="17"/>
        <v>Excelsa</v>
      </c>
      <c r="P529" t="str" cm="1">
        <f t="array" ref="P529">_xlfn.IFS(K529 = "M", "Medium", K529 = "L", "Light", K529 = "D", "Dark")</f>
        <v>Medium</v>
      </c>
      <c r="Q529" t="str">
        <f>_xlfn.XLOOKUP(Orders[[#This Row],[Customer ID]],customers!$A$2:$A$1001,customers!$I$2:$I$1001,,0)</f>
        <v>No</v>
      </c>
    </row>
    <row r="530" spans="2:17" x14ac:dyDescent="0.35">
      <c r="B530" s="2" t="s">
        <v>3475</v>
      </c>
      <c r="C530" s="5">
        <v>43926</v>
      </c>
      <c r="D530" s="2" t="s">
        <v>3476</v>
      </c>
      <c r="E530" t="s">
        <v>6176</v>
      </c>
      <c r="F530" s="2">
        <v>6</v>
      </c>
      <c r="G530" s="2" t="str">
        <f>INDEX(customers!$A$2:$I$1001,MATCH(orders!$D530,customers!$A$2:$A$1001,0), MATCH(orders!G$1,customers!$A$1:$I$1,0))</f>
        <v>Lem Pennacci</v>
      </c>
      <c r="H530" s="2" t="str">
        <f>IF(INDEX(customers!$A$2:$I$1001,MATCH(orders!$D530,customers!$A$2:$A$1001,0), MATCH(orders!H$1,customers!$A$1:$I$1,0)) = 0, " ", INDEX(customers!$A$2:$I$1001,MATCH(orders!$D530,customers!$A$2:$A$1001,0), MATCH(orders!H$1,customers!$A$1:$I$1,0)))</f>
        <v>lpennaccieo@statcounter.com</v>
      </c>
      <c r="I530" s="2" t="str">
        <f>_xlfn.XLOOKUP(D530,customers!$A$1:$A$1001,customers!$G$1:$G$1001,,0)</f>
        <v>United States</v>
      </c>
      <c r="J530" t="str">
        <f>INDEX(products!$A$1:$G$49,MATCH(orders!$E530,products!$A$1:$A$49,0), MATCH(orders!J$1,products!$A$1:$G$1,0))</f>
        <v>Exc</v>
      </c>
      <c r="K530" t="str">
        <f>INDEX(products!$A$1:$G$49,MATCH(orders!$E530,products!$A$1:$A$49,0), MATCH(orders!K$1,products!$A$1:$G$1,0))</f>
        <v>L</v>
      </c>
      <c r="L530" s="3">
        <f>INDEX(products!$A$1:$G$49,MATCH(orders!$E530,products!$A$1:$A$49,0), MATCH(orders!L$1,products!$A$1:$G$1,0))</f>
        <v>0.5</v>
      </c>
      <c r="M530" s="4">
        <f>INDEX(products!$A$1:$G$49,MATCH(orders!$E530,products!$A$1:$A$49,0), MATCH(orders!M$1,products!$A$1:$G$1,0))</f>
        <v>8.91</v>
      </c>
      <c r="N530" s="4">
        <f t="shared" si="16"/>
        <v>53.46</v>
      </c>
      <c r="O530" t="str">
        <f t="shared" si="17"/>
        <v>Excelsa</v>
      </c>
      <c r="P530" t="str" cm="1">
        <f t="array" ref="P530">_xlfn.IFS(K530 = "M", "Medium", K530 = "L", "Light", K530 = "D", "Dark")</f>
        <v>Light</v>
      </c>
      <c r="Q530" t="str">
        <f>_xlfn.XLOOKUP(Orders[[#This Row],[Customer ID]],customers!$A$2:$A$1001,customers!$I$2:$I$1001,,0)</f>
        <v>No</v>
      </c>
    </row>
    <row r="531" spans="2:17" x14ac:dyDescent="0.35">
      <c r="B531" s="2" t="s">
        <v>3481</v>
      </c>
      <c r="C531" s="5">
        <v>43475</v>
      </c>
      <c r="D531" s="2" t="s">
        <v>3482</v>
      </c>
      <c r="E531" t="s">
        <v>6138</v>
      </c>
      <c r="F531" s="2">
        <v>6</v>
      </c>
      <c r="G531" s="2" t="str">
        <f>INDEX(customers!$A$2:$I$1001,MATCH(orders!$D531,customers!$A$2:$A$1001,0), MATCH(orders!G$1,customers!$A$1:$I$1,0))</f>
        <v>Starr Arpin</v>
      </c>
      <c r="H531" s="2" t="str">
        <f>IF(INDEX(customers!$A$2:$I$1001,MATCH(orders!$D531,customers!$A$2:$A$1001,0), MATCH(orders!H$1,customers!$A$1:$I$1,0)) = 0, " ", INDEX(customers!$A$2:$I$1001,MATCH(orders!$D531,customers!$A$2:$A$1001,0), MATCH(orders!H$1,customers!$A$1:$I$1,0)))</f>
        <v>sarpinep@moonfruit.com</v>
      </c>
      <c r="I531" s="2" t="str">
        <f>_xlfn.XLOOKUP(D531,customers!$A$1:$A$1001,customers!$G$1:$G$1001,,0)</f>
        <v>United States</v>
      </c>
      <c r="J531" t="str">
        <f>INDEX(products!$A$1:$G$49,MATCH(orders!$E531,products!$A$1:$A$49,0), MATCH(orders!J$1,products!$A$1:$G$1,0))</f>
        <v>Rob</v>
      </c>
      <c r="K531" t="str">
        <f>INDEX(products!$A$1:$G$49,MATCH(orders!$E531,products!$A$1:$A$49,0), MATCH(orders!K$1,products!$A$1:$G$1,0))</f>
        <v>M</v>
      </c>
      <c r="L531" s="3">
        <f>INDEX(products!$A$1:$G$49,MATCH(orders!$E531,products!$A$1:$A$49,0), MATCH(orders!L$1,products!$A$1:$G$1,0))</f>
        <v>1</v>
      </c>
      <c r="M531" s="4">
        <f>INDEX(products!$A$1:$G$49,MATCH(orders!$E531,products!$A$1:$A$49,0), MATCH(orders!M$1,products!$A$1:$G$1,0))</f>
        <v>9.9499999999999993</v>
      </c>
      <c r="N531" s="4">
        <f t="shared" si="16"/>
        <v>59.699999999999996</v>
      </c>
      <c r="O531" t="str">
        <f t="shared" si="17"/>
        <v>Robusta</v>
      </c>
      <c r="P531" t="str" cm="1">
        <f t="array" ref="P531">_xlfn.IFS(K531 = "M", "Medium", K531 = "L", "Light", K531 = "D", "Dark")</f>
        <v>Medium</v>
      </c>
      <c r="Q531" t="str">
        <f>_xlfn.XLOOKUP(Orders[[#This Row],[Customer ID]],customers!$A$2:$A$1001,customers!$I$2:$I$1001,,0)</f>
        <v>No</v>
      </c>
    </row>
    <row r="532" spans="2:17" x14ac:dyDescent="0.35">
      <c r="B532" s="2" t="s">
        <v>3487</v>
      </c>
      <c r="C532" s="5">
        <v>44663</v>
      </c>
      <c r="D532" s="2" t="s">
        <v>3488</v>
      </c>
      <c r="E532" t="s">
        <v>6138</v>
      </c>
      <c r="F532" s="2">
        <v>6</v>
      </c>
      <c r="G532" s="2" t="str">
        <f>INDEX(customers!$A$2:$I$1001,MATCH(orders!$D532,customers!$A$2:$A$1001,0), MATCH(orders!G$1,customers!$A$1:$I$1,0))</f>
        <v>Donny Fries</v>
      </c>
      <c r="H532" s="2" t="str">
        <f>IF(INDEX(customers!$A$2:$I$1001,MATCH(orders!$D532,customers!$A$2:$A$1001,0), MATCH(orders!H$1,customers!$A$1:$I$1,0)) = 0, " ", INDEX(customers!$A$2:$I$1001,MATCH(orders!$D532,customers!$A$2:$A$1001,0), MATCH(orders!H$1,customers!$A$1:$I$1,0)))</f>
        <v>dfrieseq@cargocollective.com</v>
      </c>
      <c r="I532" s="2" t="str">
        <f>_xlfn.XLOOKUP(D532,customers!$A$1:$A$1001,customers!$G$1:$G$1001,,0)</f>
        <v>United States</v>
      </c>
      <c r="J532" t="str">
        <f>INDEX(products!$A$1:$G$49,MATCH(orders!$E532,products!$A$1:$A$49,0), MATCH(orders!J$1,products!$A$1:$G$1,0))</f>
        <v>Rob</v>
      </c>
      <c r="K532" t="str">
        <f>INDEX(products!$A$1:$G$49,MATCH(orders!$E532,products!$A$1:$A$49,0), MATCH(orders!K$1,products!$A$1:$G$1,0))</f>
        <v>M</v>
      </c>
      <c r="L532" s="3">
        <f>INDEX(products!$A$1:$G$49,MATCH(orders!$E532,products!$A$1:$A$49,0), MATCH(orders!L$1,products!$A$1:$G$1,0))</f>
        <v>1</v>
      </c>
      <c r="M532" s="4">
        <f>INDEX(products!$A$1:$G$49,MATCH(orders!$E532,products!$A$1:$A$49,0), MATCH(orders!M$1,products!$A$1:$G$1,0))</f>
        <v>9.9499999999999993</v>
      </c>
      <c r="N532" s="4">
        <f t="shared" si="16"/>
        <v>59.699999999999996</v>
      </c>
      <c r="O532" t="str">
        <f t="shared" si="17"/>
        <v>Robusta</v>
      </c>
      <c r="P532" t="str" cm="1">
        <f t="array" ref="P532">_xlfn.IFS(K532 = "M", "Medium", K532 = "L", "Light", K532 = "D", "Dark")</f>
        <v>Medium</v>
      </c>
      <c r="Q532" t="str">
        <f>_xlfn.XLOOKUP(Orders[[#This Row],[Customer ID]],customers!$A$2:$A$1001,customers!$I$2:$I$1001,,0)</f>
        <v>No</v>
      </c>
    </row>
    <row r="533" spans="2:17" x14ac:dyDescent="0.35">
      <c r="B533" s="2" t="s">
        <v>3493</v>
      </c>
      <c r="C533" s="5">
        <v>44591</v>
      </c>
      <c r="D533" s="2" t="s">
        <v>3494</v>
      </c>
      <c r="E533" t="s">
        <v>6177</v>
      </c>
      <c r="F533" s="2">
        <v>5</v>
      </c>
      <c r="G533" s="2" t="str">
        <f>INDEX(customers!$A$2:$I$1001,MATCH(orders!$D533,customers!$A$2:$A$1001,0), MATCH(orders!G$1,customers!$A$1:$I$1,0))</f>
        <v>Rana Sharer</v>
      </c>
      <c r="H533" s="2" t="str">
        <f>IF(INDEX(customers!$A$2:$I$1001,MATCH(orders!$D533,customers!$A$2:$A$1001,0), MATCH(orders!H$1,customers!$A$1:$I$1,0)) = 0, " ", INDEX(customers!$A$2:$I$1001,MATCH(orders!$D533,customers!$A$2:$A$1001,0), MATCH(orders!H$1,customers!$A$1:$I$1,0)))</f>
        <v>rsharerer@flavors.me</v>
      </c>
      <c r="I533" s="2" t="str">
        <f>_xlfn.XLOOKUP(D533,customers!$A$1:$A$1001,customers!$G$1:$G$1001,,0)</f>
        <v>United States</v>
      </c>
      <c r="J533" t="str">
        <f>INDEX(products!$A$1:$G$49,MATCH(orders!$E533,products!$A$1:$A$49,0), MATCH(orders!J$1,products!$A$1:$G$1,0))</f>
        <v>Rob</v>
      </c>
      <c r="K533" t="str">
        <f>INDEX(products!$A$1:$G$49,MATCH(orders!$E533,products!$A$1:$A$49,0), MATCH(orders!K$1,products!$A$1:$G$1,0))</f>
        <v>D</v>
      </c>
      <c r="L533" s="3">
        <f>INDEX(products!$A$1:$G$49,MATCH(orders!$E533,products!$A$1:$A$49,0), MATCH(orders!L$1,products!$A$1:$G$1,0))</f>
        <v>1</v>
      </c>
      <c r="M533" s="4">
        <f>INDEX(products!$A$1:$G$49,MATCH(orders!$E533,products!$A$1:$A$49,0), MATCH(orders!M$1,products!$A$1:$G$1,0))</f>
        <v>8.9499999999999993</v>
      </c>
      <c r="N533" s="4">
        <f t="shared" si="16"/>
        <v>44.75</v>
      </c>
      <c r="O533" t="str">
        <f t="shared" si="17"/>
        <v>Robusta</v>
      </c>
      <c r="P533" t="str" cm="1">
        <f t="array" ref="P533">_xlfn.IFS(K533 = "M", "Medium", K533 = "L", "Light", K533 = "D", "Dark")</f>
        <v>Dark</v>
      </c>
      <c r="Q533" t="str">
        <f>_xlfn.XLOOKUP(Orders[[#This Row],[Customer ID]],customers!$A$2:$A$1001,customers!$I$2:$I$1001,,0)</f>
        <v>No</v>
      </c>
    </row>
    <row r="534" spans="2:17" x14ac:dyDescent="0.35">
      <c r="B534" s="2" t="s">
        <v>3499</v>
      </c>
      <c r="C534" s="5">
        <v>44330</v>
      </c>
      <c r="D534" s="2" t="s">
        <v>3500</v>
      </c>
      <c r="E534" t="s">
        <v>6139</v>
      </c>
      <c r="F534" s="2">
        <v>2</v>
      </c>
      <c r="G534" s="2" t="str">
        <f>INDEX(customers!$A$2:$I$1001,MATCH(orders!$D534,customers!$A$2:$A$1001,0), MATCH(orders!G$1,customers!$A$1:$I$1,0))</f>
        <v>Nannie Naseby</v>
      </c>
      <c r="H534" s="2" t="str">
        <f>IF(INDEX(customers!$A$2:$I$1001,MATCH(orders!$D534,customers!$A$2:$A$1001,0), MATCH(orders!H$1,customers!$A$1:$I$1,0)) = 0, " ", INDEX(customers!$A$2:$I$1001,MATCH(orders!$D534,customers!$A$2:$A$1001,0), MATCH(orders!H$1,customers!$A$1:$I$1,0)))</f>
        <v>nnasebyes@umich.edu</v>
      </c>
      <c r="I534" s="2" t="str">
        <f>_xlfn.XLOOKUP(D534,customers!$A$1:$A$1001,customers!$G$1:$G$1001,,0)</f>
        <v>United States</v>
      </c>
      <c r="J534" t="str">
        <f>INDEX(products!$A$1:$G$49,MATCH(orders!$E534,products!$A$1:$A$49,0), MATCH(orders!J$1,products!$A$1:$G$1,0))</f>
        <v>Exc</v>
      </c>
      <c r="K534" t="str">
        <f>INDEX(products!$A$1:$G$49,MATCH(orders!$E534,products!$A$1:$A$49,0), MATCH(orders!K$1,products!$A$1:$G$1,0))</f>
        <v>M</v>
      </c>
      <c r="L534" s="3">
        <f>INDEX(products!$A$1:$G$49,MATCH(orders!$E534,products!$A$1:$A$49,0), MATCH(orders!L$1,products!$A$1:$G$1,0))</f>
        <v>0.5</v>
      </c>
      <c r="M534" s="4">
        <f>INDEX(products!$A$1:$G$49,MATCH(orders!$E534,products!$A$1:$A$49,0), MATCH(orders!M$1,products!$A$1:$G$1,0))</f>
        <v>8.25</v>
      </c>
      <c r="N534" s="4">
        <f t="shared" si="16"/>
        <v>16.5</v>
      </c>
      <c r="O534" t="str">
        <f t="shared" si="17"/>
        <v>Excelsa</v>
      </c>
      <c r="P534" t="str" cm="1">
        <f t="array" ref="P534">_xlfn.IFS(K534 = "M", "Medium", K534 = "L", "Light", K534 = "D", "Dark")</f>
        <v>Medium</v>
      </c>
      <c r="Q534" t="str">
        <f>_xlfn.XLOOKUP(Orders[[#This Row],[Customer ID]],customers!$A$2:$A$1001,customers!$I$2:$I$1001,,0)</f>
        <v>Yes</v>
      </c>
    </row>
    <row r="535" spans="2:17" x14ac:dyDescent="0.35">
      <c r="B535" s="2" t="s">
        <v>3505</v>
      </c>
      <c r="C535" s="5">
        <v>44724</v>
      </c>
      <c r="D535" s="2" t="s">
        <v>3506</v>
      </c>
      <c r="E535" t="s">
        <v>6172</v>
      </c>
      <c r="F535" s="2">
        <v>4</v>
      </c>
      <c r="G535" s="2" t="str">
        <f>INDEX(customers!$A$2:$I$1001,MATCH(orders!$D535,customers!$A$2:$A$1001,0), MATCH(orders!G$1,customers!$A$1:$I$1,0))</f>
        <v>Rea Offell</v>
      </c>
      <c r="H535" s="2" t="str">
        <f>IF(INDEX(customers!$A$2:$I$1001,MATCH(orders!$D535,customers!$A$2:$A$1001,0), MATCH(orders!H$1,customers!$A$1:$I$1,0)) = 0, " ", INDEX(customers!$A$2:$I$1001,MATCH(orders!$D535,customers!$A$2:$A$1001,0), MATCH(orders!H$1,customers!$A$1:$I$1,0)))</f>
        <v xml:space="preserve"> </v>
      </c>
      <c r="I535" s="2" t="str">
        <f>_xlfn.XLOOKUP(D535,customers!$A$1:$A$1001,customers!$G$1:$G$1001,,0)</f>
        <v>United States</v>
      </c>
      <c r="J535" t="str">
        <f>INDEX(products!$A$1:$G$49,MATCH(orders!$E535,products!$A$1:$A$49,0), MATCH(orders!J$1,products!$A$1:$G$1,0))</f>
        <v>Rob</v>
      </c>
      <c r="K535" t="str">
        <f>INDEX(products!$A$1:$G$49,MATCH(orders!$E535,products!$A$1:$A$49,0), MATCH(orders!K$1,products!$A$1:$G$1,0))</f>
        <v>D</v>
      </c>
      <c r="L535" s="3">
        <f>INDEX(products!$A$1:$G$49,MATCH(orders!$E535,products!$A$1:$A$49,0), MATCH(orders!L$1,products!$A$1:$G$1,0))</f>
        <v>0.5</v>
      </c>
      <c r="M535" s="4">
        <f>INDEX(products!$A$1:$G$49,MATCH(orders!$E535,products!$A$1:$A$49,0), MATCH(orders!M$1,products!$A$1:$G$1,0))</f>
        <v>5.3699999999999992</v>
      </c>
      <c r="N535" s="4">
        <f t="shared" si="16"/>
        <v>21.479999999999997</v>
      </c>
      <c r="O535" t="str">
        <f t="shared" si="17"/>
        <v>Robusta</v>
      </c>
      <c r="P535" t="str" cm="1">
        <f t="array" ref="P535">_xlfn.IFS(K535 = "M", "Medium", K535 = "L", "Light", K535 = "D", "Dark")</f>
        <v>Dark</v>
      </c>
      <c r="Q535" t="str">
        <f>_xlfn.XLOOKUP(Orders[[#This Row],[Customer ID]],customers!$A$2:$A$1001,customers!$I$2:$I$1001,,0)</f>
        <v>No</v>
      </c>
    </row>
    <row r="536" spans="2:17" x14ac:dyDescent="0.35">
      <c r="B536" s="2" t="s">
        <v>3510</v>
      </c>
      <c r="C536" s="5">
        <v>44563</v>
      </c>
      <c r="D536" s="2" t="s">
        <v>3511</v>
      </c>
      <c r="E536" t="s">
        <v>6151</v>
      </c>
      <c r="F536" s="2">
        <v>2</v>
      </c>
      <c r="G536" s="2" t="str">
        <f>INDEX(customers!$A$2:$I$1001,MATCH(orders!$D536,customers!$A$2:$A$1001,0), MATCH(orders!G$1,customers!$A$1:$I$1,0))</f>
        <v>Kris O'Cullen</v>
      </c>
      <c r="H536" s="2" t="str">
        <f>IF(INDEX(customers!$A$2:$I$1001,MATCH(orders!$D536,customers!$A$2:$A$1001,0), MATCH(orders!H$1,customers!$A$1:$I$1,0)) = 0, " ", INDEX(customers!$A$2:$I$1001,MATCH(orders!$D536,customers!$A$2:$A$1001,0), MATCH(orders!H$1,customers!$A$1:$I$1,0)))</f>
        <v>koculleneu@ca.gov</v>
      </c>
      <c r="I536" s="2" t="str">
        <f>_xlfn.XLOOKUP(D536,customers!$A$1:$A$1001,customers!$G$1:$G$1001,,0)</f>
        <v>Ireland</v>
      </c>
      <c r="J536" t="str">
        <f>INDEX(products!$A$1:$G$49,MATCH(orders!$E536,products!$A$1:$A$49,0), MATCH(orders!J$1,products!$A$1:$G$1,0))</f>
        <v>Rob</v>
      </c>
      <c r="K536" t="str">
        <f>INDEX(products!$A$1:$G$49,MATCH(orders!$E536,products!$A$1:$A$49,0), MATCH(orders!K$1,products!$A$1:$G$1,0))</f>
        <v>M</v>
      </c>
      <c r="L536" s="3">
        <f>INDEX(products!$A$1:$G$49,MATCH(orders!$E536,products!$A$1:$A$49,0), MATCH(orders!L$1,products!$A$1:$G$1,0))</f>
        <v>2.5</v>
      </c>
      <c r="M536" s="4">
        <f>INDEX(products!$A$1:$G$49,MATCH(orders!$E536,products!$A$1:$A$49,0), MATCH(orders!M$1,products!$A$1:$G$1,0))</f>
        <v>22.884999999999998</v>
      </c>
      <c r="N536" s="4">
        <f t="shared" si="16"/>
        <v>45.769999999999996</v>
      </c>
      <c r="O536" t="str">
        <f t="shared" si="17"/>
        <v>Robusta</v>
      </c>
      <c r="P536" t="str" cm="1">
        <f t="array" ref="P536">_xlfn.IFS(K536 = "M", "Medium", K536 = "L", "Light", K536 = "D", "Dark")</f>
        <v>Medium</v>
      </c>
      <c r="Q536" t="str">
        <f>_xlfn.XLOOKUP(Orders[[#This Row],[Customer ID]],customers!$A$2:$A$1001,customers!$I$2:$I$1001,,0)</f>
        <v>Yes</v>
      </c>
    </row>
    <row r="537" spans="2:17" x14ac:dyDescent="0.35">
      <c r="B537" s="2" t="s">
        <v>3516</v>
      </c>
      <c r="C537" s="5">
        <v>44585</v>
      </c>
      <c r="D537" s="2" t="s">
        <v>3517</v>
      </c>
      <c r="E537" t="s">
        <v>6145</v>
      </c>
      <c r="F537" s="2">
        <v>2</v>
      </c>
      <c r="G537" s="2" t="str">
        <f>INDEX(customers!$A$2:$I$1001,MATCH(orders!$D537,customers!$A$2:$A$1001,0), MATCH(orders!G$1,customers!$A$1:$I$1,0))</f>
        <v>Timoteo Glisane</v>
      </c>
      <c r="H537" s="2" t="str">
        <f>IF(INDEX(customers!$A$2:$I$1001,MATCH(orders!$D537,customers!$A$2:$A$1001,0), MATCH(orders!H$1,customers!$A$1:$I$1,0)) = 0, " ", INDEX(customers!$A$2:$I$1001,MATCH(orders!$D537,customers!$A$2:$A$1001,0), MATCH(orders!H$1,customers!$A$1:$I$1,0)))</f>
        <v xml:space="preserve"> </v>
      </c>
      <c r="I537" s="2" t="str">
        <f>_xlfn.XLOOKUP(D537,customers!$A$1:$A$1001,customers!$G$1:$G$1001,,0)</f>
        <v>Ireland</v>
      </c>
      <c r="J537" t="str">
        <f>INDEX(products!$A$1:$G$49,MATCH(orders!$E537,products!$A$1:$A$49,0), MATCH(orders!J$1,products!$A$1:$G$1,0))</f>
        <v>Lib</v>
      </c>
      <c r="K537" t="str">
        <f>INDEX(products!$A$1:$G$49,MATCH(orders!$E537,products!$A$1:$A$49,0), MATCH(orders!K$1,products!$A$1:$G$1,0))</f>
        <v>L</v>
      </c>
      <c r="L537" s="3">
        <f>INDEX(products!$A$1:$G$49,MATCH(orders!$E537,products!$A$1:$A$49,0), MATCH(orders!L$1,products!$A$1:$G$1,0))</f>
        <v>0.2</v>
      </c>
      <c r="M537" s="4">
        <f>INDEX(products!$A$1:$G$49,MATCH(orders!$E537,products!$A$1:$A$49,0), MATCH(orders!M$1,products!$A$1:$G$1,0))</f>
        <v>4.7549999999999999</v>
      </c>
      <c r="N537" s="4">
        <f t="shared" si="16"/>
        <v>9.51</v>
      </c>
      <c r="O537" t="str">
        <f t="shared" si="17"/>
        <v>Liberica</v>
      </c>
      <c r="P537" t="str" cm="1">
        <f t="array" ref="P537">_xlfn.IFS(K537 = "M", "Medium", K537 = "L", "Light", K537 = "D", "Dark")</f>
        <v>Light</v>
      </c>
      <c r="Q537" t="str">
        <f>_xlfn.XLOOKUP(Orders[[#This Row],[Customer ID]],customers!$A$2:$A$1001,customers!$I$2:$I$1001,,0)</f>
        <v>No</v>
      </c>
    </row>
    <row r="538" spans="2:17" x14ac:dyDescent="0.35">
      <c r="B538" s="2" t="s">
        <v>3521</v>
      </c>
      <c r="C538" s="5">
        <v>43544</v>
      </c>
      <c r="D538" s="2" t="s">
        <v>3368</v>
      </c>
      <c r="E538" t="s">
        <v>6163</v>
      </c>
      <c r="F538" s="2">
        <v>3</v>
      </c>
      <c r="G538" s="2" t="str">
        <f>INDEX(customers!$A$2:$I$1001,MATCH(orders!$D538,customers!$A$2:$A$1001,0), MATCH(orders!G$1,customers!$A$1:$I$1,0))</f>
        <v>Marja Urion</v>
      </c>
      <c r="H538" s="2" t="str">
        <f>IF(INDEX(customers!$A$2:$I$1001,MATCH(orders!$D538,customers!$A$2:$A$1001,0), MATCH(orders!H$1,customers!$A$1:$I$1,0)) = 0, " ", INDEX(customers!$A$2:$I$1001,MATCH(orders!$D538,customers!$A$2:$A$1001,0), MATCH(orders!H$1,customers!$A$1:$I$1,0)))</f>
        <v>murione5@alexa.com</v>
      </c>
      <c r="I538" s="2" t="str">
        <f>_xlfn.XLOOKUP(D538,customers!$A$1:$A$1001,customers!$G$1:$G$1001,,0)</f>
        <v>Ireland</v>
      </c>
      <c r="J538" t="str">
        <f>INDEX(products!$A$1:$G$49,MATCH(orders!$E538,products!$A$1:$A$49,0), MATCH(orders!J$1,products!$A$1:$G$1,0))</f>
        <v>Rob</v>
      </c>
      <c r="K538" t="str">
        <f>INDEX(products!$A$1:$G$49,MATCH(orders!$E538,products!$A$1:$A$49,0), MATCH(orders!K$1,products!$A$1:$G$1,0))</f>
        <v>D</v>
      </c>
      <c r="L538" s="3">
        <f>INDEX(products!$A$1:$G$49,MATCH(orders!$E538,products!$A$1:$A$49,0), MATCH(orders!L$1,products!$A$1:$G$1,0))</f>
        <v>0.2</v>
      </c>
      <c r="M538" s="4">
        <f>INDEX(products!$A$1:$G$49,MATCH(orders!$E538,products!$A$1:$A$49,0), MATCH(orders!M$1,products!$A$1:$G$1,0))</f>
        <v>2.6849999999999996</v>
      </c>
      <c r="N538" s="4">
        <f t="shared" si="16"/>
        <v>8.0549999999999997</v>
      </c>
      <c r="O538" t="str">
        <f t="shared" si="17"/>
        <v>Robusta</v>
      </c>
      <c r="P538" t="str" cm="1">
        <f t="array" ref="P538">_xlfn.IFS(K538 = "M", "Medium", K538 = "L", "Light", K538 = "D", "Dark")</f>
        <v>Dark</v>
      </c>
      <c r="Q538" t="str">
        <f>_xlfn.XLOOKUP(Orders[[#This Row],[Customer ID]],customers!$A$2:$A$1001,customers!$I$2:$I$1001,,0)</f>
        <v>Yes</v>
      </c>
    </row>
    <row r="539" spans="2:17" x14ac:dyDescent="0.35">
      <c r="B539" s="2" t="s">
        <v>3527</v>
      </c>
      <c r="C539" s="5">
        <v>44156</v>
      </c>
      <c r="D539" s="2" t="s">
        <v>3528</v>
      </c>
      <c r="E539" t="s">
        <v>6185</v>
      </c>
      <c r="F539" s="2">
        <v>4</v>
      </c>
      <c r="G539" s="2" t="str">
        <f>INDEX(customers!$A$2:$I$1001,MATCH(orders!$D539,customers!$A$2:$A$1001,0), MATCH(orders!G$1,customers!$A$1:$I$1,0))</f>
        <v>Hildegarde Brangan</v>
      </c>
      <c r="H539" s="2" t="str">
        <f>IF(INDEX(customers!$A$2:$I$1001,MATCH(orders!$D539,customers!$A$2:$A$1001,0), MATCH(orders!H$1,customers!$A$1:$I$1,0)) = 0, " ", INDEX(customers!$A$2:$I$1001,MATCH(orders!$D539,customers!$A$2:$A$1001,0), MATCH(orders!H$1,customers!$A$1:$I$1,0)))</f>
        <v>hbranganex@woothemes.com</v>
      </c>
      <c r="I539" s="2" t="str">
        <f>_xlfn.XLOOKUP(D539,customers!$A$1:$A$1001,customers!$G$1:$G$1001,,0)</f>
        <v>United States</v>
      </c>
      <c r="J539" t="str">
        <f>INDEX(products!$A$1:$G$49,MATCH(orders!$E539,products!$A$1:$A$49,0), MATCH(orders!J$1,products!$A$1:$G$1,0))</f>
        <v>Exc</v>
      </c>
      <c r="K539" t="str">
        <f>INDEX(products!$A$1:$G$49,MATCH(orders!$E539,products!$A$1:$A$49,0), MATCH(orders!K$1,products!$A$1:$G$1,0))</f>
        <v>D</v>
      </c>
      <c r="L539" s="3">
        <f>INDEX(products!$A$1:$G$49,MATCH(orders!$E539,products!$A$1:$A$49,0), MATCH(orders!L$1,products!$A$1:$G$1,0))</f>
        <v>2.5</v>
      </c>
      <c r="M539" s="4">
        <f>INDEX(products!$A$1:$G$49,MATCH(orders!$E539,products!$A$1:$A$49,0), MATCH(orders!M$1,products!$A$1:$G$1,0))</f>
        <v>27.945</v>
      </c>
      <c r="N539" s="4">
        <f t="shared" si="16"/>
        <v>111.78</v>
      </c>
      <c r="O539" t="str">
        <f t="shared" si="17"/>
        <v>Excelsa</v>
      </c>
      <c r="P539" t="str" cm="1">
        <f t="array" ref="P539">_xlfn.IFS(K539 = "M", "Medium", K539 = "L", "Light", K539 = "D", "Dark")</f>
        <v>Dark</v>
      </c>
      <c r="Q539" t="str">
        <f>_xlfn.XLOOKUP(Orders[[#This Row],[Customer ID]],customers!$A$2:$A$1001,customers!$I$2:$I$1001,,0)</f>
        <v>Yes</v>
      </c>
    </row>
    <row r="540" spans="2:17" x14ac:dyDescent="0.35">
      <c r="B540" s="2" t="s">
        <v>3532</v>
      </c>
      <c r="C540" s="5">
        <v>44482</v>
      </c>
      <c r="D540" s="2" t="s">
        <v>3533</v>
      </c>
      <c r="E540" t="s">
        <v>6163</v>
      </c>
      <c r="F540" s="2">
        <v>4</v>
      </c>
      <c r="G540" s="2" t="str">
        <f>INDEX(customers!$A$2:$I$1001,MATCH(orders!$D540,customers!$A$2:$A$1001,0), MATCH(orders!G$1,customers!$A$1:$I$1,0))</f>
        <v>Amii Gallyon</v>
      </c>
      <c r="H540" s="2" t="str">
        <f>IF(INDEX(customers!$A$2:$I$1001,MATCH(orders!$D540,customers!$A$2:$A$1001,0), MATCH(orders!H$1,customers!$A$1:$I$1,0)) = 0, " ", INDEX(customers!$A$2:$I$1001,MATCH(orders!$D540,customers!$A$2:$A$1001,0), MATCH(orders!H$1,customers!$A$1:$I$1,0)))</f>
        <v>agallyoney@engadget.com</v>
      </c>
      <c r="I540" s="2" t="str">
        <f>_xlfn.XLOOKUP(D540,customers!$A$1:$A$1001,customers!$G$1:$G$1001,,0)</f>
        <v>United States</v>
      </c>
      <c r="J540" t="str">
        <f>INDEX(products!$A$1:$G$49,MATCH(orders!$E540,products!$A$1:$A$49,0), MATCH(orders!J$1,products!$A$1:$G$1,0))</f>
        <v>Rob</v>
      </c>
      <c r="K540" t="str">
        <f>INDEX(products!$A$1:$G$49,MATCH(orders!$E540,products!$A$1:$A$49,0), MATCH(orders!K$1,products!$A$1:$G$1,0))</f>
        <v>D</v>
      </c>
      <c r="L540" s="3">
        <f>INDEX(products!$A$1:$G$49,MATCH(orders!$E540,products!$A$1:$A$49,0), MATCH(orders!L$1,products!$A$1:$G$1,0))</f>
        <v>0.2</v>
      </c>
      <c r="M540" s="4">
        <f>INDEX(products!$A$1:$G$49,MATCH(orders!$E540,products!$A$1:$A$49,0), MATCH(orders!M$1,products!$A$1:$G$1,0))</f>
        <v>2.6849999999999996</v>
      </c>
      <c r="N540" s="4">
        <f t="shared" si="16"/>
        <v>10.739999999999998</v>
      </c>
      <c r="O540" t="str">
        <f t="shared" si="17"/>
        <v>Robusta</v>
      </c>
      <c r="P540" t="str" cm="1">
        <f t="array" ref="P540">_xlfn.IFS(K540 = "M", "Medium", K540 = "L", "Light", K540 = "D", "Dark")</f>
        <v>Dark</v>
      </c>
      <c r="Q540" t="str">
        <f>_xlfn.XLOOKUP(Orders[[#This Row],[Customer ID]],customers!$A$2:$A$1001,customers!$I$2:$I$1001,,0)</f>
        <v>Yes</v>
      </c>
    </row>
    <row r="541" spans="2:17" x14ac:dyDescent="0.35">
      <c r="B541" s="2" t="s">
        <v>3537</v>
      </c>
      <c r="C541" s="5">
        <v>44488</v>
      </c>
      <c r="D541" s="2" t="s">
        <v>3538</v>
      </c>
      <c r="E541" t="s">
        <v>6172</v>
      </c>
      <c r="F541" s="2">
        <v>5</v>
      </c>
      <c r="G541" s="2" t="str">
        <f>INDEX(customers!$A$2:$I$1001,MATCH(orders!$D541,customers!$A$2:$A$1001,0), MATCH(orders!G$1,customers!$A$1:$I$1,0))</f>
        <v>Birgit Domange</v>
      </c>
      <c r="H541" s="2" t="str">
        <f>IF(INDEX(customers!$A$2:$I$1001,MATCH(orders!$D541,customers!$A$2:$A$1001,0), MATCH(orders!H$1,customers!$A$1:$I$1,0)) = 0, " ", INDEX(customers!$A$2:$I$1001,MATCH(orders!$D541,customers!$A$2:$A$1001,0), MATCH(orders!H$1,customers!$A$1:$I$1,0)))</f>
        <v>bdomangeez@yahoo.co.jp</v>
      </c>
      <c r="I541" s="2" t="str">
        <f>_xlfn.XLOOKUP(D541,customers!$A$1:$A$1001,customers!$G$1:$G$1001,,0)</f>
        <v>United States</v>
      </c>
      <c r="J541" t="str">
        <f>INDEX(products!$A$1:$G$49,MATCH(orders!$E541,products!$A$1:$A$49,0), MATCH(orders!J$1,products!$A$1:$G$1,0))</f>
        <v>Rob</v>
      </c>
      <c r="K541" t="str">
        <f>INDEX(products!$A$1:$G$49,MATCH(orders!$E541,products!$A$1:$A$49,0), MATCH(orders!K$1,products!$A$1:$G$1,0))</f>
        <v>D</v>
      </c>
      <c r="L541" s="3">
        <f>INDEX(products!$A$1:$G$49,MATCH(orders!$E541,products!$A$1:$A$49,0), MATCH(orders!L$1,products!$A$1:$G$1,0))</f>
        <v>0.5</v>
      </c>
      <c r="M541" s="4">
        <f>INDEX(products!$A$1:$G$49,MATCH(orders!$E541,products!$A$1:$A$49,0), MATCH(orders!M$1,products!$A$1:$G$1,0))</f>
        <v>5.3699999999999992</v>
      </c>
      <c r="N541" s="4">
        <f t="shared" si="16"/>
        <v>26.849999999999994</v>
      </c>
      <c r="O541" t="str">
        <f t="shared" si="17"/>
        <v>Robusta</v>
      </c>
      <c r="P541" t="str" cm="1">
        <f t="array" ref="P541">_xlfn.IFS(K541 = "M", "Medium", K541 = "L", "Light", K541 = "D", "Dark")</f>
        <v>Dark</v>
      </c>
      <c r="Q541" t="str">
        <f>_xlfn.XLOOKUP(Orders[[#This Row],[Customer ID]],customers!$A$2:$A$1001,customers!$I$2:$I$1001,,0)</f>
        <v>No</v>
      </c>
    </row>
    <row r="542" spans="2:17" x14ac:dyDescent="0.35">
      <c r="B542" s="2" t="s">
        <v>3542</v>
      </c>
      <c r="C542" s="5">
        <v>43584</v>
      </c>
      <c r="D542" s="2" t="s">
        <v>3543</v>
      </c>
      <c r="E542" t="s">
        <v>6170</v>
      </c>
      <c r="F542" s="2">
        <v>4</v>
      </c>
      <c r="G542" s="2" t="str">
        <f>INDEX(customers!$A$2:$I$1001,MATCH(orders!$D542,customers!$A$2:$A$1001,0), MATCH(orders!G$1,customers!$A$1:$I$1,0))</f>
        <v>Killian Osler</v>
      </c>
      <c r="H542" s="2" t="str">
        <f>IF(INDEX(customers!$A$2:$I$1001,MATCH(orders!$D542,customers!$A$2:$A$1001,0), MATCH(orders!H$1,customers!$A$1:$I$1,0)) = 0, " ", INDEX(customers!$A$2:$I$1001,MATCH(orders!$D542,customers!$A$2:$A$1001,0), MATCH(orders!H$1,customers!$A$1:$I$1,0)))</f>
        <v>koslerf0@gmpg.org</v>
      </c>
      <c r="I542" s="2" t="str">
        <f>_xlfn.XLOOKUP(D542,customers!$A$1:$A$1001,customers!$G$1:$G$1001,,0)</f>
        <v>United States</v>
      </c>
      <c r="J542" t="str">
        <f>INDEX(products!$A$1:$G$49,MATCH(orders!$E542,products!$A$1:$A$49,0), MATCH(orders!J$1,products!$A$1:$G$1,0))</f>
        <v>Lib</v>
      </c>
      <c r="K542" t="str">
        <f>INDEX(products!$A$1:$G$49,MATCH(orders!$E542,products!$A$1:$A$49,0), MATCH(orders!K$1,products!$A$1:$G$1,0))</f>
        <v>L</v>
      </c>
      <c r="L542" s="3">
        <f>INDEX(products!$A$1:$G$49,MATCH(orders!$E542,products!$A$1:$A$49,0), MATCH(orders!L$1,products!$A$1:$G$1,0))</f>
        <v>1</v>
      </c>
      <c r="M542" s="4">
        <f>INDEX(products!$A$1:$G$49,MATCH(orders!$E542,products!$A$1:$A$49,0), MATCH(orders!M$1,products!$A$1:$G$1,0))</f>
        <v>15.85</v>
      </c>
      <c r="N542" s="4">
        <f t="shared" si="16"/>
        <v>63.4</v>
      </c>
      <c r="O542" t="str">
        <f t="shared" si="17"/>
        <v>Liberica</v>
      </c>
      <c r="P542" t="str" cm="1">
        <f t="array" ref="P542">_xlfn.IFS(K542 = "M", "Medium", K542 = "L", "Light", K542 = "D", "Dark")</f>
        <v>Light</v>
      </c>
      <c r="Q542" t="str">
        <f>_xlfn.XLOOKUP(Orders[[#This Row],[Customer ID]],customers!$A$2:$A$1001,customers!$I$2:$I$1001,,0)</f>
        <v>Yes</v>
      </c>
    </row>
    <row r="543" spans="2:17" x14ac:dyDescent="0.35">
      <c r="B543" s="2" t="s">
        <v>3548</v>
      </c>
      <c r="C543" s="5">
        <v>43750</v>
      </c>
      <c r="D543" s="2" t="s">
        <v>3549</v>
      </c>
      <c r="E543" t="s">
        <v>6168</v>
      </c>
      <c r="F543" s="2">
        <v>1</v>
      </c>
      <c r="G543" s="2" t="str">
        <f>INDEX(customers!$A$2:$I$1001,MATCH(orders!$D543,customers!$A$2:$A$1001,0), MATCH(orders!G$1,customers!$A$1:$I$1,0))</f>
        <v>Lora Dukes</v>
      </c>
      <c r="H543" s="2" t="str">
        <f>IF(INDEX(customers!$A$2:$I$1001,MATCH(orders!$D543,customers!$A$2:$A$1001,0), MATCH(orders!H$1,customers!$A$1:$I$1,0)) = 0, " ", INDEX(customers!$A$2:$I$1001,MATCH(orders!$D543,customers!$A$2:$A$1001,0), MATCH(orders!H$1,customers!$A$1:$I$1,0)))</f>
        <v xml:space="preserve"> </v>
      </c>
      <c r="I543" s="2" t="str">
        <f>_xlfn.XLOOKUP(D543,customers!$A$1:$A$1001,customers!$G$1:$G$1001,,0)</f>
        <v>Ireland</v>
      </c>
      <c r="J543" t="str">
        <f>INDEX(products!$A$1:$G$49,MATCH(orders!$E543,products!$A$1:$A$49,0), MATCH(orders!J$1,products!$A$1:$G$1,0))</f>
        <v>Ara</v>
      </c>
      <c r="K543" t="str">
        <f>INDEX(products!$A$1:$G$49,MATCH(orders!$E543,products!$A$1:$A$49,0), MATCH(orders!K$1,products!$A$1:$G$1,0))</f>
        <v>D</v>
      </c>
      <c r="L543" s="3">
        <f>INDEX(products!$A$1:$G$49,MATCH(orders!$E543,products!$A$1:$A$49,0), MATCH(orders!L$1,products!$A$1:$G$1,0))</f>
        <v>2.5</v>
      </c>
      <c r="M543" s="4">
        <f>INDEX(products!$A$1:$G$49,MATCH(orders!$E543,products!$A$1:$A$49,0), MATCH(orders!M$1,products!$A$1:$G$1,0))</f>
        <v>22.884999999999998</v>
      </c>
      <c r="N543" s="4">
        <f t="shared" si="16"/>
        <v>22.884999999999998</v>
      </c>
      <c r="O543" t="str">
        <f t="shared" si="17"/>
        <v>Arabica</v>
      </c>
      <c r="P543" t="str" cm="1">
        <f t="array" ref="P543">_xlfn.IFS(K543 = "M", "Medium", K543 = "L", "Light", K543 = "D", "Dark")</f>
        <v>Dark</v>
      </c>
      <c r="Q543" t="str">
        <f>_xlfn.XLOOKUP(Orders[[#This Row],[Customer ID]],customers!$A$2:$A$1001,customers!$I$2:$I$1001,,0)</f>
        <v>Yes</v>
      </c>
    </row>
    <row r="544" spans="2:17" x14ac:dyDescent="0.35">
      <c r="B544" s="2" t="s">
        <v>3553</v>
      </c>
      <c r="C544" s="5">
        <v>44335</v>
      </c>
      <c r="D544" s="2" t="s">
        <v>3554</v>
      </c>
      <c r="E544" t="s">
        <v>6175</v>
      </c>
      <c r="F544" s="2">
        <v>4</v>
      </c>
      <c r="G544" s="2" t="str">
        <f>INDEX(customers!$A$2:$I$1001,MATCH(orders!$D544,customers!$A$2:$A$1001,0), MATCH(orders!G$1,customers!$A$1:$I$1,0))</f>
        <v>Zack Pellett</v>
      </c>
      <c r="H544" s="2" t="str">
        <f>IF(INDEX(customers!$A$2:$I$1001,MATCH(orders!$D544,customers!$A$2:$A$1001,0), MATCH(orders!H$1,customers!$A$1:$I$1,0)) = 0, " ", INDEX(customers!$A$2:$I$1001,MATCH(orders!$D544,customers!$A$2:$A$1001,0), MATCH(orders!H$1,customers!$A$1:$I$1,0)))</f>
        <v>zpellettf2@dailymotion.com</v>
      </c>
      <c r="I544" s="2" t="str">
        <f>_xlfn.XLOOKUP(D544,customers!$A$1:$A$1001,customers!$G$1:$G$1001,,0)</f>
        <v>United States</v>
      </c>
      <c r="J544" t="str">
        <f>INDEX(products!$A$1:$G$49,MATCH(orders!$E544,products!$A$1:$A$49,0), MATCH(orders!J$1,products!$A$1:$G$1,0))</f>
        <v>Ara</v>
      </c>
      <c r="K544" t="str">
        <f>INDEX(products!$A$1:$G$49,MATCH(orders!$E544,products!$A$1:$A$49,0), MATCH(orders!K$1,products!$A$1:$G$1,0))</f>
        <v>M</v>
      </c>
      <c r="L544" s="3">
        <f>INDEX(products!$A$1:$G$49,MATCH(orders!$E544,products!$A$1:$A$49,0), MATCH(orders!L$1,products!$A$1:$G$1,0))</f>
        <v>2.5</v>
      </c>
      <c r="M544" s="4">
        <f>INDEX(products!$A$1:$G$49,MATCH(orders!$E544,products!$A$1:$A$49,0), MATCH(orders!M$1,products!$A$1:$G$1,0))</f>
        <v>25.874999999999996</v>
      </c>
      <c r="N544" s="4">
        <f t="shared" si="16"/>
        <v>103.49999999999999</v>
      </c>
      <c r="O544" t="str">
        <f t="shared" si="17"/>
        <v>Arabica</v>
      </c>
      <c r="P544" t="str" cm="1">
        <f t="array" ref="P544">_xlfn.IFS(K544 = "M", "Medium", K544 = "L", "Light", K544 = "D", "Dark")</f>
        <v>Medium</v>
      </c>
      <c r="Q544" t="str">
        <f>_xlfn.XLOOKUP(Orders[[#This Row],[Customer ID]],customers!$A$2:$A$1001,customers!$I$2:$I$1001,,0)</f>
        <v>No</v>
      </c>
    </row>
    <row r="545" spans="2:17" x14ac:dyDescent="0.35">
      <c r="B545" s="2" t="s">
        <v>3559</v>
      </c>
      <c r="C545" s="5">
        <v>44380</v>
      </c>
      <c r="D545" s="2" t="s">
        <v>3560</v>
      </c>
      <c r="E545" t="s">
        <v>6142</v>
      </c>
      <c r="F545" s="2">
        <v>2</v>
      </c>
      <c r="G545" s="2" t="str">
        <f>INDEX(customers!$A$2:$I$1001,MATCH(orders!$D545,customers!$A$2:$A$1001,0), MATCH(orders!G$1,customers!$A$1:$I$1,0))</f>
        <v>Ilaire Sprakes</v>
      </c>
      <c r="H545" s="2" t="str">
        <f>IF(INDEX(customers!$A$2:$I$1001,MATCH(orders!$D545,customers!$A$2:$A$1001,0), MATCH(orders!H$1,customers!$A$1:$I$1,0)) = 0, " ", INDEX(customers!$A$2:$I$1001,MATCH(orders!$D545,customers!$A$2:$A$1001,0), MATCH(orders!H$1,customers!$A$1:$I$1,0)))</f>
        <v>isprakesf3@spiegel.de</v>
      </c>
      <c r="I545" s="2" t="str">
        <f>_xlfn.XLOOKUP(D545,customers!$A$1:$A$1001,customers!$G$1:$G$1001,,0)</f>
        <v>United States</v>
      </c>
      <c r="J545" t="str">
        <f>INDEX(products!$A$1:$G$49,MATCH(orders!$E545,products!$A$1:$A$49,0), MATCH(orders!J$1,products!$A$1:$G$1,0))</f>
        <v>Rob</v>
      </c>
      <c r="K545" t="str">
        <f>INDEX(products!$A$1:$G$49,MATCH(orders!$E545,products!$A$1:$A$49,0), MATCH(orders!K$1,products!$A$1:$G$1,0))</f>
        <v>L</v>
      </c>
      <c r="L545" s="3">
        <f>INDEX(products!$A$1:$G$49,MATCH(orders!$E545,products!$A$1:$A$49,0), MATCH(orders!L$1,products!$A$1:$G$1,0))</f>
        <v>2.5</v>
      </c>
      <c r="M545" s="4">
        <f>INDEX(products!$A$1:$G$49,MATCH(orders!$E545,products!$A$1:$A$49,0), MATCH(orders!M$1,products!$A$1:$G$1,0))</f>
        <v>27.484999999999996</v>
      </c>
      <c r="N545" s="4">
        <f t="shared" si="16"/>
        <v>54.969999999999992</v>
      </c>
      <c r="O545" t="str">
        <f t="shared" si="17"/>
        <v>Robusta</v>
      </c>
      <c r="P545" t="str" cm="1">
        <f t="array" ref="P545">_xlfn.IFS(K545 = "M", "Medium", K545 = "L", "Light", K545 = "D", "Dark")</f>
        <v>Light</v>
      </c>
      <c r="Q545" t="str">
        <f>_xlfn.XLOOKUP(Orders[[#This Row],[Customer ID]],customers!$A$2:$A$1001,customers!$I$2:$I$1001,,0)</f>
        <v>No</v>
      </c>
    </row>
    <row r="546" spans="2:17" x14ac:dyDescent="0.35">
      <c r="B546" s="2" t="s">
        <v>3565</v>
      </c>
      <c r="C546" s="5">
        <v>43869</v>
      </c>
      <c r="D546" s="2" t="s">
        <v>3566</v>
      </c>
      <c r="E546" t="s">
        <v>6180</v>
      </c>
      <c r="F546" s="2">
        <v>2</v>
      </c>
      <c r="G546" s="2" t="str">
        <f>INDEX(customers!$A$2:$I$1001,MATCH(orders!$D546,customers!$A$2:$A$1001,0), MATCH(orders!G$1,customers!$A$1:$I$1,0))</f>
        <v>Heda Fromant</v>
      </c>
      <c r="H546" s="2" t="str">
        <f>IF(INDEX(customers!$A$2:$I$1001,MATCH(orders!$D546,customers!$A$2:$A$1001,0), MATCH(orders!H$1,customers!$A$1:$I$1,0)) = 0, " ", INDEX(customers!$A$2:$I$1001,MATCH(orders!$D546,customers!$A$2:$A$1001,0), MATCH(orders!H$1,customers!$A$1:$I$1,0)))</f>
        <v>hfromantf4@ucsd.edu</v>
      </c>
      <c r="I546" s="2" t="str">
        <f>_xlfn.XLOOKUP(D546,customers!$A$1:$A$1001,customers!$G$1:$G$1001,,0)</f>
        <v>United States</v>
      </c>
      <c r="J546" t="str">
        <f>INDEX(products!$A$1:$G$49,MATCH(orders!$E546,products!$A$1:$A$49,0), MATCH(orders!J$1,products!$A$1:$G$1,0))</f>
        <v>Ara</v>
      </c>
      <c r="K546" t="str">
        <f>INDEX(products!$A$1:$G$49,MATCH(orders!$E546,products!$A$1:$A$49,0), MATCH(orders!K$1,products!$A$1:$G$1,0))</f>
        <v>L</v>
      </c>
      <c r="L546" s="3">
        <f>INDEX(products!$A$1:$G$49,MATCH(orders!$E546,products!$A$1:$A$49,0), MATCH(orders!L$1,products!$A$1:$G$1,0))</f>
        <v>0.5</v>
      </c>
      <c r="M546" s="4">
        <f>INDEX(products!$A$1:$G$49,MATCH(orders!$E546,products!$A$1:$A$49,0), MATCH(orders!M$1,products!$A$1:$G$1,0))</f>
        <v>7.77</v>
      </c>
      <c r="N546" s="4">
        <f t="shared" si="16"/>
        <v>15.54</v>
      </c>
      <c r="O546" t="str">
        <f t="shared" si="17"/>
        <v>Arabica</v>
      </c>
      <c r="P546" t="str" cm="1">
        <f t="array" ref="P546">_xlfn.IFS(K546 = "M", "Medium", K546 = "L", "Light", K546 = "D", "Dark")</f>
        <v>Light</v>
      </c>
      <c r="Q546" t="str">
        <f>_xlfn.XLOOKUP(Orders[[#This Row],[Customer ID]],customers!$A$2:$A$1001,customers!$I$2:$I$1001,,0)</f>
        <v>No</v>
      </c>
    </row>
    <row r="547" spans="2:17" x14ac:dyDescent="0.35">
      <c r="B547" s="2" t="s">
        <v>3571</v>
      </c>
      <c r="C547" s="5">
        <v>44120</v>
      </c>
      <c r="D547" s="2" t="s">
        <v>3572</v>
      </c>
      <c r="E547" t="s">
        <v>6150</v>
      </c>
      <c r="F547" s="2">
        <v>4</v>
      </c>
      <c r="G547" s="2" t="str">
        <f>INDEX(customers!$A$2:$I$1001,MATCH(orders!$D547,customers!$A$2:$A$1001,0), MATCH(orders!G$1,customers!$A$1:$I$1,0))</f>
        <v>Rufus Flear</v>
      </c>
      <c r="H547" s="2" t="str">
        <f>IF(INDEX(customers!$A$2:$I$1001,MATCH(orders!$D547,customers!$A$2:$A$1001,0), MATCH(orders!H$1,customers!$A$1:$I$1,0)) = 0, " ", INDEX(customers!$A$2:$I$1001,MATCH(orders!$D547,customers!$A$2:$A$1001,0), MATCH(orders!H$1,customers!$A$1:$I$1,0)))</f>
        <v>rflearf5@artisteer.com</v>
      </c>
      <c r="I547" s="2" t="str">
        <f>_xlfn.XLOOKUP(D547,customers!$A$1:$A$1001,customers!$G$1:$G$1001,,0)</f>
        <v>United Kingdom</v>
      </c>
      <c r="J547" t="str">
        <f>INDEX(products!$A$1:$G$49,MATCH(orders!$E547,products!$A$1:$A$49,0), MATCH(orders!J$1,products!$A$1:$G$1,0))</f>
        <v>Lib</v>
      </c>
      <c r="K547" t="str">
        <f>INDEX(products!$A$1:$G$49,MATCH(orders!$E547,products!$A$1:$A$49,0), MATCH(orders!K$1,products!$A$1:$G$1,0))</f>
        <v>D</v>
      </c>
      <c r="L547" s="3">
        <f>INDEX(products!$A$1:$G$49,MATCH(orders!$E547,products!$A$1:$A$49,0), MATCH(orders!L$1,products!$A$1:$G$1,0))</f>
        <v>0.2</v>
      </c>
      <c r="M547" s="4">
        <f>INDEX(products!$A$1:$G$49,MATCH(orders!$E547,products!$A$1:$A$49,0), MATCH(orders!M$1,products!$A$1:$G$1,0))</f>
        <v>3.8849999999999998</v>
      </c>
      <c r="N547" s="4">
        <f t="shared" si="16"/>
        <v>15.54</v>
      </c>
      <c r="O547" t="str">
        <f t="shared" si="17"/>
        <v>Liberica</v>
      </c>
      <c r="P547" t="str" cm="1">
        <f t="array" ref="P547">_xlfn.IFS(K547 = "M", "Medium", K547 = "L", "Light", K547 = "D", "Dark")</f>
        <v>Dark</v>
      </c>
      <c r="Q547" t="str">
        <f>_xlfn.XLOOKUP(Orders[[#This Row],[Customer ID]],customers!$A$2:$A$1001,customers!$I$2:$I$1001,,0)</f>
        <v>No</v>
      </c>
    </row>
    <row r="548" spans="2:17" x14ac:dyDescent="0.35">
      <c r="B548" s="2" t="s">
        <v>3577</v>
      </c>
      <c r="C548" s="5">
        <v>44127</v>
      </c>
      <c r="D548" s="2" t="s">
        <v>3578</v>
      </c>
      <c r="E548" t="s">
        <v>6185</v>
      </c>
      <c r="F548" s="2">
        <v>3</v>
      </c>
      <c r="G548" s="2" t="str">
        <f>INDEX(customers!$A$2:$I$1001,MATCH(orders!$D548,customers!$A$2:$A$1001,0), MATCH(orders!G$1,customers!$A$1:$I$1,0))</f>
        <v>Dom Milella</v>
      </c>
      <c r="H548" s="2" t="str">
        <f>IF(INDEX(customers!$A$2:$I$1001,MATCH(orders!$D548,customers!$A$2:$A$1001,0), MATCH(orders!H$1,customers!$A$1:$I$1,0)) = 0, " ", INDEX(customers!$A$2:$I$1001,MATCH(orders!$D548,customers!$A$2:$A$1001,0), MATCH(orders!H$1,customers!$A$1:$I$1,0)))</f>
        <v xml:space="preserve"> </v>
      </c>
      <c r="I548" s="2" t="str">
        <f>_xlfn.XLOOKUP(D548,customers!$A$1:$A$1001,customers!$G$1:$G$1001,,0)</f>
        <v>Ireland</v>
      </c>
      <c r="J548" t="str">
        <f>INDEX(products!$A$1:$G$49,MATCH(orders!$E548,products!$A$1:$A$49,0), MATCH(orders!J$1,products!$A$1:$G$1,0))</f>
        <v>Exc</v>
      </c>
      <c r="K548" t="str">
        <f>INDEX(products!$A$1:$G$49,MATCH(orders!$E548,products!$A$1:$A$49,0), MATCH(orders!K$1,products!$A$1:$G$1,0))</f>
        <v>D</v>
      </c>
      <c r="L548" s="3">
        <f>INDEX(products!$A$1:$G$49,MATCH(orders!$E548,products!$A$1:$A$49,0), MATCH(orders!L$1,products!$A$1:$G$1,0))</f>
        <v>2.5</v>
      </c>
      <c r="M548" s="4">
        <f>INDEX(products!$A$1:$G$49,MATCH(orders!$E548,products!$A$1:$A$49,0), MATCH(orders!M$1,products!$A$1:$G$1,0))</f>
        <v>27.945</v>
      </c>
      <c r="N548" s="4">
        <f t="shared" si="16"/>
        <v>83.835000000000008</v>
      </c>
      <c r="O548" t="str">
        <f t="shared" si="17"/>
        <v>Excelsa</v>
      </c>
      <c r="P548" t="str" cm="1">
        <f t="array" ref="P548">_xlfn.IFS(K548 = "M", "Medium", K548 = "L", "Light", K548 = "D", "Dark")</f>
        <v>Dark</v>
      </c>
      <c r="Q548" t="str">
        <f>_xlfn.XLOOKUP(Orders[[#This Row],[Customer ID]],customers!$A$2:$A$1001,customers!$I$2:$I$1001,,0)</f>
        <v>No</v>
      </c>
    </row>
    <row r="549" spans="2:17" x14ac:dyDescent="0.35">
      <c r="B549" s="2" t="s">
        <v>3582</v>
      </c>
      <c r="C549" s="5">
        <v>44265</v>
      </c>
      <c r="D549" s="2" t="s">
        <v>3594</v>
      </c>
      <c r="E549" t="s">
        <v>6178</v>
      </c>
      <c r="F549" s="2">
        <v>3</v>
      </c>
      <c r="G549" s="2" t="str">
        <f>INDEX(customers!$A$2:$I$1001,MATCH(orders!$D549,customers!$A$2:$A$1001,0), MATCH(orders!G$1,customers!$A$1:$I$1,0))</f>
        <v>Wilek Lightollers</v>
      </c>
      <c r="H549" s="2" t="str">
        <f>IF(INDEX(customers!$A$2:$I$1001,MATCH(orders!$D549,customers!$A$2:$A$1001,0), MATCH(orders!H$1,customers!$A$1:$I$1,0)) = 0, " ", INDEX(customers!$A$2:$I$1001,MATCH(orders!$D549,customers!$A$2:$A$1001,0), MATCH(orders!H$1,customers!$A$1:$I$1,0)))</f>
        <v>wlightollersf9@baidu.com</v>
      </c>
      <c r="I549" s="2" t="str">
        <f>_xlfn.XLOOKUP(D549,customers!$A$1:$A$1001,customers!$G$1:$G$1001,,0)</f>
        <v>United States</v>
      </c>
      <c r="J549" t="str">
        <f>INDEX(products!$A$1:$G$49,MATCH(orders!$E549,products!$A$1:$A$49,0), MATCH(orders!J$1,products!$A$1:$G$1,0))</f>
        <v>Rob</v>
      </c>
      <c r="K549" t="str">
        <f>INDEX(products!$A$1:$G$49,MATCH(orders!$E549,products!$A$1:$A$49,0), MATCH(orders!K$1,products!$A$1:$G$1,0))</f>
        <v>L</v>
      </c>
      <c r="L549" s="3">
        <f>INDEX(products!$A$1:$G$49,MATCH(orders!$E549,products!$A$1:$A$49,0), MATCH(orders!L$1,products!$A$1:$G$1,0))</f>
        <v>0.2</v>
      </c>
      <c r="M549" s="4">
        <f>INDEX(products!$A$1:$G$49,MATCH(orders!$E549,products!$A$1:$A$49,0), MATCH(orders!M$1,products!$A$1:$G$1,0))</f>
        <v>3.5849999999999995</v>
      </c>
      <c r="N549" s="4">
        <f t="shared" si="16"/>
        <v>10.754999999999999</v>
      </c>
      <c r="O549" t="str">
        <f t="shared" si="17"/>
        <v>Robusta</v>
      </c>
      <c r="P549" t="str" cm="1">
        <f t="array" ref="P549">_xlfn.IFS(K549 = "M", "Medium", K549 = "L", "Light", K549 = "D", "Dark")</f>
        <v>Light</v>
      </c>
      <c r="Q549" t="str">
        <f>_xlfn.XLOOKUP(Orders[[#This Row],[Customer ID]],customers!$A$2:$A$1001,customers!$I$2:$I$1001,,0)</f>
        <v>Yes</v>
      </c>
    </row>
    <row r="550" spans="2:17" x14ac:dyDescent="0.35">
      <c r="B550" s="2" t="s">
        <v>3587</v>
      </c>
      <c r="C550" s="5">
        <v>44384</v>
      </c>
      <c r="D550" s="2" t="s">
        <v>3588</v>
      </c>
      <c r="E550" t="s">
        <v>6184</v>
      </c>
      <c r="F550" s="2">
        <v>3</v>
      </c>
      <c r="G550" s="2" t="str">
        <f>INDEX(customers!$A$2:$I$1001,MATCH(orders!$D550,customers!$A$2:$A$1001,0), MATCH(orders!G$1,customers!$A$1:$I$1,0))</f>
        <v>Bette-ann Munden</v>
      </c>
      <c r="H550" s="2" t="str">
        <f>IF(INDEX(customers!$A$2:$I$1001,MATCH(orders!$D550,customers!$A$2:$A$1001,0), MATCH(orders!H$1,customers!$A$1:$I$1,0)) = 0, " ", INDEX(customers!$A$2:$I$1001,MATCH(orders!$D550,customers!$A$2:$A$1001,0), MATCH(orders!H$1,customers!$A$1:$I$1,0)))</f>
        <v>bmundenf8@elpais.com</v>
      </c>
      <c r="I550" s="2" t="str">
        <f>_xlfn.XLOOKUP(D550,customers!$A$1:$A$1001,customers!$G$1:$G$1001,,0)</f>
        <v>United States</v>
      </c>
      <c r="J550" t="str">
        <f>INDEX(products!$A$1:$G$49,MATCH(orders!$E550,products!$A$1:$A$49,0), MATCH(orders!J$1,products!$A$1:$G$1,0))</f>
        <v>Exc</v>
      </c>
      <c r="K550" t="str">
        <f>INDEX(products!$A$1:$G$49,MATCH(orders!$E550,products!$A$1:$A$49,0), MATCH(orders!K$1,products!$A$1:$G$1,0))</f>
        <v>L</v>
      </c>
      <c r="L550" s="3">
        <f>INDEX(products!$A$1:$G$49,MATCH(orders!$E550,products!$A$1:$A$49,0), MATCH(orders!L$1,products!$A$1:$G$1,0))</f>
        <v>0.2</v>
      </c>
      <c r="M550" s="4">
        <f>INDEX(products!$A$1:$G$49,MATCH(orders!$E550,products!$A$1:$A$49,0), MATCH(orders!M$1,products!$A$1:$G$1,0))</f>
        <v>4.4550000000000001</v>
      </c>
      <c r="N550" s="4">
        <f t="shared" si="16"/>
        <v>13.365</v>
      </c>
      <c r="O550" t="str">
        <f t="shared" si="17"/>
        <v>Excelsa</v>
      </c>
      <c r="P550" t="str" cm="1">
        <f t="array" ref="P550">_xlfn.IFS(K550 = "M", "Medium", K550 = "L", "Light", K550 = "D", "Dark")</f>
        <v>Light</v>
      </c>
      <c r="Q550" t="str">
        <f>_xlfn.XLOOKUP(Orders[[#This Row],[Customer ID]],customers!$A$2:$A$1001,customers!$I$2:$I$1001,,0)</f>
        <v>Yes</v>
      </c>
    </row>
    <row r="551" spans="2:17" x14ac:dyDescent="0.35">
      <c r="B551" s="2" t="s">
        <v>3593</v>
      </c>
      <c r="C551" s="5">
        <v>44232</v>
      </c>
      <c r="D551" s="2" t="s">
        <v>3594</v>
      </c>
      <c r="E551" t="s">
        <v>6184</v>
      </c>
      <c r="F551" s="2">
        <v>4</v>
      </c>
      <c r="G551" s="2" t="str">
        <f>INDEX(customers!$A$2:$I$1001,MATCH(orders!$D551,customers!$A$2:$A$1001,0), MATCH(orders!G$1,customers!$A$1:$I$1,0))</f>
        <v>Wilek Lightollers</v>
      </c>
      <c r="H551" s="2" t="str">
        <f>IF(INDEX(customers!$A$2:$I$1001,MATCH(orders!$D551,customers!$A$2:$A$1001,0), MATCH(orders!H$1,customers!$A$1:$I$1,0)) = 0, " ", INDEX(customers!$A$2:$I$1001,MATCH(orders!$D551,customers!$A$2:$A$1001,0), MATCH(orders!H$1,customers!$A$1:$I$1,0)))</f>
        <v>wlightollersf9@baidu.com</v>
      </c>
      <c r="I551" s="2" t="str">
        <f>_xlfn.XLOOKUP(D551,customers!$A$1:$A$1001,customers!$G$1:$G$1001,,0)</f>
        <v>United States</v>
      </c>
      <c r="J551" t="str">
        <f>INDEX(products!$A$1:$G$49,MATCH(orders!$E551,products!$A$1:$A$49,0), MATCH(orders!J$1,products!$A$1:$G$1,0))</f>
        <v>Exc</v>
      </c>
      <c r="K551" t="str">
        <f>INDEX(products!$A$1:$G$49,MATCH(orders!$E551,products!$A$1:$A$49,0), MATCH(orders!K$1,products!$A$1:$G$1,0))</f>
        <v>L</v>
      </c>
      <c r="L551" s="3">
        <f>INDEX(products!$A$1:$G$49,MATCH(orders!$E551,products!$A$1:$A$49,0), MATCH(orders!L$1,products!$A$1:$G$1,0))</f>
        <v>0.2</v>
      </c>
      <c r="M551" s="4">
        <f>INDEX(products!$A$1:$G$49,MATCH(orders!$E551,products!$A$1:$A$49,0), MATCH(orders!M$1,products!$A$1:$G$1,0))</f>
        <v>4.4550000000000001</v>
      </c>
      <c r="N551" s="4">
        <f t="shared" si="16"/>
        <v>17.82</v>
      </c>
      <c r="O551" t="str">
        <f t="shared" si="17"/>
        <v>Excelsa</v>
      </c>
      <c r="P551" t="str" cm="1">
        <f t="array" ref="P551">_xlfn.IFS(K551 = "M", "Medium", K551 = "L", "Light", K551 = "D", "Dark")</f>
        <v>Light</v>
      </c>
      <c r="Q551" t="str">
        <f>_xlfn.XLOOKUP(Orders[[#This Row],[Customer ID]],customers!$A$2:$A$1001,customers!$I$2:$I$1001,,0)</f>
        <v>Yes</v>
      </c>
    </row>
    <row r="552" spans="2:17" x14ac:dyDescent="0.35">
      <c r="B552" s="2" t="s">
        <v>3599</v>
      </c>
      <c r="C552" s="5">
        <v>44176</v>
      </c>
      <c r="D552" s="2" t="s">
        <v>3600</v>
      </c>
      <c r="E552" t="s">
        <v>6150</v>
      </c>
      <c r="F552" s="2">
        <v>6</v>
      </c>
      <c r="G552" s="2" t="str">
        <f>INDEX(customers!$A$2:$I$1001,MATCH(orders!$D552,customers!$A$2:$A$1001,0), MATCH(orders!G$1,customers!$A$1:$I$1,0))</f>
        <v>Nick Brakespear</v>
      </c>
      <c r="H552" s="2" t="str">
        <f>IF(INDEX(customers!$A$2:$I$1001,MATCH(orders!$D552,customers!$A$2:$A$1001,0), MATCH(orders!H$1,customers!$A$1:$I$1,0)) = 0, " ", INDEX(customers!$A$2:$I$1001,MATCH(orders!$D552,customers!$A$2:$A$1001,0), MATCH(orders!H$1,customers!$A$1:$I$1,0)))</f>
        <v>nbrakespearfa@rediff.com</v>
      </c>
      <c r="I552" s="2" t="str">
        <f>_xlfn.XLOOKUP(D552,customers!$A$1:$A$1001,customers!$G$1:$G$1001,,0)</f>
        <v>United States</v>
      </c>
      <c r="J552" t="str">
        <f>INDEX(products!$A$1:$G$49,MATCH(orders!$E552,products!$A$1:$A$49,0), MATCH(orders!J$1,products!$A$1:$G$1,0))</f>
        <v>Lib</v>
      </c>
      <c r="K552" t="str">
        <f>INDEX(products!$A$1:$G$49,MATCH(orders!$E552,products!$A$1:$A$49,0), MATCH(orders!K$1,products!$A$1:$G$1,0))</f>
        <v>D</v>
      </c>
      <c r="L552" s="3">
        <f>INDEX(products!$A$1:$G$49,MATCH(orders!$E552,products!$A$1:$A$49,0), MATCH(orders!L$1,products!$A$1:$G$1,0))</f>
        <v>0.2</v>
      </c>
      <c r="M552" s="4">
        <f>INDEX(products!$A$1:$G$49,MATCH(orders!$E552,products!$A$1:$A$49,0), MATCH(orders!M$1,products!$A$1:$G$1,0))</f>
        <v>3.8849999999999998</v>
      </c>
      <c r="N552" s="4">
        <f t="shared" si="16"/>
        <v>23.31</v>
      </c>
      <c r="O552" t="str">
        <f t="shared" si="17"/>
        <v>Liberica</v>
      </c>
      <c r="P552" t="str" cm="1">
        <f t="array" ref="P552">_xlfn.IFS(K552 = "M", "Medium", K552 = "L", "Light", K552 = "D", "Dark")</f>
        <v>Dark</v>
      </c>
      <c r="Q552" t="str">
        <f>_xlfn.XLOOKUP(Orders[[#This Row],[Customer ID]],customers!$A$2:$A$1001,customers!$I$2:$I$1001,,0)</f>
        <v>Yes</v>
      </c>
    </row>
    <row r="553" spans="2:17" x14ac:dyDescent="0.35">
      <c r="B553" s="2" t="s">
        <v>3605</v>
      </c>
      <c r="C553" s="5">
        <v>44694</v>
      </c>
      <c r="D553" s="2" t="s">
        <v>3606</v>
      </c>
      <c r="E553" t="s">
        <v>6153</v>
      </c>
      <c r="F553" s="2">
        <v>2</v>
      </c>
      <c r="G553" s="2" t="str">
        <f>INDEX(customers!$A$2:$I$1001,MATCH(orders!$D553,customers!$A$2:$A$1001,0), MATCH(orders!G$1,customers!$A$1:$I$1,0))</f>
        <v>Malynda Glawsop</v>
      </c>
      <c r="H553" s="2" t="str">
        <f>IF(INDEX(customers!$A$2:$I$1001,MATCH(orders!$D553,customers!$A$2:$A$1001,0), MATCH(orders!H$1,customers!$A$1:$I$1,0)) = 0, " ", INDEX(customers!$A$2:$I$1001,MATCH(orders!$D553,customers!$A$2:$A$1001,0), MATCH(orders!H$1,customers!$A$1:$I$1,0)))</f>
        <v>mglawsopfb@reverbnation.com</v>
      </c>
      <c r="I553" s="2" t="str">
        <f>_xlfn.XLOOKUP(D553,customers!$A$1:$A$1001,customers!$G$1:$G$1001,,0)</f>
        <v>United States</v>
      </c>
      <c r="J553" t="str">
        <f>INDEX(products!$A$1:$G$49,MATCH(orders!$E553,products!$A$1:$A$49,0), MATCH(orders!J$1,products!$A$1:$G$1,0))</f>
        <v>Exc</v>
      </c>
      <c r="K553" t="str">
        <f>INDEX(products!$A$1:$G$49,MATCH(orders!$E553,products!$A$1:$A$49,0), MATCH(orders!K$1,products!$A$1:$G$1,0))</f>
        <v>D</v>
      </c>
      <c r="L553" s="3">
        <f>INDEX(products!$A$1:$G$49,MATCH(orders!$E553,products!$A$1:$A$49,0), MATCH(orders!L$1,products!$A$1:$G$1,0))</f>
        <v>0.2</v>
      </c>
      <c r="M553" s="4">
        <f>INDEX(products!$A$1:$G$49,MATCH(orders!$E553,products!$A$1:$A$49,0), MATCH(orders!M$1,products!$A$1:$G$1,0))</f>
        <v>3.645</v>
      </c>
      <c r="N553" s="4">
        <f t="shared" si="16"/>
        <v>7.29</v>
      </c>
      <c r="O553" t="str">
        <f t="shared" si="17"/>
        <v>Excelsa</v>
      </c>
      <c r="P553" t="str" cm="1">
        <f t="array" ref="P553">_xlfn.IFS(K553 = "M", "Medium", K553 = "L", "Light", K553 = "D", "Dark")</f>
        <v>Dark</v>
      </c>
      <c r="Q553" t="str">
        <f>_xlfn.XLOOKUP(Orders[[#This Row],[Customer ID]],customers!$A$2:$A$1001,customers!$I$2:$I$1001,,0)</f>
        <v>No</v>
      </c>
    </row>
    <row r="554" spans="2:17" x14ac:dyDescent="0.35">
      <c r="B554" s="2" t="s">
        <v>3611</v>
      </c>
      <c r="C554" s="5">
        <v>43761</v>
      </c>
      <c r="D554" s="2" t="s">
        <v>3612</v>
      </c>
      <c r="E554" t="s">
        <v>6184</v>
      </c>
      <c r="F554" s="2">
        <v>4</v>
      </c>
      <c r="G554" s="2" t="str">
        <f>INDEX(customers!$A$2:$I$1001,MATCH(orders!$D554,customers!$A$2:$A$1001,0), MATCH(orders!G$1,customers!$A$1:$I$1,0))</f>
        <v>Granville Alberts</v>
      </c>
      <c r="H554" s="2" t="str">
        <f>IF(INDEX(customers!$A$2:$I$1001,MATCH(orders!$D554,customers!$A$2:$A$1001,0), MATCH(orders!H$1,customers!$A$1:$I$1,0)) = 0, " ", INDEX(customers!$A$2:$I$1001,MATCH(orders!$D554,customers!$A$2:$A$1001,0), MATCH(orders!H$1,customers!$A$1:$I$1,0)))</f>
        <v>galbertsfc@etsy.com</v>
      </c>
      <c r="I554" s="2" t="str">
        <f>_xlfn.XLOOKUP(D554,customers!$A$1:$A$1001,customers!$G$1:$G$1001,,0)</f>
        <v>United Kingdom</v>
      </c>
      <c r="J554" t="str">
        <f>INDEX(products!$A$1:$G$49,MATCH(orders!$E554,products!$A$1:$A$49,0), MATCH(orders!J$1,products!$A$1:$G$1,0))</f>
        <v>Exc</v>
      </c>
      <c r="K554" t="str">
        <f>INDEX(products!$A$1:$G$49,MATCH(orders!$E554,products!$A$1:$A$49,0), MATCH(orders!K$1,products!$A$1:$G$1,0))</f>
        <v>L</v>
      </c>
      <c r="L554" s="3">
        <f>INDEX(products!$A$1:$G$49,MATCH(orders!$E554,products!$A$1:$A$49,0), MATCH(orders!L$1,products!$A$1:$G$1,0))</f>
        <v>0.2</v>
      </c>
      <c r="M554" s="4">
        <f>INDEX(products!$A$1:$G$49,MATCH(orders!$E554,products!$A$1:$A$49,0), MATCH(orders!M$1,products!$A$1:$G$1,0))</f>
        <v>4.4550000000000001</v>
      </c>
      <c r="N554" s="4">
        <f t="shared" si="16"/>
        <v>17.82</v>
      </c>
      <c r="O554" t="str">
        <f t="shared" si="17"/>
        <v>Excelsa</v>
      </c>
      <c r="P554" t="str" cm="1">
        <f t="array" ref="P554">_xlfn.IFS(K554 = "M", "Medium", K554 = "L", "Light", K554 = "D", "Dark")</f>
        <v>Light</v>
      </c>
      <c r="Q554" t="str">
        <f>_xlfn.XLOOKUP(Orders[[#This Row],[Customer ID]],customers!$A$2:$A$1001,customers!$I$2:$I$1001,,0)</f>
        <v>Yes</v>
      </c>
    </row>
    <row r="555" spans="2:17" x14ac:dyDescent="0.35">
      <c r="B555" s="2" t="s">
        <v>3617</v>
      </c>
      <c r="C555" s="5">
        <v>44085</v>
      </c>
      <c r="D555" s="2" t="s">
        <v>3618</v>
      </c>
      <c r="E555" t="s">
        <v>6141</v>
      </c>
      <c r="F555" s="2">
        <v>5</v>
      </c>
      <c r="G555" s="2" t="str">
        <f>INDEX(customers!$A$2:$I$1001,MATCH(orders!$D555,customers!$A$2:$A$1001,0), MATCH(orders!G$1,customers!$A$1:$I$1,0))</f>
        <v>Vasily Polglase</v>
      </c>
      <c r="H555" s="2" t="str">
        <f>IF(INDEX(customers!$A$2:$I$1001,MATCH(orders!$D555,customers!$A$2:$A$1001,0), MATCH(orders!H$1,customers!$A$1:$I$1,0)) = 0, " ", INDEX(customers!$A$2:$I$1001,MATCH(orders!$D555,customers!$A$2:$A$1001,0), MATCH(orders!H$1,customers!$A$1:$I$1,0)))</f>
        <v>vpolglasefd@about.me</v>
      </c>
      <c r="I555" s="2" t="str">
        <f>_xlfn.XLOOKUP(D555,customers!$A$1:$A$1001,customers!$G$1:$G$1001,,0)</f>
        <v>United States</v>
      </c>
      <c r="J555" t="str">
        <f>INDEX(products!$A$1:$G$49,MATCH(orders!$E555,products!$A$1:$A$49,0), MATCH(orders!J$1,products!$A$1:$G$1,0))</f>
        <v>Exc</v>
      </c>
      <c r="K555" t="str">
        <f>INDEX(products!$A$1:$G$49,MATCH(orders!$E555,products!$A$1:$A$49,0), MATCH(orders!K$1,products!$A$1:$G$1,0))</f>
        <v>M</v>
      </c>
      <c r="L555" s="3">
        <f>INDEX(products!$A$1:$G$49,MATCH(orders!$E555,products!$A$1:$A$49,0), MATCH(orders!L$1,products!$A$1:$G$1,0))</f>
        <v>1</v>
      </c>
      <c r="M555" s="4">
        <f>INDEX(products!$A$1:$G$49,MATCH(orders!$E555,products!$A$1:$A$49,0), MATCH(orders!M$1,products!$A$1:$G$1,0))</f>
        <v>13.75</v>
      </c>
      <c r="N555" s="4">
        <f t="shared" si="16"/>
        <v>68.75</v>
      </c>
      <c r="O555" t="str">
        <f t="shared" si="17"/>
        <v>Excelsa</v>
      </c>
      <c r="P555" t="str" cm="1">
        <f t="array" ref="P555">_xlfn.IFS(K555 = "M", "Medium", K555 = "L", "Light", K555 = "D", "Dark")</f>
        <v>Medium</v>
      </c>
      <c r="Q555" t="str">
        <f>_xlfn.XLOOKUP(Orders[[#This Row],[Customer ID]],customers!$A$2:$A$1001,customers!$I$2:$I$1001,,0)</f>
        <v>No</v>
      </c>
    </row>
    <row r="556" spans="2:17" x14ac:dyDescent="0.35">
      <c r="B556" s="2" t="s">
        <v>3622</v>
      </c>
      <c r="C556" s="5">
        <v>43737</v>
      </c>
      <c r="D556" s="2" t="s">
        <v>3623</v>
      </c>
      <c r="E556" t="s">
        <v>6142</v>
      </c>
      <c r="F556" s="2">
        <v>2</v>
      </c>
      <c r="G556" s="2" t="str">
        <f>INDEX(customers!$A$2:$I$1001,MATCH(orders!$D556,customers!$A$2:$A$1001,0), MATCH(orders!G$1,customers!$A$1:$I$1,0))</f>
        <v>Madelaine Sharples</v>
      </c>
      <c r="H556" s="2" t="str">
        <f>IF(INDEX(customers!$A$2:$I$1001,MATCH(orders!$D556,customers!$A$2:$A$1001,0), MATCH(orders!H$1,customers!$A$1:$I$1,0)) = 0, " ", INDEX(customers!$A$2:$I$1001,MATCH(orders!$D556,customers!$A$2:$A$1001,0), MATCH(orders!H$1,customers!$A$1:$I$1,0)))</f>
        <v xml:space="preserve"> </v>
      </c>
      <c r="I556" s="2" t="str">
        <f>_xlfn.XLOOKUP(D556,customers!$A$1:$A$1001,customers!$G$1:$G$1001,,0)</f>
        <v>United Kingdom</v>
      </c>
      <c r="J556" t="str">
        <f>INDEX(products!$A$1:$G$49,MATCH(orders!$E556,products!$A$1:$A$49,0), MATCH(orders!J$1,products!$A$1:$G$1,0))</f>
        <v>Rob</v>
      </c>
      <c r="K556" t="str">
        <f>INDEX(products!$A$1:$G$49,MATCH(orders!$E556,products!$A$1:$A$49,0), MATCH(orders!K$1,products!$A$1:$G$1,0))</f>
        <v>L</v>
      </c>
      <c r="L556" s="3">
        <f>INDEX(products!$A$1:$G$49,MATCH(orders!$E556,products!$A$1:$A$49,0), MATCH(orders!L$1,products!$A$1:$G$1,0))</f>
        <v>2.5</v>
      </c>
      <c r="M556" s="4">
        <f>INDEX(products!$A$1:$G$49,MATCH(orders!$E556,products!$A$1:$A$49,0), MATCH(orders!M$1,products!$A$1:$G$1,0))</f>
        <v>27.484999999999996</v>
      </c>
      <c r="N556" s="4">
        <f t="shared" si="16"/>
        <v>54.969999999999992</v>
      </c>
      <c r="O556" t="str">
        <f t="shared" si="17"/>
        <v>Robusta</v>
      </c>
      <c r="P556" t="str" cm="1">
        <f t="array" ref="P556">_xlfn.IFS(K556 = "M", "Medium", K556 = "L", "Light", K556 = "D", "Dark")</f>
        <v>Light</v>
      </c>
      <c r="Q556" t="str">
        <f>_xlfn.XLOOKUP(Orders[[#This Row],[Customer ID]],customers!$A$2:$A$1001,customers!$I$2:$I$1001,,0)</f>
        <v>Yes</v>
      </c>
    </row>
    <row r="557" spans="2:17" x14ac:dyDescent="0.35">
      <c r="B557" s="2" t="s">
        <v>3627</v>
      </c>
      <c r="C557" s="5">
        <v>44258</v>
      </c>
      <c r="D557" s="2" t="s">
        <v>3628</v>
      </c>
      <c r="E557" t="s">
        <v>6141</v>
      </c>
      <c r="F557" s="2">
        <v>6</v>
      </c>
      <c r="G557" s="2" t="str">
        <f>INDEX(customers!$A$2:$I$1001,MATCH(orders!$D557,customers!$A$2:$A$1001,0), MATCH(orders!G$1,customers!$A$1:$I$1,0))</f>
        <v>Sigfrid Busch</v>
      </c>
      <c r="H557" s="2" t="str">
        <f>IF(INDEX(customers!$A$2:$I$1001,MATCH(orders!$D557,customers!$A$2:$A$1001,0), MATCH(orders!H$1,customers!$A$1:$I$1,0)) = 0, " ", INDEX(customers!$A$2:$I$1001,MATCH(orders!$D557,customers!$A$2:$A$1001,0), MATCH(orders!H$1,customers!$A$1:$I$1,0)))</f>
        <v>sbuschff@so-net.ne.jp</v>
      </c>
      <c r="I557" s="2" t="str">
        <f>_xlfn.XLOOKUP(D557,customers!$A$1:$A$1001,customers!$G$1:$G$1001,,0)</f>
        <v>Ireland</v>
      </c>
      <c r="J557" t="str">
        <f>INDEX(products!$A$1:$G$49,MATCH(orders!$E557,products!$A$1:$A$49,0), MATCH(orders!J$1,products!$A$1:$G$1,0))</f>
        <v>Exc</v>
      </c>
      <c r="K557" t="str">
        <f>INDEX(products!$A$1:$G$49,MATCH(orders!$E557,products!$A$1:$A$49,0), MATCH(orders!K$1,products!$A$1:$G$1,0))</f>
        <v>M</v>
      </c>
      <c r="L557" s="3">
        <f>INDEX(products!$A$1:$G$49,MATCH(orders!$E557,products!$A$1:$A$49,0), MATCH(orders!L$1,products!$A$1:$G$1,0))</f>
        <v>1</v>
      </c>
      <c r="M557" s="4">
        <f>INDEX(products!$A$1:$G$49,MATCH(orders!$E557,products!$A$1:$A$49,0), MATCH(orders!M$1,products!$A$1:$G$1,0))</f>
        <v>13.75</v>
      </c>
      <c r="N557" s="4">
        <f t="shared" si="16"/>
        <v>82.5</v>
      </c>
      <c r="O557" t="str">
        <f t="shared" si="17"/>
        <v>Excelsa</v>
      </c>
      <c r="P557" t="str" cm="1">
        <f t="array" ref="P557">_xlfn.IFS(K557 = "M", "Medium", K557 = "L", "Light", K557 = "D", "Dark")</f>
        <v>Medium</v>
      </c>
      <c r="Q557" t="str">
        <f>_xlfn.XLOOKUP(Orders[[#This Row],[Customer ID]],customers!$A$2:$A$1001,customers!$I$2:$I$1001,,0)</f>
        <v>No</v>
      </c>
    </row>
    <row r="558" spans="2:17" x14ac:dyDescent="0.35">
      <c r="B558" s="2" t="s">
        <v>3633</v>
      </c>
      <c r="C558" s="5">
        <v>44523</v>
      </c>
      <c r="D558" s="2" t="s">
        <v>3634</v>
      </c>
      <c r="E558" t="s">
        <v>6159</v>
      </c>
      <c r="F558" s="2">
        <v>2</v>
      </c>
      <c r="G558" s="2" t="str">
        <f>INDEX(customers!$A$2:$I$1001,MATCH(orders!$D558,customers!$A$2:$A$1001,0), MATCH(orders!G$1,customers!$A$1:$I$1,0))</f>
        <v>Cissiee Raisbeck</v>
      </c>
      <c r="H558" s="2" t="str">
        <f>IF(INDEX(customers!$A$2:$I$1001,MATCH(orders!$D558,customers!$A$2:$A$1001,0), MATCH(orders!H$1,customers!$A$1:$I$1,0)) = 0, " ", INDEX(customers!$A$2:$I$1001,MATCH(orders!$D558,customers!$A$2:$A$1001,0), MATCH(orders!H$1,customers!$A$1:$I$1,0)))</f>
        <v>craisbeckfg@webnode.com</v>
      </c>
      <c r="I558" s="2" t="str">
        <f>_xlfn.XLOOKUP(D558,customers!$A$1:$A$1001,customers!$G$1:$G$1001,,0)</f>
        <v>United States</v>
      </c>
      <c r="J558" t="str">
        <f>INDEX(products!$A$1:$G$49,MATCH(orders!$E558,products!$A$1:$A$49,0), MATCH(orders!J$1,products!$A$1:$G$1,0))</f>
        <v>Lib</v>
      </c>
      <c r="K558" t="str">
        <f>INDEX(products!$A$1:$G$49,MATCH(orders!$E558,products!$A$1:$A$49,0), MATCH(orders!K$1,products!$A$1:$G$1,0))</f>
        <v>M</v>
      </c>
      <c r="L558" s="3">
        <f>INDEX(products!$A$1:$G$49,MATCH(orders!$E558,products!$A$1:$A$49,0), MATCH(orders!L$1,products!$A$1:$G$1,0))</f>
        <v>0.2</v>
      </c>
      <c r="M558" s="4">
        <f>INDEX(products!$A$1:$G$49,MATCH(orders!$E558,products!$A$1:$A$49,0), MATCH(orders!M$1,products!$A$1:$G$1,0))</f>
        <v>4.3650000000000002</v>
      </c>
      <c r="N558" s="4">
        <f t="shared" si="16"/>
        <v>8.73</v>
      </c>
      <c r="O558" t="str">
        <f t="shared" si="17"/>
        <v>Liberica</v>
      </c>
      <c r="P558" t="str" cm="1">
        <f t="array" ref="P558">_xlfn.IFS(K558 = "M", "Medium", K558 = "L", "Light", K558 = "D", "Dark")</f>
        <v>Medium</v>
      </c>
      <c r="Q558" t="str">
        <f>_xlfn.XLOOKUP(Orders[[#This Row],[Customer ID]],customers!$A$2:$A$1001,customers!$I$2:$I$1001,,0)</f>
        <v>Yes</v>
      </c>
    </row>
    <row r="559" spans="2:17" x14ac:dyDescent="0.35">
      <c r="B559" s="2" t="s">
        <v>3638</v>
      </c>
      <c r="C559" s="5">
        <v>44506</v>
      </c>
      <c r="D559" s="2" t="s">
        <v>3368</v>
      </c>
      <c r="E559" t="s">
        <v>6171</v>
      </c>
      <c r="F559" s="2">
        <v>4</v>
      </c>
      <c r="G559" s="2" t="str">
        <f>INDEX(customers!$A$2:$I$1001,MATCH(orders!$D559,customers!$A$2:$A$1001,0), MATCH(orders!G$1,customers!$A$1:$I$1,0))</f>
        <v>Marja Urion</v>
      </c>
      <c r="H559" s="2" t="str">
        <f>IF(INDEX(customers!$A$2:$I$1001,MATCH(orders!$D559,customers!$A$2:$A$1001,0), MATCH(orders!H$1,customers!$A$1:$I$1,0)) = 0, " ", INDEX(customers!$A$2:$I$1001,MATCH(orders!$D559,customers!$A$2:$A$1001,0), MATCH(orders!H$1,customers!$A$1:$I$1,0)))</f>
        <v>murione5@alexa.com</v>
      </c>
      <c r="I559" s="2" t="str">
        <f>_xlfn.XLOOKUP(D559,customers!$A$1:$A$1001,customers!$G$1:$G$1001,,0)</f>
        <v>Ireland</v>
      </c>
      <c r="J559" t="str">
        <f>INDEX(products!$A$1:$G$49,MATCH(orders!$E559,products!$A$1:$A$49,0), MATCH(orders!J$1,products!$A$1:$G$1,0))</f>
        <v>Exc</v>
      </c>
      <c r="K559" t="str">
        <f>INDEX(products!$A$1:$G$49,MATCH(orders!$E559,products!$A$1:$A$49,0), MATCH(orders!K$1,products!$A$1:$G$1,0))</f>
        <v>L</v>
      </c>
      <c r="L559" s="3">
        <f>INDEX(products!$A$1:$G$49,MATCH(orders!$E559,products!$A$1:$A$49,0), MATCH(orders!L$1,products!$A$1:$G$1,0))</f>
        <v>1</v>
      </c>
      <c r="M559" s="4">
        <f>INDEX(products!$A$1:$G$49,MATCH(orders!$E559,products!$A$1:$A$49,0), MATCH(orders!M$1,products!$A$1:$G$1,0))</f>
        <v>14.85</v>
      </c>
      <c r="N559" s="4">
        <f t="shared" si="16"/>
        <v>59.4</v>
      </c>
      <c r="O559" t="str">
        <f t="shared" si="17"/>
        <v>Excelsa</v>
      </c>
      <c r="P559" t="str" cm="1">
        <f t="array" ref="P559">_xlfn.IFS(K559 = "M", "Medium", K559 = "L", "Light", K559 = "D", "Dark")</f>
        <v>Light</v>
      </c>
      <c r="Q559" t="str">
        <f>_xlfn.XLOOKUP(Orders[[#This Row],[Customer ID]],customers!$A$2:$A$1001,customers!$I$2:$I$1001,,0)</f>
        <v>Yes</v>
      </c>
    </row>
    <row r="560" spans="2:17" x14ac:dyDescent="0.35">
      <c r="B560" s="2" t="s">
        <v>3643</v>
      </c>
      <c r="C560" s="5">
        <v>44225</v>
      </c>
      <c r="D560" s="2" t="s">
        <v>3644</v>
      </c>
      <c r="E560" t="s">
        <v>6150</v>
      </c>
      <c r="F560" s="2">
        <v>4</v>
      </c>
      <c r="G560" s="2" t="str">
        <f>INDEX(customers!$A$2:$I$1001,MATCH(orders!$D560,customers!$A$2:$A$1001,0), MATCH(orders!G$1,customers!$A$1:$I$1,0))</f>
        <v>Kenton Wetherick</v>
      </c>
      <c r="H560" s="2" t="str">
        <f>IF(INDEX(customers!$A$2:$I$1001,MATCH(orders!$D560,customers!$A$2:$A$1001,0), MATCH(orders!H$1,customers!$A$1:$I$1,0)) = 0, " ", INDEX(customers!$A$2:$I$1001,MATCH(orders!$D560,customers!$A$2:$A$1001,0), MATCH(orders!H$1,customers!$A$1:$I$1,0)))</f>
        <v xml:space="preserve"> </v>
      </c>
      <c r="I560" s="2" t="str">
        <f>_xlfn.XLOOKUP(D560,customers!$A$1:$A$1001,customers!$G$1:$G$1001,,0)</f>
        <v>United States</v>
      </c>
      <c r="J560" t="str">
        <f>INDEX(products!$A$1:$G$49,MATCH(orders!$E560,products!$A$1:$A$49,0), MATCH(orders!J$1,products!$A$1:$G$1,0))</f>
        <v>Lib</v>
      </c>
      <c r="K560" t="str">
        <f>INDEX(products!$A$1:$G$49,MATCH(orders!$E560,products!$A$1:$A$49,0), MATCH(orders!K$1,products!$A$1:$G$1,0))</f>
        <v>D</v>
      </c>
      <c r="L560" s="3">
        <f>INDEX(products!$A$1:$G$49,MATCH(orders!$E560,products!$A$1:$A$49,0), MATCH(orders!L$1,products!$A$1:$G$1,0))</f>
        <v>0.2</v>
      </c>
      <c r="M560" s="4">
        <f>INDEX(products!$A$1:$G$49,MATCH(orders!$E560,products!$A$1:$A$49,0), MATCH(orders!M$1,products!$A$1:$G$1,0))</f>
        <v>3.8849999999999998</v>
      </c>
      <c r="N560" s="4">
        <f t="shared" si="16"/>
        <v>15.54</v>
      </c>
      <c r="O560" t="str">
        <f t="shared" si="17"/>
        <v>Liberica</v>
      </c>
      <c r="P560" t="str" cm="1">
        <f t="array" ref="P560">_xlfn.IFS(K560 = "M", "Medium", K560 = "L", "Light", K560 = "D", "Dark")</f>
        <v>Dark</v>
      </c>
      <c r="Q560" t="str">
        <f>_xlfn.XLOOKUP(Orders[[#This Row],[Customer ID]],customers!$A$2:$A$1001,customers!$I$2:$I$1001,,0)</f>
        <v>Yes</v>
      </c>
    </row>
    <row r="561" spans="2:17" x14ac:dyDescent="0.35">
      <c r="B561" s="2" t="s">
        <v>3648</v>
      </c>
      <c r="C561" s="5">
        <v>44667</v>
      </c>
      <c r="D561" s="2" t="s">
        <v>3649</v>
      </c>
      <c r="E561" t="s">
        <v>6140</v>
      </c>
      <c r="F561" s="2">
        <v>3</v>
      </c>
      <c r="G561" s="2" t="str">
        <f>INDEX(customers!$A$2:$I$1001,MATCH(orders!$D561,customers!$A$2:$A$1001,0), MATCH(orders!G$1,customers!$A$1:$I$1,0))</f>
        <v>Reamonn Aynold</v>
      </c>
      <c r="H561" s="2" t="str">
        <f>IF(INDEX(customers!$A$2:$I$1001,MATCH(orders!$D561,customers!$A$2:$A$1001,0), MATCH(orders!H$1,customers!$A$1:$I$1,0)) = 0, " ", INDEX(customers!$A$2:$I$1001,MATCH(orders!$D561,customers!$A$2:$A$1001,0), MATCH(orders!H$1,customers!$A$1:$I$1,0)))</f>
        <v>raynoldfj@ustream.tv</v>
      </c>
      <c r="I561" s="2" t="str">
        <f>_xlfn.XLOOKUP(D561,customers!$A$1:$A$1001,customers!$G$1:$G$1001,,0)</f>
        <v>United States</v>
      </c>
      <c r="J561" t="str">
        <f>INDEX(products!$A$1:$G$49,MATCH(orders!$E561,products!$A$1:$A$49,0), MATCH(orders!J$1,products!$A$1:$G$1,0))</f>
        <v>Ara</v>
      </c>
      <c r="K561" t="str">
        <f>INDEX(products!$A$1:$G$49,MATCH(orders!$E561,products!$A$1:$A$49,0), MATCH(orders!K$1,products!$A$1:$G$1,0))</f>
        <v>L</v>
      </c>
      <c r="L561" s="3">
        <f>INDEX(products!$A$1:$G$49,MATCH(orders!$E561,products!$A$1:$A$49,0), MATCH(orders!L$1,products!$A$1:$G$1,0))</f>
        <v>1</v>
      </c>
      <c r="M561" s="4">
        <f>INDEX(products!$A$1:$G$49,MATCH(orders!$E561,products!$A$1:$A$49,0), MATCH(orders!M$1,products!$A$1:$G$1,0))</f>
        <v>12.95</v>
      </c>
      <c r="N561" s="4">
        <f t="shared" si="16"/>
        <v>38.849999999999994</v>
      </c>
      <c r="O561" t="str">
        <f t="shared" si="17"/>
        <v>Arabica</v>
      </c>
      <c r="P561" t="str" cm="1">
        <f t="array" ref="P561">_xlfn.IFS(K561 = "M", "Medium", K561 = "L", "Light", K561 = "D", "Dark")</f>
        <v>Light</v>
      </c>
      <c r="Q561" t="str">
        <f>_xlfn.XLOOKUP(Orders[[#This Row],[Customer ID]],customers!$A$2:$A$1001,customers!$I$2:$I$1001,,0)</f>
        <v>Yes</v>
      </c>
    </row>
    <row r="562" spans="2:17" x14ac:dyDescent="0.35">
      <c r="B562" s="2" t="s">
        <v>3654</v>
      </c>
      <c r="C562" s="5">
        <v>44401</v>
      </c>
      <c r="D562" s="2" t="s">
        <v>3655</v>
      </c>
      <c r="E562" t="s">
        <v>6166</v>
      </c>
      <c r="F562" s="2">
        <v>6</v>
      </c>
      <c r="G562" s="2" t="str">
        <f>INDEX(customers!$A$2:$I$1001,MATCH(orders!$D562,customers!$A$2:$A$1001,0), MATCH(orders!G$1,customers!$A$1:$I$1,0))</f>
        <v>Hatty Dovydenas</v>
      </c>
      <c r="H562" s="2" t="str">
        <f>IF(INDEX(customers!$A$2:$I$1001,MATCH(orders!$D562,customers!$A$2:$A$1001,0), MATCH(orders!H$1,customers!$A$1:$I$1,0)) = 0, " ", INDEX(customers!$A$2:$I$1001,MATCH(orders!$D562,customers!$A$2:$A$1001,0), MATCH(orders!H$1,customers!$A$1:$I$1,0)))</f>
        <v xml:space="preserve"> </v>
      </c>
      <c r="I562" s="2" t="str">
        <f>_xlfn.XLOOKUP(D562,customers!$A$1:$A$1001,customers!$G$1:$G$1001,,0)</f>
        <v>United States</v>
      </c>
      <c r="J562" t="str">
        <f>INDEX(products!$A$1:$G$49,MATCH(orders!$E562,products!$A$1:$A$49,0), MATCH(orders!J$1,products!$A$1:$G$1,0))</f>
        <v>Exc</v>
      </c>
      <c r="K562" t="str">
        <f>INDEX(products!$A$1:$G$49,MATCH(orders!$E562,products!$A$1:$A$49,0), MATCH(orders!K$1,products!$A$1:$G$1,0))</f>
        <v>M</v>
      </c>
      <c r="L562" s="3">
        <f>INDEX(products!$A$1:$G$49,MATCH(orders!$E562,products!$A$1:$A$49,0), MATCH(orders!L$1,products!$A$1:$G$1,0))</f>
        <v>2.5</v>
      </c>
      <c r="M562" s="4">
        <f>INDEX(products!$A$1:$G$49,MATCH(orders!$E562,products!$A$1:$A$49,0), MATCH(orders!M$1,products!$A$1:$G$1,0))</f>
        <v>31.624999999999996</v>
      </c>
      <c r="N562" s="4">
        <f t="shared" si="16"/>
        <v>189.74999999999997</v>
      </c>
      <c r="O562" t="str">
        <f t="shared" si="17"/>
        <v>Excelsa</v>
      </c>
      <c r="P562" t="str" cm="1">
        <f t="array" ref="P562">_xlfn.IFS(K562 = "M", "Medium", K562 = "L", "Light", K562 = "D", "Dark")</f>
        <v>Medium</v>
      </c>
      <c r="Q562" t="str">
        <f>_xlfn.XLOOKUP(Orders[[#This Row],[Customer ID]],customers!$A$2:$A$1001,customers!$I$2:$I$1001,,0)</f>
        <v>Yes</v>
      </c>
    </row>
    <row r="563" spans="2:17" x14ac:dyDescent="0.35">
      <c r="B563" s="2" t="s">
        <v>3659</v>
      </c>
      <c r="C563" s="5">
        <v>43688</v>
      </c>
      <c r="D563" s="2" t="s">
        <v>3660</v>
      </c>
      <c r="E563" t="s">
        <v>6154</v>
      </c>
      <c r="F563" s="2">
        <v>6</v>
      </c>
      <c r="G563" s="2" t="str">
        <f>INDEX(customers!$A$2:$I$1001,MATCH(orders!$D563,customers!$A$2:$A$1001,0), MATCH(orders!G$1,customers!$A$1:$I$1,0))</f>
        <v>Nathaniel Bloxland</v>
      </c>
      <c r="H563" s="2" t="str">
        <f>IF(INDEX(customers!$A$2:$I$1001,MATCH(orders!$D563,customers!$A$2:$A$1001,0), MATCH(orders!H$1,customers!$A$1:$I$1,0)) = 0, " ", INDEX(customers!$A$2:$I$1001,MATCH(orders!$D563,customers!$A$2:$A$1001,0), MATCH(orders!H$1,customers!$A$1:$I$1,0)))</f>
        <v xml:space="preserve"> </v>
      </c>
      <c r="I563" s="2" t="str">
        <f>_xlfn.XLOOKUP(D563,customers!$A$1:$A$1001,customers!$G$1:$G$1001,,0)</f>
        <v>Ireland</v>
      </c>
      <c r="J563" t="str">
        <f>INDEX(products!$A$1:$G$49,MATCH(orders!$E563,products!$A$1:$A$49,0), MATCH(orders!J$1,products!$A$1:$G$1,0))</f>
        <v>Ara</v>
      </c>
      <c r="K563" t="str">
        <f>INDEX(products!$A$1:$G$49,MATCH(orders!$E563,products!$A$1:$A$49,0), MATCH(orders!K$1,products!$A$1:$G$1,0))</f>
        <v>D</v>
      </c>
      <c r="L563" s="3">
        <f>INDEX(products!$A$1:$G$49,MATCH(orders!$E563,products!$A$1:$A$49,0), MATCH(orders!L$1,products!$A$1:$G$1,0))</f>
        <v>0.2</v>
      </c>
      <c r="M563" s="4">
        <f>INDEX(products!$A$1:$G$49,MATCH(orders!$E563,products!$A$1:$A$49,0), MATCH(orders!M$1,products!$A$1:$G$1,0))</f>
        <v>2.9849999999999999</v>
      </c>
      <c r="N563" s="4">
        <f t="shared" si="16"/>
        <v>17.91</v>
      </c>
      <c r="O563" t="str">
        <f t="shared" si="17"/>
        <v>Arabica</v>
      </c>
      <c r="P563" t="str" cm="1">
        <f t="array" ref="P563">_xlfn.IFS(K563 = "M", "Medium", K563 = "L", "Light", K563 = "D", "Dark")</f>
        <v>Dark</v>
      </c>
      <c r="Q563" t="str">
        <f>_xlfn.XLOOKUP(Orders[[#This Row],[Customer ID]],customers!$A$2:$A$1001,customers!$I$2:$I$1001,,0)</f>
        <v>Yes</v>
      </c>
    </row>
    <row r="564" spans="2:17" x14ac:dyDescent="0.35">
      <c r="B564" s="2" t="s">
        <v>3665</v>
      </c>
      <c r="C564" s="5">
        <v>43669</v>
      </c>
      <c r="D564" s="2" t="s">
        <v>3666</v>
      </c>
      <c r="E564" t="s">
        <v>6145</v>
      </c>
      <c r="F564" s="2">
        <v>6</v>
      </c>
      <c r="G564" s="2" t="str">
        <f>INDEX(customers!$A$2:$I$1001,MATCH(orders!$D564,customers!$A$2:$A$1001,0), MATCH(orders!G$1,customers!$A$1:$I$1,0))</f>
        <v>Brendan Grece</v>
      </c>
      <c r="H564" s="2" t="str">
        <f>IF(INDEX(customers!$A$2:$I$1001,MATCH(orders!$D564,customers!$A$2:$A$1001,0), MATCH(orders!H$1,customers!$A$1:$I$1,0)) = 0, " ", INDEX(customers!$A$2:$I$1001,MATCH(orders!$D564,customers!$A$2:$A$1001,0), MATCH(orders!H$1,customers!$A$1:$I$1,0)))</f>
        <v>bgrecefm@naver.com</v>
      </c>
      <c r="I564" s="2" t="str">
        <f>_xlfn.XLOOKUP(D564,customers!$A$1:$A$1001,customers!$G$1:$G$1001,,0)</f>
        <v>United Kingdom</v>
      </c>
      <c r="J564" t="str">
        <f>INDEX(products!$A$1:$G$49,MATCH(orders!$E564,products!$A$1:$A$49,0), MATCH(orders!J$1,products!$A$1:$G$1,0))</f>
        <v>Lib</v>
      </c>
      <c r="K564" t="str">
        <f>INDEX(products!$A$1:$G$49,MATCH(orders!$E564,products!$A$1:$A$49,0), MATCH(orders!K$1,products!$A$1:$G$1,0))</f>
        <v>L</v>
      </c>
      <c r="L564" s="3">
        <f>INDEX(products!$A$1:$G$49,MATCH(orders!$E564,products!$A$1:$A$49,0), MATCH(orders!L$1,products!$A$1:$G$1,0))</f>
        <v>0.2</v>
      </c>
      <c r="M564" s="4">
        <f>INDEX(products!$A$1:$G$49,MATCH(orders!$E564,products!$A$1:$A$49,0), MATCH(orders!M$1,products!$A$1:$G$1,0))</f>
        <v>4.7549999999999999</v>
      </c>
      <c r="N564" s="4">
        <f t="shared" si="16"/>
        <v>28.53</v>
      </c>
      <c r="O564" t="str">
        <f t="shared" si="17"/>
        <v>Liberica</v>
      </c>
      <c r="P564" t="str" cm="1">
        <f t="array" ref="P564">_xlfn.IFS(K564 = "M", "Medium", K564 = "L", "Light", K564 = "D", "Dark")</f>
        <v>Light</v>
      </c>
      <c r="Q564" t="str">
        <f>_xlfn.XLOOKUP(Orders[[#This Row],[Customer ID]],customers!$A$2:$A$1001,customers!$I$2:$I$1001,,0)</f>
        <v>No</v>
      </c>
    </row>
    <row r="565" spans="2:17" x14ac:dyDescent="0.35">
      <c r="B565" s="2" t="s">
        <v>3671</v>
      </c>
      <c r="C565" s="5">
        <v>43991</v>
      </c>
      <c r="D565" s="2" t="s">
        <v>3752</v>
      </c>
      <c r="E565" t="s">
        <v>6141</v>
      </c>
      <c r="F565" s="2">
        <v>6</v>
      </c>
      <c r="G565" s="2" t="str">
        <f>INDEX(customers!$A$2:$I$1001,MATCH(orders!$D565,customers!$A$2:$A$1001,0), MATCH(orders!G$1,customers!$A$1:$I$1,0))</f>
        <v>Don Flintiff</v>
      </c>
      <c r="H565" s="2" t="str">
        <f>IF(INDEX(customers!$A$2:$I$1001,MATCH(orders!$D565,customers!$A$2:$A$1001,0), MATCH(orders!H$1,customers!$A$1:$I$1,0)) = 0, " ", INDEX(customers!$A$2:$I$1001,MATCH(orders!$D565,customers!$A$2:$A$1001,0), MATCH(orders!H$1,customers!$A$1:$I$1,0)))</f>
        <v>dflintiffg1@e-recht24.de</v>
      </c>
      <c r="I565" s="2" t="str">
        <f>_xlfn.XLOOKUP(D565,customers!$A$1:$A$1001,customers!$G$1:$G$1001,,0)</f>
        <v>United Kingdom</v>
      </c>
      <c r="J565" t="str">
        <f>INDEX(products!$A$1:$G$49,MATCH(orders!$E565,products!$A$1:$A$49,0), MATCH(orders!J$1,products!$A$1:$G$1,0))</f>
        <v>Exc</v>
      </c>
      <c r="K565" t="str">
        <f>INDEX(products!$A$1:$G$49,MATCH(orders!$E565,products!$A$1:$A$49,0), MATCH(orders!K$1,products!$A$1:$G$1,0))</f>
        <v>M</v>
      </c>
      <c r="L565" s="3">
        <f>INDEX(products!$A$1:$G$49,MATCH(orders!$E565,products!$A$1:$A$49,0), MATCH(orders!L$1,products!$A$1:$G$1,0))</f>
        <v>1</v>
      </c>
      <c r="M565" s="4">
        <f>INDEX(products!$A$1:$G$49,MATCH(orders!$E565,products!$A$1:$A$49,0), MATCH(orders!M$1,products!$A$1:$G$1,0))</f>
        <v>13.75</v>
      </c>
      <c r="N565" s="4">
        <f t="shared" si="16"/>
        <v>82.5</v>
      </c>
      <c r="O565" t="str">
        <f t="shared" si="17"/>
        <v>Excelsa</v>
      </c>
      <c r="P565" t="str" cm="1">
        <f t="array" ref="P565">_xlfn.IFS(K565 = "M", "Medium", K565 = "L", "Light", K565 = "D", "Dark")</f>
        <v>Medium</v>
      </c>
      <c r="Q565" t="str">
        <f>_xlfn.XLOOKUP(Orders[[#This Row],[Customer ID]],customers!$A$2:$A$1001,customers!$I$2:$I$1001,,0)</f>
        <v>No</v>
      </c>
    </row>
    <row r="566" spans="2:17" x14ac:dyDescent="0.35">
      <c r="B566" s="2" t="s">
        <v>3677</v>
      </c>
      <c r="C566" s="5">
        <v>43883</v>
      </c>
      <c r="D566" s="2" t="s">
        <v>3678</v>
      </c>
      <c r="E566" t="s">
        <v>6173</v>
      </c>
      <c r="F566" s="2">
        <v>2</v>
      </c>
      <c r="G566" s="2" t="str">
        <f>INDEX(customers!$A$2:$I$1001,MATCH(orders!$D566,customers!$A$2:$A$1001,0), MATCH(orders!G$1,customers!$A$1:$I$1,0))</f>
        <v>Abbe Thys</v>
      </c>
      <c r="H566" s="2" t="str">
        <f>IF(INDEX(customers!$A$2:$I$1001,MATCH(orders!$D566,customers!$A$2:$A$1001,0), MATCH(orders!H$1,customers!$A$1:$I$1,0)) = 0, " ", INDEX(customers!$A$2:$I$1001,MATCH(orders!$D566,customers!$A$2:$A$1001,0), MATCH(orders!H$1,customers!$A$1:$I$1,0)))</f>
        <v>athysfo@cdc.gov</v>
      </c>
      <c r="I566" s="2" t="str">
        <f>_xlfn.XLOOKUP(D566,customers!$A$1:$A$1001,customers!$G$1:$G$1001,,0)</f>
        <v>United States</v>
      </c>
      <c r="J566" t="str">
        <f>INDEX(products!$A$1:$G$49,MATCH(orders!$E566,products!$A$1:$A$49,0), MATCH(orders!J$1,products!$A$1:$G$1,0))</f>
        <v>Rob</v>
      </c>
      <c r="K566" t="str">
        <f>INDEX(products!$A$1:$G$49,MATCH(orders!$E566,products!$A$1:$A$49,0), MATCH(orders!K$1,products!$A$1:$G$1,0))</f>
        <v>L</v>
      </c>
      <c r="L566" s="3">
        <f>INDEX(products!$A$1:$G$49,MATCH(orders!$E566,products!$A$1:$A$49,0), MATCH(orders!L$1,products!$A$1:$G$1,0))</f>
        <v>0.5</v>
      </c>
      <c r="M566" s="4">
        <f>INDEX(products!$A$1:$G$49,MATCH(orders!$E566,products!$A$1:$A$49,0), MATCH(orders!M$1,products!$A$1:$G$1,0))</f>
        <v>7.169999999999999</v>
      </c>
      <c r="N566" s="4">
        <f t="shared" si="16"/>
        <v>14.339999999999998</v>
      </c>
      <c r="O566" t="str">
        <f t="shared" si="17"/>
        <v>Robusta</v>
      </c>
      <c r="P566" t="str" cm="1">
        <f t="array" ref="P566">_xlfn.IFS(K566 = "M", "Medium", K566 = "L", "Light", K566 = "D", "Dark")</f>
        <v>Light</v>
      </c>
      <c r="Q566" t="str">
        <f>_xlfn.XLOOKUP(Orders[[#This Row],[Customer ID]],customers!$A$2:$A$1001,customers!$I$2:$I$1001,,0)</f>
        <v>No</v>
      </c>
    </row>
    <row r="567" spans="2:17" x14ac:dyDescent="0.35">
      <c r="B567" s="2" t="s">
        <v>3683</v>
      </c>
      <c r="C567" s="5">
        <v>44031</v>
      </c>
      <c r="D567" s="2" t="s">
        <v>3684</v>
      </c>
      <c r="E567" t="s">
        <v>6149</v>
      </c>
      <c r="F567" s="2">
        <v>4</v>
      </c>
      <c r="G567" s="2" t="str">
        <f>INDEX(customers!$A$2:$I$1001,MATCH(orders!$D567,customers!$A$2:$A$1001,0), MATCH(orders!G$1,customers!$A$1:$I$1,0))</f>
        <v>Jackquelin Chugg</v>
      </c>
      <c r="H567" s="2" t="str">
        <f>IF(INDEX(customers!$A$2:$I$1001,MATCH(orders!$D567,customers!$A$2:$A$1001,0), MATCH(orders!H$1,customers!$A$1:$I$1,0)) = 0, " ", INDEX(customers!$A$2:$I$1001,MATCH(orders!$D567,customers!$A$2:$A$1001,0), MATCH(orders!H$1,customers!$A$1:$I$1,0)))</f>
        <v>jchuggfp@about.me</v>
      </c>
      <c r="I567" s="2" t="str">
        <f>_xlfn.XLOOKUP(D567,customers!$A$1:$A$1001,customers!$G$1:$G$1001,,0)</f>
        <v>United States</v>
      </c>
      <c r="J567" t="str">
        <f>INDEX(products!$A$1:$G$49,MATCH(orders!$E567,products!$A$1:$A$49,0), MATCH(orders!J$1,products!$A$1:$G$1,0))</f>
        <v>Rob</v>
      </c>
      <c r="K567" t="str">
        <f>INDEX(products!$A$1:$G$49,MATCH(orders!$E567,products!$A$1:$A$49,0), MATCH(orders!K$1,products!$A$1:$G$1,0))</f>
        <v>D</v>
      </c>
      <c r="L567" s="3">
        <f>INDEX(products!$A$1:$G$49,MATCH(orders!$E567,products!$A$1:$A$49,0), MATCH(orders!L$1,products!$A$1:$G$1,0))</f>
        <v>2.5</v>
      </c>
      <c r="M567" s="4">
        <f>INDEX(products!$A$1:$G$49,MATCH(orders!$E567,products!$A$1:$A$49,0), MATCH(orders!M$1,products!$A$1:$G$1,0))</f>
        <v>20.584999999999997</v>
      </c>
      <c r="N567" s="4">
        <f t="shared" si="16"/>
        <v>82.339999999999989</v>
      </c>
      <c r="O567" t="str">
        <f t="shared" si="17"/>
        <v>Robusta</v>
      </c>
      <c r="P567" t="str" cm="1">
        <f t="array" ref="P567">_xlfn.IFS(K567 = "M", "Medium", K567 = "L", "Light", K567 = "D", "Dark")</f>
        <v>Dark</v>
      </c>
      <c r="Q567" t="str">
        <f>_xlfn.XLOOKUP(Orders[[#This Row],[Customer ID]],customers!$A$2:$A$1001,customers!$I$2:$I$1001,,0)</f>
        <v>No</v>
      </c>
    </row>
    <row r="568" spans="2:17" x14ac:dyDescent="0.35">
      <c r="B568" s="2" t="s">
        <v>3689</v>
      </c>
      <c r="C568" s="5">
        <v>44459</v>
      </c>
      <c r="D568" s="2" t="s">
        <v>3690</v>
      </c>
      <c r="E568" t="s">
        <v>6152</v>
      </c>
      <c r="F568" s="2">
        <v>6</v>
      </c>
      <c r="G568" s="2" t="str">
        <f>INDEX(customers!$A$2:$I$1001,MATCH(orders!$D568,customers!$A$2:$A$1001,0), MATCH(orders!G$1,customers!$A$1:$I$1,0))</f>
        <v>Audra Kelston</v>
      </c>
      <c r="H568" s="2" t="str">
        <f>IF(INDEX(customers!$A$2:$I$1001,MATCH(orders!$D568,customers!$A$2:$A$1001,0), MATCH(orders!H$1,customers!$A$1:$I$1,0)) = 0, " ", INDEX(customers!$A$2:$I$1001,MATCH(orders!$D568,customers!$A$2:$A$1001,0), MATCH(orders!H$1,customers!$A$1:$I$1,0)))</f>
        <v>akelstonfq@sakura.ne.jp</v>
      </c>
      <c r="I568" s="2" t="str">
        <f>_xlfn.XLOOKUP(D568,customers!$A$1:$A$1001,customers!$G$1:$G$1001,,0)</f>
        <v>United States</v>
      </c>
      <c r="J568" t="str">
        <f>INDEX(products!$A$1:$G$49,MATCH(orders!$E568,products!$A$1:$A$49,0), MATCH(orders!J$1,products!$A$1:$G$1,0))</f>
        <v>Ara</v>
      </c>
      <c r="K568" t="str">
        <f>INDEX(products!$A$1:$G$49,MATCH(orders!$E568,products!$A$1:$A$49,0), MATCH(orders!K$1,products!$A$1:$G$1,0))</f>
        <v>M</v>
      </c>
      <c r="L568" s="3">
        <f>INDEX(products!$A$1:$G$49,MATCH(orders!$E568,products!$A$1:$A$49,0), MATCH(orders!L$1,products!$A$1:$G$1,0))</f>
        <v>0.2</v>
      </c>
      <c r="M568" s="4">
        <f>INDEX(products!$A$1:$G$49,MATCH(orders!$E568,products!$A$1:$A$49,0), MATCH(orders!M$1,products!$A$1:$G$1,0))</f>
        <v>3.375</v>
      </c>
      <c r="N568" s="4">
        <f t="shared" si="16"/>
        <v>20.25</v>
      </c>
      <c r="O568" t="str">
        <f t="shared" si="17"/>
        <v>Arabica</v>
      </c>
      <c r="P568" t="str" cm="1">
        <f t="array" ref="P568">_xlfn.IFS(K568 = "M", "Medium", K568 = "L", "Light", K568 = "D", "Dark")</f>
        <v>Medium</v>
      </c>
      <c r="Q568" t="str">
        <f>_xlfn.XLOOKUP(Orders[[#This Row],[Customer ID]],customers!$A$2:$A$1001,customers!$I$2:$I$1001,,0)</f>
        <v>Yes</v>
      </c>
    </row>
    <row r="569" spans="2:17" x14ac:dyDescent="0.35">
      <c r="B569" s="2" t="s">
        <v>3695</v>
      </c>
      <c r="C569" s="5">
        <v>44318</v>
      </c>
      <c r="D569" s="2" t="s">
        <v>3696</v>
      </c>
      <c r="E569" t="s">
        <v>6142</v>
      </c>
      <c r="F569" s="2">
        <v>6</v>
      </c>
      <c r="G569" s="2" t="str">
        <f>INDEX(customers!$A$2:$I$1001,MATCH(orders!$D569,customers!$A$2:$A$1001,0), MATCH(orders!G$1,customers!$A$1:$I$1,0))</f>
        <v>Elvina Angel</v>
      </c>
      <c r="H569" s="2" t="str">
        <f>IF(INDEX(customers!$A$2:$I$1001,MATCH(orders!$D569,customers!$A$2:$A$1001,0), MATCH(orders!H$1,customers!$A$1:$I$1,0)) = 0, " ", INDEX(customers!$A$2:$I$1001,MATCH(orders!$D569,customers!$A$2:$A$1001,0), MATCH(orders!H$1,customers!$A$1:$I$1,0)))</f>
        <v xml:space="preserve"> </v>
      </c>
      <c r="I569" s="2" t="str">
        <f>_xlfn.XLOOKUP(D569,customers!$A$1:$A$1001,customers!$G$1:$G$1001,,0)</f>
        <v>Ireland</v>
      </c>
      <c r="J569" t="str">
        <f>INDEX(products!$A$1:$G$49,MATCH(orders!$E569,products!$A$1:$A$49,0), MATCH(orders!J$1,products!$A$1:$G$1,0))</f>
        <v>Rob</v>
      </c>
      <c r="K569" t="str">
        <f>INDEX(products!$A$1:$G$49,MATCH(orders!$E569,products!$A$1:$A$49,0), MATCH(orders!K$1,products!$A$1:$G$1,0))</f>
        <v>L</v>
      </c>
      <c r="L569" s="3">
        <f>INDEX(products!$A$1:$G$49,MATCH(orders!$E569,products!$A$1:$A$49,0), MATCH(orders!L$1,products!$A$1:$G$1,0))</f>
        <v>2.5</v>
      </c>
      <c r="M569" s="4">
        <f>INDEX(products!$A$1:$G$49,MATCH(orders!$E569,products!$A$1:$A$49,0), MATCH(orders!M$1,products!$A$1:$G$1,0))</f>
        <v>27.484999999999996</v>
      </c>
      <c r="N569" s="4">
        <f t="shared" si="16"/>
        <v>164.90999999999997</v>
      </c>
      <c r="O569" t="str">
        <f t="shared" si="17"/>
        <v>Robusta</v>
      </c>
      <c r="P569" t="str" cm="1">
        <f t="array" ref="P569">_xlfn.IFS(K569 = "M", "Medium", K569 = "L", "Light", K569 = "D", "Dark")</f>
        <v>Light</v>
      </c>
      <c r="Q569" t="str">
        <f>_xlfn.XLOOKUP(Orders[[#This Row],[Customer ID]],customers!$A$2:$A$1001,customers!$I$2:$I$1001,,0)</f>
        <v>No</v>
      </c>
    </row>
    <row r="570" spans="2:17" x14ac:dyDescent="0.35">
      <c r="B570" s="2" t="s">
        <v>3700</v>
      </c>
      <c r="C570" s="5">
        <v>44526</v>
      </c>
      <c r="D570" s="2" t="s">
        <v>3701</v>
      </c>
      <c r="E570" t="s">
        <v>6145</v>
      </c>
      <c r="F570" s="2">
        <v>4</v>
      </c>
      <c r="G570" s="2" t="str">
        <f>INDEX(customers!$A$2:$I$1001,MATCH(orders!$D570,customers!$A$2:$A$1001,0), MATCH(orders!G$1,customers!$A$1:$I$1,0))</f>
        <v>Claiborne Mottram</v>
      </c>
      <c r="H570" s="2" t="str">
        <f>IF(INDEX(customers!$A$2:$I$1001,MATCH(orders!$D570,customers!$A$2:$A$1001,0), MATCH(orders!H$1,customers!$A$1:$I$1,0)) = 0, " ", INDEX(customers!$A$2:$I$1001,MATCH(orders!$D570,customers!$A$2:$A$1001,0), MATCH(orders!H$1,customers!$A$1:$I$1,0)))</f>
        <v>cmottramfs@harvard.edu</v>
      </c>
      <c r="I570" s="2" t="str">
        <f>_xlfn.XLOOKUP(D570,customers!$A$1:$A$1001,customers!$G$1:$G$1001,,0)</f>
        <v>United States</v>
      </c>
      <c r="J570" t="str">
        <f>INDEX(products!$A$1:$G$49,MATCH(orders!$E570,products!$A$1:$A$49,0), MATCH(orders!J$1,products!$A$1:$G$1,0))</f>
        <v>Lib</v>
      </c>
      <c r="K570" t="str">
        <f>INDEX(products!$A$1:$G$49,MATCH(orders!$E570,products!$A$1:$A$49,0), MATCH(orders!K$1,products!$A$1:$G$1,0))</f>
        <v>L</v>
      </c>
      <c r="L570" s="3">
        <f>INDEX(products!$A$1:$G$49,MATCH(orders!$E570,products!$A$1:$A$49,0), MATCH(orders!L$1,products!$A$1:$G$1,0))</f>
        <v>0.2</v>
      </c>
      <c r="M570" s="4">
        <f>INDEX(products!$A$1:$G$49,MATCH(orders!$E570,products!$A$1:$A$49,0), MATCH(orders!M$1,products!$A$1:$G$1,0))</f>
        <v>4.7549999999999999</v>
      </c>
      <c r="N570" s="4">
        <f t="shared" si="16"/>
        <v>19.02</v>
      </c>
      <c r="O570" t="str">
        <f t="shared" si="17"/>
        <v>Liberica</v>
      </c>
      <c r="P570" t="str" cm="1">
        <f t="array" ref="P570">_xlfn.IFS(K570 = "M", "Medium", K570 = "L", "Light", K570 = "D", "Dark")</f>
        <v>Light</v>
      </c>
      <c r="Q570" t="str">
        <f>_xlfn.XLOOKUP(Orders[[#This Row],[Customer ID]],customers!$A$2:$A$1001,customers!$I$2:$I$1001,,0)</f>
        <v>Yes</v>
      </c>
    </row>
    <row r="571" spans="2:17" x14ac:dyDescent="0.35">
      <c r="B571" s="2" t="s">
        <v>3706</v>
      </c>
      <c r="C571" s="5">
        <v>43879</v>
      </c>
      <c r="D571" s="2" t="s">
        <v>3752</v>
      </c>
      <c r="E571" t="s">
        <v>6168</v>
      </c>
      <c r="F571" s="2">
        <v>6</v>
      </c>
      <c r="G571" s="2" t="str">
        <f>INDEX(customers!$A$2:$I$1001,MATCH(orders!$D571,customers!$A$2:$A$1001,0), MATCH(orders!G$1,customers!$A$1:$I$1,0))</f>
        <v>Don Flintiff</v>
      </c>
      <c r="H571" s="2" t="str">
        <f>IF(INDEX(customers!$A$2:$I$1001,MATCH(orders!$D571,customers!$A$2:$A$1001,0), MATCH(orders!H$1,customers!$A$1:$I$1,0)) = 0, " ", INDEX(customers!$A$2:$I$1001,MATCH(orders!$D571,customers!$A$2:$A$1001,0), MATCH(orders!H$1,customers!$A$1:$I$1,0)))</f>
        <v>dflintiffg1@e-recht24.de</v>
      </c>
      <c r="I571" s="2" t="str">
        <f>_xlfn.XLOOKUP(D571,customers!$A$1:$A$1001,customers!$G$1:$G$1001,,0)</f>
        <v>United Kingdom</v>
      </c>
      <c r="J571" t="str">
        <f>INDEX(products!$A$1:$G$49,MATCH(orders!$E571,products!$A$1:$A$49,0), MATCH(orders!J$1,products!$A$1:$G$1,0))</f>
        <v>Ara</v>
      </c>
      <c r="K571" t="str">
        <f>INDEX(products!$A$1:$G$49,MATCH(orders!$E571,products!$A$1:$A$49,0), MATCH(orders!K$1,products!$A$1:$G$1,0))</f>
        <v>D</v>
      </c>
      <c r="L571" s="3">
        <f>INDEX(products!$A$1:$G$49,MATCH(orders!$E571,products!$A$1:$A$49,0), MATCH(orders!L$1,products!$A$1:$G$1,0))</f>
        <v>2.5</v>
      </c>
      <c r="M571" s="4">
        <f>INDEX(products!$A$1:$G$49,MATCH(orders!$E571,products!$A$1:$A$49,0), MATCH(orders!M$1,products!$A$1:$G$1,0))</f>
        <v>22.884999999999998</v>
      </c>
      <c r="N571" s="4">
        <f t="shared" si="16"/>
        <v>137.31</v>
      </c>
      <c r="O571" t="str">
        <f t="shared" si="17"/>
        <v>Arabica</v>
      </c>
      <c r="P571" t="str" cm="1">
        <f t="array" ref="P571">_xlfn.IFS(K571 = "M", "Medium", K571 = "L", "Light", K571 = "D", "Dark")</f>
        <v>Dark</v>
      </c>
      <c r="Q571" t="str">
        <f>_xlfn.XLOOKUP(Orders[[#This Row],[Customer ID]],customers!$A$2:$A$1001,customers!$I$2:$I$1001,,0)</f>
        <v>No</v>
      </c>
    </row>
    <row r="572" spans="2:17" x14ac:dyDescent="0.35">
      <c r="B572" s="2" t="s">
        <v>3712</v>
      </c>
      <c r="C572" s="5">
        <v>43928</v>
      </c>
      <c r="D572" s="2" t="s">
        <v>3713</v>
      </c>
      <c r="E572" t="s">
        <v>6157</v>
      </c>
      <c r="F572" s="2">
        <v>4</v>
      </c>
      <c r="G572" s="2" t="str">
        <f>INDEX(customers!$A$2:$I$1001,MATCH(orders!$D572,customers!$A$2:$A$1001,0), MATCH(orders!G$1,customers!$A$1:$I$1,0))</f>
        <v>Donalt Sangwin</v>
      </c>
      <c r="H572" s="2" t="str">
        <f>IF(INDEX(customers!$A$2:$I$1001,MATCH(orders!$D572,customers!$A$2:$A$1001,0), MATCH(orders!H$1,customers!$A$1:$I$1,0)) = 0, " ", INDEX(customers!$A$2:$I$1001,MATCH(orders!$D572,customers!$A$2:$A$1001,0), MATCH(orders!H$1,customers!$A$1:$I$1,0)))</f>
        <v>dsangwinfu@weebly.com</v>
      </c>
      <c r="I572" s="2" t="str">
        <f>_xlfn.XLOOKUP(D572,customers!$A$1:$A$1001,customers!$G$1:$G$1001,,0)</f>
        <v>United States</v>
      </c>
      <c r="J572" t="str">
        <f>INDEX(products!$A$1:$G$49,MATCH(orders!$E572,products!$A$1:$A$49,0), MATCH(orders!J$1,products!$A$1:$G$1,0))</f>
        <v>Ara</v>
      </c>
      <c r="K572" t="str">
        <f>INDEX(products!$A$1:$G$49,MATCH(orders!$E572,products!$A$1:$A$49,0), MATCH(orders!K$1,products!$A$1:$G$1,0))</f>
        <v>M</v>
      </c>
      <c r="L572" s="3">
        <f>INDEX(products!$A$1:$G$49,MATCH(orders!$E572,products!$A$1:$A$49,0), MATCH(orders!L$1,products!$A$1:$G$1,0))</f>
        <v>0.5</v>
      </c>
      <c r="M572" s="4">
        <f>INDEX(products!$A$1:$G$49,MATCH(orders!$E572,products!$A$1:$A$49,0), MATCH(orders!M$1,products!$A$1:$G$1,0))</f>
        <v>6.75</v>
      </c>
      <c r="N572" s="4">
        <f t="shared" si="16"/>
        <v>27</v>
      </c>
      <c r="O572" t="str">
        <f t="shared" si="17"/>
        <v>Arabica</v>
      </c>
      <c r="P572" t="str" cm="1">
        <f t="array" ref="P572">_xlfn.IFS(K572 = "M", "Medium", K572 = "L", "Light", K572 = "D", "Dark")</f>
        <v>Medium</v>
      </c>
      <c r="Q572" t="str">
        <f>_xlfn.XLOOKUP(Orders[[#This Row],[Customer ID]],customers!$A$2:$A$1001,customers!$I$2:$I$1001,,0)</f>
        <v>No</v>
      </c>
    </row>
    <row r="573" spans="2:17" x14ac:dyDescent="0.35">
      <c r="B573" s="2" t="s">
        <v>3718</v>
      </c>
      <c r="C573" s="5">
        <v>44592</v>
      </c>
      <c r="D573" s="2" t="s">
        <v>3719</v>
      </c>
      <c r="E573" t="s">
        <v>6176</v>
      </c>
      <c r="F573" s="2">
        <v>4</v>
      </c>
      <c r="G573" s="2" t="str">
        <f>INDEX(customers!$A$2:$I$1001,MATCH(orders!$D573,customers!$A$2:$A$1001,0), MATCH(orders!G$1,customers!$A$1:$I$1,0))</f>
        <v>Elizabet Aizikowitz</v>
      </c>
      <c r="H573" s="2" t="str">
        <f>IF(INDEX(customers!$A$2:$I$1001,MATCH(orders!$D573,customers!$A$2:$A$1001,0), MATCH(orders!H$1,customers!$A$1:$I$1,0)) = 0, " ", INDEX(customers!$A$2:$I$1001,MATCH(orders!$D573,customers!$A$2:$A$1001,0), MATCH(orders!H$1,customers!$A$1:$I$1,0)))</f>
        <v>eaizikowitzfv@virginia.edu</v>
      </c>
      <c r="I573" s="2" t="str">
        <f>_xlfn.XLOOKUP(D573,customers!$A$1:$A$1001,customers!$G$1:$G$1001,,0)</f>
        <v>United Kingdom</v>
      </c>
      <c r="J573" t="str">
        <f>INDEX(products!$A$1:$G$49,MATCH(orders!$E573,products!$A$1:$A$49,0), MATCH(orders!J$1,products!$A$1:$G$1,0))</f>
        <v>Exc</v>
      </c>
      <c r="K573" t="str">
        <f>INDEX(products!$A$1:$G$49,MATCH(orders!$E573,products!$A$1:$A$49,0), MATCH(orders!K$1,products!$A$1:$G$1,0))</f>
        <v>L</v>
      </c>
      <c r="L573" s="3">
        <f>INDEX(products!$A$1:$G$49,MATCH(orders!$E573,products!$A$1:$A$49,0), MATCH(orders!L$1,products!$A$1:$G$1,0))</f>
        <v>0.5</v>
      </c>
      <c r="M573" s="4">
        <f>INDEX(products!$A$1:$G$49,MATCH(orders!$E573,products!$A$1:$A$49,0), MATCH(orders!M$1,products!$A$1:$G$1,0))</f>
        <v>8.91</v>
      </c>
      <c r="N573" s="4">
        <f t="shared" si="16"/>
        <v>35.64</v>
      </c>
      <c r="O573" t="str">
        <f t="shared" si="17"/>
        <v>Excelsa</v>
      </c>
      <c r="P573" t="str" cm="1">
        <f t="array" ref="P573">_xlfn.IFS(K573 = "M", "Medium", K573 = "L", "Light", K573 = "D", "Dark")</f>
        <v>Light</v>
      </c>
      <c r="Q573" t="str">
        <f>_xlfn.XLOOKUP(Orders[[#This Row],[Customer ID]],customers!$A$2:$A$1001,customers!$I$2:$I$1001,,0)</f>
        <v>No</v>
      </c>
    </row>
    <row r="574" spans="2:17" x14ac:dyDescent="0.35">
      <c r="B574" s="2" t="s">
        <v>3724</v>
      </c>
      <c r="C574" s="5">
        <v>43515</v>
      </c>
      <c r="D574" s="2" t="s">
        <v>3725</v>
      </c>
      <c r="E574" t="s">
        <v>6154</v>
      </c>
      <c r="F574" s="2">
        <v>2</v>
      </c>
      <c r="G574" s="2" t="str">
        <f>INDEX(customers!$A$2:$I$1001,MATCH(orders!$D574,customers!$A$2:$A$1001,0), MATCH(orders!G$1,customers!$A$1:$I$1,0))</f>
        <v>Herbie Peppard</v>
      </c>
      <c r="H574" s="2" t="str">
        <f>IF(INDEX(customers!$A$2:$I$1001,MATCH(orders!$D574,customers!$A$2:$A$1001,0), MATCH(orders!H$1,customers!$A$1:$I$1,0)) = 0, " ", INDEX(customers!$A$2:$I$1001,MATCH(orders!$D574,customers!$A$2:$A$1001,0), MATCH(orders!H$1,customers!$A$1:$I$1,0)))</f>
        <v xml:space="preserve"> </v>
      </c>
      <c r="I574" s="2" t="str">
        <f>_xlfn.XLOOKUP(D574,customers!$A$1:$A$1001,customers!$G$1:$G$1001,,0)</f>
        <v>United States</v>
      </c>
      <c r="J574" t="str">
        <f>INDEX(products!$A$1:$G$49,MATCH(orders!$E574,products!$A$1:$A$49,0), MATCH(orders!J$1,products!$A$1:$G$1,0))</f>
        <v>Ara</v>
      </c>
      <c r="K574" t="str">
        <f>INDEX(products!$A$1:$G$49,MATCH(orders!$E574,products!$A$1:$A$49,0), MATCH(orders!K$1,products!$A$1:$G$1,0))</f>
        <v>D</v>
      </c>
      <c r="L574" s="3">
        <f>INDEX(products!$A$1:$G$49,MATCH(orders!$E574,products!$A$1:$A$49,0), MATCH(orders!L$1,products!$A$1:$G$1,0))</f>
        <v>0.2</v>
      </c>
      <c r="M574" s="4">
        <f>INDEX(products!$A$1:$G$49,MATCH(orders!$E574,products!$A$1:$A$49,0), MATCH(orders!M$1,products!$A$1:$G$1,0))</f>
        <v>2.9849999999999999</v>
      </c>
      <c r="N574" s="4">
        <f t="shared" si="16"/>
        <v>5.97</v>
      </c>
      <c r="O574" t="str">
        <f t="shared" si="17"/>
        <v>Arabica</v>
      </c>
      <c r="P574" t="str" cm="1">
        <f t="array" ref="P574">_xlfn.IFS(K574 = "M", "Medium", K574 = "L", "Light", K574 = "D", "Dark")</f>
        <v>Dark</v>
      </c>
      <c r="Q574" t="str">
        <f>_xlfn.XLOOKUP(Orders[[#This Row],[Customer ID]],customers!$A$2:$A$1001,customers!$I$2:$I$1001,,0)</f>
        <v>Yes</v>
      </c>
    </row>
    <row r="575" spans="2:17" x14ac:dyDescent="0.35">
      <c r="B575" s="2" t="s">
        <v>3728</v>
      </c>
      <c r="C575" s="5">
        <v>43781</v>
      </c>
      <c r="D575" s="2" t="s">
        <v>3729</v>
      </c>
      <c r="E575" t="s">
        <v>6155</v>
      </c>
      <c r="F575" s="2">
        <v>6</v>
      </c>
      <c r="G575" s="2" t="str">
        <f>INDEX(customers!$A$2:$I$1001,MATCH(orders!$D575,customers!$A$2:$A$1001,0), MATCH(orders!G$1,customers!$A$1:$I$1,0))</f>
        <v>Cornie Venour</v>
      </c>
      <c r="H575" s="2" t="str">
        <f>IF(INDEX(customers!$A$2:$I$1001,MATCH(orders!$D575,customers!$A$2:$A$1001,0), MATCH(orders!H$1,customers!$A$1:$I$1,0)) = 0, " ", INDEX(customers!$A$2:$I$1001,MATCH(orders!$D575,customers!$A$2:$A$1001,0), MATCH(orders!H$1,customers!$A$1:$I$1,0)))</f>
        <v>cvenourfx@ask.com</v>
      </c>
      <c r="I575" s="2" t="str">
        <f>_xlfn.XLOOKUP(D575,customers!$A$1:$A$1001,customers!$G$1:$G$1001,,0)</f>
        <v>United States</v>
      </c>
      <c r="J575" t="str">
        <f>INDEX(products!$A$1:$G$49,MATCH(orders!$E575,products!$A$1:$A$49,0), MATCH(orders!J$1,products!$A$1:$G$1,0))</f>
        <v>Ara</v>
      </c>
      <c r="K575" t="str">
        <f>INDEX(products!$A$1:$G$49,MATCH(orders!$E575,products!$A$1:$A$49,0), MATCH(orders!K$1,products!$A$1:$G$1,0))</f>
        <v>M</v>
      </c>
      <c r="L575" s="3">
        <f>INDEX(products!$A$1:$G$49,MATCH(orders!$E575,products!$A$1:$A$49,0), MATCH(orders!L$1,products!$A$1:$G$1,0))</f>
        <v>1</v>
      </c>
      <c r="M575" s="4">
        <f>INDEX(products!$A$1:$G$49,MATCH(orders!$E575,products!$A$1:$A$49,0), MATCH(orders!M$1,products!$A$1:$G$1,0))</f>
        <v>11.25</v>
      </c>
      <c r="N575" s="4">
        <f t="shared" si="16"/>
        <v>67.5</v>
      </c>
      <c r="O575" t="str">
        <f t="shared" si="17"/>
        <v>Arabica</v>
      </c>
      <c r="P575" t="str" cm="1">
        <f t="array" ref="P575">_xlfn.IFS(K575 = "M", "Medium", K575 = "L", "Light", K575 = "D", "Dark")</f>
        <v>Medium</v>
      </c>
      <c r="Q575" t="str">
        <f>_xlfn.XLOOKUP(Orders[[#This Row],[Customer ID]],customers!$A$2:$A$1001,customers!$I$2:$I$1001,,0)</f>
        <v>No</v>
      </c>
    </row>
    <row r="576" spans="2:17" x14ac:dyDescent="0.35">
      <c r="B576" s="2" t="s">
        <v>3734</v>
      </c>
      <c r="C576" s="5">
        <v>44697</v>
      </c>
      <c r="D576" s="2" t="s">
        <v>3735</v>
      </c>
      <c r="E576" t="s">
        <v>6178</v>
      </c>
      <c r="F576" s="2">
        <v>6</v>
      </c>
      <c r="G576" s="2" t="str">
        <f>INDEX(customers!$A$2:$I$1001,MATCH(orders!$D576,customers!$A$2:$A$1001,0), MATCH(orders!G$1,customers!$A$1:$I$1,0))</f>
        <v>Maggy Harby</v>
      </c>
      <c r="H576" s="2" t="str">
        <f>IF(INDEX(customers!$A$2:$I$1001,MATCH(orders!$D576,customers!$A$2:$A$1001,0), MATCH(orders!H$1,customers!$A$1:$I$1,0)) = 0, " ", INDEX(customers!$A$2:$I$1001,MATCH(orders!$D576,customers!$A$2:$A$1001,0), MATCH(orders!H$1,customers!$A$1:$I$1,0)))</f>
        <v>mharbyfy@163.com</v>
      </c>
      <c r="I576" s="2" t="str">
        <f>_xlfn.XLOOKUP(D576,customers!$A$1:$A$1001,customers!$G$1:$G$1001,,0)</f>
        <v>United States</v>
      </c>
      <c r="J576" t="str">
        <f>INDEX(products!$A$1:$G$49,MATCH(orders!$E576,products!$A$1:$A$49,0), MATCH(orders!J$1,products!$A$1:$G$1,0))</f>
        <v>Rob</v>
      </c>
      <c r="K576" t="str">
        <f>INDEX(products!$A$1:$G$49,MATCH(orders!$E576,products!$A$1:$A$49,0), MATCH(orders!K$1,products!$A$1:$G$1,0))</f>
        <v>L</v>
      </c>
      <c r="L576" s="3">
        <f>INDEX(products!$A$1:$G$49,MATCH(orders!$E576,products!$A$1:$A$49,0), MATCH(orders!L$1,products!$A$1:$G$1,0))</f>
        <v>0.2</v>
      </c>
      <c r="M576" s="4">
        <f>INDEX(products!$A$1:$G$49,MATCH(orders!$E576,products!$A$1:$A$49,0), MATCH(orders!M$1,products!$A$1:$G$1,0))</f>
        <v>3.5849999999999995</v>
      </c>
      <c r="N576" s="4">
        <f t="shared" si="16"/>
        <v>21.509999999999998</v>
      </c>
      <c r="O576" t="str">
        <f t="shared" si="17"/>
        <v>Robusta</v>
      </c>
      <c r="P576" t="str" cm="1">
        <f t="array" ref="P576">_xlfn.IFS(K576 = "M", "Medium", K576 = "L", "Light", K576 = "D", "Dark")</f>
        <v>Light</v>
      </c>
      <c r="Q576" t="str">
        <f>_xlfn.XLOOKUP(Orders[[#This Row],[Customer ID]],customers!$A$2:$A$1001,customers!$I$2:$I$1001,,0)</f>
        <v>Yes</v>
      </c>
    </row>
    <row r="577" spans="2:17" x14ac:dyDescent="0.35">
      <c r="B577" s="2" t="s">
        <v>3739</v>
      </c>
      <c r="C577" s="5">
        <v>44239</v>
      </c>
      <c r="D577" s="2" t="s">
        <v>3740</v>
      </c>
      <c r="E577" t="s">
        <v>6181</v>
      </c>
      <c r="F577" s="2">
        <v>2</v>
      </c>
      <c r="G577" s="2" t="str">
        <f>INDEX(customers!$A$2:$I$1001,MATCH(orders!$D577,customers!$A$2:$A$1001,0), MATCH(orders!G$1,customers!$A$1:$I$1,0))</f>
        <v>Reggie Thickpenny</v>
      </c>
      <c r="H577" s="2" t="str">
        <f>IF(INDEX(customers!$A$2:$I$1001,MATCH(orders!$D577,customers!$A$2:$A$1001,0), MATCH(orders!H$1,customers!$A$1:$I$1,0)) = 0, " ", INDEX(customers!$A$2:$I$1001,MATCH(orders!$D577,customers!$A$2:$A$1001,0), MATCH(orders!H$1,customers!$A$1:$I$1,0)))</f>
        <v>rthickpennyfz@cafepress.com</v>
      </c>
      <c r="I577" s="2" t="str">
        <f>_xlfn.XLOOKUP(D577,customers!$A$1:$A$1001,customers!$G$1:$G$1001,,0)</f>
        <v>United States</v>
      </c>
      <c r="J577" t="str">
        <f>INDEX(products!$A$1:$G$49,MATCH(orders!$E577,products!$A$1:$A$49,0), MATCH(orders!J$1,products!$A$1:$G$1,0))</f>
        <v>Lib</v>
      </c>
      <c r="K577" t="str">
        <f>INDEX(products!$A$1:$G$49,MATCH(orders!$E577,products!$A$1:$A$49,0), MATCH(orders!K$1,products!$A$1:$G$1,0))</f>
        <v>M</v>
      </c>
      <c r="L577" s="3">
        <f>INDEX(products!$A$1:$G$49,MATCH(orders!$E577,products!$A$1:$A$49,0), MATCH(orders!L$1,products!$A$1:$G$1,0))</f>
        <v>2.5</v>
      </c>
      <c r="M577" s="4">
        <f>INDEX(products!$A$1:$G$49,MATCH(orders!$E577,products!$A$1:$A$49,0), MATCH(orders!M$1,products!$A$1:$G$1,0))</f>
        <v>33.464999999999996</v>
      </c>
      <c r="N577" s="4">
        <f t="shared" si="16"/>
        <v>66.929999999999993</v>
      </c>
      <c r="O577" t="str">
        <f t="shared" si="17"/>
        <v>Liberica</v>
      </c>
      <c r="P577" t="str" cm="1">
        <f t="array" ref="P577">_xlfn.IFS(K577 = "M", "Medium", K577 = "L", "Light", K577 = "D", "Dark")</f>
        <v>Medium</v>
      </c>
      <c r="Q577" t="str">
        <f>_xlfn.XLOOKUP(Orders[[#This Row],[Customer ID]],customers!$A$2:$A$1001,customers!$I$2:$I$1001,,0)</f>
        <v>No</v>
      </c>
    </row>
    <row r="578" spans="2:17" x14ac:dyDescent="0.35">
      <c r="B578" s="2" t="s">
        <v>3745</v>
      </c>
      <c r="C578" s="5">
        <v>44290</v>
      </c>
      <c r="D578" s="2" t="s">
        <v>3746</v>
      </c>
      <c r="E578" t="s">
        <v>6154</v>
      </c>
      <c r="F578" s="2">
        <v>6</v>
      </c>
      <c r="G578" s="2" t="str">
        <f>INDEX(customers!$A$2:$I$1001,MATCH(orders!$D578,customers!$A$2:$A$1001,0), MATCH(orders!G$1,customers!$A$1:$I$1,0))</f>
        <v>Phyllys Ormerod</v>
      </c>
      <c r="H578" s="2" t="str">
        <f>IF(INDEX(customers!$A$2:$I$1001,MATCH(orders!$D578,customers!$A$2:$A$1001,0), MATCH(orders!H$1,customers!$A$1:$I$1,0)) = 0, " ", INDEX(customers!$A$2:$I$1001,MATCH(orders!$D578,customers!$A$2:$A$1001,0), MATCH(orders!H$1,customers!$A$1:$I$1,0)))</f>
        <v>pormerodg0@redcross.org</v>
      </c>
      <c r="I578" s="2" t="str">
        <f>_xlfn.XLOOKUP(D578,customers!$A$1:$A$1001,customers!$G$1:$G$1001,,0)</f>
        <v>United States</v>
      </c>
      <c r="J578" t="str">
        <f>INDEX(products!$A$1:$G$49,MATCH(orders!$E578,products!$A$1:$A$49,0), MATCH(orders!J$1,products!$A$1:$G$1,0))</f>
        <v>Ara</v>
      </c>
      <c r="K578" t="str">
        <f>INDEX(products!$A$1:$G$49,MATCH(orders!$E578,products!$A$1:$A$49,0), MATCH(orders!K$1,products!$A$1:$G$1,0))</f>
        <v>D</v>
      </c>
      <c r="L578" s="3">
        <f>INDEX(products!$A$1:$G$49,MATCH(orders!$E578,products!$A$1:$A$49,0), MATCH(orders!L$1,products!$A$1:$G$1,0))</f>
        <v>0.2</v>
      </c>
      <c r="M578" s="4">
        <f>INDEX(products!$A$1:$G$49,MATCH(orders!$E578,products!$A$1:$A$49,0), MATCH(orders!M$1,products!$A$1:$G$1,0))</f>
        <v>2.9849999999999999</v>
      </c>
      <c r="N578" s="4">
        <f t="shared" si="16"/>
        <v>17.91</v>
      </c>
      <c r="O578" t="str">
        <f t="shared" si="17"/>
        <v>Arabica</v>
      </c>
      <c r="P578" t="str" cm="1">
        <f t="array" ref="P578">_xlfn.IFS(K578 = "M", "Medium", K578 = "L", "Light", K578 = "D", "Dark")</f>
        <v>Dark</v>
      </c>
      <c r="Q578" t="str">
        <f>_xlfn.XLOOKUP(Orders[[#This Row],[Customer ID]],customers!$A$2:$A$1001,customers!$I$2:$I$1001,,0)</f>
        <v>No</v>
      </c>
    </row>
    <row r="579" spans="2:17" x14ac:dyDescent="0.35">
      <c r="B579" s="2" t="s">
        <v>3751</v>
      </c>
      <c r="C579" s="5">
        <v>44410</v>
      </c>
      <c r="D579" s="2" t="s">
        <v>3752</v>
      </c>
      <c r="E579" t="s">
        <v>6162</v>
      </c>
      <c r="F579" s="2">
        <v>4</v>
      </c>
      <c r="G579" s="2" t="str">
        <f>INDEX(customers!$A$2:$I$1001,MATCH(orders!$D579,customers!$A$2:$A$1001,0), MATCH(orders!G$1,customers!$A$1:$I$1,0))</f>
        <v>Don Flintiff</v>
      </c>
      <c r="H579" s="2" t="str">
        <f>IF(INDEX(customers!$A$2:$I$1001,MATCH(orders!$D579,customers!$A$2:$A$1001,0), MATCH(orders!H$1,customers!$A$1:$I$1,0)) = 0, " ", INDEX(customers!$A$2:$I$1001,MATCH(orders!$D579,customers!$A$2:$A$1001,0), MATCH(orders!H$1,customers!$A$1:$I$1,0)))</f>
        <v>dflintiffg1@e-recht24.de</v>
      </c>
      <c r="I579" s="2" t="str">
        <f>_xlfn.XLOOKUP(D579,customers!$A$1:$A$1001,customers!$G$1:$G$1001,,0)</f>
        <v>United Kingdom</v>
      </c>
      <c r="J579" t="str">
        <f>INDEX(products!$A$1:$G$49,MATCH(orders!$E579,products!$A$1:$A$49,0), MATCH(orders!J$1,products!$A$1:$G$1,0))</f>
        <v>Lib</v>
      </c>
      <c r="K579" t="str">
        <f>INDEX(products!$A$1:$G$49,MATCH(orders!$E579,products!$A$1:$A$49,0), MATCH(orders!K$1,products!$A$1:$G$1,0))</f>
        <v>M</v>
      </c>
      <c r="L579" s="3">
        <f>INDEX(products!$A$1:$G$49,MATCH(orders!$E579,products!$A$1:$A$49,0), MATCH(orders!L$1,products!$A$1:$G$1,0))</f>
        <v>1</v>
      </c>
      <c r="M579" s="4">
        <f>INDEX(products!$A$1:$G$49,MATCH(orders!$E579,products!$A$1:$A$49,0), MATCH(orders!M$1,products!$A$1:$G$1,0))</f>
        <v>14.55</v>
      </c>
      <c r="N579" s="4">
        <f t="shared" ref="N579:N642" si="18">M579*F579</f>
        <v>58.2</v>
      </c>
      <c r="O579" t="str">
        <f t="shared" ref="O579:O642" si="19">IF(J579="Rob","Robusta",IF(J579="Exc","Excelsa",IF(J579="Ara","Arabica",IF(J579="Lib","Liberica"," "))))</f>
        <v>Liberica</v>
      </c>
      <c r="P579" t="str" cm="1">
        <f t="array" ref="P579">_xlfn.IFS(K579 = "M", "Medium", K579 = "L", "Light", K579 = "D", "Dark")</f>
        <v>Medium</v>
      </c>
      <c r="Q579" t="str">
        <f>_xlfn.XLOOKUP(Orders[[#This Row],[Customer ID]],customers!$A$2:$A$1001,customers!$I$2:$I$1001,,0)</f>
        <v>No</v>
      </c>
    </row>
    <row r="580" spans="2:17" x14ac:dyDescent="0.35">
      <c r="B580" s="2" t="s">
        <v>3756</v>
      </c>
      <c r="C580" s="5">
        <v>44720</v>
      </c>
      <c r="D580" s="2" t="s">
        <v>3757</v>
      </c>
      <c r="E580" t="s">
        <v>6184</v>
      </c>
      <c r="F580" s="2">
        <v>3</v>
      </c>
      <c r="G580" s="2" t="str">
        <f>INDEX(customers!$A$2:$I$1001,MATCH(orders!$D580,customers!$A$2:$A$1001,0), MATCH(orders!G$1,customers!$A$1:$I$1,0))</f>
        <v>Tymon Zanetti</v>
      </c>
      <c r="H580" s="2" t="str">
        <f>IF(INDEX(customers!$A$2:$I$1001,MATCH(orders!$D580,customers!$A$2:$A$1001,0), MATCH(orders!H$1,customers!$A$1:$I$1,0)) = 0, " ", INDEX(customers!$A$2:$I$1001,MATCH(orders!$D580,customers!$A$2:$A$1001,0), MATCH(orders!H$1,customers!$A$1:$I$1,0)))</f>
        <v>tzanettig2@gravatar.com</v>
      </c>
      <c r="I580" s="2" t="str">
        <f>_xlfn.XLOOKUP(D580,customers!$A$1:$A$1001,customers!$G$1:$G$1001,,0)</f>
        <v>Ireland</v>
      </c>
      <c r="J580" t="str">
        <f>INDEX(products!$A$1:$G$49,MATCH(orders!$E580,products!$A$1:$A$49,0), MATCH(orders!J$1,products!$A$1:$G$1,0))</f>
        <v>Exc</v>
      </c>
      <c r="K580" t="str">
        <f>INDEX(products!$A$1:$G$49,MATCH(orders!$E580,products!$A$1:$A$49,0), MATCH(orders!K$1,products!$A$1:$G$1,0))</f>
        <v>L</v>
      </c>
      <c r="L580" s="3">
        <f>INDEX(products!$A$1:$G$49,MATCH(orders!$E580,products!$A$1:$A$49,0), MATCH(orders!L$1,products!$A$1:$G$1,0))</f>
        <v>0.2</v>
      </c>
      <c r="M580" s="4">
        <f>INDEX(products!$A$1:$G$49,MATCH(orders!$E580,products!$A$1:$A$49,0), MATCH(orders!M$1,products!$A$1:$G$1,0))</f>
        <v>4.4550000000000001</v>
      </c>
      <c r="N580" s="4">
        <f t="shared" si="18"/>
        <v>13.365</v>
      </c>
      <c r="O580" t="str">
        <f t="shared" si="19"/>
        <v>Excelsa</v>
      </c>
      <c r="P580" t="str" cm="1">
        <f t="array" ref="P580">_xlfn.IFS(K580 = "M", "Medium", K580 = "L", "Light", K580 = "D", "Dark")</f>
        <v>Light</v>
      </c>
      <c r="Q580" t="str">
        <f>_xlfn.XLOOKUP(Orders[[#This Row],[Customer ID]],customers!$A$2:$A$1001,customers!$I$2:$I$1001,,0)</f>
        <v>No</v>
      </c>
    </row>
    <row r="581" spans="2:17" x14ac:dyDescent="0.35">
      <c r="B581" s="2" t="s">
        <v>3756</v>
      </c>
      <c r="C581" s="5">
        <v>44720</v>
      </c>
      <c r="D581" s="2" t="s">
        <v>3757</v>
      </c>
      <c r="E581" t="s">
        <v>6157</v>
      </c>
      <c r="F581" s="2">
        <v>5</v>
      </c>
      <c r="G581" s="2" t="str">
        <f>INDEX(customers!$A$2:$I$1001,MATCH(orders!$D581,customers!$A$2:$A$1001,0), MATCH(orders!G$1,customers!$A$1:$I$1,0))</f>
        <v>Tymon Zanetti</v>
      </c>
      <c r="H581" s="2" t="str">
        <f>IF(INDEX(customers!$A$2:$I$1001,MATCH(orders!$D581,customers!$A$2:$A$1001,0), MATCH(orders!H$1,customers!$A$1:$I$1,0)) = 0, " ", INDEX(customers!$A$2:$I$1001,MATCH(orders!$D581,customers!$A$2:$A$1001,0), MATCH(orders!H$1,customers!$A$1:$I$1,0)))</f>
        <v>tzanettig2@gravatar.com</v>
      </c>
      <c r="I581" s="2" t="str">
        <f>_xlfn.XLOOKUP(D581,customers!$A$1:$A$1001,customers!$G$1:$G$1001,,0)</f>
        <v>Ireland</v>
      </c>
      <c r="J581" t="str">
        <f>INDEX(products!$A$1:$G$49,MATCH(orders!$E581,products!$A$1:$A$49,0), MATCH(orders!J$1,products!$A$1:$G$1,0))</f>
        <v>Ara</v>
      </c>
      <c r="K581" t="str">
        <f>INDEX(products!$A$1:$G$49,MATCH(orders!$E581,products!$A$1:$A$49,0), MATCH(orders!K$1,products!$A$1:$G$1,0))</f>
        <v>M</v>
      </c>
      <c r="L581" s="3">
        <f>INDEX(products!$A$1:$G$49,MATCH(orders!$E581,products!$A$1:$A$49,0), MATCH(orders!L$1,products!$A$1:$G$1,0))</f>
        <v>0.5</v>
      </c>
      <c r="M581" s="4">
        <f>INDEX(products!$A$1:$G$49,MATCH(orders!$E581,products!$A$1:$A$49,0), MATCH(orders!M$1,products!$A$1:$G$1,0))</f>
        <v>6.75</v>
      </c>
      <c r="N581" s="4">
        <f t="shared" si="18"/>
        <v>33.75</v>
      </c>
      <c r="O581" t="str">
        <f t="shared" si="19"/>
        <v>Arabica</v>
      </c>
      <c r="P581" t="str" cm="1">
        <f t="array" ref="P581">_xlfn.IFS(K581 = "M", "Medium", K581 = "L", "Light", K581 = "D", "Dark")</f>
        <v>Medium</v>
      </c>
      <c r="Q581" t="str">
        <f>_xlfn.XLOOKUP(Orders[[#This Row],[Customer ID]],customers!$A$2:$A$1001,customers!$I$2:$I$1001,,0)</f>
        <v>No</v>
      </c>
    </row>
    <row r="582" spans="2:17" x14ac:dyDescent="0.35">
      <c r="B582" s="2" t="s">
        <v>3767</v>
      </c>
      <c r="C582" s="5">
        <v>43965</v>
      </c>
      <c r="D582" s="2" t="s">
        <v>3768</v>
      </c>
      <c r="E582" t="s">
        <v>6171</v>
      </c>
      <c r="F582" s="2">
        <v>3</v>
      </c>
      <c r="G582" s="2" t="str">
        <f>INDEX(customers!$A$2:$I$1001,MATCH(orders!$D582,customers!$A$2:$A$1001,0), MATCH(orders!G$1,customers!$A$1:$I$1,0))</f>
        <v>Reinaldos Kirtley</v>
      </c>
      <c r="H582" s="2" t="str">
        <f>IF(INDEX(customers!$A$2:$I$1001,MATCH(orders!$D582,customers!$A$2:$A$1001,0), MATCH(orders!H$1,customers!$A$1:$I$1,0)) = 0, " ", INDEX(customers!$A$2:$I$1001,MATCH(orders!$D582,customers!$A$2:$A$1001,0), MATCH(orders!H$1,customers!$A$1:$I$1,0)))</f>
        <v>rkirtleyg4@hatena.ne.jp</v>
      </c>
      <c r="I582" s="2" t="str">
        <f>_xlfn.XLOOKUP(D582,customers!$A$1:$A$1001,customers!$G$1:$G$1001,,0)</f>
        <v>United States</v>
      </c>
      <c r="J582" t="str">
        <f>INDEX(products!$A$1:$G$49,MATCH(orders!$E582,products!$A$1:$A$49,0), MATCH(orders!J$1,products!$A$1:$G$1,0))</f>
        <v>Exc</v>
      </c>
      <c r="K582" t="str">
        <f>INDEX(products!$A$1:$G$49,MATCH(orders!$E582,products!$A$1:$A$49,0), MATCH(orders!K$1,products!$A$1:$G$1,0))</f>
        <v>L</v>
      </c>
      <c r="L582" s="3">
        <f>INDEX(products!$A$1:$G$49,MATCH(orders!$E582,products!$A$1:$A$49,0), MATCH(orders!L$1,products!$A$1:$G$1,0))</f>
        <v>1</v>
      </c>
      <c r="M582" s="4">
        <f>INDEX(products!$A$1:$G$49,MATCH(orders!$E582,products!$A$1:$A$49,0), MATCH(orders!M$1,products!$A$1:$G$1,0))</f>
        <v>14.85</v>
      </c>
      <c r="N582" s="4">
        <f t="shared" si="18"/>
        <v>44.55</v>
      </c>
      <c r="O582" t="str">
        <f t="shared" si="19"/>
        <v>Excelsa</v>
      </c>
      <c r="P582" t="str" cm="1">
        <f t="array" ref="P582">_xlfn.IFS(K582 = "M", "Medium", K582 = "L", "Light", K582 = "D", "Dark")</f>
        <v>Light</v>
      </c>
      <c r="Q582" t="str">
        <f>_xlfn.XLOOKUP(Orders[[#This Row],[Customer ID]],customers!$A$2:$A$1001,customers!$I$2:$I$1001,,0)</f>
        <v>Yes</v>
      </c>
    </row>
    <row r="583" spans="2:17" x14ac:dyDescent="0.35">
      <c r="B583" s="2" t="s">
        <v>3773</v>
      </c>
      <c r="C583" s="5">
        <v>44190</v>
      </c>
      <c r="D583" s="2" t="s">
        <v>3774</v>
      </c>
      <c r="E583" t="s">
        <v>6176</v>
      </c>
      <c r="F583" s="2">
        <v>5</v>
      </c>
      <c r="G583" s="2" t="str">
        <f>INDEX(customers!$A$2:$I$1001,MATCH(orders!$D583,customers!$A$2:$A$1001,0), MATCH(orders!G$1,customers!$A$1:$I$1,0))</f>
        <v>Carney Clemencet</v>
      </c>
      <c r="H583" s="2" t="str">
        <f>IF(INDEX(customers!$A$2:$I$1001,MATCH(orders!$D583,customers!$A$2:$A$1001,0), MATCH(orders!H$1,customers!$A$1:$I$1,0)) = 0, " ", INDEX(customers!$A$2:$I$1001,MATCH(orders!$D583,customers!$A$2:$A$1001,0), MATCH(orders!H$1,customers!$A$1:$I$1,0)))</f>
        <v>cclemencetg5@weather.com</v>
      </c>
      <c r="I583" s="2" t="str">
        <f>_xlfn.XLOOKUP(D583,customers!$A$1:$A$1001,customers!$G$1:$G$1001,,0)</f>
        <v>United Kingdom</v>
      </c>
      <c r="J583" t="str">
        <f>INDEX(products!$A$1:$G$49,MATCH(orders!$E583,products!$A$1:$A$49,0), MATCH(orders!J$1,products!$A$1:$G$1,0))</f>
        <v>Exc</v>
      </c>
      <c r="K583" t="str">
        <f>INDEX(products!$A$1:$G$49,MATCH(orders!$E583,products!$A$1:$A$49,0), MATCH(orders!K$1,products!$A$1:$G$1,0))</f>
        <v>L</v>
      </c>
      <c r="L583" s="3">
        <f>INDEX(products!$A$1:$G$49,MATCH(orders!$E583,products!$A$1:$A$49,0), MATCH(orders!L$1,products!$A$1:$G$1,0))</f>
        <v>0.5</v>
      </c>
      <c r="M583" s="4">
        <f>INDEX(products!$A$1:$G$49,MATCH(orders!$E583,products!$A$1:$A$49,0), MATCH(orders!M$1,products!$A$1:$G$1,0))</f>
        <v>8.91</v>
      </c>
      <c r="N583" s="4">
        <f t="shared" si="18"/>
        <v>44.55</v>
      </c>
      <c r="O583" t="str">
        <f t="shared" si="19"/>
        <v>Excelsa</v>
      </c>
      <c r="P583" t="str" cm="1">
        <f t="array" ref="P583">_xlfn.IFS(K583 = "M", "Medium", K583 = "L", "Light", K583 = "D", "Dark")</f>
        <v>Light</v>
      </c>
      <c r="Q583" t="str">
        <f>_xlfn.XLOOKUP(Orders[[#This Row],[Customer ID]],customers!$A$2:$A$1001,customers!$I$2:$I$1001,,0)</f>
        <v>Yes</v>
      </c>
    </row>
    <row r="584" spans="2:17" x14ac:dyDescent="0.35">
      <c r="B584" s="2" t="s">
        <v>3778</v>
      </c>
      <c r="C584" s="5">
        <v>44382</v>
      </c>
      <c r="D584" s="2" t="s">
        <v>3779</v>
      </c>
      <c r="E584" t="s">
        <v>6183</v>
      </c>
      <c r="F584" s="2">
        <v>5</v>
      </c>
      <c r="G584" s="2" t="str">
        <f>INDEX(customers!$A$2:$I$1001,MATCH(orders!$D584,customers!$A$2:$A$1001,0), MATCH(orders!G$1,customers!$A$1:$I$1,0))</f>
        <v>Russell Donet</v>
      </c>
      <c r="H584" s="2" t="str">
        <f>IF(INDEX(customers!$A$2:$I$1001,MATCH(orders!$D584,customers!$A$2:$A$1001,0), MATCH(orders!H$1,customers!$A$1:$I$1,0)) = 0, " ", INDEX(customers!$A$2:$I$1001,MATCH(orders!$D584,customers!$A$2:$A$1001,0), MATCH(orders!H$1,customers!$A$1:$I$1,0)))</f>
        <v>rdonetg6@oakley.com</v>
      </c>
      <c r="I584" s="2" t="str">
        <f>_xlfn.XLOOKUP(D584,customers!$A$1:$A$1001,customers!$G$1:$G$1001,,0)</f>
        <v>United States</v>
      </c>
      <c r="J584" t="str">
        <f>INDEX(products!$A$1:$G$49,MATCH(orders!$E584,products!$A$1:$A$49,0), MATCH(orders!J$1,products!$A$1:$G$1,0))</f>
        <v>Exc</v>
      </c>
      <c r="K584" t="str">
        <f>INDEX(products!$A$1:$G$49,MATCH(orders!$E584,products!$A$1:$A$49,0), MATCH(orders!K$1,products!$A$1:$G$1,0))</f>
        <v>D</v>
      </c>
      <c r="L584" s="3">
        <f>INDEX(products!$A$1:$G$49,MATCH(orders!$E584,products!$A$1:$A$49,0), MATCH(orders!L$1,products!$A$1:$G$1,0))</f>
        <v>1</v>
      </c>
      <c r="M584" s="4">
        <f>INDEX(products!$A$1:$G$49,MATCH(orders!$E584,products!$A$1:$A$49,0), MATCH(orders!M$1,products!$A$1:$G$1,0))</f>
        <v>12.15</v>
      </c>
      <c r="N584" s="4">
        <f t="shared" si="18"/>
        <v>60.75</v>
      </c>
      <c r="O584" t="str">
        <f t="shared" si="19"/>
        <v>Excelsa</v>
      </c>
      <c r="P584" t="str" cm="1">
        <f t="array" ref="P584">_xlfn.IFS(K584 = "M", "Medium", K584 = "L", "Light", K584 = "D", "Dark")</f>
        <v>Dark</v>
      </c>
      <c r="Q584" t="str">
        <f>_xlfn.XLOOKUP(Orders[[#This Row],[Customer ID]],customers!$A$2:$A$1001,customers!$I$2:$I$1001,,0)</f>
        <v>No</v>
      </c>
    </row>
    <row r="585" spans="2:17" x14ac:dyDescent="0.35">
      <c r="B585" s="2" t="s">
        <v>3784</v>
      </c>
      <c r="C585" s="5">
        <v>43538</v>
      </c>
      <c r="D585" s="2" t="s">
        <v>3785</v>
      </c>
      <c r="E585" t="s">
        <v>6178</v>
      </c>
      <c r="F585" s="2">
        <v>1</v>
      </c>
      <c r="G585" s="2" t="str">
        <f>INDEX(customers!$A$2:$I$1001,MATCH(orders!$D585,customers!$A$2:$A$1001,0), MATCH(orders!G$1,customers!$A$1:$I$1,0))</f>
        <v>Sidney Gawen</v>
      </c>
      <c r="H585" s="2" t="str">
        <f>IF(INDEX(customers!$A$2:$I$1001,MATCH(orders!$D585,customers!$A$2:$A$1001,0), MATCH(orders!H$1,customers!$A$1:$I$1,0)) = 0, " ", INDEX(customers!$A$2:$I$1001,MATCH(orders!$D585,customers!$A$2:$A$1001,0), MATCH(orders!H$1,customers!$A$1:$I$1,0)))</f>
        <v>sgaweng7@creativecommons.org</v>
      </c>
      <c r="I585" s="2" t="str">
        <f>_xlfn.XLOOKUP(D585,customers!$A$1:$A$1001,customers!$G$1:$G$1001,,0)</f>
        <v>United States</v>
      </c>
      <c r="J585" t="str">
        <f>INDEX(products!$A$1:$G$49,MATCH(orders!$E585,products!$A$1:$A$49,0), MATCH(orders!J$1,products!$A$1:$G$1,0))</f>
        <v>Rob</v>
      </c>
      <c r="K585" t="str">
        <f>INDEX(products!$A$1:$G$49,MATCH(orders!$E585,products!$A$1:$A$49,0), MATCH(orders!K$1,products!$A$1:$G$1,0))</f>
        <v>L</v>
      </c>
      <c r="L585" s="3">
        <f>INDEX(products!$A$1:$G$49,MATCH(orders!$E585,products!$A$1:$A$49,0), MATCH(orders!L$1,products!$A$1:$G$1,0))</f>
        <v>0.2</v>
      </c>
      <c r="M585" s="4">
        <f>INDEX(products!$A$1:$G$49,MATCH(orders!$E585,products!$A$1:$A$49,0), MATCH(orders!M$1,products!$A$1:$G$1,0))</f>
        <v>3.5849999999999995</v>
      </c>
      <c r="N585" s="4">
        <f t="shared" si="18"/>
        <v>3.5849999999999995</v>
      </c>
      <c r="O585" t="str">
        <f t="shared" si="19"/>
        <v>Robusta</v>
      </c>
      <c r="P585" t="str" cm="1">
        <f t="array" ref="P585">_xlfn.IFS(K585 = "M", "Medium", K585 = "L", "Light", K585 = "D", "Dark")</f>
        <v>Light</v>
      </c>
      <c r="Q585" t="str">
        <f>_xlfn.XLOOKUP(Orders[[#This Row],[Customer ID]],customers!$A$2:$A$1001,customers!$I$2:$I$1001,,0)</f>
        <v>Yes</v>
      </c>
    </row>
    <row r="586" spans="2:17" x14ac:dyDescent="0.35">
      <c r="B586" s="2" t="s">
        <v>3790</v>
      </c>
      <c r="C586" s="5">
        <v>44262</v>
      </c>
      <c r="D586" s="2" t="s">
        <v>3791</v>
      </c>
      <c r="E586" t="s">
        <v>6178</v>
      </c>
      <c r="F586" s="2">
        <v>6</v>
      </c>
      <c r="G586" s="2" t="str">
        <f>INDEX(customers!$A$2:$I$1001,MATCH(orders!$D586,customers!$A$2:$A$1001,0), MATCH(orders!G$1,customers!$A$1:$I$1,0))</f>
        <v>Rickey Readie</v>
      </c>
      <c r="H586" s="2" t="str">
        <f>IF(INDEX(customers!$A$2:$I$1001,MATCH(orders!$D586,customers!$A$2:$A$1001,0), MATCH(orders!H$1,customers!$A$1:$I$1,0)) = 0, " ", INDEX(customers!$A$2:$I$1001,MATCH(orders!$D586,customers!$A$2:$A$1001,0), MATCH(orders!H$1,customers!$A$1:$I$1,0)))</f>
        <v>rreadieg8@guardian.co.uk</v>
      </c>
      <c r="I586" s="2" t="str">
        <f>_xlfn.XLOOKUP(D586,customers!$A$1:$A$1001,customers!$G$1:$G$1001,,0)</f>
        <v>United States</v>
      </c>
      <c r="J586" t="str">
        <f>INDEX(products!$A$1:$G$49,MATCH(orders!$E586,products!$A$1:$A$49,0), MATCH(orders!J$1,products!$A$1:$G$1,0))</f>
        <v>Rob</v>
      </c>
      <c r="K586" t="str">
        <f>INDEX(products!$A$1:$G$49,MATCH(orders!$E586,products!$A$1:$A$49,0), MATCH(orders!K$1,products!$A$1:$G$1,0))</f>
        <v>L</v>
      </c>
      <c r="L586" s="3">
        <f>INDEX(products!$A$1:$G$49,MATCH(orders!$E586,products!$A$1:$A$49,0), MATCH(orders!L$1,products!$A$1:$G$1,0))</f>
        <v>0.2</v>
      </c>
      <c r="M586" s="4">
        <f>INDEX(products!$A$1:$G$49,MATCH(orders!$E586,products!$A$1:$A$49,0), MATCH(orders!M$1,products!$A$1:$G$1,0))</f>
        <v>3.5849999999999995</v>
      </c>
      <c r="N586" s="4">
        <f t="shared" si="18"/>
        <v>21.509999999999998</v>
      </c>
      <c r="O586" t="str">
        <f t="shared" si="19"/>
        <v>Robusta</v>
      </c>
      <c r="P586" t="str" cm="1">
        <f t="array" ref="P586">_xlfn.IFS(K586 = "M", "Medium", K586 = "L", "Light", K586 = "D", "Dark")</f>
        <v>Light</v>
      </c>
      <c r="Q586" t="str">
        <f>_xlfn.XLOOKUP(Orders[[#This Row],[Customer ID]],customers!$A$2:$A$1001,customers!$I$2:$I$1001,,0)</f>
        <v>No</v>
      </c>
    </row>
    <row r="587" spans="2:17" x14ac:dyDescent="0.35">
      <c r="B587" s="2" t="s">
        <v>3796</v>
      </c>
      <c r="C587" s="5">
        <v>44505</v>
      </c>
      <c r="D587" s="2" t="s">
        <v>3840</v>
      </c>
      <c r="E587" t="s">
        <v>6139</v>
      </c>
      <c r="F587" s="2">
        <v>2</v>
      </c>
      <c r="G587" s="2" t="str">
        <f>INDEX(customers!$A$2:$I$1001,MATCH(orders!$D587,customers!$A$2:$A$1001,0), MATCH(orders!G$1,customers!$A$1:$I$1,0))</f>
        <v>Cody Verissimo</v>
      </c>
      <c r="H587" s="2" t="str">
        <f>IF(INDEX(customers!$A$2:$I$1001,MATCH(orders!$D587,customers!$A$2:$A$1001,0), MATCH(orders!H$1,customers!$A$1:$I$1,0)) = 0, " ", INDEX(customers!$A$2:$I$1001,MATCH(orders!$D587,customers!$A$2:$A$1001,0), MATCH(orders!H$1,customers!$A$1:$I$1,0)))</f>
        <v>cverissimogh@theglobeandmail.com</v>
      </c>
      <c r="I587" s="2" t="str">
        <f>_xlfn.XLOOKUP(D587,customers!$A$1:$A$1001,customers!$G$1:$G$1001,,0)</f>
        <v>United Kingdom</v>
      </c>
      <c r="J587" t="str">
        <f>INDEX(products!$A$1:$G$49,MATCH(orders!$E587,products!$A$1:$A$49,0), MATCH(orders!J$1,products!$A$1:$G$1,0))</f>
        <v>Exc</v>
      </c>
      <c r="K587" t="str">
        <f>INDEX(products!$A$1:$G$49,MATCH(orders!$E587,products!$A$1:$A$49,0), MATCH(orders!K$1,products!$A$1:$G$1,0))</f>
        <v>M</v>
      </c>
      <c r="L587" s="3">
        <f>INDEX(products!$A$1:$G$49,MATCH(orders!$E587,products!$A$1:$A$49,0), MATCH(orders!L$1,products!$A$1:$G$1,0))</f>
        <v>0.5</v>
      </c>
      <c r="M587" s="4">
        <f>INDEX(products!$A$1:$G$49,MATCH(orders!$E587,products!$A$1:$A$49,0), MATCH(orders!M$1,products!$A$1:$G$1,0))</f>
        <v>8.25</v>
      </c>
      <c r="N587" s="4">
        <f t="shared" si="18"/>
        <v>16.5</v>
      </c>
      <c r="O587" t="str">
        <f t="shared" si="19"/>
        <v>Excelsa</v>
      </c>
      <c r="P587" t="str" cm="1">
        <f t="array" ref="P587">_xlfn.IFS(K587 = "M", "Medium", K587 = "L", "Light", K587 = "D", "Dark")</f>
        <v>Medium</v>
      </c>
      <c r="Q587" t="str">
        <f>_xlfn.XLOOKUP(Orders[[#This Row],[Customer ID]],customers!$A$2:$A$1001,customers!$I$2:$I$1001,,0)</f>
        <v>Yes</v>
      </c>
    </row>
    <row r="588" spans="2:17" x14ac:dyDescent="0.35">
      <c r="B588" s="2" t="s">
        <v>3802</v>
      </c>
      <c r="C588" s="5">
        <v>43867</v>
      </c>
      <c r="D588" s="2" t="s">
        <v>3803</v>
      </c>
      <c r="E588" t="s">
        <v>6142</v>
      </c>
      <c r="F588" s="2">
        <v>3</v>
      </c>
      <c r="G588" s="2" t="str">
        <f>INDEX(customers!$A$2:$I$1001,MATCH(orders!$D588,customers!$A$2:$A$1001,0), MATCH(orders!G$1,customers!$A$1:$I$1,0))</f>
        <v>Zilvia Claisse</v>
      </c>
      <c r="H588" s="2" t="str">
        <f>IF(INDEX(customers!$A$2:$I$1001,MATCH(orders!$D588,customers!$A$2:$A$1001,0), MATCH(orders!H$1,customers!$A$1:$I$1,0)) = 0, " ", INDEX(customers!$A$2:$I$1001,MATCH(orders!$D588,customers!$A$2:$A$1001,0), MATCH(orders!H$1,customers!$A$1:$I$1,0)))</f>
        <v xml:space="preserve"> </v>
      </c>
      <c r="I588" s="2" t="str">
        <f>_xlfn.XLOOKUP(D588,customers!$A$1:$A$1001,customers!$G$1:$G$1001,,0)</f>
        <v>United States</v>
      </c>
      <c r="J588" t="str">
        <f>INDEX(products!$A$1:$G$49,MATCH(orders!$E588,products!$A$1:$A$49,0), MATCH(orders!J$1,products!$A$1:$G$1,0))</f>
        <v>Rob</v>
      </c>
      <c r="K588" t="str">
        <f>INDEX(products!$A$1:$G$49,MATCH(orders!$E588,products!$A$1:$A$49,0), MATCH(orders!K$1,products!$A$1:$G$1,0))</f>
        <v>L</v>
      </c>
      <c r="L588" s="3">
        <f>INDEX(products!$A$1:$G$49,MATCH(orders!$E588,products!$A$1:$A$49,0), MATCH(orders!L$1,products!$A$1:$G$1,0))</f>
        <v>2.5</v>
      </c>
      <c r="M588" s="4">
        <f>INDEX(products!$A$1:$G$49,MATCH(orders!$E588,products!$A$1:$A$49,0), MATCH(orders!M$1,products!$A$1:$G$1,0))</f>
        <v>27.484999999999996</v>
      </c>
      <c r="N588" s="4">
        <f t="shared" si="18"/>
        <v>82.454999999999984</v>
      </c>
      <c r="O588" t="str">
        <f t="shared" si="19"/>
        <v>Robusta</v>
      </c>
      <c r="P588" t="str" cm="1">
        <f t="array" ref="P588">_xlfn.IFS(K588 = "M", "Medium", K588 = "L", "Light", K588 = "D", "Dark")</f>
        <v>Light</v>
      </c>
      <c r="Q588" t="str">
        <f>_xlfn.XLOOKUP(Orders[[#This Row],[Customer ID]],customers!$A$2:$A$1001,customers!$I$2:$I$1001,,0)</f>
        <v>No</v>
      </c>
    </row>
    <row r="589" spans="2:17" x14ac:dyDescent="0.35">
      <c r="B589" s="2" t="s">
        <v>3807</v>
      </c>
      <c r="C589" s="5">
        <v>44267</v>
      </c>
      <c r="D589" s="2" t="s">
        <v>3808</v>
      </c>
      <c r="E589" t="s">
        <v>6169</v>
      </c>
      <c r="F589" s="2">
        <v>1</v>
      </c>
      <c r="G589" s="2" t="str">
        <f>INDEX(customers!$A$2:$I$1001,MATCH(orders!$D589,customers!$A$2:$A$1001,0), MATCH(orders!G$1,customers!$A$1:$I$1,0))</f>
        <v>Bar O' Mahony</v>
      </c>
      <c r="H589" s="2" t="str">
        <f>IF(INDEX(customers!$A$2:$I$1001,MATCH(orders!$D589,customers!$A$2:$A$1001,0), MATCH(orders!H$1,customers!$A$1:$I$1,0)) = 0, " ", INDEX(customers!$A$2:$I$1001,MATCH(orders!$D589,customers!$A$2:$A$1001,0), MATCH(orders!H$1,customers!$A$1:$I$1,0)))</f>
        <v>bogb@elpais.com</v>
      </c>
      <c r="I589" s="2" t="str">
        <f>_xlfn.XLOOKUP(D589,customers!$A$1:$A$1001,customers!$G$1:$G$1001,,0)</f>
        <v>United States</v>
      </c>
      <c r="J589" t="str">
        <f>INDEX(products!$A$1:$G$49,MATCH(orders!$E589,products!$A$1:$A$49,0), MATCH(orders!J$1,products!$A$1:$G$1,0))</f>
        <v>Lib</v>
      </c>
      <c r="K589" t="str">
        <f>INDEX(products!$A$1:$G$49,MATCH(orders!$E589,products!$A$1:$A$49,0), MATCH(orders!K$1,products!$A$1:$G$1,0))</f>
        <v>D</v>
      </c>
      <c r="L589" s="3">
        <f>INDEX(products!$A$1:$G$49,MATCH(orders!$E589,products!$A$1:$A$49,0), MATCH(orders!L$1,products!$A$1:$G$1,0))</f>
        <v>0.5</v>
      </c>
      <c r="M589" s="4">
        <f>INDEX(products!$A$1:$G$49,MATCH(orders!$E589,products!$A$1:$A$49,0), MATCH(orders!M$1,products!$A$1:$G$1,0))</f>
        <v>7.77</v>
      </c>
      <c r="N589" s="4">
        <f t="shared" si="18"/>
        <v>7.77</v>
      </c>
      <c r="O589" t="str">
        <f t="shared" si="19"/>
        <v>Liberica</v>
      </c>
      <c r="P589" t="str" cm="1">
        <f t="array" ref="P589">_xlfn.IFS(K589 = "M", "Medium", K589 = "L", "Light", K589 = "D", "Dark")</f>
        <v>Dark</v>
      </c>
      <c r="Q589" t="str">
        <f>_xlfn.XLOOKUP(Orders[[#This Row],[Customer ID]],customers!$A$2:$A$1001,customers!$I$2:$I$1001,,0)</f>
        <v>Yes</v>
      </c>
    </row>
    <row r="590" spans="2:17" x14ac:dyDescent="0.35">
      <c r="B590" s="2" t="s">
        <v>3812</v>
      </c>
      <c r="C590" s="5">
        <v>44046</v>
      </c>
      <c r="D590" s="2" t="s">
        <v>3813</v>
      </c>
      <c r="E590" t="s">
        <v>6146</v>
      </c>
      <c r="F590" s="2">
        <v>2</v>
      </c>
      <c r="G590" s="2" t="str">
        <f>INDEX(customers!$A$2:$I$1001,MATCH(orders!$D590,customers!$A$2:$A$1001,0), MATCH(orders!G$1,customers!$A$1:$I$1,0))</f>
        <v>Valenka Stansbury</v>
      </c>
      <c r="H590" s="2" t="str">
        <f>IF(INDEX(customers!$A$2:$I$1001,MATCH(orders!$D590,customers!$A$2:$A$1001,0), MATCH(orders!H$1,customers!$A$1:$I$1,0)) = 0, " ", INDEX(customers!$A$2:$I$1001,MATCH(orders!$D590,customers!$A$2:$A$1001,0), MATCH(orders!H$1,customers!$A$1:$I$1,0)))</f>
        <v>vstansburygc@unblog.fr</v>
      </c>
      <c r="I590" s="2" t="str">
        <f>_xlfn.XLOOKUP(D590,customers!$A$1:$A$1001,customers!$G$1:$G$1001,,0)</f>
        <v>United States</v>
      </c>
      <c r="J590" t="str">
        <f>INDEX(products!$A$1:$G$49,MATCH(orders!$E590,products!$A$1:$A$49,0), MATCH(orders!J$1,products!$A$1:$G$1,0))</f>
        <v>Rob</v>
      </c>
      <c r="K590" t="str">
        <f>INDEX(products!$A$1:$G$49,MATCH(orders!$E590,products!$A$1:$A$49,0), MATCH(orders!K$1,products!$A$1:$G$1,0))</f>
        <v>M</v>
      </c>
      <c r="L590" s="3">
        <f>INDEX(products!$A$1:$G$49,MATCH(orders!$E590,products!$A$1:$A$49,0), MATCH(orders!L$1,products!$A$1:$G$1,0))</f>
        <v>0.5</v>
      </c>
      <c r="M590" s="4">
        <f>INDEX(products!$A$1:$G$49,MATCH(orders!$E590,products!$A$1:$A$49,0), MATCH(orders!M$1,products!$A$1:$G$1,0))</f>
        <v>5.97</v>
      </c>
      <c r="N590" s="4">
        <f t="shared" si="18"/>
        <v>11.94</v>
      </c>
      <c r="O590" t="str">
        <f t="shared" si="19"/>
        <v>Robusta</v>
      </c>
      <c r="P590" t="str" cm="1">
        <f t="array" ref="P590">_xlfn.IFS(K590 = "M", "Medium", K590 = "L", "Light", K590 = "D", "Dark")</f>
        <v>Medium</v>
      </c>
      <c r="Q590" t="str">
        <f>_xlfn.XLOOKUP(Orders[[#This Row],[Customer ID]],customers!$A$2:$A$1001,customers!$I$2:$I$1001,,0)</f>
        <v>Yes</v>
      </c>
    </row>
    <row r="591" spans="2:17" x14ac:dyDescent="0.35">
      <c r="B591" s="2" t="s">
        <v>3818</v>
      </c>
      <c r="C591" s="5">
        <v>43671</v>
      </c>
      <c r="D591" s="2" t="s">
        <v>3819</v>
      </c>
      <c r="E591" t="s">
        <v>6148</v>
      </c>
      <c r="F591" s="2">
        <v>6</v>
      </c>
      <c r="G591" s="2" t="str">
        <f>INDEX(customers!$A$2:$I$1001,MATCH(orders!$D591,customers!$A$2:$A$1001,0), MATCH(orders!G$1,customers!$A$1:$I$1,0))</f>
        <v>Daniel Heinonen</v>
      </c>
      <c r="H591" s="2" t="str">
        <f>IF(INDEX(customers!$A$2:$I$1001,MATCH(orders!$D591,customers!$A$2:$A$1001,0), MATCH(orders!H$1,customers!$A$1:$I$1,0)) = 0, " ", INDEX(customers!$A$2:$I$1001,MATCH(orders!$D591,customers!$A$2:$A$1001,0), MATCH(orders!H$1,customers!$A$1:$I$1,0)))</f>
        <v>dheinonengd@printfriendly.com</v>
      </c>
      <c r="I591" s="2" t="str">
        <f>_xlfn.XLOOKUP(D591,customers!$A$1:$A$1001,customers!$G$1:$G$1001,,0)</f>
        <v>United States</v>
      </c>
      <c r="J591" t="str">
        <f>INDEX(products!$A$1:$G$49,MATCH(orders!$E591,products!$A$1:$A$49,0), MATCH(orders!J$1,products!$A$1:$G$1,0))</f>
        <v>Exc</v>
      </c>
      <c r="K591" t="str">
        <f>INDEX(products!$A$1:$G$49,MATCH(orders!$E591,products!$A$1:$A$49,0), MATCH(orders!K$1,products!$A$1:$G$1,0))</f>
        <v>L</v>
      </c>
      <c r="L591" s="3">
        <f>INDEX(products!$A$1:$G$49,MATCH(orders!$E591,products!$A$1:$A$49,0), MATCH(orders!L$1,products!$A$1:$G$1,0))</f>
        <v>2.5</v>
      </c>
      <c r="M591" s="4">
        <f>INDEX(products!$A$1:$G$49,MATCH(orders!$E591,products!$A$1:$A$49,0), MATCH(orders!M$1,products!$A$1:$G$1,0))</f>
        <v>34.154999999999994</v>
      </c>
      <c r="N591" s="4">
        <f t="shared" si="18"/>
        <v>204.92999999999995</v>
      </c>
      <c r="O591" t="str">
        <f t="shared" si="19"/>
        <v>Excelsa</v>
      </c>
      <c r="P591" t="str" cm="1">
        <f t="array" ref="P591">_xlfn.IFS(K591 = "M", "Medium", K591 = "L", "Light", K591 = "D", "Dark")</f>
        <v>Light</v>
      </c>
      <c r="Q591" t="str">
        <f>_xlfn.XLOOKUP(Orders[[#This Row],[Customer ID]],customers!$A$2:$A$1001,customers!$I$2:$I$1001,,0)</f>
        <v>No</v>
      </c>
    </row>
    <row r="592" spans="2:17" x14ac:dyDescent="0.35">
      <c r="B592" s="2" t="s">
        <v>3823</v>
      </c>
      <c r="C592" s="5">
        <v>43950</v>
      </c>
      <c r="D592" s="2" t="s">
        <v>3824</v>
      </c>
      <c r="E592" t="s">
        <v>6166</v>
      </c>
      <c r="F592" s="2">
        <v>2</v>
      </c>
      <c r="G592" s="2" t="str">
        <f>INDEX(customers!$A$2:$I$1001,MATCH(orders!$D592,customers!$A$2:$A$1001,0), MATCH(orders!G$1,customers!$A$1:$I$1,0))</f>
        <v>Jewelle Shenton</v>
      </c>
      <c r="H592" s="2" t="str">
        <f>IF(INDEX(customers!$A$2:$I$1001,MATCH(orders!$D592,customers!$A$2:$A$1001,0), MATCH(orders!H$1,customers!$A$1:$I$1,0)) = 0, " ", INDEX(customers!$A$2:$I$1001,MATCH(orders!$D592,customers!$A$2:$A$1001,0), MATCH(orders!H$1,customers!$A$1:$I$1,0)))</f>
        <v>jshentonge@google.com.hk</v>
      </c>
      <c r="I592" s="2" t="str">
        <f>_xlfn.XLOOKUP(D592,customers!$A$1:$A$1001,customers!$G$1:$G$1001,,0)</f>
        <v>United States</v>
      </c>
      <c r="J592" t="str">
        <f>INDEX(products!$A$1:$G$49,MATCH(orders!$E592,products!$A$1:$A$49,0), MATCH(orders!J$1,products!$A$1:$G$1,0))</f>
        <v>Exc</v>
      </c>
      <c r="K592" t="str">
        <f>INDEX(products!$A$1:$G$49,MATCH(orders!$E592,products!$A$1:$A$49,0), MATCH(orders!K$1,products!$A$1:$G$1,0))</f>
        <v>M</v>
      </c>
      <c r="L592" s="3">
        <f>INDEX(products!$A$1:$G$49,MATCH(orders!$E592,products!$A$1:$A$49,0), MATCH(orders!L$1,products!$A$1:$G$1,0))</f>
        <v>2.5</v>
      </c>
      <c r="M592" s="4">
        <f>INDEX(products!$A$1:$G$49,MATCH(orders!$E592,products!$A$1:$A$49,0), MATCH(orders!M$1,products!$A$1:$G$1,0))</f>
        <v>31.624999999999996</v>
      </c>
      <c r="N592" s="4">
        <f t="shared" si="18"/>
        <v>63.249999999999993</v>
      </c>
      <c r="O592" t="str">
        <f t="shared" si="19"/>
        <v>Excelsa</v>
      </c>
      <c r="P592" t="str" cm="1">
        <f t="array" ref="P592">_xlfn.IFS(K592 = "M", "Medium", K592 = "L", "Light", K592 = "D", "Dark")</f>
        <v>Medium</v>
      </c>
      <c r="Q592" t="str">
        <f>_xlfn.XLOOKUP(Orders[[#This Row],[Customer ID]],customers!$A$2:$A$1001,customers!$I$2:$I$1001,,0)</f>
        <v>Yes</v>
      </c>
    </row>
    <row r="593" spans="2:17" x14ac:dyDescent="0.35">
      <c r="B593" s="2" t="s">
        <v>3829</v>
      </c>
      <c r="C593" s="5">
        <v>43587</v>
      </c>
      <c r="D593" s="2" t="s">
        <v>3830</v>
      </c>
      <c r="E593" t="s">
        <v>6163</v>
      </c>
      <c r="F593" s="2">
        <v>3</v>
      </c>
      <c r="G593" s="2" t="str">
        <f>INDEX(customers!$A$2:$I$1001,MATCH(orders!$D593,customers!$A$2:$A$1001,0), MATCH(orders!G$1,customers!$A$1:$I$1,0))</f>
        <v>Jennifer Wilkisson</v>
      </c>
      <c r="H593" s="2" t="str">
        <f>IF(INDEX(customers!$A$2:$I$1001,MATCH(orders!$D593,customers!$A$2:$A$1001,0), MATCH(orders!H$1,customers!$A$1:$I$1,0)) = 0, " ", INDEX(customers!$A$2:$I$1001,MATCH(orders!$D593,customers!$A$2:$A$1001,0), MATCH(orders!H$1,customers!$A$1:$I$1,0)))</f>
        <v>jwilkissongf@nba.com</v>
      </c>
      <c r="I593" s="2" t="str">
        <f>_xlfn.XLOOKUP(D593,customers!$A$1:$A$1001,customers!$G$1:$G$1001,,0)</f>
        <v>United States</v>
      </c>
      <c r="J593" t="str">
        <f>INDEX(products!$A$1:$G$49,MATCH(orders!$E593,products!$A$1:$A$49,0), MATCH(orders!J$1,products!$A$1:$G$1,0))</f>
        <v>Rob</v>
      </c>
      <c r="K593" t="str">
        <f>INDEX(products!$A$1:$G$49,MATCH(orders!$E593,products!$A$1:$A$49,0), MATCH(orders!K$1,products!$A$1:$G$1,0))</f>
        <v>D</v>
      </c>
      <c r="L593" s="3">
        <f>INDEX(products!$A$1:$G$49,MATCH(orders!$E593,products!$A$1:$A$49,0), MATCH(orders!L$1,products!$A$1:$G$1,0))</f>
        <v>0.2</v>
      </c>
      <c r="M593" s="4">
        <f>INDEX(products!$A$1:$G$49,MATCH(orders!$E593,products!$A$1:$A$49,0), MATCH(orders!M$1,products!$A$1:$G$1,0))</f>
        <v>2.6849999999999996</v>
      </c>
      <c r="N593" s="4">
        <f t="shared" si="18"/>
        <v>8.0549999999999997</v>
      </c>
      <c r="O593" t="str">
        <f t="shared" si="19"/>
        <v>Robusta</v>
      </c>
      <c r="P593" t="str" cm="1">
        <f t="array" ref="P593">_xlfn.IFS(K593 = "M", "Medium", K593 = "L", "Light", K593 = "D", "Dark")</f>
        <v>Dark</v>
      </c>
      <c r="Q593" t="str">
        <f>_xlfn.XLOOKUP(Orders[[#This Row],[Customer ID]],customers!$A$2:$A$1001,customers!$I$2:$I$1001,,0)</f>
        <v>Yes</v>
      </c>
    </row>
    <row r="594" spans="2:17" x14ac:dyDescent="0.35">
      <c r="B594" s="2" t="s">
        <v>3834</v>
      </c>
      <c r="C594" s="5">
        <v>44437</v>
      </c>
      <c r="D594" s="2" t="s">
        <v>3835</v>
      </c>
      <c r="E594" t="s">
        <v>6175</v>
      </c>
      <c r="F594" s="2">
        <v>2</v>
      </c>
      <c r="G594" s="2" t="str">
        <f>INDEX(customers!$A$2:$I$1001,MATCH(orders!$D594,customers!$A$2:$A$1001,0), MATCH(orders!G$1,customers!$A$1:$I$1,0))</f>
        <v>Kylie Mowat</v>
      </c>
      <c r="H594" s="2" t="str">
        <f>IF(INDEX(customers!$A$2:$I$1001,MATCH(orders!$D594,customers!$A$2:$A$1001,0), MATCH(orders!H$1,customers!$A$1:$I$1,0)) = 0, " ", INDEX(customers!$A$2:$I$1001,MATCH(orders!$D594,customers!$A$2:$A$1001,0), MATCH(orders!H$1,customers!$A$1:$I$1,0)))</f>
        <v xml:space="preserve"> </v>
      </c>
      <c r="I594" s="2" t="str">
        <f>_xlfn.XLOOKUP(D594,customers!$A$1:$A$1001,customers!$G$1:$G$1001,,0)</f>
        <v>United States</v>
      </c>
      <c r="J594" t="str">
        <f>INDEX(products!$A$1:$G$49,MATCH(orders!$E594,products!$A$1:$A$49,0), MATCH(orders!J$1,products!$A$1:$G$1,0))</f>
        <v>Ara</v>
      </c>
      <c r="K594" t="str">
        <f>INDEX(products!$A$1:$G$49,MATCH(orders!$E594,products!$A$1:$A$49,0), MATCH(orders!K$1,products!$A$1:$G$1,0))</f>
        <v>M</v>
      </c>
      <c r="L594" s="3">
        <f>INDEX(products!$A$1:$G$49,MATCH(orders!$E594,products!$A$1:$A$49,0), MATCH(orders!L$1,products!$A$1:$G$1,0))</f>
        <v>2.5</v>
      </c>
      <c r="M594" s="4">
        <f>INDEX(products!$A$1:$G$49,MATCH(orders!$E594,products!$A$1:$A$49,0), MATCH(orders!M$1,products!$A$1:$G$1,0))</f>
        <v>25.874999999999996</v>
      </c>
      <c r="N594" s="4">
        <f t="shared" si="18"/>
        <v>51.749999999999993</v>
      </c>
      <c r="O594" t="str">
        <f t="shared" si="19"/>
        <v>Arabica</v>
      </c>
      <c r="P594" t="str" cm="1">
        <f t="array" ref="P594">_xlfn.IFS(K594 = "M", "Medium", K594 = "L", "Light", K594 = "D", "Dark")</f>
        <v>Medium</v>
      </c>
      <c r="Q594" t="str">
        <f>_xlfn.XLOOKUP(Orders[[#This Row],[Customer ID]],customers!$A$2:$A$1001,customers!$I$2:$I$1001,,0)</f>
        <v>No</v>
      </c>
    </row>
    <row r="595" spans="2:17" x14ac:dyDescent="0.35">
      <c r="B595" s="2" t="s">
        <v>3839</v>
      </c>
      <c r="C595" s="5">
        <v>43903</v>
      </c>
      <c r="D595" s="2" t="s">
        <v>3840</v>
      </c>
      <c r="E595" t="s">
        <v>6185</v>
      </c>
      <c r="F595" s="2">
        <v>1</v>
      </c>
      <c r="G595" s="2" t="str">
        <f>INDEX(customers!$A$2:$I$1001,MATCH(orders!$D595,customers!$A$2:$A$1001,0), MATCH(orders!G$1,customers!$A$1:$I$1,0))</f>
        <v>Cody Verissimo</v>
      </c>
      <c r="H595" s="2" t="str">
        <f>IF(INDEX(customers!$A$2:$I$1001,MATCH(orders!$D595,customers!$A$2:$A$1001,0), MATCH(orders!H$1,customers!$A$1:$I$1,0)) = 0, " ", INDEX(customers!$A$2:$I$1001,MATCH(orders!$D595,customers!$A$2:$A$1001,0), MATCH(orders!H$1,customers!$A$1:$I$1,0)))</f>
        <v>cverissimogh@theglobeandmail.com</v>
      </c>
      <c r="I595" s="2" t="str">
        <f>_xlfn.XLOOKUP(D595,customers!$A$1:$A$1001,customers!$G$1:$G$1001,,0)</f>
        <v>United Kingdom</v>
      </c>
      <c r="J595" t="str">
        <f>INDEX(products!$A$1:$G$49,MATCH(orders!$E595,products!$A$1:$A$49,0), MATCH(orders!J$1,products!$A$1:$G$1,0))</f>
        <v>Exc</v>
      </c>
      <c r="K595" t="str">
        <f>INDEX(products!$A$1:$G$49,MATCH(orders!$E595,products!$A$1:$A$49,0), MATCH(orders!K$1,products!$A$1:$G$1,0))</f>
        <v>D</v>
      </c>
      <c r="L595" s="3">
        <f>INDEX(products!$A$1:$G$49,MATCH(orders!$E595,products!$A$1:$A$49,0), MATCH(orders!L$1,products!$A$1:$G$1,0))</f>
        <v>2.5</v>
      </c>
      <c r="M595" s="4">
        <f>INDEX(products!$A$1:$G$49,MATCH(orders!$E595,products!$A$1:$A$49,0), MATCH(orders!M$1,products!$A$1:$G$1,0))</f>
        <v>27.945</v>
      </c>
      <c r="N595" s="4">
        <f t="shared" si="18"/>
        <v>27.945</v>
      </c>
      <c r="O595" t="str">
        <f t="shared" si="19"/>
        <v>Excelsa</v>
      </c>
      <c r="P595" t="str" cm="1">
        <f t="array" ref="P595">_xlfn.IFS(K595 = "M", "Medium", K595 = "L", "Light", K595 = "D", "Dark")</f>
        <v>Dark</v>
      </c>
      <c r="Q595" t="str">
        <f>_xlfn.XLOOKUP(Orders[[#This Row],[Customer ID]],customers!$A$2:$A$1001,customers!$I$2:$I$1001,,0)</f>
        <v>Yes</v>
      </c>
    </row>
    <row r="596" spans="2:17" x14ac:dyDescent="0.35">
      <c r="B596" s="2" t="s">
        <v>3844</v>
      </c>
      <c r="C596" s="5">
        <v>43512</v>
      </c>
      <c r="D596" s="2" t="s">
        <v>3845</v>
      </c>
      <c r="E596" t="s">
        <v>6182</v>
      </c>
      <c r="F596" s="2">
        <v>2</v>
      </c>
      <c r="G596" s="2" t="str">
        <f>INDEX(customers!$A$2:$I$1001,MATCH(orders!$D596,customers!$A$2:$A$1001,0), MATCH(orders!G$1,customers!$A$1:$I$1,0))</f>
        <v>Gabriel Starcks</v>
      </c>
      <c r="H596" s="2" t="str">
        <f>IF(INDEX(customers!$A$2:$I$1001,MATCH(orders!$D596,customers!$A$2:$A$1001,0), MATCH(orders!H$1,customers!$A$1:$I$1,0)) = 0, " ", INDEX(customers!$A$2:$I$1001,MATCH(orders!$D596,customers!$A$2:$A$1001,0), MATCH(orders!H$1,customers!$A$1:$I$1,0)))</f>
        <v>gstarcksgi@abc.net.au</v>
      </c>
      <c r="I596" s="2" t="str">
        <f>_xlfn.XLOOKUP(D596,customers!$A$1:$A$1001,customers!$G$1:$G$1001,,0)</f>
        <v>United States</v>
      </c>
      <c r="J596" t="str">
        <f>INDEX(products!$A$1:$G$49,MATCH(orders!$E596,products!$A$1:$A$49,0), MATCH(orders!J$1,products!$A$1:$G$1,0))</f>
        <v>Ara</v>
      </c>
      <c r="K596" t="str">
        <f>INDEX(products!$A$1:$G$49,MATCH(orders!$E596,products!$A$1:$A$49,0), MATCH(orders!K$1,products!$A$1:$G$1,0))</f>
        <v>L</v>
      </c>
      <c r="L596" s="3">
        <f>INDEX(products!$A$1:$G$49,MATCH(orders!$E596,products!$A$1:$A$49,0), MATCH(orders!L$1,products!$A$1:$G$1,0))</f>
        <v>2.5</v>
      </c>
      <c r="M596" s="4">
        <f>INDEX(products!$A$1:$G$49,MATCH(orders!$E596,products!$A$1:$A$49,0), MATCH(orders!M$1,products!$A$1:$G$1,0))</f>
        <v>29.784999999999997</v>
      </c>
      <c r="N596" s="4">
        <f t="shared" si="18"/>
        <v>59.569999999999993</v>
      </c>
      <c r="O596" t="str">
        <f t="shared" si="19"/>
        <v>Arabica</v>
      </c>
      <c r="P596" t="str" cm="1">
        <f t="array" ref="P596">_xlfn.IFS(K596 = "M", "Medium", K596 = "L", "Light", K596 = "D", "Dark")</f>
        <v>Light</v>
      </c>
      <c r="Q596" t="str">
        <f>_xlfn.XLOOKUP(Orders[[#This Row],[Customer ID]],customers!$A$2:$A$1001,customers!$I$2:$I$1001,,0)</f>
        <v>No</v>
      </c>
    </row>
    <row r="597" spans="2:17" x14ac:dyDescent="0.35">
      <c r="B597" s="2" t="s">
        <v>3850</v>
      </c>
      <c r="C597" s="5">
        <v>44527</v>
      </c>
      <c r="D597" s="2" t="s">
        <v>3851</v>
      </c>
      <c r="E597" t="s">
        <v>6171</v>
      </c>
      <c r="F597" s="2">
        <v>1</v>
      </c>
      <c r="G597" s="2" t="str">
        <f>INDEX(customers!$A$2:$I$1001,MATCH(orders!$D597,customers!$A$2:$A$1001,0), MATCH(orders!G$1,customers!$A$1:$I$1,0))</f>
        <v>Darby Dummer</v>
      </c>
      <c r="H597" s="2" t="str">
        <f>IF(INDEX(customers!$A$2:$I$1001,MATCH(orders!$D597,customers!$A$2:$A$1001,0), MATCH(orders!H$1,customers!$A$1:$I$1,0)) = 0, " ", INDEX(customers!$A$2:$I$1001,MATCH(orders!$D597,customers!$A$2:$A$1001,0), MATCH(orders!H$1,customers!$A$1:$I$1,0)))</f>
        <v xml:space="preserve"> </v>
      </c>
      <c r="I597" s="2" t="str">
        <f>_xlfn.XLOOKUP(D597,customers!$A$1:$A$1001,customers!$G$1:$G$1001,,0)</f>
        <v>United Kingdom</v>
      </c>
      <c r="J597" t="str">
        <f>INDEX(products!$A$1:$G$49,MATCH(orders!$E597,products!$A$1:$A$49,0), MATCH(orders!J$1,products!$A$1:$G$1,0))</f>
        <v>Exc</v>
      </c>
      <c r="K597" t="str">
        <f>INDEX(products!$A$1:$G$49,MATCH(orders!$E597,products!$A$1:$A$49,0), MATCH(orders!K$1,products!$A$1:$G$1,0))</f>
        <v>L</v>
      </c>
      <c r="L597" s="3">
        <f>INDEX(products!$A$1:$G$49,MATCH(orders!$E597,products!$A$1:$A$49,0), MATCH(orders!L$1,products!$A$1:$G$1,0))</f>
        <v>1</v>
      </c>
      <c r="M597" s="4">
        <f>INDEX(products!$A$1:$G$49,MATCH(orders!$E597,products!$A$1:$A$49,0), MATCH(orders!M$1,products!$A$1:$G$1,0))</f>
        <v>14.85</v>
      </c>
      <c r="N597" s="4">
        <f t="shared" si="18"/>
        <v>14.85</v>
      </c>
      <c r="O597" t="str">
        <f t="shared" si="19"/>
        <v>Excelsa</v>
      </c>
      <c r="P597" t="str" cm="1">
        <f t="array" ref="P597">_xlfn.IFS(K597 = "M", "Medium", K597 = "L", "Light", K597 = "D", "Dark")</f>
        <v>Light</v>
      </c>
      <c r="Q597" t="str">
        <f>_xlfn.XLOOKUP(Orders[[#This Row],[Customer ID]],customers!$A$2:$A$1001,customers!$I$2:$I$1001,,0)</f>
        <v>No</v>
      </c>
    </row>
    <row r="598" spans="2:17" x14ac:dyDescent="0.35">
      <c r="B598" s="2" t="s">
        <v>3854</v>
      </c>
      <c r="C598" s="5">
        <v>44523</v>
      </c>
      <c r="D598" s="2" t="s">
        <v>3855</v>
      </c>
      <c r="E598" t="s">
        <v>6157</v>
      </c>
      <c r="F598" s="2">
        <v>5</v>
      </c>
      <c r="G598" s="2" t="str">
        <f>INDEX(customers!$A$2:$I$1001,MATCH(orders!$D598,customers!$A$2:$A$1001,0), MATCH(orders!G$1,customers!$A$1:$I$1,0))</f>
        <v>Kienan Scholard</v>
      </c>
      <c r="H598" s="2" t="str">
        <f>IF(INDEX(customers!$A$2:$I$1001,MATCH(orders!$D598,customers!$A$2:$A$1001,0), MATCH(orders!H$1,customers!$A$1:$I$1,0)) = 0, " ", INDEX(customers!$A$2:$I$1001,MATCH(orders!$D598,customers!$A$2:$A$1001,0), MATCH(orders!H$1,customers!$A$1:$I$1,0)))</f>
        <v>kscholardgk@sbwire.com</v>
      </c>
      <c r="I598" s="2" t="str">
        <f>_xlfn.XLOOKUP(D598,customers!$A$1:$A$1001,customers!$G$1:$G$1001,,0)</f>
        <v>United States</v>
      </c>
      <c r="J598" t="str">
        <f>INDEX(products!$A$1:$G$49,MATCH(orders!$E598,products!$A$1:$A$49,0), MATCH(orders!J$1,products!$A$1:$G$1,0))</f>
        <v>Ara</v>
      </c>
      <c r="K598" t="str">
        <f>INDEX(products!$A$1:$G$49,MATCH(orders!$E598,products!$A$1:$A$49,0), MATCH(orders!K$1,products!$A$1:$G$1,0))</f>
        <v>M</v>
      </c>
      <c r="L598" s="3">
        <f>INDEX(products!$A$1:$G$49,MATCH(orders!$E598,products!$A$1:$A$49,0), MATCH(orders!L$1,products!$A$1:$G$1,0))</f>
        <v>0.5</v>
      </c>
      <c r="M598" s="4">
        <f>INDEX(products!$A$1:$G$49,MATCH(orders!$E598,products!$A$1:$A$49,0), MATCH(orders!M$1,products!$A$1:$G$1,0))</f>
        <v>6.75</v>
      </c>
      <c r="N598" s="4">
        <f t="shared" si="18"/>
        <v>33.75</v>
      </c>
      <c r="O598" t="str">
        <f t="shared" si="19"/>
        <v>Arabica</v>
      </c>
      <c r="P598" t="str" cm="1">
        <f t="array" ref="P598">_xlfn.IFS(K598 = "M", "Medium", K598 = "L", "Light", K598 = "D", "Dark")</f>
        <v>Medium</v>
      </c>
      <c r="Q598" t="str">
        <f>_xlfn.XLOOKUP(Orders[[#This Row],[Customer ID]],customers!$A$2:$A$1001,customers!$I$2:$I$1001,,0)</f>
        <v>No</v>
      </c>
    </row>
    <row r="599" spans="2:17" x14ac:dyDescent="0.35">
      <c r="B599" s="2" t="s">
        <v>3860</v>
      </c>
      <c r="C599" s="5">
        <v>44532</v>
      </c>
      <c r="D599" s="2" t="s">
        <v>3861</v>
      </c>
      <c r="E599" t="s">
        <v>6164</v>
      </c>
      <c r="F599" s="2">
        <v>4</v>
      </c>
      <c r="G599" s="2" t="str">
        <f>INDEX(customers!$A$2:$I$1001,MATCH(orders!$D599,customers!$A$2:$A$1001,0), MATCH(orders!G$1,customers!$A$1:$I$1,0))</f>
        <v>Bo Kindley</v>
      </c>
      <c r="H599" s="2" t="str">
        <f>IF(INDEX(customers!$A$2:$I$1001,MATCH(orders!$D599,customers!$A$2:$A$1001,0), MATCH(orders!H$1,customers!$A$1:$I$1,0)) = 0, " ", INDEX(customers!$A$2:$I$1001,MATCH(orders!$D599,customers!$A$2:$A$1001,0), MATCH(orders!H$1,customers!$A$1:$I$1,0)))</f>
        <v>bkindleygl@wikimedia.org</v>
      </c>
      <c r="I599" s="2" t="str">
        <f>_xlfn.XLOOKUP(D599,customers!$A$1:$A$1001,customers!$G$1:$G$1001,,0)</f>
        <v>United States</v>
      </c>
      <c r="J599" t="str">
        <f>INDEX(products!$A$1:$G$49,MATCH(orders!$E599,products!$A$1:$A$49,0), MATCH(orders!J$1,products!$A$1:$G$1,0))</f>
        <v>Lib</v>
      </c>
      <c r="K599" t="str">
        <f>INDEX(products!$A$1:$G$49,MATCH(orders!$E599,products!$A$1:$A$49,0), MATCH(orders!K$1,products!$A$1:$G$1,0))</f>
        <v>L</v>
      </c>
      <c r="L599" s="3">
        <f>INDEX(products!$A$1:$G$49,MATCH(orders!$E599,products!$A$1:$A$49,0), MATCH(orders!L$1,products!$A$1:$G$1,0))</f>
        <v>2.5</v>
      </c>
      <c r="M599" s="4">
        <f>INDEX(products!$A$1:$G$49,MATCH(orders!$E599,products!$A$1:$A$49,0), MATCH(orders!M$1,products!$A$1:$G$1,0))</f>
        <v>36.454999999999998</v>
      </c>
      <c r="N599" s="4">
        <f t="shared" si="18"/>
        <v>145.82</v>
      </c>
      <c r="O599" t="str">
        <f t="shared" si="19"/>
        <v>Liberica</v>
      </c>
      <c r="P599" t="str" cm="1">
        <f t="array" ref="P599">_xlfn.IFS(K599 = "M", "Medium", K599 = "L", "Light", K599 = "D", "Dark")</f>
        <v>Light</v>
      </c>
      <c r="Q599" t="str">
        <f>_xlfn.XLOOKUP(Orders[[#This Row],[Customer ID]],customers!$A$2:$A$1001,customers!$I$2:$I$1001,,0)</f>
        <v>Yes</v>
      </c>
    </row>
    <row r="600" spans="2:17" x14ac:dyDescent="0.35">
      <c r="B600" s="2" t="s">
        <v>3866</v>
      </c>
      <c r="C600" s="5">
        <v>43471</v>
      </c>
      <c r="D600" s="2" t="s">
        <v>3867</v>
      </c>
      <c r="E600" t="s">
        <v>6174</v>
      </c>
      <c r="F600" s="2">
        <v>4</v>
      </c>
      <c r="G600" s="2" t="str">
        <f>INDEX(customers!$A$2:$I$1001,MATCH(orders!$D600,customers!$A$2:$A$1001,0), MATCH(orders!G$1,customers!$A$1:$I$1,0))</f>
        <v>Krissie Hammett</v>
      </c>
      <c r="H600" s="2" t="str">
        <f>IF(INDEX(customers!$A$2:$I$1001,MATCH(orders!$D600,customers!$A$2:$A$1001,0), MATCH(orders!H$1,customers!$A$1:$I$1,0)) = 0, " ", INDEX(customers!$A$2:$I$1001,MATCH(orders!$D600,customers!$A$2:$A$1001,0), MATCH(orders!H$1,customers!$A$1:$I$1,0)))</f>
        <v>khammettgm@dmoz.org</v>
      </c>
      <c r="I600" s="2" t="str">
        <f>_xlfn.XLOOKUP(D600,customers!$A$1:$A$1001,customers!$G$1:$G$1001,,0)</f>
        <v>United States</v>
      </c>
      <c r="J600" t="str">
        <f>INDEX(products!$A$1:$G$49,MATCH(orders!$E600,products!$A$1:$A$49,0), MATCH(orders!J$1,products!$A$1:$G$1,0))</f>
        <v>Rob</v>
      </c>
      <c r="K600" t="str">
        <f>INDEX(products!$A$1:$G$49,MATCH(orders!$E600,products!$A$1:$A$49,0), MATCH(orders!K$1,products!$A$1:$G$1,0))</f>
        <v>M</v>
      </c>
      <c r="L600" s="3">
        <f>INDEX(products!$A$1:$G$49,MATCH(orders!$E600,products!$A$1:$A$49,0), MATCH(orders!L$1,products!$A$1:$G$1,0))</f>
        <v>0.2</v>
      </c>
      <c r="M600" s="4">
        <f>INDEX(products!$A$1:$G$49,MATCH(orders!$E600,products!$A$1:$A$49,0), MATCH(orders!M$1,products!$A$1:$G$1,0))</f>
        <v>2.9849999999999999</v>
      </c>
      <c r="N600" s="4">
        <f t="shared" si="18"/>
        <v>11.94</v>
      </c>
      <c r="O600" t="str">
        <f t="shared" si="19"/>
        <v>Robusta</v>
      </c>
      <c r="P600" t="str" cm="1">
        <f t="array" ref="P600">_xlfn.IFS(K600 = "M", "Medium", K600 = "L", "Light", K600 = "D", "Dark")</f>
        <v>Medium</v>
      </c>
      <c r="Q600" t="str">
        <f>_xlfn.XLOOKUP(Orders[[#This Row],[Customer ID]],customers!$A$2:$A$1001,customers!$I$2:$I$1001,,0)</f>
        <v>Yes</v>
      </c>
    </row>
    <row r="601" spans="2:17" x14ac:dyDescent="0.35">
      <c r="B601" s="2" t="s">
        <v>3872</v>
      </c>
      <c r="C601" s="5">
        <v>44321</v>
      </c>
      <c r="D601" s="2" t="s">
        <v>3873</v>
      </c>
      <c r="E601" t="s">
        <v>6154</v>
      </c>
      <c r="F601" s="2">
        <v>4</v>
      </c>
      <c r="G601" s="2" t="str">
        <f>INDEX(customers!$A$2:$I$1001,MATCH(orders!$D601,customers!$A$2:$A$1001,0), MATCH(orders!G$1,customers!$A$1:$I$1,0))</f>
        <v>Alisha Hulburt</v>
      </c>
      <c r="H601" s="2" t="str">
        <f>IF(INDEX(customers!$A$2:$I$1001,MATCH(orders!$D601,customers!$A$2:$A$1001,0), MATCH(orders!H$1,customers!$A$1:$I$1,0)) = 0, " ", INDEX(customers!$A$2:$I$1001,MATCH(orders!$D601,customers!$A$2:$A$1001,0), MATCH(orders!H$1,customers!$A$1:$I$1,0)))</f>
        <v>ahulburtgn@fda.gov</v>
      </c>
      <c r="I601" s="2" t="str">
        <f>_xlfn.XLOOKUP(D601,customers!$A$1:$A$1001,customers!$G$1:$G$1001,,0)</f>
        <v>United States</v>
      </c>
      <c r="J601" t="str">
        <f>INDEX(products!$A$1:$G$49,MATCH(orders!$E601,products!$A$1:$A$49,0), MATCH(orders!J$1,products!$A$1:$G$1,0))</f>
        <v>Ara</v>
      </c>
      <c r="K601" t="str">
        <f>INDEX(products!$A$1:$G$49,MATCH(orders!$E601,products!$A$1:$A$49,0), MATCH(orders!K$1,products!$A$1:$G$1,0))</f>
        <v>D</v>
      </c>
      <c r="L601" s="3">
        <f>INDEX(products!$A$1:$G$49,MATCH(orders!$E601,products!$A$1:$A$49,0), MATCH(orders!L$1,products!$A$1:$G$1,0))</f>
        <v>0.2</v>
      </c>
      <c r="M601" s="4">
        <f>INDEX(products!$A$1:$G$49,MATCH(orders!$E601,products!$A$1:$A$49,0), MATCH(orders!M$1,products!$A$1:$G$1,0))</f>
        <v>2.9849999999999999</v>
      </c>
      <c r="N601" s="4">
        <f t="shared" si="18"/>
        <v>11.94</v>
      </c>
      <c r="O601" t="str">
        <f t="shared" si="19"/>
        <v>Arabica</v>
      </c>
      <c r="P601" t="str" cm="1">
        <f t="array" ref="P601">_xlfn.IFS(K601 = "M", "Medium", K601 = "L", "Light", K601 = "D", "Dark")</f>
        <v>Dark</v>
      </c>
      <c r="Q601" t="str">
        <f>_xlfn.XLOOKUP(Orders[[#This Row],[Customer ID]],customers!$A$2:$A$1001,customers!$I$2:$I$1001,,0)</f>
        <v>Yes</v>
      </c>
    </row>
    <row r="602" spans="2:17" x14ac:dyDescent="0.35">
      <c r="B602" s="2" t="s">
        <v>3877</v>
      </c>
      <c r="C602" s="5">
        <v>44492</v>
      </c>
      <c r="D602" s="2" t="s">
        <v>3878</v>
      </c>
      <c r="E602" t="s">
        <v>6169</v>
      </c>
      <c r="F602" s="2">
        <v>1</v>
      </c>
      <c r="G602" s="2" t="str">
        <f>INDEX(customers!$A$2:$I$1001,MATCH(orders!$D602,customers!$A$2:$A$1001,0), MATCH(orders!G$1,customers!$A$1:$I$1,0))</f>
        <v>Peyter Lauritzen</v>
      </c>
      <c r="H602" s="2" t="str">
        <f>IF(INDEX(customers!$A$2:$I$1001,MATCH(orders!$D602,customers!$A$2:$A$1001,0), MATCH(orders!H$1,customers!$A$1:$I$1,0)) = 0, " ", INDEX(customers!$A$2:$I$1001,MATCH(orders!$D602,customers!$A$2:$A$1001,0), MATCH(orders!H$1,customers!$A$1:$I$1,0)))</f>
        <v>plauritzengo@photobucket.com</v>
      </c>
      <c r="I602" s="2" t="str">
        <f>_xlfn.XLOOKUP(D602,customers!$A$1:$A$1001,customers!$G$1:$G$1001,,0)</f>
        <v>United States</v>
      </c>
      <c r="J602" t="str">
        <f>INDEX(products!$A$1:$G$49,MATCH(orders!$E602,products!$A$1:$A$49,0), MATCH(orders!J$1,products!$A$1:$G$1,0))</f>
        <v>Lib</v>
      </c>
      <c r="K602" t="str">
        <f>INDEX(products!$A$1:$G$49,MATCH(orders!$E602,products!$A$1:$A$49,0), MATCH(orders!K$1,products!$A$1:$G$1,0))</f>
        <v>D</v>
      </c>
      <c r="L602" s="3">
        <f>INDEX(products!$A$1:$G$49,MATCH(orders!$E602,products!$A$1:$A$49,0), MATCH(orders!L$1,products!$A$1:$G$1,0))</f>
        <v>0.5</v>
      </c>
      <c r="M602" s="4">
        <f>INDEX(products!$A$1:$G$49,MATCH(orders!$E602,products!$A$1:$A$49,0), MATCH(orders!M$1,products!$A$1:$G$1,0))</f>
        <v>7.77</v>
      </c>
      <c r="N602" s="4">
        <f t="shared" si="18"/>
        <v>7.77</v>
      </c>
      <c r="O602" t="str">
        <f t="shared" si="19"/>
        <v>Liberica</v>
      </c>
      <c r="P602" t="str" cm="1">
        <f t="array" ref="P602">_xlfn.IFS(K602 = "M", "Medium", K602 = "L", "Light", K602 = "D", "Dark")</f>
        <v>Dark</v>
      </c>
      <c r="Q602" t="str">
        <f>_xlfn.XLOOKUP(Orders[[#This Row],[Customer ID]],customers!$A$2:$A$1001,customers!$I$2:$I$1001,,0)</f>
        <v>No</v>
      </c>
    </row>
    <row r="603" spans="2:17" x14ac:dyDescent="0.35">
      <c r="B603" s="2" t="s">
        <v>3883</v>
      </c>
      <c r="C603" s="5">
        <v>43815</v>
      </c>
      <c r="D603" s="2" t="s">
        <v>3884</v>
      </c>
      <c r="E603" t="s">
        <v>6142</v>
      </c>
      <c r="F603" s="2">
        <v>4</v>
      </c>
      <c r="G603" s="2" t="str">
        <f>INDEX(customers!$A$2:$I$1001,MATCH(orders!$D603,customers!$A$2:$A$1001,0), MATCH(orders!G$1,customers!$A$1:$I$1,0))</f>
        <v>Aurelia Burgwin</v>
      </c>
      <c r="H603" s="2" t="str">
        <f>IF(INDEX(customers!$A$2:$I$1001,MATCH(orders!$D603,customers!$A$2:$A$1001,0), MATCH(orders!H$1,customers!$A$1:$I$1,0)) = 0, " ", INDEX(customers!$A$2:$I$1001,MATCH(orders!$D603,customers!$A$2:$A$1001,0), MATCH(orders!H$1,customers!$A$1:$I$1,0)))</f>
        <v>aburgwingp@redcross.org</v>
      </c>
      <c r="I603" s="2" t="str">
        <f>_xlfn.XLOOKUP(D603,customers!$A$1:$A$1001,customers!$G$1:$G$1001,,0)</f>
        <v>United States</v>
      </c>
      <c r="J603" t="str">
        <f>INDEX(products!$A$1:$G$49,MATCH(orders!$E603,products!$A$1:$A$49,0), MATCH(orders!J$1,products!$A$1:$G$1,0))</f>
        <v>Rob</v>
      </c>
      <c r="K603" t="str">
        <f>INDEX(products!$A$1:$G$49,MATCH(orders!$E603,products!$A$1:$A$49,0), MATCH(orders!K$1,products!$A$1:$G$1,0))</f>
        <v>L</v>
      </c>
      <c r="L603" s="3">
        <f>INDEX(products!$A$1:$G$49,MATCH(orders!$E603,products!$A$1:$A$49,0), MATCH(orders!L$1,products!$A$1:$G$1,0))</f>
        <v>2.5</v>
      </c>
      <c r="M603" s="4">
        <f>INDEX(products!$A$1:$G$49,MATCH(orders!$E603,products!$A$1:$A$49,0), MATCH(orders!M$1,products!$A$1:$G$1,0))</f>
        <v>27.484999999999996</v>
      </c>
      <c r="N603" s="4">
        <f t="shared" si="18"/>
        <v>109.93999999999998</v>
      </c>
      <c r="O603" t="str">
        <f t="shared" si="19"/>
        <v>Robusta</v>
      </c>
      <c r="P603" t="str" cm="1">
        <f t="array" ref="P603">_xlfn.IFS(K603 = "M", "Medium", K603 = "L", "Light", K603 = "D", "Dark")</f>
        <v>Light</v>
      </c>
      <c r="Q603" t="str">
        <f>_xlfn.XLOOKUP(Orders[[#This Row],[Customer ID]],customers!$A$2:$A$1001,customers!$I$2:$I$1001,,0)</f>
        <v>Yes</v>
      </c>
    </row>
    <row r="604" spans="2:17" x14ac:dyDescent="0.35">
      <c r="B604" s="2" t="s">
        <v>3889</v>
      </c>
      <c r="C604" s="5">
        <v>43603</v>
      </c>
      <c r="D604" s="2" t="s">
        <v>3890</v>
      </c>
      <c r="E604" t="s">
        <v>6184</v>
      </c>
      <c r="F604" s="2">
        <v>5</v>
      </c>
      <c r="G604" s="2" t="str">
        <f>INDEX(customers!$A$2:$I$1001,MATCH(orders!$D604,customers!$A$2:$A$1001,0), MATCH(orders!G$1,customers!$A$1:$I$1,0))</f>
        <v>Emalee Rolin</v>
      </c>
      <c r="H604" s="2" t="str">
        <f>IF(INDEX(customers!$A$2:$I$1001,MATCH(orders!$D604,customers!$A$2:$A$1001,0), MATCH(orders!H$1,customers!$A$1:$I$1,0)) = 0, " ", INDEX(customers!$A$2:$I$1001,MATCH(orders!$D604,customers!$A$2:$A$1001,0), MATCH(orders!H$1,customers!$A$1:$I$1,0)))</f>
        <v>erolingq@google.fr</v>
      </c>
      <c r="I604" s="2" t="str">
        <f>_xlfn.XLOOKUP(D604,customers!$A$1:$A$1001,customers!$G$1:$G$1001,,0)</f>
        <v>United States</v>
      </c>
      <c r="J604" t="str">
        <f>INDEX(products!$A$1:$G$49,MATCH(orders!$E604,products!$A$1:$A$49,0), MATCH(orders!J$1,products!$A$1:$G$1,0))</f>
        <v>Exc</v>
      </c>
      <c r="K604" t="str">
        <f>INDEX(products!$A$1:$G$49,MATCH(orders!$E604,products!$A$1:$A$49,0), MATCH(orders!K$1,products!$A$1:$G$1,0))</f>
        <v>L</v>
      </c>
      <c r="L604" s="3">
        <f>INDEX(products!$A$1:$G$49,MATCH(orders!$E604,products!$A$1:$A$49,0), MATCH(orders!L$1,products!$A$1:$G$1,0))</f>
        <v>0.2</v>
      </c>
      <c r="M604" s="4">
        <f>INDEX(products!$A$1:$G$49,MATCH(orders!$E604,products!$A$1:$A$49,0), MATCH(orders!M$1,products!$A$1:$G$1,0))</f>
        <v>4.4550000000000001</v>
      </c>
      <c r="N604" s="4">
        <f t="shared" si="18"/>
        <v>22.274999999999999</v>
      </c>
      <c r="O604" t="str">
        <f t="shared" si="19"/>
        <v>Excelsa</v>
      </c>
      <c r="P604" t="str" cm="1">
        <f t="array" ref="P604">_xlfn.IFS(K604 = "M", "Medium", K604 = "L", "Light", K604 = "D", "Dark")</f>
        <v>Light</v>
      </c>
      <c r="Q604" t="str">
        <f>_xlfn.XLOOKUP(Orders[[#This Row],[Customer ID]],customers!$A$2:$A$1001,customers!$I$2:$I$1001,,0)</f>
        <v>Yes</v>
      </c>
    </row>
    <row r="605" spans="2:17" x14ac:dyDescent="0.35">
      <c r="B605" s="2" t="s">
        <v>3895</v>
      </c>
      <c r="C605" s="5">
        <v>43660</v>
      </c>
      <c r="D605" s="2" t="s">
        <v>3896</v>
      </c>
      <c r="E605" t="s">
        <v>6174</v>
      </c>
      <c r="F605" s="2">
        <v>3</v>
      </c>
      <c r="G605" s="2" t="str">
        <f>INDEX(customers!$A$2:$I$1001,MATCH(orders!$D605,customers!$A$2:$A$1001,0), MATCH(orders!G$1,customers!$A$1:$I$1,0))</f>
        <v>Donavon Fowle</v>
      </c>
      <c r="H605" s="2" t="str">
        <f>IF(INDEX(customers!$A$2:$I$1001,MATCH(orders!$D605,customers!$A$2:$A$1001,0), MATCH(orders!H$1,customers!$A$1:$I$1,0)) = 0, " ", INDEX(customers!$A$2:$I$1001,MATCH(orders!$D605,customers!$A$2:$A$1001,0), MATCH(orders!H$1,customers!$A$1:$I$1,0)))</f>
        <v>dfowlegr@epa.gov</v>
      </c>
      <c r="I605" s="2" t="str">
        <f>_xlfn.XLOOKUP(D605,customers!$A$1:$A$1001,customers!$G$1:$G$1001,,0)</f>
        <v>United States</v>
      </c>
      <c r="J605" t="str">
        <f>INDEX(products!$A$1:$G$49,MATCH(orders!$E605,products!$A$1:$A$49,0), MATCH(orders!J$1,products!$A$1:$G$1,0))</f>
        <v>Rob</v>
      </c>
      <c r="K605" t="str">
        <f>INDEX(products!$A$1:$G$49,MATCH(orders!$E605,products!$A$1:$A$49,0), MATCH(orders!K$1,products!$A$1:$G$1,0))</f>
        <v>M</v>
      </c>
      <c r="L605" s="3">
        <f>INDEX(products!$A$1:$G$49,MATCH(orders!$E605,products!$A$1:$A$49,0), MATCH(orders!L$1,products!$A$1:$G$1,0))</f>
        <v>0.2</v>
      </c>
      <c r="M605" s="4">
        <f>INDEX(products!$A$1:$G$49,MATCH(orders!$E605,products!$A$1:$A$49,0), MATCH(orders!M$1,products!$A$1:$G$1,0))</f>
        <v>2.9849999999999999</v>
      </c>
      <c r="N605" s="4">
        <f t="shared" si="18"/>
        <v>8.9550000000000001</v>
      </c>
      <c r="O605" t="str">
        <f t="shared" si="19"/>
        <v>Robusta</v>
      </c>
      <c r="P605" t="str" cm="1">
        <f t="array" ref="P605">_xlfn.IFS(K605 = "M", "Medium", K605 = "L", "Light", K605 = "D", "Dark")</f>
        <v>Medium</v>
      </c>
      <c r="Q605" t="str">
        <f>_xlfn.XLOOKUP(Orders[[#This Row],[Customer ID]],customers!$A$2:$A$1001,customers!$I$2:$I$1001,,0)</f>
        <v>No</v>
      </c>
    </row>
    <row r="606" spans="2:17" x14ac:dyDescent="0.35">
      <c r="B606" s="2" t="s">
        <v>3900</v>
      </c>
      <c r="C606" s="5">
        <v>44148</v>
      </c>
      <c r="D606" s="2" t="s">
        <v>3901</v>
      </c>
      <c r="E606" t="s">
        <v>6165</v>
      </c>
      <c r="F606" s="2">
        <v>4</v>
      </c>
      <c r="G606" s="2" t="str">
        <f>INDEX(customers!$A$2:$I$1001,MATCH(orders!$D606,customers!$A$2:$A$1001,0), MATCH(orders!G$1,customers!$A$1:$I$1,0))</f>
        <v>Jorge Bettison</v>
      </c>
      <c r="H606" s="2" t="str">
        <f>IF(INDEX(customers!$A$2:$I$1001,MATCH(orders!$D606,customers!$A$2:$A$1001,0), MATCH(orders!H$1,customers!$A$1:$I$1,0)) = 0, " ", INDEX(customers!$A$2:$I$1001,MATCH(orders!$D606,customers!$A$2:$A$1001,0), MATCH(orders!H$1,customers!$A$1:$I$1,0)))</f>
        <v xml:space="preserve"> </v>
      </c>
      <c r="I606" s="2" t="str">
        <f>_xlfn.XLOOKUP(D606,customers!$A$1:$A$1001,customers!$G$1:$G$1001,,0)</f>
        <v>Ireland</v>
      </c>
      <c r="J606" t="str">
        <f>INDEX(products!$A$1:$G$49,MATCH(orders!$E606,products!$A$1:$A$49,0), MATCH(orders!J$1,products!$A$1:$G$1,0))</f>
        <v>Lib</v>
      </c>
      <c r="K606" t="str">
        <f>INDEX(products!$A$1:$G$49,MATCH(orders!$E606,products!$A$1:$A$49,0), MATCH(orders!K$1,products!$A$1:$G$1,0))</f>
        <v>D</v>
      </c>
      <c r="L606" s="3">
        <f>INDEX(products!$A$1:$G$49,MATCH(orders!$E606,products!$A$1:$A$49,0), MATCH(orders!L$1,products!$A$1:$G$1,0))</f>
        <v>2.5</v>
      </c>
      <c r="M606" s="4">
        <f>INDEX(products!$A$1:$G$49,MATCH(orders!$E606,products!$A$1:$A$49,0), MATCH(orders!M$1,products!$A$1:$G$1,0))</f>
        <v>29.784999999999997</v>
      </c>
      <c r="N606" s="4">
        <f t="shared" si="18"/>
        <v>119.13999999999999</v>
      </c>
      <c r="O606" t="str">
        <f t="shared" si="19"/>
        <v>Liberica</v>
      </c>
      <c r="P606" t="str" cm="1">
        <f t="array" ref="P606">_xlfn.IFS(K606 = "M", "Medium", K606 = "L", "Light", K606 = "D", "Dark")</f>
        <v>Dark</v>
      </c>
      <c r="Q606" t="str">
        <f>_xlfn.XLOOKUP(Orders[[#This Row],[Customer ID]],customers!$A$2:$A$1001,customers!$I$2:$I$1001,,0)</f>
        <v>No</v>
      </c>
    </row>
    <row r="607" spans="2:17" x14ac:dyDescent="0.35">
      <c r="B607" s="2" t="s">
        <v>3905</v>
      </c>
      <c r="C607" s="5">
        <v>44028</v>
      </c>
      <c r="D607" s="2" t="s">
        <v>3906</v>
      </c>
      <c r="E607" t="s">
        <v>6182</v>
      </c>
      <c r="F607" s="2">
        <v>5</v>
      </c>
      <c r="G607" s="2" t="str">
        <f>INDEX(customers!$A$2:$I$1001,MATCH(orders!$D607,customers!$A$2:$A$1001,0), MATCH(orders!G$1,customers!$A$1:$I$1,0))</f>
        <v>Wang Powlesland</v>
      </c>
      <c r="H607" s="2" t="str">
        <f>IF(INDEX(customers!$A$2:$I$1001,MATCH(orders!$D607,customers!$A$2:$A$1001,0), MATCH(orders!H$1,customers!$A$1:$I$1,0)) = 0, " ", INDEX(customers!$A$2:$I$1001,MATCH(orders!$D607,customers!$A$2:$A$1001,0), MATCH(orders!H$1,customers!$A$1:$I$1,0)))</f>
        <v>wpowleslandgt@soundcloud.com</v>
      </c>
      <c r="I607" s="2" t="str">
        <f>_xlfn.XLOOKUP(D607,customers!$A$1:$A$1001,customers!$G$1:$G$1001,,0)</f>
        <v>United States</v>
      </c>
      <c r="J607" t="str">
        <f>INDEX(products!$A$1:$G$49,MATCH(orders!$E607,products!$A$1:$A$49,0), MATCH(orders!J$1,products!$A$1:$G$1,0))</f>
        <v>Ara</v>
      </c>
      <c r="K607" t="str">
        <f>INDEX(products!$A$1:$G$49,MATCH(orders!$E607,products!$A$1:$A$49,0), MATCH(orders!K$1,products!$A$1:$G$1,0))</f>
        <v>L</v>
      </c>
      <c r="L607" s="3">
        <f>INDEX(products!$A$1:$G$49,MATCH(orders!$E607,products!$A$1:$A$49,0), MATCH(orders!L$1,products!$A$1:$G$1,0))</f>
        <v>2.5</v>
      </c>
      <c r="M607" s="4">
        <f>INDEX(products!$A$1:$G$49,MATCH(orders!$E607,products!$A$1:$A$49,0), MATCH(orders!M$1,products!$A$1:$G$1,0))</f>
        <v>29.784999999999997</v>
      </c>
      <c r="N607" s="4">
        <f t="shared" si="18"/>
        <v>148.92499999999998</v>
      </c>
      <c r="O607" t="str">
        <f t="shared" si="19"/>
        <v>Arabica</v>
      </c>
      <c r="P607" t="str" cm="1">
        <f t="array" ref="P607">_xlfn.IFS(K607 = "M", "Medium", K607 = "L", "Light", K607 = "D", "Dark")</f>
        <v>Light</v>
      </c>
      <c r="Q607" t="str">
        <f>_xlfn.XLOOKUP(Orders[[#This Row],[Customer ID]],customers!$A$2:$A$1001,customers!$I$2:$I$1001,,0)</f>
        <v>Yes</v>
      </c>
    </row>
    <row r="608" spans="2:17" x14ac:dyDescent="0.35">
      <c r="B608" s="2" t="s">
        <v>3911</v>
      </c>
      <c r="C608" s="5">
        <v>44138</v>
      </c>
      <c r="D608" s="2" t="s">
        <v>3840</v>
      </c>
      <c r="E608" t="s">
        <v>6164</v>
      </c>
      <c r="F608" s="2">
        <v>3</v>
      </c>
      <c r="G608" s="2" t="str">
        <f>INDEX(customers!$A$2:$I$1001,MATCH(orders!$D608,customers!$A$2:$A$1001,0), MATCH(orders!G$1,customers!$A$1:$I$1,0))</f>
        <v>Cody Verissimo</v>
      </c>
      <c r="H608" s="2" t="str">
        <f>IF(INDEX(customers!$A$2:$I$1001,MATCH(orders!$D608,customers!$A$2:$A$1001,0), MATCH(orders!H$1,customers!$A$1:$I$1,0)) = 0, " ", INDEX(customers!$A$2:$I$1001,MATCH(orders!$D608,customers!$A$2:$A$1001,0), MATCH(orders!H$1,customers!$A$1:$I$1,0)))</f>
        <v>cverissimogh@theglobeandmail.com</v>
      </c>
      <c r="I608" s="2" t="str">
        <f>_xlfn.XLOOKUP(D608,customers!$A$1:$A$1001,customers!$G$1:$G$1001,,0)</f>
        <v>United Kingdom</v>
      </c>
      <c r="J608" t="str">
        <f>INDEX(products!$A$1:$G$49,MATCH(orders!$E608,products!$A$1:$A$49,0), MATCH(orders!J$1,products!$A$1:$G$1,0))</f>
        <v>Lib</v>
      </c>
      <c r="K608" t="str">
        <f>INDEX(products!$A$1:$G$49,MATCH(orders!$E608,products!$A$1:$A$49,0), MATCH(orders!K$1,products!$A$1:$G$1,0))</f>
        <v>L</v>
      </c>
      <c r="L608" s="3">
        <f>INDEX(products!$A$1:$G$49,MATCH(orders!$E608,products!$A$1:$A$49,0), MATCH(orders!L$1,products!$A$1:$G$1,0))</f>
        <v>2.5</v>
      </c>
      <c r="M608" s="4">
        <f>INDEX(products!$A$1:$G$49,MATCH(orders!$E608,products!$A$1:$A$49,0), MATCH(orders!M$1,products!$A$1:$G$1,0))</f>
        <v>36.454999999999998</v>
      </c>
      <c r="N608" s="4">
        <f t="shared" si="18"/>
        <v>109.36499999999999</v>
      </c>
      <c r="O608" t="str">
        <f t="shared" si="19"/>
        <v>Liberica</v>
      </c>
      <c r="P608" t="str" cm="1">
        <f t="array" ref="P608">_xlfn.IFS(K608 = "M", "Medium", K608 = "L", "Light", K608 = "D", "Dark")</f>
        <v>Light</v>
      </c>
      <c r="Q608" t="str">
        <f>_xlfn.XLOOKUP(Orders[[#This Row],[Customer ID]],customers!$A$2:$A$1001,customers!$I$2:$I$1001,,0)</f>
        <v>Yes</v>
      </c>
    </row>
    <row r="609" spans="2:17" x14ac:dyDescent="0.35">
      <c r="B609" s="2" t="s">
        <v>3917</v>
      </c>
      <c r="C609" s="5">
        <v>44640</v>
      </c>
      <c r="D609" s="2" t="s">
        <v>3918</v>
      </c>
      <c r="E609" t="s">
        <v>6153</v>
      </c>
      <c r="F609" s="2">
        <v>1</v>
      </c>
      <c r="G609" s="2" t="str">
        <f>INDEX(customers!$A$2:$I$1001,MATCH(orders!$D609,customers!$A$2:$A$1001,0), MATCH(orders!G$1,customers!$A$1:$I$1,0))</f>
        <v>Laurence Ellingham</v>
      </c>
      <c r="H609" s="2" t="str">
        <f>IF(INDEX(customers!$A$2:$I$1001,MATCH(orders!$D609,customers!$A$2:$A$1001,0), MATCH(orders!H$1,customers!$A$1:$I$1,0)) = 0, " ", INDEX(customers!$A$2:$I$1001,MATCH(orders!$D609,customers!$A$2:$A$1001,0), MATCH(orders!H$1,customers!$A$1:$I$1,0)))</f>
        <v>lellinghamgv@sciencedaily.com</v>
      </c>
      <c r="I609" s="2" t="str">
        <f>_xlfn.XLOOKUP(D609,customers!$A$1:$A$1001,customers!$G$1:$G$1001,,0)</f>
        <v>United States</v>
      </c>
      <c r="J609" t="str">
        <f>INDEX(products!$A$1:$G$49,MATCH(orders!$E609,products!$A$1:$A$49,0), MATCH(orders!J$1,products!$A$1:$G$1,0))</f>
        <v>Exc</v>
      </c>
      <c r="K609" t="str">
        <f>INDEX(products!$A$1:$G$49,MATCH(orders!$E609,products!$A$1:$A$49,0), MATCH(orders!K$1,products!$A$1:$G$1,0))</f>
        <v>D</v>
      </c>
      <c r="L609" s="3">
        <f>INDEX(products!$A$1:$G$49,MATCH(orders!$E609,products!$A$1:$A$49,0), MATCH(orders!L$1,products!$A$1:$G$1,0))</f>
        <v>0.2</v>
      </c>
      <c r="M609" s="4">
        <f>INDEX(products!$A$1:$G$49,MATCH(orders!$E609,products!$A$1:$A$49,0), MATCH(orders!M$1,products!$A$1:$G$1,0))</f>
        <v>3.645</v>
      </c>
      <c r="N609" s="4">
        <f t="shared" si="18"/>
        <v>3.645</v>
      </c>
      <c r="O609" t="str">
        <f t="shared" si="19"/>
        <v>Excelsa</v>
      </c>
      <c r="P609" t="str" cm="1">
        <f t="array" ref="P609">_xlfn.IFS(K609 = "M", "Medium", K609 = "L", "Light", K609 = "D", "Dark")</f>
        <v>Dark</v>
      </c>
      <c r="Q609" t="str">
        <f>_xlfn.XLOOKUP(Orders[[#This Row],[Customer ID]],customers!$A$2:$A$1001,customers!$I$2:$I$1001,,0)</f>
        <v>Yes</v>
      </c>
    </row>
    <row r="610" spans="2:17" x14ac:dyDescent="0.35">
      <c r="B610" s="2" t="s">
        <v>3923</v>
      </c>
      <c r="C610" s="5">
        <v>44608</v>
      </c>
      <c r="D610" s="2" t="s">
        <v>3924</v>
      </c>
      <c r="E610" t="s">
        <v>6185</v>
      </c>
      <c r="F610" s="2">
        <v>2</v>
      </c>
      <c r="G610" s="2" t="str">
        <f>INDEX(customers!$A$2:$I$1001,MATCH(orders!$D610,customers!$A$2:$A$1001,0), MATCH(orders!G$1,customers!$A$1:$I$1,0))</f>
        <v>Billy Neiland</v>
      </c>
      <c r="H610" s="2" t="str">
        <f>IF(INDEX(customers!$A$2:$I$1001,MATCH(orders!$D610,customers!$A$2:$A$1001,0), MATCH(orders!H$1,customers!$A$1:$I$1,0)) = 0, " ", INDEX(customers!$A$2:$I$1001,MATCH(orders!$D610,customers!$A$2:$A$1001,0), MATCH(orders!H$1,customers!$A$1:$I$1,0)))</f>
        <v xml:space="preserve"> </v>
      </c>
      <c r="I610" s="2" t="str">
        <f>_xlfn.XLOOKUP(D610,customers!$A$1:$A$1001,customers!$G$1:$G$1001,,0)</f>
        <v>United States</v>
      </c>
      <c r="J610" t="str">
        <f>INDEX(products!$A$1:$G$49,MATCH(orders!$E610,products!$A$1:$A$49,0), MATCH(orders!J$1,products!$A$1:$G$1,0))</f>
        <v>Exc</v>
      </c>
      <c r="K610" t="str">
        <f>INDEX(products!$A$1:$G$49,MATCH(orders!$E610,products!$A$1:$A$49,0), MATCH(orders!K$1,products!$A$1:$G$1,0))</f>
        <v>D</v>
      </c>
      <c r="L610" s="3">
        <f>INDEX(products!$A$1:$G$49,MATCH(orders!$E610,products!$A$1:$A$49,0), MATCH(orders!L$1,products!$A$1:$G$1,0))</f>
        <v>2.5</v>
      </c>
      <c r="M610" s="4">
        <f>INDEX(products!$A$1:$G$49,MATCH(orders!$E610,products!$A$1:$A$49,0), MATCH(orders!M$1,products!$A$1:$G$1,0))</f>
        <v>27.945</v>
      </c>
      <c r="N610" s="4">
        <f t="shared" si="18"/>
        <v>55.89</v>
      </c>
      <c r="O610" t="str">
        <f t="shared" si="19"/>
        <v>Excelsa</v>
      </c>
      <c r="P610" t="str" cm="1">
        <f t="array" ref="P610">_xlfn.IFS(K610 = "M", "Medium", K610 = "L", "Light", K610 = "D", "Dark")</f>
        <v>Dark</v>
      </c>
      <c r="Q610" t="str">
        <f>_xlfn.XLOOKUP(Orders[[#This Row],[Customer ID]],customers!$A$2:$A$1001,customers!$I$2:$I$1001,,0)</f>
        <v>No</v>
      </c>
    </row>
    <row r="611" spans="2:17" x14ac:dyDescent="0.35">
      <c r="B611" s="2" t="s">
        <v>3927</v>
      </c>
      <c r="C611" s="5">
        <v>44147</v>
      </c>
      <c r="D611" s="2" t="s">
        <v>3928</v>
      </c>
      <c r="E611" t="s">
        <v>6159</v>
      </c>
      <c r="F611" s="2">
        <v>6</v>
      </c>
      <c r="G611" s="2" t="str">
        <f>INDEX(customers!$A$2:$I$1001,MATCH(orders!$D611,customers!$A$2:$A$1001,0), MATCH(orders!G$1,customers!$A$1:$I$1,0))</f>
        <v>Ancell Fendt</v>
      </c>
      <c r="H611" s="2" t="str">
        <f>IF(INDEX(customers!$A$2:$I$1001,MATCH(orders!$D611,customers!$A$2:$A$1001,0), MATCH(orders!H$1,customers!$A$1:$I$1,0)) = 0, " ", INDEX(customers!$A$2:$I$1001,MATCH(orders!$D611,customers!$A$2:$A$1001,0), MATCH(orders!H$1,customers!$A$1:$I$1,0)))</f>
        <v>afendtgx@forbes.com</v>
      </c>
      <c r="I611" s="2" t="str">
        <f>_xlfn.XLOOKUP(D611,customers!$A$1:$A$1001,customers!$G$1:$G$1001,,0)</f>
        <v>United States</v>
      </c>
      <c r="J611" t="str">
        <f>INDEX(products!$A$1:$G$49,MATCH(orders!$E611,products!$A$1:$A$49,0), MATCH(orders!J$1,products!$A$1:$G$1,0))</f>
        <v>Lib</v>
      </c>
      <c r="K611" t="str">
        <f>INDEX(products!$A$1:$G$49,MATCH(orders!$E611,products!$A$1:$A$49,0), MATCH(orders!K$1,products!$A$1:$G$1,0))</f>
        <v>M</v>
      </c>
      <c r="L611" s="3">
        <f>INDEX(products!$A$1:$G$49,MATCH(orders!$E611,products!$A$1:$A$49,0), MATCH(orders!L$1,products!$A$1:$G$1,0))</f>
        <v>0.2</v>
      </c>
      <c r="M611" s="4">
        <f>INDEX(products!$A$1:$G$49,MATCH(orders!$E611,products!$A$1:$A$49,0), MATCH(orders!M$1,products!$A$1:$G$1,0))</f>
        <v>4.3650000000000002</v>
      </c>
      <c r="N611" s="4">
        <f t="shared" si="18"/>
        <v>26.19</v>
      </c>
      <c r="O611" t="str">
        <f t="shared" si="19"/>
        <v>Liberica</v>
      </c>
      <c r="P611" t="str" cm="1">
        <f t="array" ref="P611">_xlfn.IFS(K611 = "M", "Medium", K611 = "L", "Light", K611 = "D", "Dark")</f>
        <v>Medium</v>
      </c>
      <c r="Q611" t="str">
        <f>_xlfn.XLOOKUP(Orders[[#This Row],[Customer ID]],customers!$A$2:$A$1001,customers!$I$2:$I$1001,,0)</f>
        <v>Yes</v>
      </c>
    </row>
    <row r="612" spans="2:17" x14ac:dyDescent="0.35">
      <c r="B612" s="2" t="s">
        <v>3933</v>
      </c>
      <c r="C612" s="5">
        <v>43743</v>
      </c>
      <c r="D612" s="2" t="s">
        <v>3934</v>
      </c>
      <c r="E612" t="s">
        <v>6138</v>
      </c>
      <c r="F612" s="2">
        <v>4</v>
      </c>
      <c r="G612" s="2" t="str">
        <f>INDEX(customers!$A$2:$I$1001,MATCH(orders!$D612,customers!$A$2:$A$1001,0), MATCH(orders!G$1,customers!$A$1:$I$1,0))</f>
        <v>Angelia Cleyburn</v>
      </c>
      <c r="H612" s="2" t="str">
        <f>IF(INDEX(customers!$A$2:$I$1001,MATCH(orders!$D612,customers!$A$2:$A$1001,0), MATCH(orders!H$1,customers!$A$1:$I$1,0)) = 0, " ", INDEX(customers!$A$2:$I$1001,MATCH(orders!$D612,customers!$A$2:$A$1001,0), MATCH(orders!H$1,customers!$A$1:$I$1,0)))</f>
        <v>acleyburngy@lycos.com</v>
      </c>
      <c r="I612" s="2" t="str">
        <f>_xlfn.XLOOKUP(D612,customers!$A$1:$A$1001,customers!$G$1:$G$1001,,0)</f>
        <v>United States</v>
      </c>
      <c r="J612" t="str">
        <f>INDEX(products!$A$1:$G$49,MATCH(orders!$E612,products!$A$1:$A$49,0), MATCH(orders!J$1,products!$A$1:$G$1,0))</f>
        <v>Rob</v>
      </c>
      <c r="K612" t="str">
        <f>INDEX(products!$A$1:$G$49,MATCH(orders!$E612,products!$A$1:$A$49,0), MATCH(orders!K$1,products!$A$1:$G$1,0))</f>
        <v>M</v>
      </c>
      <c r="L612" s="3">
        <f>INDEX(products!$A$1:$G$49,MATCH(orders!$E612,products!$A$1:$A$49,0), MATCH(orders!L$1,products!$A$1:$G$1,0))</f>
        <v>1</v>
      </c>
      <c r="M612" s="4">
        <f>INDEX(products!$A$1:$G$49,MATCH(orders!$E612,products!$A$1:$A$49,0), MATCH(orders!M$1,products!$A$1:$G$1,0))</f>
        <v>9.9499999999999993</v>
      </c>
      <c r="N612" s="4">
        <f t="shared" si="18"/>
        <v>39.799999999999997</v>
      </c>
      <c r="O612" t="str">
        <f t="shared" si="19"/>
        <v>Robusta</v>
      </c>
      <c r="P612" t="str" cm="1">
        <f t="array" ref="P612">_xlfn.IFS(K612 = "M", "Medium", K612 = "L", "Light", K612 = "D", "Dark")</f>
        <v>Medium</v>
      </c>
      <c r="Q612" t="str">
        <f>_xlfn.XLOOKUP(Orders[[#This Row],[Customer ID]],customers!$A$2:$A$1001,customers!$I$2:$I$1001,,0)</f>
        <v>No</v>
      </c>
    </row>
    <row r="613" spans="2:17" x14ac:dyDescent="0.35">
      <c r="B613" s="2" t="s">
        <v>3939</v>
      </c>
      <c r="C613" s="5">
        <v>43739</v>
      </c>
      <c r="D613" s="2" t="s">
        <v>3940</v>
      </c>
      <c r="E613" t="s">
        <v>6148</v>
      </c>
      <c r="F613" s="2">
        <v>2</v>
      </c>
      <c r="G613" s="2" t="str">
        <f>INDEX(customers!$A$2:$I$1001,MATCH(orders!$D613,customers!$A$2:$A$1001,0), MATCH(orders!G$1,customers!$A$1:$I$1,0))</f>
        <v>Temple Castiglione</v>
      </c>
      <c r="H613" s="2" t="str">
        <f>IF(INDEX(customers!$A$2:$I$1001,MATCH(orders!$D613,customers!$A$2:$A$1001,0), MATCH(orders!H$1,customers!$A$1:$I$1,0)) = 0, " ", INDEX(customers!$A$2:$I$1001,MATCH(orders!$D613,customers!$A$2:$A$1001,0), MATCH(orders!H$1,customers!$A$1:$I$1,0)))</f>
        <v>tcastiglionegz@xing.com</v>
      </c>
      <c r="I613" s="2" t="str">
        <f>_xlfn.XLOOKUP(D613,customers!$A$1:$A$1001,customers!$G$1:$G$1001,,0)</f>
        <v>United States</v>
      </c>
      <c r="J613" t="str">
        <f>INDEX(products!$A$1:$G$49,MATCH(orders!$E613,products!$A$1:$A$49,0), MATCH(orders!J$1,products!$A$1:$G$1,0))</f>
        <v>Exc</v>
      </c>
      <c r="K613" t="str">
        <f>INDEX(products!$A$1:$G$49,MATCH(orders!$E613,products!$A$1:$A$49,0), MATCH(orders!K$1,products!$A$1:$G$1,0))</f>
        <v>L</v>
      </c>
      <c r="L613" s="3">
        <f>INDEX(products!$A$1:$G$49,MATCH(orders!$E613,products!$A$1:$A$49,0), MATCH(orders!L$1,products!$A$1:$G$1,0))</f>
        <v>2.5</v>
      </c>
      <c r="M613" s="4">
        <f>INDEX(products!$A$1:$G$49,MATCH(orders!$E613,products!$A$1:$A$49,0), MATCH(orders!M$1,products!$A$1:$G$1,0))</f>
        <v>34.154999999999994</v>
      </c>
      <c r="N613" s="4">
        <f t="shared" si="18"/>
        <v>68.309999999999988</v>
      </c>
      <c r="O613" t="str">
        <f t="shared" si="19"/>
        <v>Excelsa</v>
      </c>
      <c r="P613" t="str" cm="1">
        <f t="array" ref="P613">_xlfn.IFS(K613 = "M", "Medium", K613 = "L", "Light", K613 = "D", "Dark")</f>
        <v>Light</v>
      </c>
      <c r="Q613" t="str">
        <f>_xlfn.XLOOKUP(Orders[[#This Row],[Customer ID]],customers!$A$2:$A$1001,customers!$I$2:$I$1001,,0)</f>
        <v>No</v>
      </c>
    </row>
    <row r="614" spans="2:17" x14ac:dyDescent="0.35">
      <c r="B614" s="2" t="s">
        <v>3945</v>
      </c>
      <c r="C614" s="5">
        <v>43896</v>
      </c>
      <c r="D614" s="2" t="s">
        <v>3946</v>
      </c>
      <c r="E614" t="s">
        <v>6152</v>
      </c>
      <c r="F614" s="2">
        <v>4</v>
      </c>
      <c r="G614" s="2" t="str">
        <f>INDEX(customers!$A$2:$I$1001,MATCH(orders!$D614,customers!$A$2:$A$1001,0), MATCH(orders!G$1,customers!$A$1:$I$1,0))</f>
        <v>Betti Lacasa</v>
      </c>
      <c r="H614" s="2" t="str">
        <f>IF(INDEX(customers!$A$2:$I$1001,MATCH(orders!$D614,customers!$A$2:$A$1001,0), MATCH(orders!H$1,customers!$A$1:$I$1,0)) = 0, " ", INDEX(customers!$A$2:$I$1001,MATCH(orders!$D614,customers!$A$2:$A$1001,0), MATCH(orders!H$1,customers!$A$1:$I$1,0)))</f>
        <v xml:space="preserve"> </v>
      </c>
      <c r="I614" s="2" t="str">
        <f>_xlfn.XLOOKUP(D614,customers!$A$1:$A$1001,customers!$G$1:$G$1001,,0)</f>
        <v>Ireland</v>
      </c>
      <c r="J614" t="str">
        <f>INDEX(products!$A$1:$G$49,MATCH(orders!$E614,products!$A$1:$A$49,0), MATCH(orders!J$1,products!$A$1:$G$1,0))</f>
        <v>Ara</v>
      </c>
      <c r="K614" t="str">
        <f>INDEX(products!$A$1:$G$49,MATCH(orders!$E614,products!$A$1:$A$49,0), MATCH(orders!K$1,products!$A$1:$G$1,0))</f>
        <v>M</v>
      </c>
      <c r="L614" s="3">
        <f>INDEX(products!$A$1:$G$49,MATCH(orders!$E614,products!$A$1:$A$49,0), MATCH(orders!L$1,products!$A$1:$G$1,0))</f>
        <v>0.2</v>
      </c>
      <c r="M614" s="4">
        <f>INDEX(products!$A$1:$G$49,MATCH(orders!$E614,products!$A$1:$A$49,0), MATCH(orders!M$1,products!$A$1:$G$1,0))</f>
        <v>3.375</v>
      </c>
      <c r="N614" s="4">
        <f t="shared" si="18"/>
        <v>13.5</v>
      </c>
      <c r="O614" t="str">
        <f t="shared" si="19"/>
        <v>Arabica</v>
      </c>
      <c r="P614" t="str" cm="1">
        <f t="array" ref="P614">_xlfn.IFS(K614 = "M", "Medium", K614 = "L", "Light", K614 = "D", "Dark")</f>
        <v>Medium</v>
      </c>
      <c r="Q614" t="str">
        <f>_xlfn.XLOOKUP(Orders[[#This Row],[Customer ID]],customers!$A$2:$A$1001,customers!$I$2:$I$1001,,0)</f>
        <v>No</v>
      </c>
    </row>
    <row r="615" spans="2:17" x14ac:dyDescent="0.35">
      <c r="B615" s="2" t="s">
        <v>3950</v>
      </c>
      <c r="C615" s="5">
        <v>43761</v>
      </c>
      <c r="D615" s="2" t="s">
        <v>3951</v>
      </c>
      <c r="E615" t="s">
        <v>6146</v>
      </c>
      <c r="F615" s="2">
        <v>1</v>
      </c>
      <c r="G615" s="2" t="str">
        <f>INDEX(customers!$A$2:$I$1001,MATCH(orders!$D615,customers!$A$2:$A$1001,0), MATCH(orders!G$1,customers!$A$1:$I$1,0))</f>
        <v>Gunilla Lynch</v>
      </c>
      <c r="H615" s="2" t="str">
        <f>IF(INDEX(customers!$A$2:$I$1001,MATCH(orders!$D615,customers!$A$2:$A$1001,0), MATCH(orders!H$1,customers!$A$1:$I$1,0)) = 0, " ", INDEX(customers!$A$2:$I$1001,MATCH(orders!$D615,customers!$A$2:$A$1001,0), MATCH(orders!H$1,customers!$A$1:$I$1,0)))</f>
        <v xml:space="preserve"> </v>
      </c>
      <c r="I615" s="2" t="str">
        <f>_xlfn.XLOOKUP(D615,customers!$A$1:$A$1001,customers!$G$1:$G$1001,,0)</f>
        <v>United States</v>
      </c>
      <c r="J615" t="str">
        <f>INDEX(products!$A$1:$G$49,MATCH(orders!$E615,products!$A$1:$A$49,0), MATCH(orders!J$1,products!$A$1:$G$1,0))</f>
        <v>Rob</v>
      </c>
      <c r="K615" t="str">
        <f>INDEX(products!$A$1:$G$49,MATCH(orders!$E615,products!$A$1:$A$49,0), MATCH(orders!K$1,products!$A$1:$G$1,0))</f>
        <v>M</v>
      </c>
      <c r="L615" s="3">
        <f>INDEX(products!$A$1:$G$49,MATCH(orders!$E615,products!$A$1:$A$49,0), MATCH(orders!L$1,products!$A$1:$G$1,0))</f>
        <v>0.5</v>
      </c>
      <c r="M615" s="4">
        <f>INDEX(products!$A$1:$G$49,MATCH(orders!$E615,products!$A$1:$A$49,0), MATCH(orders!M$1,products!$A$1:$G$1,0))</f>
        <v>5.97</v>
      </c>
      <c r="N615" s="4">
        <f t="shared" si="18"/>
        <v>5.97</v>
      </c>
      <c r="O615" t="str">
        <f t="shared" si="19"/>
        <v>Robusta</v>
      </c>
      <c r="P615" t="str" cm="1">
        <f t="array" ref="P615">_xlfn.IFS(K615 = "M", "Medium", K615 = "L", "Light", K615 = "D", "Dark")</f>
        <v>Medium</v>
      </c>
      <c r="Q615" t="str">
        <f>_xlfn.XLOOKUP(Orders[[#This Row],[Customer ID]],customers!$A$2:$A$1001,customers!$I$2:$I$1001,,0)</f>
        <v>No</v>
      </c>
    </row>
    <row r="616" spans="2:17" x14ac:dyDescent="0.35">
      <c r="B616" s="2" t="s">
        <v>3955</v>
      </c>
      <c r="C616" s="5">
        <v>43944</v>
      </c>
      <c r="D616" s="2" t="s">
        <v>3840</v>
      </c>
      <c r="E616" t="s">
        <v>6146</v>
      </c>
      <c r="F616" s="2">
        <v>5</v>
      </c>
      <c r="G616" s="2" t="str">
        <f>INDEX(customers!$A$2:$I$1001,MATCH(orders!$D616,customers!$A$2:$A$1001,0), MATCH(orders!G$1,customers!$A$1:$I$1,0))</f>
        <v>Cody Verissimo</v>
      </c>
      <c r="H616" s="2" t="str">
        <f>IF(INDEX(customers!$A$2:$I$1001,MATCH(orders!$D616,customers!$A$2:$A$1001,0), MATCH(orders!H$1,customers!$A$1:$I$1,0)) = 0, " ", INDEX(customers!$A$2:$I$1001,MATCH(orders!$D616,customers!$A$2:$A$1001,0), MATCH(orders!H$1,customers!$A$1:$I$1,0)))</f>
        <v>cverissimogh@theglobeandmail.com</v>
      </c>
      <c r="I616" s="2" t="str">
        <f>_xlfn.XLOOKUP(D616,customers!$A$1:$A$1001,customers!$G$1:$G$1001,,0)</f>
        <v>United Kingdom</v>
      </c>
      <c r="J616" t="str">
        <f>INDEX(products!$A$1:$G$49,MATCH(orders!$E616,products!$A$1:$A$49,0), MATCH(orders!J$1,products!$A$1:$G$1,0))</f>
        <v>Rob</v>
      </c>
      <c r="K616" t="str">
        <f>INDEX(products!$A$1:$G$49,MATCH(orders!$E616,products!$A$1:$A$49,0), MATCH(orders!K$1,products!$A$1:$G$1,0))</f>
        <v>M</v>
      </c>
      <c r="L616" s="3">
        <f>INDEX(products!$A$1:$G$49,MATCH(orders!$E616,products!$A$1:$A$49,0), MATCH(orders!L$1,products!$A$1:$G$1,0))</f>
        <v>0.5</v>
      </c>
      <c r="M616" s="4">
        <f>INDEX(products!$A$1:$G$49,MATCH(orders!$E616,products!$A$1:$A$49,0), MATCH(orders!M$1,products!$A$1:$G$1,0))</f>
        <v>5.97</v>
      </c>
      <c r="N616" s="4">
        <f t="shared" si="18"/>
        <v>29.849999999999998</v>
      </c>
      <c r="O616" t="str">
        <f t="shared" si="19"/>
        <v>Robusta</v>
      </c>
      <c r="P616" t="str" cm="1">
        <f t="array" ref="P616">_xlfn.IFS(K616 = "M", "Medium", K616 = "L", "Light", K616 = "D", "Dark")</f>
        <v>Medium</v>
      </c>
      <c r="Q616" t="str">
        <f>_xlfn.XLOOKUP(Orders[[#This Row],[Customer ID]],customers!$A$2:$A$1001,customers!$I$2:$I$1001,,0)</f>
        <v>Yes</v>
      </c>
    </row>
    <row r="617" spans="2:17" x14ac:dyDescent="0.35">
      <c r="B617" s="2" t="s">
        <v>3960</v>
      </c>
      <c r="C617" s="5">
        <v>44006</v>
      </c>
      <c r="D617" s="2" t="s">
        <v>3961</v>
      </c>
      <c r="E617" t="s">
        <v>6164</v>
      </c>
      <c r="F617" s="2">
        <v>2</v>
      </c>
      <c r="G617" s="2" t="str">
        <f>INDEX(customers!$A$2:$I$1001,MATCH(orders!$D617,customers!$A$2:$A$1001,0), MATCH(orders!G$1,customers!$A$1:$I$1,0))</f>
        <v>Shay Couronne</v>
      </c>
      <c r="H617" s="2" t="str">
        <f>IF(INDEX(customers!$A$2:$I$1001,MATCH(orders!$D617,customers!$A$2:$A$1001,0), MATCH(orders!H$1,customers!$A$1:$I$1,0)) = 0, " ", INDEX(customers!$A$2:$I$1001,MATCH(orders!$D617,customers!$A$2:$A$1001,0), MATCH(orders!H$1,customers!$A$1:$I$1,0)))</f>
        <v>scouronneh3@mozilla.org</v>
      </c>
      <c r="I617" s="2" t="str">
        <f>_xlfn.XLOOKUP(D617,customers!$A$1:$A$1001,customers!$G$1:$G$1001,,0)</f>
        <v>United States</v>
      </c>
      <c r="J617" t="str">
        <f>INDEX(products!$A$1:$G$49,MATCH(orders!$E617,products!$A$1:$A$49,0), MATCH(orders!J$1,products!$A$1:$G$1,0))</f>
        <v>Lib</v>
      </c>
      <c r="K617" t="str">
        <f>INDEX(products!$A$1:$G$49,MATCH(orders!$E617,products!$A$1:$A$49,0), MATCH(orders!K$1,products!$A$1:$G$1,0))</f>
        <v>L</v>
      </c>
      <c r="L617" s="3">
        <f>INDEX(products!$A$1:$G$49,MATCH(orders!$E617,products!$A$1:$A$49,0), MATCH(orders!L$1,products!$A$1:$G$1,0))</f>
        <v>2.5</v>
      </c>
      <c r="M617" s="4">
        <f>INDEX(products!$A$1:$G$49,MATCH(orders!$E617,products!$A$1:$A$49,0), MATCH(orders!M$1,products!$A$1:$G$1,0))</f>
        <v>36.454999999999998</v>
      </c>
      <c r="N617" s="4">
        <f t="shared" si="18"/>
        <v>72.91</v>
      </c>
      <c r="O617" t="str">
        <f t="shared" si="19"/>
        <v>Liberica</v>
      </c>
      <c r="P617" t="str" cm="1">
        <f t="array" ref="P617">_xlfn.IFS(K617 = "M", "Medium", K617 = "L", "Light", K617 = "D", "Dark")</f>
        <v>Light</v>
      </c>
      <c r="Q617" t="str">
        <f>_xlfn.XLOOKUP(Orders[[#This Row],[Customer ID]],customers!$A$2:$A$1001,customers!$I$2:$I$1001,,0)</f>
        <v>Yes</v>
      </c>
    </row>
    <row r="618" spans="2:17" x14ac:dyDescent="0.35">
      <c r="B618" s="2" t="s">
        <v>3966</v>
      </c>
      <c r="C618" s="5">
        <v>44271</v>
      </c>
      <c r="D618" s="2" t="s">
        <v>3967</v>
      </c>
      <c r="E618" t="s">
        <v>6166</v>
      </c>
      <c r="F618" s="2">
        <v>4</v>
      </c>
      <c r="G618" s="2" t="str">
        <f>INDEX(customers!$A$2:$I$1001,MATCH(orders!$D618,customers!$A$2:$A$1001,0), MATCH(orders!G$1,customers!$A$1:$I$1,0))</f>
        <v>Linus Flippelli</v>
      </c>
      <c r="H618" s="2" t="str">
        <f>IF(INDEX(customers!$A$2:$I$1001,MATCH(orders!$D618,customers!$A$2:$A$1001,0), MATCH(orders!H$1,customers!$A$1:$I$1,0)) = 0, " ", INDEX(customers!$A$2:$I$1001,MATCH(orders!$D618,customers!$A$2:$A$1001,0), MATCH(orders!H$1,customers!$A$1:$I$1,0)))</f>
        <v>lflippellih4@github.io</v>
      </c>
      <c r="I618" s="2" t="str">
        <f>_xlfn.XLOOKUP(D618,customers!$A$1:$A$1001,customers!$G$1:$G$1001,,0)</f>
        <v>United Kingdom</v>
      </c>
      <c r="J618" t="str">
        <f>INDEX(products!$A$1:$G$49,MATCH(orders!$E618,products!$A$1:$A$49,0), MATCH(orders!J$1,products!$A$1:$G$1,0))</f>
        <v>Exc</v>
      </c>
      <c r="K618" t="str">
        <f>INDEX(products!$A$1:$G$49,MATCH(orders!$E618,products!$A$1:$A$49,0), MATCH(orders!K$1,products!$A$1:$G$1,0))</f>
        <v>M</v>
      </c>
      <c r="L618" s="3">
        <f>INDEX(products!$A$1:$G$49,MATCH(orders!$E618,products!$A$1:$A$49,0), MATCH(orders!L$1,products!$A$1:$G$1,0))</f>
        <v>2.5</v>
      </c>
      <c r="M618" s="4">
        <f>INDEX(products!$A$1:$G$49,MATCH(orders!$E618,products!$A$1:$A$49,0), MATCH(orders!M$1,products!$A$1:$G$1,0))</f>
        <v>31.624999999999996</v>
      </c>
      <c r="N618" s="4">
        <f t="shared" si="18"/>
        <v>126.49999999999999</v>
      </c>
      <c r="O618" t="str">
        <f t="shared" si="19"/>
        <v>Excelsa</v>
      </c>
      <c r="P618" t="str" cm="1">
        <f t="array" ref="P618">_xlfn.IFS(K618 = "M", "Medium", K618 = "L", "Light", K618 = "D", "Dark")</f>
        <v>Medium</v>
      </c>
      <c r="Q618" t="str">
        <f>_xlfn.XLOOKUP(Orders[[#This Row],[Customer ID]],customers!$A$2:$A$1001,customers!$I$2:$I$1001,,0)</f>
        <v>No</v>
      </c>
    </row>
    <row r="619" spans="2:17" x14ac:dyDescent="0.35">
      <c r="B619" s="2" t="s">
        <v>3972</v>
      </c>
      <c r="C619" s="5">
        <v>43928</v>
      </c>
      <c r="D619" s="2" t="s">
        <v>3973</v>
      </c>
      <c r="E619" t="s">
        <v>6181</v>
      </c>
      <c r="F619" s="2">
        <v>1</v>
      </c>
      <c r="G619" s="2" t="str">
        <f>INDEX(customers!$A$2:$I$1001,MATCH(orders!$D619,customers!$A$2:$A$1001,0), MATCH(orders!G$1,customers!$A$1:$I$1,0))</f>
        <v>Rachelle Elizabeth</v>
      </c>
      <c r="H619" s="2" t="str">
        <f>IF(INDEX(customers!$A$2:$I$1001,MATCH(orders!$D619,customers!$A$2:$A$1001,0), MATCH(orders!H$1,customers!$A$1:$I$1,0)) = 0, " ", INDEX(customers!$A$2:$I$1001,MATCH(orders!$D619,customers!$A$2:$A$1001,0), MATCH(orders!H$1,customers!$A$1:$I$1,0)))</f>
        <v>relizabethh5@live.com</v>
      </c>
      <c r="I619" s="2" t="str">
        <f>_xlfn.XLOOKUP(D619,customers!$A$1:$A$1001,customers!$G$1:$G$1001,,0)</f>
        <v>United States</v>
      </c>
      <c r="J619" t="str">
        <f>INDEX(products!$A$1:$G$49,MATCH(orders!$E619,products!$A$1:$A$49,0), MATCH(orders!J$1,products!$A$1:$G$1,0))</f>
        <v>Lib</v>
      </c>
      <c r="K619" t="str">
        <f>INDEX(products!$A$1:$G$49,MATCH(orders!$E619,products!$A$1:$A$49,0), MATCH(orders!K$1,products!$A$1:$G$1,0))</f>
        <v>M</v>
      </c>
      <c r="L619" s="3">
        <f>INDEX(products!$A$1:$G$49,MATCH(orders!$E619,products!$A$1:$A$49,0), MATCH(orders!L$1,products!$A$1:$G$1,0))</f>
        <v>2.5</v>
      </c>
      <c r="M619" s="4">
        <f>INDEX(products!$A$1:$G$49,MATCH(orders!$E619,products!$A$1:$A$49,0), MATCH(orders!M$1,products!$A$1:$G$1,0))</f>
        <v>33.464999999999996</v>
      </c>
      <c r="N619" s="4">
        <f t="shared" si="18"/>
        <v>33.464999999999996</v>
      </c>
      <c r="O619" t="str">
        <f t="shared" si="19"/>
        <v>Liberica</v>
      </c>
      <c r="P619" t="str" cm="1">
        <f t="array" ref="P619">_xlfn.IFS(K619 = "M", "Medium", K619 = "L", "Light", K619 = "D", "Dark")</f>
        <v>Medium</v>
      </c>
      <c r="Q619" t="str">
        <f>_xlfn.XLOOKUP(Orders[[#This Row],[Customer ID]],customers!$A$2:$A$1001,customers!$I$2:$I$1001,,0)</f>
        <v>No</v>
      </c>
    </row>
    <row r="620" spans="2:17" x14ac:dyDescent="0.35">
      <c r="B620" s="2" t="s">
        <v>3978</v>
      </c>
      <c r="C620" s="5">
        <v>44469</v>
      </c>
      <c r="D620" s="2" t="s">
        <v>3979</v>
      </c>
      <c r="E620" t="s">
        <v>6183</v>
      </c>
      <c r="F620" s="2">
        <v>6</v>
      </c>
      <c r="G620" s="2" t="str">
        <f>INDEX(customers!$A$2:$I$1001,MATCH(orders!$D620,customers!$A$2:$A$1001,0), MATCH(orders!G$1,customers!$A$1:$I$1,0))</f>
        <v>Innis Renhard</v>
      </c>
      <c r="H620" s="2" t="str">
        <f>IF(INDEX(customers!$A$2:$I$1001,MATCH(orders!$D620,customers!$A$2:$A$1001,0), MATCH(orders!H$1,customers!$A$1:$I$1,0)) = 0, " ", INDEX(customers!$A$2:$I$1001,MATCH(orders!$D620,customers!$A$2:$A$1001,0), MATCH(orders!H$1,customers!$A$1:$I$1,0)))</f>
        <v>irenhardh6@i2i.jp</v>
      </c>
      <c r="I620" s="2" t="str">
        <f>_xlfn.XLOOKUP(D620,customers!$A$1:$A$1001,customers!$G$1:$G$1001,,0)</f>
        <v>United States</v>
      </c>
      <c r="J620" t="str">
        <f>INDEX(products!$A$1:$G$49,MATCH(orders!$E620,products!$A$1:$A$49,0), MATCH(orders!J$1,products!$A$1:$G$1,0))</f>
        <v>Exc</v>
      </c>
      <c r="K620" t="str">
        <f>INDEX(products!$A$1:$G$49,MATCH(orders!$E620,products!$A$1:$A$49,0), MATCH(orders!K$1,products!$A$1:$G$1,0))</f>
        <v>D</v>
      </c>
      <c r="L620" s="3">
        <f>INDEX(products!$A$1:$G$49,MATCH(orders!$E620,products!$A$1:$A$49,0), MATCH(orders!L$1,products!$A$1:$G$1,0))</f>
        <v>1</v>
      </c>
      <c r="M620" s="4">
        <f>INDEX(products!$A$1:$G$49,MATCH(orders!$E620,products!$A$1:$A$49,0), MATCH(orders!M$1,products!$A$1:$G$1,0))</f>
        <v>12.15</v>
      </c>
      <c r="N620" s="4">
        <f t="shared" si="18"/>
        <v>72.900000000000006</v>
      </c>
      <c r="O620" t="str">
        <f t="shared" si="19"/>
        <v>Excelsa</v>
      </c>
      <c r="P620" t="str" cm="1">
        <f t="array" ref="P620">_xlfn.IFS(K620 = "M", "Medium", K620 = "L", "Light", K620 = "D", "Dark")</f>
        <v>Dark</v>
      </c>
      <c r="Q620" t="str">
        <f>_xlfn.XLOOKUP(Orders[[#This Row],[Customer ID]],customers!$A$2:$A$1001,customers!$I$2:$I$1001,,0)</f>
        <v>Yes</v>
      </c>
    </row>
    <row r="621" spans="2:17" x14ac:dyDescent="0.35">
      <c r="B621" s="2" t="s">
        <v>3984</v>
      </c>
      <c r="C621" s="5">
        <v>44682</v>
      </c>
      <c r="D621" s="2" t="s">
        <v>3985</v>
      </c>
      <c r="E621" t="s">
        <v>6169</v>
      </c>
      <c r="F621" s="2">
        <v>2</v>
      </c>
      <c r="G621" s="2" t="str">
        <f>INDEX(customers!$A$2:$I$1001,MATCH(orders!$D621,customers!$A$2:$A$1001,0), MATCH(orders!G$1,customers!$A$1:$I$1,0))</f>
        <v>Winne Roche</v>
      </c>
      <c r="H621" s="2" t="str">
        <f>IF(INDEX(customers!$A$2:$I$1001,MATCH(orders!$D621,customers!$A$2:$A$1001,0), MATCH(orders!H$1,customers!$A$1:$I$1,0)) = 0, " ", INDEX(customers!$A$2:$I$1001,MATCH(orders!$D621,customers!$A$2:$A$1001,0), MATCH(orders!H$1,customers!$A$1:$I$1,0)))</f>
        <v>wrocheh7@xinhuanet.com</v>
      </c>
      <c r="I621" s="2" t="str">
        <f>_xlfn.XLOOKUP(D621,customers!$A$1:$A$1001,customers!$G$1:$G$1001,,0)</f>
        <v>United States</v>
      </c>
      <c r="J621" t="str">
        <f>INDEX(products!$A$1:$G$49,MATCH(orders!$E621,products!$A$1:$A$49,0), MATCH(orders!J$1,products!$A$1:$G$1,0))</f>
        <v>Lib</v>
      </c>
      <c r="K621" t="str">
        <f>INDEX(products!$A$1:$G$49,MATCH(orders!$E621,products!$A$1:$A$49,0), MATCH(orders!K$1,products!$A$1:$G$1,0))</f>
        <v>D</v>
      </c>
      <c r="L621" s="3">
        <f>INDEX(products!$A$1:$G$49,MATCH(orders!$E621,products!$A$1:$A$49,0), MATCH(orders!L$1,products!$A$1:$G$1,0))</f>
        <v>0.5</v>
      </c>
      <c r="M621" s="4">
        <f>INDEX(products!$A$1:$G$49,MATCH(orders!$E621,products!$A$1:$A$49,0), MATCH(orders!M$1,products!$A$1:$G$1,0))</f>
        <v>7.77</v>
      </c>
      <c r="N621" s="4">
        <f t="shared" si="18"/>
        <v>15.54</v>
      </c>
      <c r="O621" t="str">
        <f t="shared" si="19"/>
        <v>Liberica</v>
      </c>
      <c r="P621" t="str" cm="1">
        <f t="array" ref="P621">_xlfn.IFS(K621 = "M", "Medium", K621 = "L", "Light", K621 = "D", "Dark")</f>
        <v>Dark</v>
      </c>
      <c r="Q621" t="str">
        <f>_xlfn.XLOOKUP(Orders[[#This Row],[Customer ID]],customers!$A$2:$A$1001,customers!$I$2:$I$1001,,0)</f>
        <v>Yes</v>
      </c>
    </row>
    <row r="622" spans="2:17" x14ac:dyDescent="0.35">
      <c r="B622" s="2" t="s">
        <v>3990</v>
      </c>
      <c r="C622" s="5">
        <v>44217</v>
      </c>
      <c r="D622" s="2" t="s">
        <v>4042</v>
      </c>
      <c r="E622" t="s">
        <v>6152</v>
      </c>
      <c r="F622" s="2">
        <v>6</v>
      </c>
      <c r="G622" s="2" t="str">
        <f>INDEX(customers!$A$2:$I$1001,MATCH(orders!$D622,customers!$A$2:$A$1001,0), MATCH(orders!G$1,customers!$A$1:$I$1,0))</f>
        <v>Linn Alaway</v>
      </c>
      <c r="H622" s="2" t="str">
        <f>IF(INDEX(customers!$A$2:$I$1001,MATCH(orders!$D622,customers!$A$2:$A$1001,0), MATCH(orders!H$1,customers!$A$1:$I$1,0)) = 0, " ", INDEX(customers!$A$2:$I$1001,MATCH(orders!$D622,customers!$A$2:$A$1001,0), MATCH(orders!H$1,customers!$A$1:$I$1,0)))</f>
        <v>lalawayhh@weather.com</v>
      </c>
      <c r="I622" s="2" t="str">
        <f>_xlfn.XLOOKUP(D622,customers!$A$1:$A$1001,customers!$G$1:$G$1001,,0)</f>
        <v>United States</v>
      </c>
      <c r="J622" t="str">
        <f>INDEX(products!$A$1:$G$49,MATCH(orders!$E622,products!$A$1:$A$49,0), MATCH(orders!J$1,products!$A$1:$G$1,0))</f>
        <v>Ara</v>
      </c>
      <c r="K622" t="str">
        <f>INDEX(products!$A$1:$G$49,MATCH(orders!$E622,products!$A$1:$A$49,0), MATCH(orders!K$1,products!$A$1:$G$1,0))</f>
        <v>M</v>
      </c>
      <c r="L622" s="3">
        <f>INDEX(products!$A$1:$G$49,MATCH(orders!$E622,products!$A$1:$A$49,0), MATCH(orders!L$1,products!$A$1:$G$1,0))</f>
        <v>0.2</v>
      </c>
      <c r="M622" s="4">
        <f>INDEX(products!$A$1:$G$49,MATCH(orders!$E622,products!$A$1:$A$49,0), MATCH(orders!M$1,products!$A$1:$G$1,0))</f>
        <v>3.375</v>
      </c>
      <c r="N622" s="4">
        <f t="shared" si="18"/>
        <v>20.25</v>
      </c>
      <c r="O622" t="str">
        <f t="shared" si="19"/>
        <v>Arabica</v>
      </c>
      <c r="P622" t="str" cm="1">
        <f t="array" ref="P622">_xlfn.IFS(K622 = "M", "Medium", K622 = "L", "Light", K622 = "D", "Dark")</f>
        <v>Medium</v>
      </c>
      <c r="Q622" t="str">
        <f>_xlfn.XLOOKUP(Orders[[#This Row],[Customer ID]],customers!$A$2:$A$1001,customers!$I$2:$I$1001,,0)</f>
        <v>No</v>
      </c>
    </row>
    <row r="623" spans="2:17" x14ac:dyDescent="0.35">
      <c r="B623" s="2" t="s">
        <v>3996</v>
      </c>
      <c r="C623" s="5">
        <v>44006</v>
      </c>
      <c r="D623" s="2" t="s">
        <v>3997</v>
      </c>
      <c r="E623" t="s">
        <v>6140</v>
      </c>
      <c r="F623" s="2">
        <v>6</v>
      </c>
      <c r="G623" s="2" t="str">
        <f>INDEX(customers!$A$2:$I$1001,MATCH(orders!$D623,customers!$A$2:$A$1001,0), MATCH(orders!G$1,customers!$A$1:$I$1,0))</f>
        <v>Cordy Odgaard</v>
      </c>
      <c r="H623" s="2" t="str">
        <f>IF(INDEX(customers!$A$2:$I$1001,MATCH(orders!$D623,customers!$A$2:$A$1001,0), MATCH(orders!H$1,customers!$A$1:$I$1,0)) = 0, " ", INDEX(customers!$A$2:$I$1001,MATCH(orders!$D623,customers!$A$2:$A$1001,0), MATCH(orders!H$1,customers!$A$1:$I$1,0)))</f>
        <v>codgaardh9@nsw.gov.au</v>
      </c>
      <c r="I623" s="2" t="str">
        <f>_xlfn.XLOOKUP(D623,customers!$A$1:$A$1001,customers!$G$1:$G$1001,,0)</f>
        <v>United States</v>
      </c>
      <c r="J623" t="str">
        <f>INDEX(products!$A$1:$G$49,MATCH(orders!$E623,products!$A$1:$A$49,0), MATCH(orders!J$1,products!$A$1:$G$1,0))</f>
        <v>Ara</v>
      </c>
      <c r="K623" t="str">
        <f>INDEX(products!$A$1:$G$49,MATCH(orders!$E623,products!$A$1:$A$49,0), MATCH(orders!K$1,products!$A$1:$G$1,0))</f>
        <v>L</v>
      </c>
      <c r="L623" s="3">
        <f>INDEX(products!$A$1:$G$49,MATCH(orders!$E623,products!$A$1:$A$49,0), MATCH(orders!L$1,products!$A$1:$G$1,0))</f>
        <v>1</v>
      </c>
      <c r="M623" s="4">
        <f>INDEX(products!$A$1:$G$49,MATCH(orders!$E623,products!$A$1:$A$49,0), MATCH(orders!M$1,products!$A$1:$G$1,0))</f>
        <v>12.95</v>
      </c>
      <c r="N623" s="4">
        <f t="shared" si="18"/>
        <v>77.699999999999989</v>
      </c>
      <c r="O623" t="str">
        <f t="shared" si="19"/>
        <v>Arabica</v>
      </c>
      <c r="P623" t="str" cm="1">
        <f t="array" ref="P623">_xlfn.IFS(K623 = "M", "Medium", K623 = "L", "Light", K623 = "D", "Dark")</f>
        <v>Light</v>
      </c>
      <c r="Q623" t="str">
        <f>_xlfn.XLOOKUP(Orders[[#This Row],[Customer ID]],customers!$A$2:$A$1001,customers!$I$2:$I$1001,,0)</f>
        <v>No</v>
      </c>
    </row>
    <row r="624" spans="2:17" x14ac:dyDescent="0.35">
      <c r="B624" s="2" t="s">
        <v>4002</v>
      </c>
      <c r="C624" s="5">
        <v>43527</v>
      </c>
      <c r="D624" s="2" t="s">
        <v>4003</v>
      </c>
      <c r="E624" t="s">
        <v>6181</v>
      </c>
      <c r="F624" s="2">
        <v>4</v>
      </c>
      <c r="G624" s="2" t="str">
        <f>INDEX(customers!$A$2:$I$1001,MATCH(orders!$D624,customers!$A$2:$A$1001,0), MATCH(orders!G$1,customers!$A$1:$I$1,0))</f>
        <v>Bertine Byrd</v>
      </c>
      <c r="H624" s="2" t="str">
        <f>IF(INDEX(customers!$A$2:$I$1001,MATCH(orders!$D624,customers!$A$2:$A$1001,0), MATCH(orders!H$1,customers!$A$1:$I$1,0)) = 0, " ", INDEX(customers!$A$2:$I$1001,MATCH(orders!$D624,customers!$A$2:$A$1001,0), MATCH(orders!H$1,customers!$A$1:$I$1,0)))</f>
        <v>bbyrdha@4shared.com</v>
      </c>
      <c r="I624" s="2" t="str">
        <f>_xlfn.XLOOKUP(D624,customers!$A$1:$A$1001,customers!$G$1:$G$1001,,0)</f>
        <v>United States</v>
      </c>
      <c r="J624" t="str">
        <f>INDEX(products!$A$1:$G$49,MATCH(orders!$E624,products!$A$1:$A$49,0), MATCH(orders!J$1,products!$A$1:$G$1,0))</f>
        <v>Lib</v>
      </c>
      <c r="K624" t="str">
        <f>INDEX(products!$A$1:$G$49,MATCH(orders!$E624,products!$A$1:$A$49,0), MATCH(orders!K$1,products!$A$1:$G$1,0))</f>
        <v>M</v>
      </c>
      <c r="L624" s="3">
        <f>INDEX(products!$A$1:$G$49,MATCH(orders!$E624,products!$A$1:$A$49,0), MATCH(orders!L$1,products!$A$1:$G$1,0))</f>
        <v>2.5</v>
      </c>
      <c r="M624" s="4">
        <f>INDEX(products!$A$1:$G$49,MATCH(orders!$E624,products!$A$1:$A$49,0), MATCH(orders!M$1,products!$A$1:$G$1,0))</f>
        <v>33.464999999999996</v>
      </c>
      <c r="N624" s="4">
        <f t="shared" si="18"/>
        <v>133.85999999999999</v>
      </c>
      <c r="O624" t="str">
        <f t="shared" si="19"/>
        <v>Liberica</v>
      </c>
      <c r="P624" t="str" cm="1">
        <f t="array" ref="P624">_xlfn.IFS(K624 = "M", "Medium", K624 = "L", "Light", K624 = "D", "Dark")</f>
        <v>Medium</v>
      </c>
      <c r="Q624" t="str">
        <f>_xlfn.XLOOKUP(Orders[[#This Row],[Customer ID]],customers!$A$2:$A$1001,customers!$I$2:$I$1001,,0)</f>
        <v>No</v>
      </c>
    </row>
    <row r="625" spans="2:17" x14ac:dyDescent="0.35">
      <c r="B625" s="2" t="s">
        <v>4007</v>
      </c>
      <c r="C625" s="5">
        <v>44224</v>
      </c>
      <c r="D625" s="2" t="s">
        <v>4008</v>
      </c>
      <c r="E625" t="s">
        <v>6183</v>
      </c>
      <c r="F625" s="2">
        <v>1</v>
      </c>
      <c r="G625" s="2" t="str">
        <f>INDEX(customers!$A$2:$I$1001,MATCH(orders!$D625,customers!$A$2:$A$1001,0), MATCH(orders!G$1,customers!$A$1:$I$1,0))</f>
        <v>Nelie Garnson</v>
      </c>
      <c r="H625" s="2" t="str">
        <f>IF(INDEX(customers!$A$2:$I$1001,MATCH(orders!$D625,customers!$A$2:$A$1001,0), MATCH(orders!H$1,customers!$A$1:$I$1,0)) = 0, " ", INDEX(customers!$A$2:$I$1001,MATCH(orders!$D625,customers!$A$2:$A$1001,0), MATCH(orders!H$1,customers!$A$1:$I$1,0)))</f>
        <v xml:space="preserve"> </v>
      </c>
      <c r="I625" s="2" t="str">
        <f>_xlfn.XLOOKUP(D625,customers!$A$1:$A$1001,customers!$G$1:$G$1001,,0)</f>
        <v>United Kingdom</v>
      </c>
      <c r="J625" t="str">
        <f>INDEX(products!$A$1:$G$49,MATCH(orders!$E625,products!$A$1:$A$49,0), MATCH(orders!J$1,products!$A$1:$G$1,0))</f>
        <v>Exc</v>
      </c>
      <c r="K625" t="str">
        <f>INDEX(products!$A$1:$G$49,MATCH(orders!$E625,products!$A$1:$A$49,0), MATCH(orders!K$1,products!$A$1:$G$1,0))</f>
        <v>D</v>
      </c>
      <c r="L625" s="3">
        <f>INDEX(products!$A$1:$G$49,MATCH(orders!$E625,products!$A$1:$A$49,0), MATCH(orders!L$1,products!$A$1:$G$1,0))</f>
        <v>1</v>
      </c>
      <c r="M625" s="4">
        <f>INDEX(products!$A$1:$G$49,MATCH(orders!$E625,products!$A$1:$A$49,0), MATCH(orders!M$1,products!$A$1:$G$1,0))</f>
        <v>12.15</v>
      </c>
      <c r="N625" s="4">
        <f t="shared" si="18"/>
        <v>12.15</v>
      </c>
      <c r="O625" t="str">
        <f t="shared" si="19"/>
        <v>Excelsa</v>
      </c>
      <c r="P625" t="str" cm="1">
        <f t="array" ref="P625">_xlfn.IFS(K625 = "M", "Medium", K625 = "L", "Light", K625 = "D", "Dark")</f>
        <v>Dark</v>
      </c>
      <c r="Q625" t="str">
        <f>_xlfn.XLOOKUP(Orders[[#This Row],[Customer ID]],customers!$A$2:$A$1001,customers!$I$2:$I$1001,,0)</f>
        <v>No</v>
      </c>
    </row>
    <row r="626" spans="2:17" x14ac:dyDescent="0.35">
      <c r="B626" s="2" t="s">
        <v>4012</v>
      </c>
      <c r="C626" s="5">
        <v>44010</v>
      </c>
      <c r="D626" s="2" t="s">
        <v>4013</v>
      </c>
      <c r="E626" t="s">
        <v>6166</v>
      </c>
      <c r="F626" s="2">
        <v>2</v>
      </c>
      <c r="G626" s="2" t="str">
        <f>INDEX(customers!$A$2:$I$1001,MATCH(orders!$D626,customers!$A$2:$A$1001,0), MATCH(orders!G$1,customers!$A$1:$I$1,0))</f>
        <v>Dianne Chardin</v>
      </c>
      <c r="H626" s="2" t="str">
        <f>IF(INDEX(customers!$A$2:$I$1001,MATCH(orders!$D626,customers!$A$2:$A$1001,0), MATCH(orders!H$1,customers!$A$1:$I$1,0)) = 0, " ", INDEX(customers!$A$2:$I$1001,MATCH(orders!$D626,customers!$A$2:$A$1001,0), MATCH(orders!H$1,customers!$A$1:$I$1,0)))</f>
        <v>dchardinhc@nhs.uk</v>
      </c>
      <c r="I626" s="2" t="str">
        <f>_xlfn.XLOOKUP(D626,customers!$A$1:$A$1001,customers!$G$1:$G$1001,,0)</f>
        <v>Ireland</v>
      </c>
      <c r="J626" t="str">
        <f>INDEX(products!$A$1:$G$49,MATCH(orders!$E626,products!$A$1:$A$49,0), MATCH(orders!J$1,products!$A$1:$G$1,0))</f>
        <v>Exc</v>
      </c>
      <c r="K626" t="str">
        <f>INDEX(products!$A$1:$G$49,MATCH(orders!$E626,products!$A$1:$A$49,0), MATCH(orders!K$1,products!$A$1:$G$1,0))</f>
        <v>M</v>
      </c>
      <c r="L626" s="3">
        <f>INDEX(products!$A$1:$G$49,MATCH(orders!$E626,products!$A$1:$A$49,0), MATCH(orders!L$1,products!$A$1:$G$1,0))</f>
        <v>2.5</v>
      </c>
      <c r="M626" s="4">
        <f>INDEX(products!$A$1:$G$49,MATCH(orders!$E626,products!$A$1:$A$49,0), MATCH(orders!M$1,products!$A$1:$G$1,0))</f>
        <v>31.624999999999996</v>
      </c>
      <c r="N626" s="4">
        <f t="shared" si="18"/>
        <v>63.249999999999993</v>
      </c>
      <c r="O626" t="str">
        <f t="shared" si="19"/>
        <v>Excelsa</v>
      </c>
      <c r="P626" t="str" cm="1">
        <f t="array" ref="P626">_xlfn.IFS(K626 = "M", "Medium", K626 = "L", "Light", K626 = "D", "Dark")</f>
        <v>Medium</v>
      </c>
      <c r="Q626" t="str">
        <f>_xlfn.XLOOKUP(Orders[[#This Row],[Customer ID]],customers!$A$2:$A$1001,customers!$I$2:$I$1001,,0)</f>
        <v>Yes</v>
      </c>
    </row>
    <row r="627" spans="2:17" x14ac:dyDescent="0.35">
      <c r="B627" s="2" t="s">
        <v>4017</v>
      </c>
      <c r="C627" s="5">
        <v>44017</v>
      </c>
      <c r="D627" s="2" t="s">
        <v>4018</v>
      </c>
      <c r="E627" t="s">
        <v>6173</v>
      </c>
      <c r="F627" s="2">
        <v>5</v>
      </c>
      <c r="G627" s="2" t="str">
        <f>INDEX(customers!$A$2:$I$1001,MATCH(orders!$D627,customers!$A$2:$A$1001,0), MATCH(orders!G$1,customers!$A$1:$I$1,0))</f>
        <v>Hailee Radbone</v>
      </c>
      <c r="H627" s="2" t="str">
        <f>IF(INDEX(customers!$A$2:$I$1001,MATCH(orders!$D627,customers!$A$2:$A$1001,0), MATCH(orders!H$1,customers!$A$1:$I$1,0)) = 0, " ", INDEX(customers!$A$2:$I$1001,MATCH(orders!$D627,customers!$A$2:$A$1001,0), MATCH(orders!H$1,customers!$A$1:$I$1,0)))</f>
        <v>hradbonehd@newsvine.com</v>
      </c>
      <c r="I627" s="2" t="str">
        <f>_xlfn.XLOOKUP(D627,customers!$A$1:$A$1001,customers!$G$1:$G$1001,,0)</f>
        <v>United States</v>
      </c>
      <c r="J627" t="str">
        <f>INDEX(products!$A$1:$G$49,MATCH(orders!$E627,products!$A$1:$A$49,0), MATCH(orders!J$1,products!$A$1:$G$1,0))</f>
        <v>Rob</v>
      </c>
      <c r="K627" t="str">
        <f>INDEX(products!$A$1:$G$49,MATCH(orders!$E627,products!$A$1:$A$49,0), MATCH(orders!K$1,products!$A$1:$G$1,0))</f>
        <v>L</v>
      </c>
      <c r="L627" s="3">
        <f>INDEX(products!$A$1:$G$49,MATCH(orders!$E627,products!$A$1:$A$49,0), MATCH(orders!L$1,products!$A$1:$G$1,0))</f>
        <v>0.5</v>
      </c>
      <c r="M627" s="4">
        <f>INDEX(products!$A$1:$G$49,MATCH(orders!$E627,products!$A$1:$A$49,0), MATCH(orders!M$1,products!$A$1:$G$1,0))</f>
        <v>7.169999999999999</v>
      </c>
      <c r="N627" s="4">
        <f t="shared" si="18"/>
        <v>35.849999999999994</v>
      </c>
      <c r="O627" t="str">
        <f t="shared" si="19"/>
        <v>Robusta</v>
      </c>
      <c r="P627" t="str" cm="1">
        <f t="array" ref="P627">_xlfn.IFS(K627 = "M", "Medium", K627 = "L", "Light", K627 = "D", "Dark")</f>
        <v>Light</v>
      </c>
      <c r="Q627" t="str">
        <f>_xlfn.XLOOKUP(Orders[[#This Row],[Customer ID]],customers!$A$2:$A$1001,customers!$I$2:$I$1001,,0)</f>
        <v>No</v>
      </c>
    </row>
    <row r="628" spans="2:17" x14ac:dyDescent="0.35">
      <c r="B628" s="2" t="s">
        <v>4023</v>
      </c>
      <c r="C628" s="5">
        <v>43526</v>
      </c>
      <c r="D628" s="2" t="s">
        <v>4024</v>
      </c>
      <c r="E628" t="s">
        <v>6175</v>
      </c>
      <c r="F628" s="2">
        <v>3</v>
      </c>
      <c r="G628" s="2" t="str">
        <f>INDEX(customers!$A$2:$I$1001,MATCH(orders!$D628,customers!$A$2:$A$1001,0), MATCH(orders!G$1,customers!$A$1:$I$1,0))</f>
        <v>Wallis Bernth</v>
      </c>
      <c r="H628" s="2" t="str">
        <f>IF(INDEX(customers!$A$2:$I$1001,MATCH(orders!$D628,customers!$A$2:$A$1001,0), MATCH(orders!H$1,customers!$A$1:$I$1,0)) = 0, " ", INDEX(customers!$A$2:$I$1001,MATCH(orders!$D628,customers!$A$2:$A$1001,0), MATCH(orders!H$1,customers!$A$1:$I$1,0)))</f>
        <v>wbernthhe@miitbeian.gov.cn</v>
      </c>
      <c r="I628" s="2" t="str">
        <f>_xlfn.XLOOKUP(D628,customers!$A$1:$A$1001,customers!$G$1:$G$1001,,0)</f>
        <v>United States</v>
      </c>
      <c r="J628" t="str">
        <f>INDEX(products!$A$1:$G$49,MATCH(orders!$E628,products!$A$1:$A$49,0), MATCH(orders!J$1,products!$A$1:$G$1,0))</f>
        <v>Ara</v>
      </c>
      <c r="K628" t="str">
        <f>INDEX(products!$A$1:$G$49,MATCH(orders!$E628,products!$A$1:$A$49,0), MATCH(orders!K$1,products!$A$1:$G$1,0))</f>
        <v>M</v>
      </c>
      <c r="L628" s="3">
        <f>INDEX(products!$A$1:$G$49,MATCH(orders!$E628,products!$A$1:$A$49,0), MATCH(orders!L$1,products!$A$1:$G$1,0))</f>
        <v>2.5</v>
      </c>
      <c r="M628" s="4">
        <f>INDEX(products!$A$1:$G$49,MATCH(orders!$E628,products!$A$1:$A$49,0), MATCH(orders!M$1,products!$A$1:$G$1,0))</f>
        <v>25.874999999999996</v>
      </c>
      <c r="N628" s="4">
        <f t="shared" si="18"/>
        <v>77.624999999999986</v>
      </c>
      <c r="O628" t="str">
        <f t="shared" si="19"/>
        <v>Arabica</v>
      </c>
      <c r="P628" t="str" cm="1">
        <f t="array" ref="P628">_xlfn.IFS(K628 = "M", "Medium", K628 = "L", "Light", K628 = "D", "Dark")</f>
        <v>Medium</v>
      </c>
      <c r="Q628" t="str">
        <f>_xlfn.XLOOKUP(Orders[[#This Row],[Customer ID]],customers!$A$2:$A$1001,customers!$I$2:$I$1001,,0)</f>
        <v>No</v>
      </c>
    </row>
    <row r="629" spans="2:17" x14ac:dyDescent="0.35">
      <c r="B629" s="2" t="s">
        <v>4029</v>
      </c>
      <c r="C629" s="5">
        <v>44682</v>
      </c>
      <c r="D629" s="2" t="s">
        <v>4030</v>
      </c>
      <c r="E629" t="s">
        <v>6166</v>
      </c>
      <c r="F629" s="2">
        <v>2</v>
      </c>
      <c r="G629" s="2" t="str">
        <f>INDEX(customers!$A$2:$I$1001,MATCH(orders!$D629,customers!$A$2:$A$1001,0), MATCH(orders!G$1,customers!$A$1:$I$1,0))</f>
        <v>Byron Acarson</v>
      </c>
      <c r="H629" s="2" t="str">
        <f>IF(INDEX(customers!$A$2:$I$1001,MATCH(orders!$D629,customers!$A$2:$A$1001,0), MATCH(orders!H$1,customers!$A$1:$I$1,0)) = 0, " ", INDEX(customers!$A$2:$I$1001,MATCH(orders!$D629,customers!$A$2:$A$1001,0), MATCH(orders!H$1,customers!$A$1:$I$1,0)))</f>
        <v>bacarsonhf@cnn.com</v>
      </c>
      <c r="I629" s="2" t="str">
        <f>_xlfn.XLOOKUP(D629,customers!$A$1:$A$1001,customers!$G$1:$G$1001,,0)</f>
        <v>United States</v>
      </c>
      <c r="J629" t="str">
        <f>INDEX(products!$A$1:$G$49,MATCH(orders!$E629,products!$A$1:$A$49,0), MATCH(orders!J$1,products!$A$1:$G$1,0))</f>
        <v>Exc</v>
      </c>
      <c r="K629" t="str">
        <f>INDEX(products!$A$1:$G$49,MATCH(orders!$E629,products!$A$1:$A$49,0), MATCH(orders!K$1,products!$A$1:$G$1,0))</f>
        <v>M</v>
      </c>
      <c r="L629" s="3">
        <f>INDEX(products!$A$1:$G$49,MATCH(orders!$E629,products!$A$1:$A$49,0), MATCH(orders!L$1,products!$A$1:$G$1,0))</f>
        <v>2.5</v>
      </c>
      <c r="M629" s="4">
        <f>INDEX(products!$A$1:$G$49,MATCH(orders!$E629,products!$A$1:$A$49,0), MATCH(orders!M$1,products!$A$1:$G$1,0))</f>
        <v>31.624999999999996</v>
      </c>
      <c r="N629" s="4">
        <f t="shared" si="18"/>
        <v>63.249999999999993</v>
      </c>
      <c r="O629" t="str">
        <f t="shared" si="19"/>
        <v>Excelsa</v>
      </c>
      <c r="P629" t="str" cm="1">
        <f t="array" ref="P629">_xlfn.IFS(K629 = "M", "Medium", K629 = "L", "Light", K629 = "D", "Dark")</f>
        <v>Medium</v>
      </c>
      <c r="Q629" t="str">
        <f>_xlfn.XLOOKUP(Orders[[#This Row],[Customer ID]],customers!$A$2:$A$1001,customers!$I$2:$I$1001,,0)</f>
        <v>Yes</v>
      </c>
    </row>
    <row r="630" spans="2:17" x14ac:dyDescent="0.35">
      <c r="B630" s="2" t="s">
        <v>4035</v>
      </c>
      <c r="C630" s="5">
        <v>44680</v>
      </c>
      <c r="D630" s="2" t="s">
        <v>4036</v>
      </c>
      <c r="E630" t="s">
        <v>6184</v>
      </c>
      <c r="F630" s="2">
        <v>6</v>
      </c>
      <c r="G630" s="2" t="str">
        <f>INDEX(customers!$A$2:$I$1001,MATCH(orders!$D630,customers!$A$2:$A$1001,0), MATCH(orders!G$1,customers!$A$1:$I$1,0))</f>
        <v>Faunie Brigham</v>
      </c>
      <c r="H630" s="2" t="str">
        <f>IF(INDEX(customers!$A$2:$I$1001,MATCH(orders!$D630,customers!$A$2:$A$1001,0), MATCH(orders!H$1,customers!$A$1:$I$1,0)) = 0, " ", INDEX(customers!$A$2:$I$1001,MATCH(orders!$D630,customers!$A$2:$A$1001,0), MATCH(orders!H$1,customers!$A$1:$I$1,0)))</f>
        <v>fbrighamhg@blog.com</v>
      </c>
      <c r="I630" s="2" t="str">
        <f>_xlfn.XLOOKUP(D630,customers!$A$1:$A$1001,customers!$G$1:$G$1001,,0)</f>
        <v>Ireland</v>
      </c>
      <c r="J630" t="str">
        <f>INDEX(products!$A$1:$G$49,MATCH(orders!$E630,products!$A$1:$A$49,0), MATCH(orders!J$1,products!$A$1:$G$1,0))</f>
        <v>Exc</v>
      </c>
      <c r="K630" t="str">
        <f>INDEX(products!$A$1:$G$49,MATCH(orders!$E630,products!$A$1:$A$49,0), MATCH(orders!K$1,products!$A$1:$G$1,0))</f>
        <v>L</v>
      </c>
      <c r="L630" s="3">
        <f>INDEX(products!$A$1:$G$49,MATCH(orders!$E630,products!$A$1:$A$49,0), MATCH(orders!L$1,products!$A$1:$G$1,0))</f>
        <v>0.2</v>
      </c>
      <c r="M630" s="4">
        <f>INDEX(products!$A$1:$G$49,MATCH(orders!$E630,products!$A$1:$A$49,0), MATCH(orders!M$1,products!$A$1:$G$1,0))</f>
        <v>4.4550000000000001</v>
      </c>
      <c r="N630" s="4">
        <f t="shared" si="18"/>
        <v>26.73</v>
      </c>
      <c r="O630" t="str">
        <f t="shared" si="19"/>
        <v>Excelsa</v>
      </c>
      <c r="P630" t="str" cm="1">
        <f t="array" ref="P630">_xlfn.IFS(K630 = "M", "Medium", K630 = "L", "Light", K630 = "D", "Dark")</f>
        <v>Light</v>
      </c>
      <c r="Q630" t="str">
        <f>_xlfn.XLOOKUP(Orders[[#This Row],[Customer ID]],customers!$A$2:$A$1001,customers!$I$2:$I$1001,,0)</f>
        <v>Yes</v>
      </c>
    </row>
    <row r="631" spans="2:17" x14ac:dyDescent="0.35">
      <c r="B631" s="2" t="s">
        <v>4035</v>
      </c>
      <c r="C631" s="5">
        <v>44680</v>
      </c>
      <c r="D631" s="2" t="s">
        <v>4036</v>
      </c>
      <c r="E631" t="s">
        <v>6169</v>
      </c>
      <c r="F631" s="2">
        <v>4</v>
      </c>
      <c r="G631" s="2" t="str">
        <f>INDEX(customers!$A$2:$I$1001,MATCH(orders!$D631,customers!$A$2:$A$1001,0), MATCH(orders!G$1,customers!$A$1:$I$1,0))</f>
        <v>Faunie Brigham</v>
      </c>
      <c r="H631" s="2" t="str">
        <f>IF(INDEX(customers!$A$2:$I$1001,MATCH(orders!$D631,customers!$A$2:$A$1001,0), MATCH(orders!H$1,customers!$A$1:$I$1,0)) = 0, " ", INDEX(customers!$A$2:$I$1001,MATCH(orders!$D631,customers!$A$2:$A$1001,0), MATCH(orders!H$1,customers!$A$1:$I$1,0)))</f>
        <v>fbrighamhg@blog.com</v>
      </c>
      <c r="I631" s="2" t="str">
        <f>_xlfn.XLOOKUP(D631,customers!$A$1:$A$1001,customers!$G$1:$G$1001,,0)</f>
        <v>Ireland</v>
      </c>
      <c r="J631" t="str">
        <f>INDEX(products!$A$1:$G$49,MATCH(orders!$E631,products!$A$1:$A$49,0), MATCH(orders!J$1,products!$A$1:$G$1,0))</f>
        <v>Lib</v>
      </c>
      <c r="K631" t="str">
        <f>INDEX(products!$A$1:$G$49,MATCH(orders!$E631,products!$A$1:$A$49,0), MATCH(orders!K$1,products!$A$1:$G$1,0))</f>
        <v>D</v>
      </c>
      <c r="L631" s="3">
        <f>INDEX(products!$A$1:$G$49,MATCH(orders!$E631,products!$A$1:$A$49,0), MATCH(orders!L$1,products!$A$1:$G$1,0))</f>
        <v>0.5</v>
      </c>
      <c r="M631" s="4">
        <f>INDEX(products!$A$1:$G$49,MATCH(orders!$E631,products!$A$1:$A$49,0), MATCH(orders!M$1,products!$A$1:$G$1,0))</f>
        <v>7.77</v>
      </c>
      <c r="N631" s="4">
        <f t="shared" si="18"/>
        <v>31.08</v>
      </c>
      <c r="O631" t="str">
        <f t="shared" si="19"/>
        <v>Liberica</v>
      </c>
      <c r="P631" t="str" cm="1">
        <f t="array" ref="P631">_xlfn.IFS(K631 = "M", "Medium", K631 = "L", "Light", K631 = "D", "Dark")</f>
        <v>Dark</v>
      </c>
      <c r="Q631" t="str">
        <f>_xlfn.XLOOKUP(Orders[[#This Row],[Customer ID]],customers!$A$2:$A$1001,customers!$I$2:$I$1001,,0)</f>
        <v>Yes</v>
      </c>
    </row>
    <row r="632" spans="2:17" x14ac:dyDescent="0.35">
      <c r="B632" s="2" t="s">
        <v>4035</v>
      </c>
      <c r="C632" s="5">
        <v>44680</v>
      </c>
      <c r="D632" s="2" t="s">
        <v>4036</v>
      </c>
      <c r="E632" t="s">
        <v>6154</v>
      </c>
      <c r="F632" s="2">
        <v>1</v>
      </c>
      <c r="G632" s="2" t="str">
        <f>INDEX(customers!$A$2:$I$1001,MATCH(orders!$D632,customers!$A$2:$A$1001,0), MATCH(orders!G$1,customers!$A$1:$I$1,0))</f>
        <v>Faunie Brigham</v>
      </c>
      <c r="H632" s="2" t="str">
        <f>IF(INDEX(customers!$A$2:$I$1001,MATCH(orders!$D632,customers!$A$2:$A$1001,0), MATCH(orders!H$1,customers!$A$1:$I$1,0)) = 0, " ", INDEX(customers!$A$2:$I$1001,MATCH(orders!$D632,customers!$A$2:$A$1001,0), MATCH(orders!H$1,customers!$A$1:$I$1,0)))</f>
        <v>fbrighamhg@blog.com</v>
      </c>
      <c r="I632" s="2" t="str">
        <f>_xlfn.XLOOKUP(D632,customers!$A$1:$A$1001,customers!$G$1:$G$1001,,0)</f>
        <v>Ireland</v>
      </c>
      <c r="J632" t="str">
        <f>INDEX(products!$A$1:$G$49,MATCH(orders!$E632,products!$A$1:$A$49,0), MATCH(orders!J$1,products!$A$1:$G$1,0))</f>
        <v>Ara</v>
      </c>
      <c r="K632" t="str">
        <f>INDEX(products!$A$1:$G$49,MATCH(orders!$E632,products!$A$1:$A$49,0), MATCH(orders!K$1,products!$A$1:$G$1,0))</f>
        <v>D</v>
      </c>
      <c r="L632" s="3">
        <f>INDEX(products!$A$1:$G$49,MATCH(orders!$E632,products!$A$1:$A$49,0), MATCH(orders!L$1,products!$A$1:$G$1,0))</f>
        <v>0.2</v>
      </c>
      <c r="M632" s="4">
        <f>INDEX(products!$A$1:$G$49,MATCH(orders!$E632,products!$A$1:$A$49,0), MATCH(orders!M$1,products!$A$1:$G$1,0))</f>
        <v>2.9849999999999999</v>
      </c>
      <c r="N632" s="4">
        <f t="shared" si="18"/>
        <v>2.9849999999999999</v>
      </c>
      <c r="O632" t="str">
        <f t="shared" si="19"/>
        <v>Arabica</v>
      </c>
      <c r="P632" t="str" cm="1">
        <f t="array" ref="P632">_xlfn.IFS(K632 = "M", "Medium", K632 = "L", "Light", K632 = "D", "Dark")</f>
        <v>Dark</v>
      </c>
      <c r="Q632" t="str">
        <f>_xlfn.XLOOKUP(Orders[[#This Row],[Customer ID]],customers!$A$2:$A$1001,customers!$I$2:$I$1001,,0)</f>
        <v>Yes</v>
      </c>
    </row>
    <row r="633" spans="2:17" x14ac:dyDescent="0.35">
      <c r="B633" s="2" t="s">
        <v>4035</v>
      </c>
      <c r="C633" s="5">
        <v>44680</v>
      </c>
      <c r="D633" s="2" t="s">
        <v>4036</v>
      </c>
      <c r="E633" t="s">
        <v>6149</v>
      </c>
      <c r="F633" s="2">
        <v>5</v>
      </c>
      <c r="G633" s="2" t="str">
        <f>INDEX(customers!$A$2:$I$1001,MATCH(orders!$D633,customers!$A$2:$A$1001,0), MATCH(orders!G$1,customers!$A$1:$I$1,0))</f>
        <v>Faunie Brigham</v>
      </c>
      <c r="H633" s="2" t="str">
        <f>IF(INDEX(customers!$A$2:$I$1001,MATCH(orders!$D633,customers!$A$2:$A$1001,0), MATCH(orders!H$1,customers!$A$1:$I$1,0)) = 0, " ", INDEX(customers!$A$2:$I$1001,MATCH(orders!$D633,customers!$A$2:$A$1001,0), MATCH(orders!H$1,customers!$A$1:$I$1,0)))</f>
        <v>fbrighamhg@blog.com</v>
      </c>
      <c r="I633" s="2" t="str">
        <f>_xlfn.XLOOKUP(D633,customers!$A$1:$A$1001,customers!$G$1:$G$1001,,0)</f>
        <v>Ireland</v>
      </c>
      <c r="J633" t="str">
        <f>INDEX(products!$A$1:$G$49,MATCH(orders!$E633,products!$A$1:$A$49,0), MATCH(orders!J$1,products!$A$1:$G$1,0))</f>
        <v>Rob</v>
      </c>
      <c r="K633" t="str">
        <f>INDEX(products!$A$1:$G$49,MATCH(orders!$E633,products!$A$1:$A$49,0), MATCH(orders!K$1,products!$A$1:$G$1,0))</f>
        <v>D</v>
      </c>
      <c r="L633" s="3">
        <f>INDEX(products!$A$1:$G$49,MATCH(orders!$E633,products!$A$1:$A$49,0), MATCH(orders!L$1,products!$A$1:$G$1,0))</f>
        <v>2.5</v>
      </c>
      <c r="M633" s="4">
        <f>INDEX(products!$A$1:$G$49,MATCH(orders!$E633,products!$A$1:$A$49,0), MATCH(orders!M$1,products!$A$1:$G$1,0))</f>
        <v>20.584999999999997</v>
      </c>
      <c r="N633" s="4">
        <f t="shared" si="18"/>
        <v>102.92499999999998</v>
      </c>
      <c r="O633" t="str">
        <f t="shared" si="19"/>
        <v>Robusta</v>
      </c>
      <c r="P633" t="str" cm="1">
        <f t="array" ref="P633">_xlfn.IFS(K633 = "M", "Medium", K633 = "L", "Light", K633 = "D", "Dark")</f>
        <v>Dark</v>
      </c>
      <c r="Q633" t="str">
        <f>_xlfn.XLOOKUP(Orders[[#This Row],[Customer ID]],customers!$A$2:$A$1001,customers!$I$2:$I$1001,,0)</f>
        <v>Yes</v>
      </c>
    </row>
    <row r="634" spans="2:17" x14ac:dyDescent="0.35">
      <c r="B634" s="2" t="s">
        <v>4056</v>
      </c>
      <c r="C634" s="5">
        <v>44049</v>
      </c>
      <c r="D634" s="2" t="s">
        <v>4057</v>
      </c>
      <c r="E634" t="s">
        <v>6176</v>
      </c>
      <c r="F634" s="2">
        <v>4</v>
      </c>
      <c r="G634" s="2" t="str">
        <f>INDEX(customers!$A$2:$I$1001,MATCH(orders!$D634,customers!$A$2:$A$1001,0), MATCH(orders!G$1,customers!$A$1:$I$1,0))</f>
        <v>Marjorie Yoxen</v>
      </c>
      <c r="H634" s="2" t="str">
        <f>IF(INDEX(customers!$A$2:$I$1001,MATCH(orders!$D634,customers!$A$2:$A$1001,0), MATCH(orders!H$1,customers!$A$1:$I$1,0)) = 0, " ", INDEX(customers!$A$2:$I$1001,MATCH(orders!$D634,customers!$A$2:$A$1001,0), MATCH(orders!H$1,customers!$A$1:$I$1,0)))</f>
        <v>myoxenhk@google.com</v>
      </c>
      <c r="I634" s="2" t="str">
        <f>_xlfn.XLOOKUP(D634,customers!$A$1:$A$1001,customers!$G$1:$G$1001,,0)</f>
        <v>United States</v>
      </c>
      <c r="J634" t="str">
        <f>INDEX(products!$A$1:$G$49,MATCH(orders!$E634,products!$A$1:$A$49,0), MATCH(orders!J$1,products!$A$1:$G$1,0))</f>
        <v>Exc</v>
      </c>
      <c r="K634" t="str">
        <f>INDEX(products!$A$1:$G$49,MATCH(orders!$E634,products!$A$1:$A$49,0), MATCH(orders!K$1,products!$A$1:$G$1,0))</f>
        <v>L</v>
      </c>
      <c r="L634" s="3">
        <f>INDEX(products!$A$1:$G$49,MATCH(orders!$E634,products!$A$1:$A$49,0), MATCH(orders!L$1,products!$A$1:$G$1,0))</f>
        <v>0.5</v>
      </c>
      <c r="M634" s="4">
        <f>INDEX(products!$A$1:$G$49,MATCH(orders!$E634,products!$A$1:$A$49,0), MATCH(orders!M$1,products!$A$1:$G$1,0))</f>
        <v>8.91</v>
      </c>
      <c r="N634" s="4">
        <f t="shared" si="18"/>
        <v>35.64</v>
      </c>
      <c r="O634" t="str">
        <f t="shared" si="19"/>
        <v>Excelsa</v>
      </c>
      <c r="P634" t="str" cm="1">
        <f t="array" ref="P634">_xlfn.IFS(K634 = "M", "Medium", K634 = "L", "Light", K634 = "D", "Dark")</f>
        <v>Light</v>
      </c>
      <c r="Q634" t="str">
        <f>_xlfn.XLOOKUP(Orders[[#This Row],[Customer ID]],customers!$A$2:$A$1001,customers!$I$2:$I$1001,,0)</f>
        <v>No</v>
      </c>
    </row>
    <row r="635" spans="2:17" x14ac:dyDescent="0.35">
      <c r="B635" s="2" t="s">
        <v>4062</v>
      </c>
      <c r="C635" s="5">
        <v>43820</v>
      </c>
      <c r="D635" s="2" t="s">
        <v>4063</v>
      </c>
      <c r="E635" t="s">
        <v>6179</v>
      </c>
      <c r="F635" s="2">
        <v>4</v>
      </c>
      <c r="G635" s="2" t="str">
        <f>INDEX(customers!$A$2:$I$1001,MATCH(orders!$D635,customers!$A$2:$A$1001,0), MATCH(orders!G$1,customers!$A$1:$I$1,0))</f>
        <v>Gaspar McGavin</v>
      </c>
      <c r="H635" s="2" t="str">
        <f>IF(INDEX(customers!$A$2:$I$1001,MATCH(orders!$D635,customers!$A$2:$A$1001,0), MATCH(orders!H$1,customers!$A$1:$I$1,0)) = 0, " ", INDEX(customers!$A$2:$I$1001,MATCH(orders!$D635,customers!$A$2:$A$1001,0), MATCH(orders!H$1,customers!$A$1:$I$1,0)))</f>
        <v>gmcgavinhl@histats.com</v>
      </c>
      <c r="I635" s="2" t="str">
        <f>_xlfn.XLOOKUP(D635,customers!$A$1:$A$1001,customers!$G$1:$G$1001,,0)</f>
        <v>United States</v>
      </c>
      <c r="J635" t="str">
        <f>INDEX(products!$A$1:$G$49,MATCH(orders!$E635,products!$A$1:$A$49,0), MATCH(orders!J$1,products!$A$1:$G$1,0))</f>
        <v>Rob</v>
      </c>
      <c r="K635" t="str">
        <f>INDEX(products!$A$1:$G$49,MATCH(orders!$E635,products!$A$1:$A$49,0), MATCH(orders!K$1,products!$A$1:$G$1,0))</f>
        <v>L</v>
      </c>
      <c r="L635" s="3">
        <f>INDEX(products!$A$1:$G$49,MATCH(orders!$E635,products!$A$1:$A$49,0), MATCH(orders!L$1,products!$A$1:$G$1,0))</f>
        <v>1</v>
      </c>
      <c r="M635" s="4">
        <f>INDEX(products!$A$1:$G$49,MATCH(orders!$E635,products!$A$1:$A$49,0), MATCH(orders!M$1,products!$A$1:$G$1,0))</f>
        <v>11.95</v>
      </c>
      <c r="N635" s="4">
        <f t="shared" si="18"/>
        <v>47.8</v>
      </c>
      <c r="O635" t="str">
        <f t="shared" si="19"/>
        <v>Robusta</v>
      </c>
      <c r="P635" t="str" cm="1">
        <f t="array" ref="P635">_xlfn.IFS(K635 = "M", "Medium", K635 = "L", "Light", K635 = "D", "Dark")</f>
        <v>Light</v>
      </c>
      <c r="Q635" t="str">
        <f>_xlfn.XLOOKUP(Orders[[#This Row],[Customer ID]],customers!$A$2:$A$1001,customers!$I$2:$I$1001,,0)</f>
        <v>No</v>
      </c>
    </row>
    <row r="636" spans="2:17" x14ac:dyDescent="0.35">
      <c r="B636" s="2" t="s">
        <v>4068</v>
      </c>
      <c r="C636" s="5">
        <v>43940</v>
      </c>
      <c r="D636" s="2" t="s">
        <v>4069</v>
      </c>
      <c r="E636" t="s">
        <v>6162</v>
      </c>
      <c r="F636" s="2">
        <v>3</v>
      </c>
      <c r="G636" s="2" t="str">
        <f>INDEX(customers!$A$2:$I$1001,MATCH(orders!$D636,customers!$A$2:$A$1001,0), MATCH(orders!G$1,customers!$A$1:$I$1,0))</f>
        <v>Lindy Uttermare</v>
      </c>
      <c r="H636" s="2" t="str">
        <f>IF(INDEX(customers!$A$2:$I$1001,MATCH(orders!$D636,customers!$A$2:$A$1001,0), MATCH(orders!H$1,customers!$A$1:$I$1,0)) = 0, " ", INDEX(customers!$A$2:$I$1001,MATCH(orders!$D636,customers!$A$2:$A$1001,0), MATCH(orders!H$1,customers!$A$1:$I$1,0)))</f>
        <v>luttermarehm@engadget.com</v>
      </c>
      <c r="I636" s="2" t="str">
        <f>_xlfn.XLOOKUP(D636,customers!$A$1:$A$1001,customers!$G$1:$G$1001,,0)</f>
        <v>United States</v>
      </c>
      <c r="J636" t="str">
        <f>INDEX(products!$A$1:$G$49,MATCH(orders!$E636,products!$A$1:$A$49,0), MATCH(orders!J$1,products!$A$1:$G$1,0))</f>
        <v>Lib</v>
      </c>
      <c r="K636" t="str">
        <f>INDEX(products!$A$1:$G$49,MATCH(orders!$E636,products!$A$1:$A$49,0), MATCH(orders!K$1,products!$A$1:$G$1,0))</f>
        <v>M</v>
      </c>
      <c r="L636" s="3">
        <f>INDEX(products!$A$1:$G$49,MATCH(orders!$E636,products!$A$1:$A$49,0), MATCH(orders!L$1,products!$A$1:$G$1,0))</f>
        <v>1</v>
      </c>
      <c r="M636" s="4">
        <f>INDEX(products!$A$1:$G$49,MATCH(orders!$E636,products!$A$1:$A$49,0), MATCH(orders!M$1,products!$A$1:$G$1,0))</f>
        <v>14.55</v>
      </c>
      <c r="N636" s="4">
        <f t="shared" si="18"/>
        <v>43.650000000000006</v>
      </c>
      <c r="O636" t="str">
        <f t="shared" si="19"/>
        <v>Liberica</v>
      </c>
      <c r="P636" t="str" cm="1">
        <f t="array" ref="P636">_xlfn.IFS(K636 = "M", "Medium", K636 = "L", "Light", K636 = "D", "Dark")</f>
        <v>Medium</v>
      </c>
      <c r="Q636" t="str">
        <f>_xlfn.XLOOKUP(Orders[[#This Row],[Customer ID]],customers!$A$2:$A$1001,customers!$I$2:$I$1001,,0)</f>
        <v>No</v>
      </c>
    </row>
    <row r="637" spans="2:17" x14ac:dyDescent="0.35">
      <c r="B637" s="2" t="s">
        <v>4074</v>
      </c>
      <c r="C637" s="5">
        <v>44578</v>
      </c>
      <c r="D637" s="2" t="s">
        <v>4075</v>
      </c>
      <c r="E637" t="s">
        <v>6176</v>
      </c>
      <c r="F637" s="2">
        <v>4</v>
      </c>
      <c r="G637" s="2" t="str">
        <f>INDEX(customers!$A$2:$I$1001,MATCH(orders!$D637,customers!$A$2:$A$1001,0), MATCH(orders!G$1,customers!$A$1:$I$1,0))</f>
        <v>Eal D'Ambrogio</v>
      </c>
      <c r="H637" s="2" t="str">
        <f>IF(INDEX(customers!$A$2:$I$1001,MATCH(orders!$D637,customers!$A$2:$A$1001,0), MATCH(orders!H$1,customers!$A$1:$I$1,0)) = 0, " ", INDEX(customers!$A$2:$I$1001,MATCH(orders!$D637,customers!$A$2:$A$1001,0), MATCH(orders!H$1,customers!$A$1:$I$1,0)))</f>
        <v>edambrogiohn@techcrunch.com</v>
      </c>
      <c r="I637" s="2" t="str">
        <f>_xlfn.XLOOKUP(D637,customers!$A$1:$A$1001,customers!$G$1:$G$1001,,0)</f>
        <v>United States</v>
      </c>
      <c r="J637" t="str">
        <f>INDEX(products!$A$1:$G$49,MATCH(orders!$E637,products!$A$1:$A$49,0), MATCH(orders!J$1,products!$A$1:$G$1,0))</f>
        <v>Exc</v>
      </c>
      <c r="K637" t="str">
        <f>INDEX(products!$A$1:$G$49,MATCH(orders!$E637,products!$A$1:$A$49,0), MATCH(orders!K$1,products!$A$1:$G$1,0))</f>
        <v>L</v>
      </c>
      <c r="L637" s="3">
        <f>INDEX(products!$A$1:$G$49,MATCH(orders!$E637,products!$A$1:$A$49,0), MATCH(orders!L$1,products!$A$1:$G$1,0))</f>
        <v>0.5</v>
      </c>
      <c r="M637" s="4">
        <f>INDEX(products!$A$1:$G$49,MATCH(orders!$E637,products!$A$1:$A$49,0), MATCH(orders!M$1,products!$A$1:$G$1,0))</f>
        <v>8.91</v>
      </c>
      <c r="N637" s="4">
        <f t="shared" si="18"/>
        <v>35.64</v>
      </c>
      <c r="O637" t="str">
        <f t="shared" si="19"/>
        <v>Excelsa</v>
      </c>
      <c r="P637" t="str" cm="1">
        <f t="array" ref="P637">_xlfn.IFS(K637 = "M", "Medium", K637 = "L", "Light", K637 = "D", "Dark")</f>
        <v>Light</v>
      </c>
      <c r="Q637" t="str">
        <f>_xlfn.XLOOKUP(Orders[[#This Row],[Customer ID]],customers!$A$2:$A$1001,customers!$I$2:$I$1001,,0)</f>
        <v>Yes</v>
      </c>
    </row>
    <row r="638" spans="2:17" x14ac:dyDescent="0.35">
      <c r="B638" s="2" t="s">
        <v>4080</v>
      </c>
      <c r="C638" s="5">
        <v>43487</v>
      </c>
      <c r="D638" s="2" t="s">
        <v>4081</v>
      </c>
      <c r="E638" t="s">
        <v>6170</v>
      </c>
      <c r="F638" s="2">
        <v>6</v>
      </c>
      <c r="G638" s="2" t="str">
        <f>INDEX(customers!$A$2:$I$1001,MATCH(orders!$D638,customers!$A$2:$A$1001,0), MATCH(orders!G$1,customers!$A$1:$I$1,0))</f>
        <v>Carolee Winchcombe</v>
      </c>
      <c r="H638" s="2" t="str">
        <f>IF(INDEX(customers!$A$2:$I$1001,MATCH(orders!$D638,customers!$A$2:$A$1001,0), MATCH(orders!H$1,customers!$A$1:$I$1,0)) = 0, " ", INDEX(customers!$A$2:$I$1001,MATCH(orders!$D638,customers!$A$2:$A$1001,0), MATCH(orders!H$1,customers!$A$1:$I$1,0)))</f>
        <v>cwinchcombeho@jiathis.com</v>
      </c>
      <c r="I638" s="2" t="str">
        <f>_xlfn.XLOOKUP(D638,customers!$A$1:$A$1001,customers!$G$1:$G$1001,,0)</f>
        <v>United States</v>
      </c>
      <c r="J638" t="str">
        <f>INDEX(products!$A$1:$G$49,MATCH(orders!$E638,products!$A$1:$A$49,0), MATCH(orders!J$1,products!$A$1:$G$1,0))</f>
        <v>Lib</v>
      </c>
      <c r="K638" t="str">
        <f>INDEX(products!$A$1:$G$49,MATCH(orders!$E638,products!$A$1:$A$49,0), MATCH(orders!K$1,products!$A$1:$G$1,0))</f>
        <v>L</v>
      </c>
      <c r="L638" s="3">
        <f>INDEX(products!$A$1:$G$49,MATCH(orders!$E638,products!$A$1:$A$49,0), MATCH(orders!L$1,products!$A$1:$G$1,0))</f>
        <v>1</v>
      </c>
      <c r="M638" s="4">
        <f>INDEX(products!$A$1:$G$49,MATCH(orders!$E638,products!$A$1:$A$49,0), MATCH(orders!M$1,products!$A$1:$G$1,0))</f>
        <v>15.85</v>
      </c>
      <c r="N638" s="4">
        <f t="shared" si="18"/>
        <v>95.1</v>
      </c>
      <c r="O638" t="str">
        <f t="shared" si="19"/>
        <v>Liberica</v>
      </c>
      <c r="P638" t="str" cm="1">
        <f t="array" ref="P638">_xlfn.IFS(K638 = "M", "Medium", K638 = "L", "Light", K638 = "D", "Dark")</f>
        <v>Light</v>
      </c>
      <c r="Q638" t="str">
        <f>_xlfn.XLOOKUP(Orders[[#This Row],[Customer ID]],customers!$A$2:$A$1001,customers!$I$2:$I$1001,,0)</f>
        <v>Yes</v>
      </c>
    </row>
    <row r="639" spans="2:17" x14ac:dyDescent="0.35">
      <c r="B639" s="2" t="s">
        <v>4086</v>
      </c>
      <c r="C639" s="5">
        <v>43889</v>
      </c>
      <c r="D639" s="2" t="s">
        <v>4087</v>
      </c>
      <c r="E639" t="s">
        <v>6166</v>
      </c>
      <c r="F639" s="2">
        <v>1</v>
      </c>
      <c r="G639" s="2" t="str">
        <f>INDEX(customers!$A$2:$I$1001,MATCH(orders!$D639,customers!$A$2:$A$1001,0), MATCH(orders!G$1,customers!$A$1:$I$1,0))</f>
        <v>Benedikta Paumier</v>
      </c>
      <c r="H639" s="2" t="str">
        <f>IF(INDEX(customers!$A$2:$I$1001,MATCH(orders!$D639,customers!$A$2:$A$1001,0), MATCH(orders!H$1,customers!$A$1:$I$1,0)) = 0, " ", INDEX(customers!$A$2:$I$1001,MATCH(orders!$D639,customers!$A$2:$A$1001,0), MATCH(orders!H$1,customers!$A$1:$I$1,0)))</f>
        <v>bpaumierhp@umn.edu</v>
      </c>
      <c r="I639" s="2" t="str">
        <f>_xlfn.XLOOKUP(D639,customers!$A$1:$A$1001,customers!$G$1:$G$1001,,0)</f>
        <v>Ireland</v>
      </c>
      <c r="J639" t="str">
        <f>INDEX(products!$A$1:$G$49,MATCH(orders!$E639,products!$A$1:$A$49,0), MATCH(orders!J$1,products!$A$1:$G$1,0))</f>
        <v>Exc</v>
      </c>
      <c r="K639" t="str">
        <f>INDEX(products!$A$1:$G$49,MATCH(orders!$E639,products!$A$1:$A$49,0), MATCH(orders!K$1,products!$A$1:$G$1,0))</f>
        <v>M</v>
      </c>
      <c r="L639" s="3">
        <f>INDEX(products!$A$1:$G$49,MATCH(orders!$E639,products!$A$1:$A$49,0), MATCH(orders!L$1,products!$A$1:$G$1,0))</f>
        <v>2.5</v>
      </c>
      <c r="M639" s="4">
        <f>INDEX(products!$A$1:$G$49,MATCH(orders!$E639,products!$A$1:$A$49,0), MATCH(orders!M$1,products!$A$1:$G$1,0))</f>
        <v>31.624999999999996</v>
      </c>
      <c r="N639" s="4">
        <f t="shared" si="18"/>
        <v>31.624999999999996</v>
      </c>
      <c r="O639" t="str">
        <f t="shared" si="19"/>
        <v>Excelsa</v>
      </c>
      <c r="P639" t="str" cm="1">
        <f t="array" ref="P639">_xlfn.IFS(K639 = "M", "Medium", K639 = "L", "Light", K639 = "D", "Dark")</f>
        <v>Medium</v>
      </c>
      <c r="Q639" t="str">
        <f>_xlfn.XLOOKUP(Orders[[#This Row],[Customer ID]],customers!$A$2:$A$1001,customers!$I$2:$I$1001,,0)</f>
        <v>Yes</v>
      </c>
    </row>
    <row r="640" spans="2:17" x14ac:dyDescent="0.35">
      <c r="B640" s="2" t="s">
        <v>4093</v>
      </c>
      <c r="C640" s="5">
        <v>43684</v>
      </c>
      <c r="D640" s="2" t="s">
        <v>4094</v>
      </c>
      <c r="E640" t="s">
        <v>6175</v>
      </c>
      <c r="F640" s="2">
        <v>3</v>
      </c>
      <c r="G640" s="2" t="str">
        <f>INDEX(customers!$A$2:$I$1001,MATCH(orders!$D640,customers!$A$2:$A$1001,0), MATCH(orders!G$1,customers!$A$1:$I$1,0))</f>
        <v>Neville Piatto</v>
      </c>
      <c r="H640" s="2" t="str">
        <f>IF(INDEX(customers!$A$2:$I$1001,MATCH(orders!$D640,customers!$A$2:$A$1001,0), MATCH(orders!H$1,customers!$A$1:$I$1,0)) = 0, " ", INDEX(customers!$A$2:$I$1001,MATCH(orders!$D640,customers!$A$2:$A$1001,0), MATCH(orders!H$1,customers!$A$1:$I$1,0)))</f>
        <v xml:space="preserve"> </v>
      </c>
      <c r="I640" s="2" t="str">
        <f>_xlfn.XLOOKUP(D640,customers!$A$1:$A$1001,customers!$G$1:$G$1001,,0)</f>
        <v>Ireland</v>
      </c>
      <c r="J640" t="str">
        <f>INDEX(products!$A$1:$G$49,MATCH(orders!$E640,products!$A$1:$A$49,0), MATCH(orders!J$1,products!$A$1:$G$1,0))</f>
        <v>Ara</v>
      </c>
      <c r="K640" t="str">
        <f>INDEX(products!$A$1:$G$49,MATCH(orders!$E640,products!$A$1:$A$49,0), MATCH(orders!K$1,products!$A$1:$G$1,0))</f>
        <v>M</v>
      </c>
      <c r="L640" s="3">
        <f>INDEX(products!$A$1:$G$49,MATCH(orders!$E640,products!$A$1:$A$49,0), MATCH(orders!L$1,products!$A$1:$G$1,0))</f>
        <v>2.5</v>
      </c>
      <c r="M640" s="4">
        <f>INDEX(products!$A$1:$G$49,MATCH(orders!$E640,products!$A$1:$A$49,0), MATCH(orders!M$1,products!$A$1:$G$1,0))</f>
        <v>25.874999999999996</v>
      </c>
      <c r="N640" s="4">
        <f t="shared" si="18"/>
        <v>77.624999999999986</v>
      </c>
      <c r="O640" t="str">
        <f t="shared" si="19"/>
        <v>Arabica</v>
      </c>
      <c r="P640" t="str" cm="1">
        <f t="array" ref="P640">_xlfn.IFS(K640 = "M", "Medium", K640 = "L", "Light", K640 = "D", "Dark")</f>
        <v>Medium</v>
      </c>
      <c r="Q640" t="str">
        <f>_xlfn.XLOOKUP(Orders[[#This Row],[Customer ID]],customers!$A$2:$A$1001,customers!$I$2:$I$1001,,0)</f>
        <v>Yes</v>
      </c>
    </row>
    <row r="641" spans="2:17" x14ac:dyDescent="0.35">
      <c r="B641" s="2" t="s">
        <v>4098</v>
      </c>
      <c r="C641" s="5">
        <v>44331</v>
      </c>
      <c r="D641" s="2" t="s">
        <v>4099</v>
      </c>
      <c r="E641" t="s">
        <v>6150</v>
      </c>
      <c r="F641" s="2">
        <v>1</v>
      </c>
      <c r="G641" s="2" t="str">
        <f>INDEX(customers!$A$2:$I$1001,MATCH(orders!$D641,customers!$A$2:$A$1001,0), MATCH(orders!G$1,customers!$A$1:$I$1,0))</f>
        <v>Jeno Capey</v>
      </c>
      <c r="H641" s="2" t="str">
        <f>IF(INDEX(customers!$A$2:$I$1001,MATCH(orders!$D641,customers!$A$2:$A$1001,0), MATCH(orders!H$1,customers!$A$1:$I$1,0)) = 0, " ", INDEX(customers!$A$2:$I$1001,MATCH(orders!$D641,customers!$A$2:$A$1001,0), MATCH(orders!H$1,customers!$A$1:$I$1,0)))</f>
        <v>jcapeyhr@bravesites.com</v>
      </c>
      <c r="I641" s="2" t="str">
        <f>_xlfn.XLOOKUP(D641,customers!$A$1:$A$1001,customers!$G$1:$G$1001,,0)</f>
        <v>United States</v>
      </c>
      <c r="J641" t="str">
        <f>INDEX(products!$A$1:$G$49,MATCH(orders!$E641,products!$A$1:$A$49,0), MATCH(orders!J$1,products!$A$1:$G$1,0))</f>
        <v>Lib</v>
      </c>
      <c r="K641" t="str">
        <f>INDEX(products!$A$1:$G$49,MATCH(orders!$E641,products!$A$1:$A$49,0), MATCH(orders!K$1,products!$A$1:$G$1,0))</f>
        <v>D</v>
      </c>
      <c r="L641" s="3">
        <f>INDEX(products!$A$1:$G$49,MATCH(orders!$E641,products!$A$1:$A$49,0), MATCH(orders!L$1,products!$A$1:$G$1,0))</f>
        <v>0.2</v>
      </c>
      <c r="M641" s="4">
        <f>INDEX(products!$A$1:$G$49,MATCH(orders!$E641,products!$A$1:$A$49,0), MATCH(orders!M$1,products!$A$1:$G$1,0))</f>
        <v>3.8849999999999998</v>
      </c>
      <c r="N641" s="4">
        <f t="shared" si="18"/>
        <v>3.8849999999999998</v>
      </c>
      <c r="O641" t="str">
        <f t="shared" si="19"/>
        <v>Liberica</v>
      </c>
      <c r="P641" t="str" cm="1">
        <f t="array" ref="P641">_xlfn.IFS(K641 = "M", "Medium", K641 = "L", "Light", K641 = "D", "Dark")</f>
        <v>Dark</v>
      </c>
      <c r="Q641" t="str">
        <f>_xlfn.XLOOKUP(Orders[[#This Row],[Customer ID]],customers!$A$2:$A$1001,customers!$I$2:$I$1001,,0)</f>
        <v>Yes</v>
      </c>
    </row>
    <row r="642" spans="2:17" x14ac:dyDescent="0.35">
      <c r="B642" s="2" t="s">
        <v>4104</v>
      </c>
      <c r="C642" s="5">
        <v>44547</v>
      </c>
      <c r="D642" s="2" t="s">
        <v>4152</v>
      </c>
      <c r="E642" t="s">
        <v>6142</v>
      </c>
      <c r="F642" s="2">
        <v>5</v>
      </c>
      <c r="G642" s="2" t="str">
        <f>INDEX(customers!$A$2:$I$1001,MATCH(orders!$D642,customers!$A$2:$A$1001,0), MATCH(orders!G$1,customers!$A$1:$I$1,0))</f>
        <v>Tuckie Mathonnet</v>
      </c>
      <c r="H642" s="2" t="str">
        <f>IF(INDEX(customers!$A$2:$I$1001,MATCH(orders!$D642,customers!$A$2:$A$1001,0), MATCH(orders!H$1,customers!$A$1:$I$1,0)) = 0, " ", INDEX(customers!$A$2:$I$1001,MATCH(orders!$D642,customers!$A$2:$A$1001,0), MATCH(orders!H$1,customers!$A$1:$I$1,0)))</f>
        <v>tmathonneti0@google.co.jp</v>
      </c>
      <c r="I642" s="2" t="str">
        <f>_xlfn.XLOOKUP(D642,customers!$A$1:$A$1001,customers!$G$1:$G$1001,,0)</f>
        <v>United States</v>
      </c>
      <c r="J642" t="str">
        <f>INDEX(products!$A$1:$G$49,MATCH(orders!$E642,products!$A$1:$A$49,0), MATCH(orders!J$1,products!$A$1:$G$1,0))</f>
        <v>Rob</v>
      </c>
      <c r="K642" t="str">
        <f>INDEX(products!$A$1:$G$49,MATCH(orders!$E642,products!$A$1:$A$49,0), MATCH(orders!K$1,products!$A$1:$G$1,0))</f>
        <v>L</v>
      </c>
      <c r="L642" s="3">
        <f>INDEX(products!$A$1:$G$49,MATCH(orders!$E642,products!$A$1:$A$49,0), MATCH(orders!L$1,products!$A$1:$G$1,0))</f>
        <v>2.5</v>
      </c>
      <c r="M642" s="4">
        <f>INDEX(products!$A$1:$G$49,MATCH(orders!$E642,products!$A$1:$A$49,0), MATCH(orders!M$1,products!$A$1:$G$1,0))</f>
        <v>27.484999999999996</v>
      </c>
      <c r="N642" s="4">
        <f t="shared" si="18"/>
        <v>137.42499999999998</v>
      </c>
      <c r="O642" t="str">
        <f t="shared" si="19"/>
        <v>Robusta</v>
      </c>
      <c r="P642" t="str" cm="1">
        <f t="array" ref="P642">_xlfn.IFS(K642 = "M", "Medium", K642 = "L", "Light", K642 = "D", "Dark")</f>
        <v>Light</v>
      </c>
      <c r="Q642" t="str">
        <f>_xlfn.XLOOKUP(Orders[[#This Row],[Customer ID]],customers!$A$2:$A$1001,customers!$I$2:$I$1001,,0)</f>
        <v>No</v>
      </c>
    </row>
    <row r="643" spans="2:17" x14ac:dyDescent="0.35">
      <c r="B643" s="2" t="s">
        <v>4109</v>
      </c>
      <c r="C643" s="5">
        <v>44448</v>
      </c>
      <c r="D643" s="2" t="s">
        <v>4110</v>
      </c>
      <c r="E643" t="s">
        <v>6179</v>
      </c>
      <c r="F643" s="2">
        <v>3</v>
      </c>
      <c r="G643" s="2" t="str">
        <f>INDEX(customers!$A$2:$I$1001,MATCH(orders!$D643,customers!$A$2:$A$1001,0), MATCH(orders!G$1,customers!$A$1:$I$1,0))</f>
        <v>Yardley Basill</v>
      </c>
      <c r="H643" s="2" t="str">
        <f>IF(INDEX(customers!$A$2:$I$1001,MATCH(orders!$D643,customers!$A$2:$A$1001,0), MATCH(orders!H$1,customers!$A$1:$I$1,0)) = 0, " ", INDEX(customers!$A$2:$I$1001,MATCH(orders!$D643,customers!$A$2:$A$1001,0), MATCH(orders!H$1,customers!$A$1:$I$1,0)))</f>
        <v>ybasillht@theguardian.com</v>
      </c>
      <c r="I643" s="2" t="str">
        <f>_xlfn.XLOOKUP(D643,customers!$A$1:$A$1001,customers!$G$1:$G$1001,,0)</f>
        <v>United States</v>
      </c>
      <c r="J643" t="str">
        <f>INDEX(products!$A$1:$G$49,MATCH(orders!$E643,products!$A$1:$A$49,0), MATCH(orders!J$1,products!$A$1:$G$1,0))</f>
        <v>Rob</v>
      </c>
      <c r="K643" t="str">
        <f>INDEX(products!$A$1:$G$49,MATCH(orders!$E643,products!$A$1:$A$49,0), MATCH(orders!K$1,products!$A$1:$G$1,0))</f>
        <v>L</v>
      </c>
      <c r="L643" s="3">
        <f>INDEX(products!$A$1:$G$49,MATCH(orders!$E643,products!$A$1:$A$49,0), MATCH(orders!L$1,products!$A$1:$G$1,0))</f>
        <v>1</v>
      </c>
      <c r="M643" s="4">
        <f>INDEX(products!$A$1:$G$49,MATCH(orders!$E643,products!$A$1:$A$49,0), MATCH(orders!M$1,products!$A$1:$G$1,0))</f>
        <v>11.95</v>
      </c>
      <c r="N643" s="4">
        <f t="shared" ref="N643:N706" si="20">M643*F643</f>
        <v>35.849999999999994</v>
      </c>
      <c r="O643" t="str">
        <f t="shared" ref="O643:O706" si="21">IF(J643="Rob","Robusta",IF(J643="Exc","Excelsa",IF(J643="Ara","Arabica",IF(J643="Lib","Liberica"," "))))</f>
        <v>Robusta</v>
      </c>
      <c r="P643" t="str" cm="1">
        <f t="array" ref="P643">_xlfn.IFS(K643 = "M", "Medium", K643 = "L", "Light", K643 = "D", "Dark")</f>
        <v>Light</v>
      </c>
      <c r="Q643" t="str">
        <f>_xlfn.XLOOKUP(Orders[[#This Row],[Customer ID]],customers!$A$2:$A$1001,customers!$I$2:$I$1001,,0)</f>
        <v>Yes</v>
      </c>
    </row>
    <row r="644" spans="2:17" x14ac:dyDescent="0.35">
      <c r="B644" s="2" t="s">
        <v>4115</v>
      </c>
      <c r="C644" s="5">
        <v>43880</v>
      </c>
      <c r="D644" s="2" t="s">
        <v>4116</v>
      </c>
      <c r="E644" t="s">
        <v>6156</v>
      </c>
      <c r="F644" s="2">
        <v>2</v>
      </c>
      <c r="G644" s="2" t="str">
        <f>INDEX(customers!$A$2:$I$1001,MATCH(orders!$D644,customers!$A$2:$A$1001,0), MATCH(orders!G$1,customers!$A$1:$I$1,0))</f>
        <v>Maggy Baistow</v>
      </c>
      <c r="H644" s="2" t="str">
        <f>IF(INDEX(customers!$A$2:$I$1001,MATCH(orders!$D644,customers!$A$2:$A$1001,0), MATCH(orders!H$1,customers!$A$1:$I$1,0)) = 0, " ", INDEX(customers!$A$2:$I$1001,MATCH(orders!$D644,customers!$A$2:$A$1001,0), MATCH(orders!H$1,customers!$A$1:$I$1,0)))</f>
        <v>mbaistowhu@i2i.jp</v>
      </c>
      <c r="I644" s="2" t="str">
        <f>_xlfn.XLOOKUP(D644,customers!$A$1:$A$1001,customers!$G$1:$G$1001,,0)</f>
        <v>United Kingdom</v>
      </c>
      <c r="J644" t="str">
        <f>INDEX(products!$A$1:$G$49,MATCH(orders!$E644,products!$A$1:$A$49,0), MATCH(orders!J$1,products!$A$1:$G$1,0))</f>
        <v>Exc</v>
      </c>
      <c r="K644" t="str">
        <f>INDEX(products!$A$1:$G$49,MATCH(orders!$E644,products!$A$1:$A$49,0), MATCH(orders!K$1,products!$A$1:$G$1,0))</f>
        <v>M</v>
      </c>
      <c r="L644" s="3">
        <f>INDEX(products!$A$1:$G$49,MATCH(orders!$E644,products!$A$1:$A$49,0), MATCH(orders!L$1,products!$A$1:$G$1,0))</f>
        <v>0.2</v>
      </c>
      <c r="M644" s="4">
        <f>INDEX(products!$A$1:$G$49,MATCH(orders!$E644,products!$A$1:$A$49,0), MATCH(orders!M$1,products!$A$1:$G$1,0))</f>
        <v>4.125</v>
      </c>
      <c r="N644" s="4">
        <f t="shared" si="20"/>
        <v>8.25</v>
      </c>
      <c r="O644" t="str">
        <f t="shared" si="21"/>
        <v>Excelsa</v>
      </c>
      <c r="P644" t="str" cm="1">
        <f t="array" ref="P644">_xlfn.IFS(K644 = "M", "Medium", K644 = "L", "Light", K644 = "D", "Dark")</f>
        <v>Medium</v>
      </c>
      <c r="Q644" t="str">
        <f>_xlfn.XLOOKUP(Orders[[#This Row],[Customer ID]],customers!$A$2:$A$1001,customers!$I$2:$I$1001,,0)</f>
        <v>Yes</v>
      </c>
    </row>
    <row r="645" spans="2:17" x14ac:dyDescent="0.35">
      <c r="B645" s="2" t="s">
        <v>4123</v>
      </c>
      <c r="C645" s="5">
        <v>44011</v>
      </c>
      <c r="D645" s="2" t="s">
        <v>4124</v>
      </c>
      <c r="E645" t="s">
        <v>6148</v>
      </c>
      <c r="F645" s="2">
        <v>3</v>
      </c>
      <c r="G645" s="2" t="str">
        <f>INDEX(customers!$A$2:$I$1001,MATCH(orders!$D645,customers!$A$2:$A$1001,0), MATCH(orders!G$1,customers!$A$1:$I$1,0))</f>
        <v>Courtney Pallant</v>
      </c>
      <c r="H645" s="2" t="str">
        <f>IF(INDEX(customers!$A$2:$I$1001,MATCH(orders!$D645,customers!$A$2:$A$1001,0), MATCH(orders!H$1,customers!$A$1:$I$1,0)) = 0, " ", INDEX(customers!$A$2:$I$1001,MATCH(orders!$D645,customers!$A$2:$A$1001,0), MATCH(orders!H$1,customers!$A$1:$I$1,0)))</f>
        <v>cpallanthv@typepad.com</v>
      </c>
      <c r="I645" s="2" t="str">
        <f>_xlfn.XLOOKUP(D645,customers!$A$1:$A$1001,customers!$G$1:$G$1001,,0)</f>
        <v>United States</v>
      </c>
      <c r="J645" t="str">
        <f>INDEX(products!$A$1:$G$49,MATCH(orders!$E645,products!$A$1:$A$49,0), MATCH(orders!J$1,products!$A$1:$G$1,0))</f>
        <v>Exc</v>
      </c>
      <c r="K645" t="str">
        <f>INDEX(products!$A$1:$G$49,MATCH(orders!$E645,products!$A$1:$A$49,0), MATCH(orders!K$1,products!$A$1:$G$1,0))</f>
        <v>L</v>
      </c>
      <c r="L645" s="3">
        <f>INDEX(products!$A$1:$G$49,MATCH(orders!$E645,products!$A$1:$A$49,0), MATCH(orders!L$1,products!$A$1:$G$1,0))</f>
        <v>2.5</v>
      </c>
      <c r="M645" s="4">
        <f>INDEX(products!$A$1:$G$49,MATCH(orders!$E645,products!$A$1:$A$49,0), MATCH(orders!M$1,products!$A$1:$G$1,0))</f>
        <v>34.154999999999994</v>
      </c>
      <c r="N645" s="4">
        <f t="shared" si="20"/>
        <v>102.46499999999997</v>
      </c>
      <c r="O645" t="str">
        <f t="shared" si="21"/>
        <v>Excelsa</v>
      </c>
      <c r="P645" t="str" cm="1">
        <f t="array" ref="P645">_xlfn.IFS(K645 = "M", "Medium", K645 = "L", "Light", K645 = "D", "Dark")</f>
        <v>Light</v>
      </c>
      <c r="Q645" t="str">
        <f>_xlfn.XLOOKUP(Orders[[#This Row],[Customer ID]],customers!$A$2:$A$1001,customers!$I$2:$I$1001,,0)</f>
        <v>Yes</v>
      </c>
    </row>
    <row r="646" spans="2:17" x14ac:dyDescent="0.35">
      <c r="B646" s="2" t="s">
        <v>4128</v>
      </c>
      <c r="C646" s="5">
        <v>44694</v>
      </c>
      <c r="D646" s="2" t="s">
        <v>4129</v>
      </c>
      <c r="E646" t="s">
        <v>6149</v>
      </c>
      <c r="F646" s="2">
        <v>2</v>
      </c>
      <c r="G646" s="2" t="str">
        <f>INDEX(customers!$A$2:$I$1001,MATCH(orders!$D646,customers!$A$2:$A$1001,0), MATCH(orders!G$1,customers!$A$1:$I$1,0))</f>
        <v>Marne Mingey</v>
      </c>
      <c r="H646" s="2" t="str">
        <f>IF(INDEX(customers!$A$2:$I$1001,MATCH(orders!$D646,customers!$A$2:$A$1001,0), MATCH(orders!H$1,customers!$A$1:$I$1,0)) = 0, " ", INDEX(customers!$A$2:$I$1001,MATCH(orders!$D646,customers!$A$2:$A$1001,0), MATCH(orders!H$1,customers!$A$1:$I$1,0)))</f>
        <v xml:space="preserve"> </v>
      </c>
      <c r="I646" s="2" t="str">
        <f>_xlfn.XLOOKUP(D646,customers!$A$1:$A$1001,customers!$G$1:$G$1001,,0)</f>
        <v>United States</v>
      </c>
      <c r="J646" t="str">
        <f>INDEX(products!$A$1:$G$49,MATCH(orders!$E646,products!$A$1:$A$49,0), MATCH(orders!J$1,products!$A$1:$G$1,0))</f>
        <v>Rob</v>
      </c>
      <c r="K646" t="str">
        <f>INDEX(products!$A$1:$G$49,MATCH(orders!$E646,products!$A$1:$A$49,0), MATCH(orders!K$1,products!$A$1:$G$1,0))</f>
        <v>D</v>
      </c>
      <c r="L646" s="3">
        <f>INDEX(products!$A$1:$G$49,MATCH(orders!$E646,products!$A$1:$A$49,0), MATCH(orders!L$1,products!$A$1:$G$1,0))</f>
        <v>2.5</v>
      </c>
      <c r="M646" s="4">
        <f>INDEX(products!$A$1:$G$49,MATCH(orders!$E646,products!$A$1:$A$49,0), MATCH(orders!M$1,products!$A$1:$G$1,0))</f>
        <v>20.584999999999997</v>
      </c>
      <c r="N646" s="4">
        <f t="shared" si="20"/>
        <v>41.169999999999995</v>
      </c>
      <c r="O646" t="str">
        <f t="shared" si="21"/>
        <v>Robusta</v>
      </c>
      <c r="P646" t="str" cm="1">
        <f t="array" ref="P646">_xlfn.IFS(K646 = "M", "Medium", K646 = "L", "Light", K646 = "D", "Dark")</f>
        <v>Dark</v>
      </c>
      <c r="Q646" t="str">
        <f>_xlfn.XLOOKUP(Orders[[#This Row],[Customer ID]],customers!$A$2:$A$1001,customers!$I$2:$I$1001,,0)</f>
        <v>No</v>
      </c>
    </row>
    <row r="647" spans="2:17" x14ac:dyDescent="0.35">
      <c r="B647" s="2" t="s">
        <v>4133</v>
      </c>
      <c r="C647" s="5">
        <v>44106</v>
      </c>
      <c r="D647" s="2" t="s">
        <v>4134</v>
      </c>
      <c r="E647" t="s">
        <v>6168</v>
      </c>
      <c r="F647" s="2">
        <v>3</v>
      </c>
      <c r="G647" s="2" t="str">
        <f>INDEX(customers!$A$2:$I$1001,MATCH(orders!$D647,customers!$A$2:$A$1001,0), MATCH(orders!G$1,customers!$A$1:$I$1,0))</f>
        <v>Denny O' Ronan</v>
      </c>
      <c r="H647" s="2" t="str">
        <f>IF(INDEX(customers!$A$2:$I$1001,MATCH(orders!$D647,customers!$A$2:$A$1001,0), MATCH(orders!H$1,customers!$A$1:$I$1,0)) = 0, " ", INDEX(customers!$A$2:$I$1001,MATCH(orders!$D647,customers!$A$2:$A$1001,0), MATCH(orders!H$1,customers!$A$1:$I$1,0)))</f>
        <v>dohx@redcross.org</v>
      </c>
      <c r="I647" s="2" t="str">
        <f>_xlfn.XLOOKUP(D647,customers!$A$1:$A$1001,customers!$G$1:$G$1001,,0)</f>
        <v>United States</v>
      </c>
      <c r="J647" t="str">
        <f>INDEX(products!$A$1:$G$49,MATCH(orders!$E647,products!$A$1:$A$49,0), MATCH(orders!J$1,products!$A$1:$G$1,0))</f>
        <v>Ara</v>
      </c>
      <c r="K647" t="str">
        <f>INDEX(products!$A$1:$G$49,MATCH(orders!$E647,products!$A$1:$A$49,0), MATCH(orders!K$1,products!$A$1:$G$1,0))</f>
        <v>D</v>
      </c>
      <c r="L647" s="3">
        <f>INDEX(products!$A$1:$G$49,MATCH(orders!$E647,products!$A$1:$A$49,0), MATCH(orders!L$1,products!$A$1:$G$1,0))</f>
        <v>2.5</v>
      </c>
      <c r="M647" s="4">
        <f>INDEX(products!$A$1:$G$49,MATCH(orders!$E647,products!$A$1:$A$49,0), MATCH(orders!M$1,products!$A$1:$G$1,0))</f>
        <v>22.884999999999998</v>
      </c>
      <c r="N647" s="4">
        <f t="shared" si="20"/>
        <v>68.655000000000001</v>
      </c>
      <c r="O647" t="str">
        <f t="shared" si="21"/>
        <v>Arabica</v>
      </c>
      <c r="P647" t="str" cm="1">
        <f t="array" ref="P647">_xlfn.IFS(K647 = "M", "Medium", K647 = "L", "Light", K647 = "D", "Dark")</f>
        <v>Dark</v>
      </c>
      <c r="Q647" t="str">
        <f>_xlfn.XLOOKUP(Orders[[#This Row],[Customer ID]],customers!$A$2:$A$1001,customers!$I$2:$I$1001,,0)</f>
        <v>Yes</v>
      </c>
    </row>
    <row r="648" spans="2:17" x14ac:dyDescent="0.35">
      <c r="B648" s="2" t="s">
        <v>4139</v>
      </c>
      <c r="C648" s="5">
        <v>44532</v>
      </c>
      <c r="D648" s="2" t="s">
        <v>4140</v>
      </c>
      <c r="E648" t="s">
        <v>6147</v>
      </c>
      <c r="F648" s="2">
        <v>1</v>
      </c>
      <c r="G648" s="2" t="str">
        <f>INDEX(customers!$A$2:$I$1001,MATCH(orders!$D648,customers!$A$2:$A$1001,0), MATCH(orders!G$1,customers!$A$1:$I$1,0))</f>
        <v>Dottie Rallin</v>
      </c>
      <c r="H648" s="2" t="str">
        <f>IF(INDEX(customers!$A$2:$I$1001,MATCH(orders!$D648,customers!$A$2:$A$1001,0), MATCH(orders!H$1,customers!$A$1:$I$1,0)) = 0, " ", INDEX(customers!$A$2:$I$1001,MATCH(orders!$D648,customers!$A$2:$A$1001,0), MATCH(orders!H$1,customers!$A$1:$I$1,0)))</f>
        <v>drallinhy@howstuffworks.com</v>
      </c>
      <c r="I648" s="2" t="str">
        <f>_xlfn.XLOOKUP(D648,customers!$A$1:$A$1001,customers!$G$1:$G$1001,,0)</f>
        <v>United States</v>
      </c>
      <c r="J648" t="str">
        <f>INDEX(products!$A$1:$G$49,MATCH(orders!$E648,products!$A$1:$A$49,0), MATCH(orders!J$1,products!$A$1:$G$1,0))</f>
        <v>Ara</v>
      </c>
      <c r="K648" t="str">
        <f>INDEX(products!$A$1:$G$49,MATCH(orders!$E648,products!$A$1:$A$49,0), MATCH(orders!K$1,products!$A$1:$G$1,0))</f>
        <v>D</v>
      </c>
      <c r="L648" s="3">
        <f>INDEX(products!$A$1:$G$49,MATCH(orders!$E648,products!$A$1:$A$49,0), MATCH(orders!L$1,products!$A$1:$G$1,0))</f>
        <v>1</v>
      </c>
      <c r="M648" s="4">
        <f>INDEX(products!$A$1:$G$49,MATCH(orders!$E648,products!$A$1:$A$49,0), MATCH(orders!M$1,products!$A$1:$G$1,0))</f>
        <v>9.9499999999999993</v>
      </c>
      <c r="N648" s="4">
        <f t="shared" si="20"/>
        <v>9.9499999999999993</v>
      </c>
      <c r="O648" t="str">
        <f t="shared" si="21"/>
        <v>Arabica</v>
      </c>
      <c r="P648" t="str" cm="1">
        <f t="array" ref="P648">_xlfn.IFS(K648 = "M", "Medium", K648 = "L", "Light", K648 = "D", "Dark")</f>
        <v>Dark</v>
      </c>
      <c r="Q648" t="str">
        <f>_xlfn.XLOOKUP(Orders[[#This Row],[Customer ID]],customers!$A$2:$A$1001,customers!$I$2:$I$1001,,0)</f>
        <v>Yes</v>
      </c>
    </row>
    <row r="649" spans="2:17" x14ac:dyDescent="0.35">
      <c r="B649" s="2" t="s">
        <v>4145</v>
      </c>
      <c r="C649" s="5">
        <v>44502</v>
      </c>
      <c r="D649" s="2" t="s">
        <v>4146</v>
      </c>
      <c r="E649" t="s">
        <v>6161</v>
      </c>
      <c r="F649" s="2">
        <v>3</v>
      </c>
      <c r="G649" s="2" t="str">
        <f>INDEX(customers!$A$2:$I$1001,MATCH(orders!$D649,customers!$A$2:$A$1001,0), MATCH(orders!G$1,customers!$A$1:$I$1,0))</f>
        <v>Ardith Chill</v>
      </c>
      <c r="H649" s="2" t="str">
        <f>IF(INDEX(customers!$A$2:$I$1001,MATCH(orders!$D649,customers!$A$2:$A$1001,0), MATCH(orders!H$1,customers!$A$1:$I$1,0)) = 0, " ", INDEX(customers!$A$2:$I$1001,MATCH(orders!$D649,customers!$A$2:$A$1001,0), MATCH(orders!H$1,customers!$A$1:$I$1,0)))</f>
        <v>achillhz@epa.gov</v>
      </c>
      <c r="I649" s="2" t="str">
        <f>_xlfn.XLOOKUP(D649,customers!$A$1:$A$1001,customers!$G$1:$G$1001,,0)</f>
        <v>United Kingdom</v>
      </c>
      <c r="J649" t="str">
        <f>INDEX(products!$A$1:$G$49,MATCH(orders!$E649,products!$A$1:$A$49,0), MATCH(orders!J$1,products!$A$1:$G$1,0))</f>
        <v>Lib</v>
      </c>
      <c r="K649" t="str">
        <f>INDEX(products!$A$1:$G$49,MATCH(orders!$E649,products!$A$1:$A$49,0), MATCH(orders!K$1,products!$A$1:$G$1,0))</f>
        <v>L</v>
      </c>
      <c r="L649" s="3">
        <f>INDEX(products!$A$1:$G$49,MATCH(orders!$E649,products!$A$1:$A$49,0), MATCH(orders!L$1,products!$A$1:$G$1,0))</f>
        <v>0.5</v>
      </c>
      <c r="M649" s="4">
        <f>INDEX(products!$A$1:$G$49,MATCH(orders!$E649,products!$A$1:$A$49,0), MATCH(orders!M$1,products!$A$1:$G$1,0))</f>
        <v>9.51</v>
      </c>
      <c r="N649" s="4">
        <f t="shared" si="20"/>
        <v>28.53</v>
      </c>
      <c r="O649" t="str">
        <f t="shared" si="21"/>
        <v>Liberica</v>
      </c>
      <c r="P649" t="str" cm="1">
        <f t="array" ref="P649">_xlfn.IFS(K649 = "M", "Medium", K649 = "L", "Light", K649 = "D", "Dark")</f>
        <v>Light</v>
      </c>
      <c r="Q649" t="str">
        <f>_xlfn.XLOOKUP(Orders[[#This Row],[Customer ID]],customers!$A$2:$A$1001,customers!$I$2:$I$1001,,0)</f>
        <v>Yes</v>
      </c>
    </row>
    <row r="650" spans="2:17" x14ac:dyDescent="0.35">
      <c r="B650" s="2" t="s">
        <v>4151</v>
      </c>
      <c r="C650" s="5">
        <v>43884</v>
      </c>
      <c r="D650" s="2" t="s">
        <v>4152</v>
      </c>
      <c r="E650" t="s">
        <v>6163</v>
      </c>
      <c r="F650" s="2">
        <v>6</v>
      </c>
      <c r="G650" s="2" t="str">
        <f>INDEX(customers!$A$2:$I$1001,MATCH(orders!$D650,customers!$A$2:$A$1001,0), MATCH(orders!G$1,customers!$A$1:$I$1,0))</f>
        <v>Tuckie Mathonnet</v>
      </c>
      <c r="H650" s="2" t="str">
        <f>IF(INDEX(customers!$A$2:$I$1001,MATCH(orders!$D650,customers!$A$2:$A$1001,0), MATCH(orders!H$1,customers!$A$1:$I$1,0)) = 0, " ", INDEX(customers!$A$2:$I$1001,MATCH(orders!$D650,customers!$A$2:$A$1001,0), MATCH(orders!H$1,customers!$A$1:$I$1,0)))</f>
        <v>tmathonneti0@google.co.jp</v>
      </c>
      <c r="I650" s="2" t="str">
        <f>_xlfn.XLOOKUP(D650,customers!$A$1:$A$1001,customers!$G$1:$G$1001,,0)</f>
        <v>United States</v>
      </c>
      <c r="J650" t="str">
        <f>INDEX(products!$A$1:$G$49,MATCH(orders!$E650,products!$A$1:$A$49,0), MATCH(orders!J$1,products!$A$1:$G$1,0))</f>
        <v>Rob</v>
      </c>
      <c r="K650" t="str">
        <f>INDEX(products!$A$1:$G$49,MATCH(orders!$E650,products!$A$1:$A$49,0), MATCH(orders!K$1,products!$A$1:$G$1,0))</f>
        <v>D</v>
      </c>
      <c r="L650" s="3">
        <f>INDEX(products!$A$1:$G$49,MATCH(orders!$E650,products!$A$1:$A$49,0), MATCH(orders!L$1,products!$A$1:$G$1,0))</f>
        <v>0.2</v>
      </c>
      <c r="M650" s="4">
        <f>INDEX(products!$A$1:$G$49,MATCH(orders!$E650,products!$A$1:$A$49,0), MATCH(orders!M$1,products!$A$1:$G$1,0))</f>
        <v>2.6849999999999996</v>
      </c>
      <c r="N650" s="4">
        <f t="shared" si="20"/>
        <v>16.11</v>
      </c>
      <c r="O650" t="str">
        <f t="shared" si="21"/>
        <v>Robusta</v>
      </c>
      <c r="P650" t="str" cm="1">
        <f t="array" ref="P650">_xlfn.IFS(K650 = "M", "Medium", K650 = "L", "Light", K650 = "D", "Dark")</f>
        <v>Dark</v>
      </c>
      <c r="Q650" t="str">
        <f>_xlfn.XLOOKUP(Orders[[#This Row],[Customer ID]],customers!$A$2:$A$1001,customers!$I$2:$I$1001,,0)</f>
        <v>No</v>
      </c>
    </row>
    <row r="651" spans="2:17" x14ac:dyDescent="0.35">
      <c r="B651" s="2" t="s">
        <v>4157</v>
      </c>
      <c r="C651" s="5">
        <v>44015</v>
      </c>
      <c r="D651" s="2" t="s">
        <v>4158</v>
      </c>
      <c r="E651" t="s">
        <v>6170</v>
      </c>
      <c r="F651" s="2">
        <v>6</v>
      </c>
      <c r="G651" s="2" t="str">
        <f>INDEX(customers!$A$2:$I$1001,MATCH(orders!$D651,customers!$A$2:$A$1001,0), MATCH(orders!G$1,customers!$A$1:$I$1,0))</f>
        <v>Charmane Denys</v>
      </c>
      <c r="H651" s="2" t="str">
        <f>IF(INDEX(customers!$A$2:$I$1001,MATCH(orders!$D651,customers!$A$2:$A$1001,0), MATCH(orders!H$1,customers!$A$1:$I$1,0)) = 0, " ", INDEX(customers!$A$2:$I$1001,MATCH(orders!$D651,customers!$A$2:$A$1001,0), MATCH(orders!H$1,customers!$A$1:$I$1,0)))</f>
        <v>cdenysi1@is.gd</v>
      </c>
      <c r="I651" s="2" t="str">
        <f>_xlfn.XLOOKUP(D651,customers!$A$1:$A$1001,customers!$G$1:$G$1001,,0)</f>
        <v>United Kingdom</v>
      </c>
      <c r="J651" t="str">
        <f>INDEX(products!$A$1:$G$49,MATCH(orders!$E651,products!$A$1:$A$49,0), MATCH(orders!J$1,products!$A$1:$G$1,0))</f>
        <v>Lib</v>
      </c>
      <c r="K651" t="str">
        <f>INDEX(products!$A$1:$G$49,MATCH(orders!$E651,products!$A$1:$A$49,0), MATCH(orders!K$1,products!$A$1:$G$1,0))</f>
        <v>L</v>
      </c>
      <c r="L651" s="3">
        <f>INDEX(products!$A$1:$G$49,MATCH(orders!$E651,products!$A$1:$A$49,0), MATCH(orders!L$1,products!$A$1:$G$1,0))</f>
        <v>1</v>
      </c>
      <c r="M651" s="4">
        <f>INDEX(products!$A$1:$G$49,MATCH(orders!$E651,products!$A$1:$A$49,0), MATCH(orders!M$1,products!$A$1:$G$1,0))</f>
        <v>15.85</v>
      </c>
      <c r="N651" s="4">
        <f t="shared" si="20"/>
        <v>95.1</v>
      </c>
      <c r="O651" t="str">
        <f t="shared" si="21"/>
        <v>Liberica</v>
      </c>
      <c r="P651" t="str" cm="1">
        <f t="array" ref="P651">_xlfn.IFS(K651 = "M", "Medium", K651 = "L", "Light", K651 = "D", "Dark")</f>
        <v>Light</v>
      </c>
      <c r="Q651" t="str">
        <f>_xlfn.XLOOKUP(Orders[[#This Row],[Customer ID]],customers!$A$2:$A$1001,customers!$I$2:$I$1001,,0)</f>
        <v>No</v>
      </c>
    </row>
    <row r="652" spans="2:17" x14ac:dyDescent="0.35">
      <c r="B652" s="2" t="s">
        <v>4163</v>
      </c>
      <c r="C652" s="5">
        <v>43507</v>
      </c>
      <c r="D652" s="2" t="s">
        <v>4164</v>
      </c>
      <c r="E652" t="s">
        <v>6172</v>
      </c>
      <c r="F652" s="2">
        <v>1</v>
      </c>
      <c r="G652" s="2" t="str">
        <f>INDEX(customers!$A$2:$I$1001,MATCH(orders!$D652,customers!$A$2:$A$1001,0), MATCH(orders!G$1,customers!$A$1:$I$1,0))</f>
        <v>Cecily Stebbings</v>
      </c>
      <c r="H652" s="2" t="str">
        <f>IF(INDEX(customers!$A$2:$I$1001,MATCH(orders!$D652,customers!$A$2:$A$1001,0), MATCH(orders!H$1,customers!$A$1:$I$1,0)) = 0, " ", INDEX(customers!$A$2:$I$1001,MATCH(orders!$D652,customers!$A$2:$A$1001,0), MATCH(orders!H$1,customers!$A$1:$I$1,0)))</f>
        <v>cstebbingsi2@drupal.org</v>
      </c>
      <c r="I652" s="2" t="str">
        <f>_xlfn.XLOOKUP(D652,customers!$A$1:$A$1001,customers!$G$1:$G$1001,,0)</f>
        <v>United States</v>
      </c>
      <c r="J652" t="str">
        <f>INDEX(products!$A$1:$G$49,MATCH(orders!$E652,products!$A$1:$A$49,0), MATCH(orders!J$1,products!$A$1:$G$1,0))</f>
        <v>Rob</v>
      </c>
      <c r="K652" t="str">
        <f>INDEX(products!$A$1:$G$49,MATCH(orders!$E652,products!$A$1:$A$49,0), MATCH(orders!K$1,products!$A$1:$G$1,0))</f>
        <v>D</v>
      </c>
      <c r="L652" s="3">
        <f>INDEX(products!$A$1:$G$49,MATCH(orders!$E652,products!$A$1:$A$49,0), MATCH(orders!L$1,products!$A$1:$G$1,0))</f>
        <v>0.5</v>
      </c>
      <c r="M652" s="4">
        <f>INDEX(products!$A$1:$G$49,MATCH(orders!$E652,products!$A$1:$A$49,0), MATCH(orders!M$1,products!$A$1:$G$1,0))</f>
        <v>5.3699999999999992</v>
      </c>
      <c r="N652" s="4">
        <f t="shared" si="20"/>
        <v>5.3699999999999992</v>
      </c>
      <c r="O652" t="str">
        <f t="shared" si="21"/>
        <v>Robusta</v>
      </c>
      <c r="P652" t="str" cm="1">
        <f t="array" ref="P652">_xlfn.IFS(K652 = "M", "Medium", K652 = "L", "Light", K652 = "D", "Dark")</f>
        <v>Dark</v>
      </c>
      <c r="Q652" t="str">
        <f>_xlfn.XLOOKUP(Orders[[#This Row],[Customer ID]],customers!$A$2:$A$1001,customers!$I$2:$I$1001,,0)</f>
        <v>Yes</v>
      </c>
    </row>
    <row r="653" spans="2:17" x14ac:dyDescent="0.35">
      <c r="B653" s="2" t="s">
        <v>4169</v>
      </c>
      <c r="C653" s="5">
        <v>44084</v>
      </c>
      <c r="D653" s="2" t="s">
        <v>4170</v>
      </c>
      <c r="E653" t="s">
        <v>6179</v>
      </c>
      <c r="F653" s="2">
        <v>4</v>
      </c>
      <c r="G653" s="2" t="str">
        <f>INDEX(customers!$A$2:$I$1001,MATCH(orders!$D653,customers!$A$2:$A$1001,0), MATCH(orders!G$1,customers!$A$1:$I$1,0))</f>
        <v>Giana Tonnesen</v>
      </c>
      <c r="H653" s="2" t="str">
        <f>IF(INDEX(customers!$A$2:$I$1001,MATCH(orders!$D653,customers!$A$2:$A$1001,0), MATCH(orders!H$1,customers!$A$1:$I$1,0)) = 0, " ", INDEX(customers!$A$2:$I$1001,MATCH(orders!$D653,customers!$A$2:$A$1001,0), MATCH(orders!H$1,customers!$A$1:$I$1,0)))</f>
        <v xml:space="preserve"> </v>
      </c>
      <c r="I653" s="2" t="str">
        <f>_xlfn.XLOOKUP(D653,customers!$A$1:$A$1001,customers!$G$1:$G$1001,,0)</f>
        <v>United States</v>
      </c>
      <c r="J653" t="str">
        <f>INDEX(products!$A$1:$G$49,MATCH(orders!$E653,products!$A$1:$A$49,0), MATCH(orders!J$1,products!$A$1:$G$1,0))</f>
        <v>Rob</v>
      </c>
      <c r="K653" t="str">
        <f>INDEX(products!$A$1:$G$49,MATCH(orders!$E653,products!$A$1:$A$49,0), MATCH(orders!K$1,products!$A$1:$G$1,0))</f>
        <v>L</v>
      </c>
      <c r="L653" s="3">
        <f>INDEX(products!$A$1:$G$49,MATCH(orders!$E653,products!$A$1:$A$49,0), MATCH(orders!L$1,products!$A$1:$G$1,0))</f>
        <v>1</v>
      </c>
      <c r="M653" s="4">
        <f>INDEX(products!$A$1:$G$49,MATCH(orders!$E653,products!$A$1:$A$49,0), MATCH(orders!M$1,products!$A$1:$G$1,0))</f>
        <v>11.95</v>
      </c>
      <c r="N653" s="4">
        <f t="shared" si="20"/>
        <v>47.8</v>
      </c>
      <c r="O653" t="str">
        <f t="shared" si="21"/>
        <v>Robusta</v>
      </c>
      <c r="P653" t="str" cm="1">
        <f t="array" ref="P653">_xlfn.IFS(K653 = "M", "Medium", K653 = "L", "Light", K653 = "D", "Dark")</f>
        <v>Light</v>
      </c>
      <c r="Q653" t="str">
        <f>_xlfn.XLOOKUP(Orders[[#This Row],[Customer ID]],customers!$A$2:$A$1001,customers!$I$2:$I$1001,,0)</f>
        <v>No</v>
      </c>
    </row>
    <row r="654" spans="2:17" x14ac:dyDescent="0.35">
      <c r="B654" s="2" t="s">
        <v>4174</v>
      </c>
      <c r="C654" s="5">
        <v>43892</v>
      </c>
      <c r="D654" s="2" t="s">
        <v>4175</v>
      </c>
      <c r="E654" t="s">
        <v>6170</v>
      </c>
      <c r="F654" s="2">
        <v>4</v>
      </c>
      <c r="G654" s="2" t="str">
        <f>INDEX(customers!$A$2:$I$1001,MATCH(orders!$D654,customers!$A$2:$A$1001,0), MATCH(orders!G$1,customers!$A$1:$I$1,0))</f>
        <v>Rhetta Zywicki</v>
      </c>
      <c r="H654" s="2" t="str">
        <f>IF(INDEX(customers!$A$2:$I$1001,MATCH(orders!$D654,customers!$A$2:$A$1001,0), MATCH(orders!H$1,customers!$A$1:$I$1,0)) = 0, " ", INDEX(customers!$A$2:$I$1001,MATCH(orders!$D654,customers!$A$2:$A$1001,0), MATCH(orders!H$1,customers!$A$1:$I$1,0)))</f>
        <v>rzywickii4@ifeng.com</v>
      </c>
      <c r="I654" s="2" t="str">
        <f>_xlfn.XLOOKUP(D654,customers!$A$1:$A$1001,customers!$G$1:$G$1001,,0)</f>
        <v>Ireland</v>
      </c>
      <c r="J654" t="str">
        <f>INDEX(products!$A$1:$G$49,MATCH(orders!$E654,products!$A$1:$A$49,0), MATCH(orders!J$1,products!$A$1:$G$1,0))</f>
        <v>Lib</v>
      </c>
      <c r="K654" t="str">
        <f>INDEX(products!$A$1:$G$49,MATCH(orders!$E654,products!$A$1:$A$49,0), MATCH(orders!K$1,products!$A$1:$G$1,0))</f>
        <v>L</v>
      </c>
      <c r="L654" s="3">
        <f>INDEX(products!$A$1:$G$49,MATCH(orders!$E654,products!$A$1:$A$49,0), MATCH(orders!L$1,products!$A$1:$G$1,0))</f>
        <v>1</v>
      </c>
      <c r="M654" s="4">
        <f>INDEX(products!$A$1:$G$49,MATCH(orders!$E654,products!$A$1:$A$49,0), MATCH(orders!M$1,products!$A$1:$G$1,0))</f>
        <v>15.85</v>
      </c>
      <c r="N654" s="4">
        <f t="shared" si="20"/>
        <v>63.4</v>
      </c>
      <c r="O654" t="str">
        <f t="shared" si="21"/>
        <v>Liberica</v>
      </c>
      <c r="P654" t="str" cm="1">
        <f t="array" ref="P654">_xlfn.IFS(K654 = "M", "Medium", K654 = "L", "Light", K654 = "D", "Dark")</f>
        <v>Light</v>
      </c>
      <c r="Q654" t="str">
        <f>_xlfn.XLOOKUP(Orders[[#This Row],[Customer ID]],customers!$A$2:$A$1001,customers!$I$2:$I$1001,,0)</f>
        <v>No</v>
      </c>
    </row>
    <row r="655" spans="2:17" x14ac:dyDescent="0.35">
      <c r="B655" s="2" t="s">
        <v>4179</v>
      </c>
      <c r="C655" s="5">
        <v>44375</v>
      </c>
      <c r="D655" s="2" t="s">
        <v>4180</v>
      </c>
      <c r="E655" t="s">
        <v>6175</v>
      </c>
      <c r="F655" s="2">
        <v>4</v>
      </c>
      <c r="G655" s="2" t="str">
        <f>INDEX(customers!$A$2:$I$1001,MATCH(orders!$D655,customers!$A$2:$A$1001,0), MATCH(orders!G$1,customers!$A$1:$I$1,0))</f>
        <v>Almeria Burgett</v>
      </c>
      <c r="H655" s="2" t="str">
        <f>IF(INDEX(customers!$A$2:$I$1001,MATCH(orders!$D655,customers!$A$2:$A$1001,0), MATCH(orders!H$1,customers!$A$1:$I$1,0)) = 0, " ", INDEX(customers!$A$2:$I$1001,MATCH(orders!$D655,customers!$A$2:$A$1001,0), MATCH(orders!H$1,customers!$A$1:$I$1,0)))</f>
        <v>aburgetti5@moonfruit.com</v>
      </c>
      <c r="I655" s="2" t="str">
        <f>_xlfn.XLOOKUP(D655,customers!$A$1:$A$1001,customers!$G$1:$G$1001,,0)</f>
        <v>United States</v>
      </c>
      <c r="J655" t="str">
        <f>INDEX(products!$A$1:$G$49,MATCH(orders!$E655,products!$A$1:$A$49,0), MATCH(orders!J$1,products!$A$1:$G$1,0))</f>
        <v>Ara</v>
      </c>
      <c r="K655" t="str">
        <f>INDEX(products!$A$1:$G$49,MATCH(orders!$E655,products!$A$1:$A$49,0), MATCH(orders!K$1,products!$A$1:$G$1,0))</f>
        <v>M</v>
      </c>
      <c r="L655" s="3">
        <f>INDEX(products!$A$1:$G$49,MATCH(orders!$E655,products!$A$1:$A$49,0), MATCH(orders!L$1,products!$A$1:$G$1,0))</f>
        <v>2.5</v>
      </c>
      <c r="M655" s="4">
        <f>INDEX(products!$A$1:$G$49,MATCH(orders!$E655,products!$A$1:$A$49,0), MATCH(orders!M$1,products!$A$1:$G$1,0))</f>
        <v>25.874999999999996</v>
      </c>
      <c r="N655" s="4">
        <f t="shared" si="20"/>
        <v>103.49999999999999</v>
      </c>
      <c r="O655" t="str">
        <f t="shared" si="21"/>
        <v>Arabica</v>
      </c>
      <c r="P655" t="str" cm="1">
        <f t="array" ref="P655">_xlfn.IFS(K655 = "M", "Medium", K655 = "L", "Light", K655 = "D", "Dark")</f>
        <v>Medium</v>
      </c>
      <c r="Q655" t="str">
        <f>_xlfn.XLOOKUP(Orders[[#This Row],[Customer ID]],customers!$A$2:$A$1001,customers!$I$2:$I$1001,,0)</f>
        <v>No</v>
      </c>
    </row>
    <row r="656" spans="2:17" x14ac:dyDescent="0.35">
      <c r="B656" s="2" t="s">
        <v>4185</v>
      </c>
      <c r="C656" s="5">
        <v>43476</v>
      </c>
      <c r="D656" s="2" t="s">
        <v>4186</v>
      </c>
      <c r="E656" t="s">
        <v>6168</v>
      </c>
      <c r="F656" s="2">
        <v>3</v>
      </c>
      <c r="G656" s="2" t="str">
        <f>INDEX(customers!$A$2:$I$1001,MATCH(orders!$D656,customers!$A$2:$A$1001,0), MATCH(orders!G$1,customers!$A$1:$I$1,0))</f>
        <v>Marvin Malloy</v>
      </c>
      <c r="H656" s="2" t="str">
        <f>IF(INDEX(customers!$A$2:$I$1001,MATCH(orders!$D656,customers!$A$2:$A$1001,0), MATCH(orders!H$1,customers!$A$1:$I$1,0)) = 0, " ", INDEX(customers!$A$2:$I$1001,MATCH(orders!$D656,customers!$A$2:$A$1001,0), MATCH(orders!H$1,customers!$A$1:$I$1,0)))</f>
        <v>mmalloyi6@seattletimes.com</v>
      </c>
      <c r="I656" s="2" t="str">
        <f>_xlfn.XLOOKUP(D656,customers!$A$1:$A$1001,customers!$G$1:$G$1001,,0)</f>
        <v>United States</v>
      </c>
      <c r="J656" t="str">
        <f>INDEX(products!$A$1:$G$49,MATCH(orders!$E656,products!$A$1:$A$49,0), MATCH(orders!J$1,products!$A$1:$G$1,0))</f>
        <v>Ara</v>
      </c>
      <c r="K656" t="str">
        <f>INDEX(products!$A$1:$G$49,MATCH(orders!$E656,products!$A$1:$A$49,0), MATCH(orders!K$1,products!$A$1:$G$1,0))</f>
        <v>D</v>
      </c>
      <c r="L656" s="3">
        <f>INDEX(products!$A$1:$G$49,MATCH(orders!$E656,products!$A$1:$A$49,0), MATCH(orders!L$1,products!$A$1:$G$1,0))</f>
        <v>2.5</v>
      </c>
      <c r="M656" s="4">
        <f>INDEX(products!$A$1:$G$49,MATCH(orders!$E656,products!$A$1:$A$49,0), MATCH(orders!M$1,products!$A$1:$G$1,0))</f>
        <v>22.884999999999998</v>
      </c>
      <c r="N656" s="4">
        <f t="shared" si="20"/>
        <v>68.655000000000001</v>
      </c>
      <c r="O656" t="str">
        <f t="shared" si="21"/>
        <v>Arabica</v>
      </c>
      <c r="P656" t="str" cm="1">
        <f t="array" ref="P656">_xlfn.IFS(K656 = "M", "Medium", K656 = "L", "Light", K656 = "D", "Dark")</f>
        <v>Dark</v>
      </c>
      <c r="Q656" t="str">
        <f>_xlfn.XLOOKUP(Orders[[#This Row],[Customer ID]],customers!$A$2:$A$1001,customers!$I$2:$I$1001,,0)</f>
        <v>No</v>
      </c>
    </row>
    <row r="657" spans="2:17" x14ac:dyDescent="0.35">
      <c r="B657" s="2" t="s">
        <v>4191</v>
      </c>
      <c r="C657" s="5">
        <v>43728</v>
      </c>
      <c r="D657" s="2" t="s">
        <v>4192</v>
      </c>
      <c r="E657" t="s">
        <v>6151</v>
      </c>
      <c r="F657" s="2">
        <v>2</v>
      </c>
      <c r="G657" s="2" t="str">
        <f>INDEX(customers!$A$2:$I$1001,MATCH(orders!$D657,customers!$A$2:$A$1001,0), MATCH(orders!G$1,customers!$A$1:$I$1,0))</f>
        <v>Maxim McParland</v>
      </c>
      <c r="H657" s="2" t="str">
        <f>IF(INDEX(customers!$A$2:$I$1001,MATCH(orders!$D657,customers!$A$2:$A$1001,0), MATCH(orders!H$1,customers!$A$1:$I$1,0)) = 0, " ", INDEX(customers!$A$2:$I$1001,MATCH(orders!$D657,customers!$A$2:$A$1001,0), MATCH(orders!H$1,customers!$A$1:$I$1,0)))</f>
        <v>mmcparlandi7@w3.org</v>
      </c>
      <c r="I657" s="2" t="str">
        <f>_xlfn.XLOOKUP(D657,customers!$A$1:$A$1001,customers!$G$1:$G$1001,,0)</f>
        <v>United States</v>
      </c>
      <c r="J657" t="str">
        <f>INDEX(products!$A$1:$G$49,MATCH(orders!$E657,products!$A$1:$A$49,0), MATCH(orders!J$1,products!$A$1:$G$1,0))</f>
        <v>Rob</v>
      </c>
      <c r="K657" t="str">
        <f>INDEX(products!$A$1:$G$49,MATCH(orders!$E657,products!$A$1:$A$49,0), MATCH(orders!K$1,products!$A$1:$G$1,0))</f>
        <v>M</v>
      </c>
      <c r="L657" s="3">
        <f>INDEX(products!$A$1:$G$49,MATCH(orders!$E657,products!$A$1:$A$49,0), MATCH(orders!L$1,products!$A$1:$G$1,0))</f>
        <v>2.5</v>
      </c>
      <c r="M657" s="4">
        <f>INDEX(products!$A$1:$G$49,MATCH(orders!$E657,products!$A$1:$A$49,0), MATCH(orders!M$1,products!$A$1:$G$1,0))</f>
        <v>22.884999999999998</v>
      </c>
      <c r="N657" s="4">
        <f t="shared" si="20"/>
        <v>45.769999999999996</v>
      </c>
      <c r="O657" t="str">
        <f t="shared" si="21"/>
        <v>Robusta</v>
      </c>
      <c r="P657" t="str" cm="1">
        <f t="array" ref="P657">_xlfn.IFS(K657 = "M", "Medium", K657 = "L", "Light", K657 = "D", "Dark")</f>
        <v>Medium</v>
      </c>
      <c r="Q657" t="str">
        <f>_xlfn.XLOOKUP(Orders[[#This Row],[Customer ID]],customers!$A$2:$A$1001,customers!$I$2:$I$1001,,0)</f>
        <v>Yes</v>
      </c>
    </row>
    <row r="658" spans="2:17" x14ac:dyDescent="0.35">
      <c r="B658" s="2" t="s">
        <v>4196</v>
      </c>
      <c r="C658" s="5">
        <v>44485</v>
      </c>
      <c r="D658" s="2" t="s">
        <v>4197</v>
      </c>
      <c r="E658" t="s">
        <v>6143</v>
      </c>
      <c r="F658" s="2">
        <v>4</v>
      </c>
      <c r="G658" s="2" t="str">
        <f>INDEX(customers!$A$2:$I$1001,MATCH(orders!$D658,customers!$A$2:$A$1001,0), MATCH(orders!G$1,customers!$A$1:$I$1,0))</f>
        <v>Sylas Jennaroy</v>
      </c>
      <c r="H658" s="2" t="str">
        <f>IF(INDEX(customers!$A$2:$I$1001,MATCH(orders!$D658,customers!$A$2:$A$1001,0), MATCH(orders!H$1,customers!$A$1:$I$1,0)) = 0, " ", INDEX(customers!$A$2:$I$1001,MATCH(orders!$D658,customers!$A$2:$A$1001,0), MATCH(orders!H$1,customers!$A$1:$I$1,0)))</f>
        <v>sjennaroyi8@purevolume.com</v>
      </c>
      <c r="I658" s="2" t="str">
        <f>_xlfn.XLOOKUP(D658,customers!$A$1:$A$1001,customers!$G$1:$G$1001,,0)</f>
        <v>United States</v>
      </c>
      <c r="J658" t="str">
        <f>INDEX(products!$A$1:$G$49,MATCH(orders!$E658,products!$A$1:$A$49,0), MATCH(orders!J$1,products!$A$1:$G$1,0))</f>
        <v>Lib</v>
      </c>
      <c r="K658" t="str">
        <f>INDEX(products!$A$1:$G$49,MATCH(orders!$E658,products!$A$1:$A$49,0), MATCH(orders!K$1,products!$A$1:$G$1,0))</f>
        <v>D</v>
      </c>
      <c r="L658" s="3">
        <f>INDEX(products!$A$1:$G$49,MATCH(orders!$E658,products!$A$1:$A$49,0), MATCH(orders!L$1,products!$A$1:$G$1,0))</f>
        <v>1</v>
      </c>
      <c r="M658" s="4">
        <f>INDEX(products!$A$1:$G$49,MATCH(orders!$E658,products!$A$1:$A$49,0), MATCH(orders!M$1,products!$A$1:$G$1,0))</f>
        <v>12.95</v>
      </c>
      <c r="N658" s="4">
        <f t="shared" si="20"/>
        <v>51.8</v>
      </c>
      <c r="O658" t="str">
        <f t="shared" si="21"/>
        <v>Liberica</v>
      </c>
      <c r="P658" t="str" cm="1">
        <f t="array" ref="P658">_xlfn.IFS(K658 = "M", "Medium", K658 = "L", "Light", K658 = "D", "Dark")</f>
        <v>Dark</v>
      </c>
      <c r="Q658" t="str">
        <f>_xlfn.XLOOKUP(Orders[[#This Row],[Customer ID]],customers!$A$2:$A$1001,customers!$I$2:$I$1001,,0)</f>
        <v>No</v>
      </c>
    </row>
    <row r="659" spans="2:17" x14ac:dyDescent="0.35">
      <c r="B659" s="2" t="s">
        <v>4201</v>
      </c>
      <c r="C659" s="5">
        <v>43831</v>
      </c>
      <c r="D659" s="2" t="s">
        <v>4202</v>
      </c>
      <c r="E659" t="s">
        <v>6157</v>
      </c>
      <c r="F659" s="2">
        <v>2</v>
      </c>
      <c r="G659" s="2" t="str">
        <f>INDEX(customers!$A$2:$I$1001,MATCH(orders!$D659,customers!$A$2:$A$1001,0), MATCH(orders!G$1,customers!$A$1:$I$1,0))</f>
        <v>Wren Place</v>
      </c>
      <c r="H659" s="2" t="str">
        <f>IF(INDEX(customers!$A$2:$I$1001,MATCH(orders!$D659,customers!$A$2:$A$1001,0), MATCH(orders!H$1,customers!$A$1:$I$1,0)) = 0, " ", INDEX(customers!$A$2:$I$1001,MATCH(orders!$D659,customers!$A$2:$A$1001,0), MATCH(orders!H$1,customers!$A$1:$I$1,0)))</f>
        <v>wplacei9@wsj.com</v>
      </c>
      <c r="I659" s="2" t="str">
        <f>_xlfn.XLOOKUP(D659,customers!$A$1:$A$1001,customers!$G$1:$G$1001,,0)</f>
        <v>United States</v>
      </c>
      <c r="J659" t="str">
        <f>INDEX(products!$A$1:$G$49,MATCH(orders!$E659,products!$A$1:$A$49,0), MATCH(orders!J$1,products!$A$1:$G$1,0))</f>
        <v>Ara</v>
      </c>
      <c r="K659" t="str">
        <f>INDEX(products!$A$1:$G$49,MATCH(orders!$E659,products!$A$1:$A$49,0), MATCH(orders!K$1,products!$A$1:$G$1,0))</f>
        <v>M</v>
      </c>
      <c r="L659" s="3">
        <f>INDEX(products!$A$1:$G$49,MATCH(orders!$E659,products!$A$1:$A$49,0), MATCH(orders!L$1,products!$A$1:$G$1,0))</f>
        <v>0.5</v>
      </c>
      <c r="M659" s="4">
        <f>INDEX(products!$A$1:$G$49,MATCH(orders!$E659,products!$A$1:$A$49,0), MATCH(orders!M$1,products!$A$1:$G$1,0))</f>
        <v>6.75</v>
      </c>
      <c r="N659" s="4">
        <f t="shared" si="20"/>
        <v>13.5</v>
      </c>
      <c r="O659" t="str">
        <f t="shared" si="21"/>
        <v>Arabica</v>
      </c>
      <c r="P659" t="str" cm="1">
        <f t="array" ref="P659">_xlfn.IFS(K659 = "M", "Medium", K659 = "L", "Light", K659 = "D", "Dark")</f>
        <v>Medium</v>
      </c>
      <c r="Q659" t="str">
        <f>_xlfn.XLOOKUP(Orders[[#This Row],[Customer ID]],customers!$A$2:$A$1001,customers!$I$2:$I$1001,,0)</f>
        <v>Yes</v>
      </c>
    </row>
    <row r="660" spans="2:17" x14ac:dyDescent="0.35">
      <c r="B660" s="2" t="s">
        <v>4207</v>
      </c>
      <c r="C660" s="5">
        <v>44630</v>
      </c>
      <c r="D660" s="2" t="s">
        <v>4263</v>
      </c>
      <c r="E660" t="s">
        <v>6139</v>
      </c>
      <c r="F660" s="2">
        <v>3</v>
      </c>
      <c r="G660" s="2" t="str">
        <f>INDEX(customers!$A$2:$I$1001,MATCH(orders!$D660,customers!$A$2:$A$1001,0), MATCH(orders!G$1,customers!$A$1:$I$1,0))</f>
        <v>Janella Millett</v>
      </c>
      <c r="H660" s="2" t="str">
        <f>IF(INDEX(customers!$A$2:$I$1001,MATCH(orders!$D660,customers!$A$2:$A$1001,0), MATCH(orders!H$1,customers!$A$1:$I$1,0)) = 0, " ", INDEX(customers!$A$2:$I$1001,MATCH(orders!$D660,customers!$A$2:$A$1001,0), MATCH(orders!H$1,customers!$A$1:$I$1,0)))</f>
        <v>jmillettik@addtoany.com</v>
      </c>
      <c r="I660" s="2" t="str">
        <f>_xlfn.XLOOKUP(D660,customers!$A$1:$A$1001,customers!$G$1:$G$1001,,0)</f>
        <v>United States</v>
      </c>
      <c r="J660" t="str">
        <f>INDEX(products!$A$1:$G$49,MATCH(orders!$E660,products!$A$1:$A$49,0), MATCH(orders!J$1,products!$A$1:$G$1,0))</f>
        <v>Exc</v>
      </c>
      <c r="K660" t="str">
        <f>INDEX(products!$A$1:$G$49,MATCH(orders!$E660,products!$A$1:$A$49,0), MATCH(orders!K$1,products!$A$1:$G$1,0))</f>
        <v>M</v>
      </c>
      <c r="L660" s="3">
        <f>INDEX(products!$A$1:$G$49,MATCH(orders!$E660,products!$A$1:$A$49,0), MATCH(orders!L$1,products!$A$1:$G$1,0))</f>
        <v>0.5</v>
      </c>
      <c r="M660" s="4">
        <f>INDEX(products!$A$1:$G$49,MATCH(orders!$E660,products!$A$1:$A$49,0), MATCH(orders!M$1,products!$A$1:$G$1,0))</f>
        <v>8.25</v>
      </c>
      <c r="N660" s="4">
        <f t="shared" si="20"/>
        <v>24.75</v>
      </c>
      <c r="O660" t="str">
        <f t="shared" si="21"/>
        <v>Excelsa</v>
      </c>
      <c r="P660" t="str" cm="1">
        <f t="array" ref="P660">_xlfn.IFS(K660 = "M", "Medium", K660 = "L", "Light", K660 = "D", "Dark")</f>
        <v>Medium</v>
      </c>
      <c r="Q660" t="str">
        <f>_xlfn.XLOOKUP(Orders[[#This Row],[Customer ID]],customers!$A$2:$A$1001,customers!$I$2:$I$1001,,0)</f>
        <v>Yes</v>
      </c>
    </row>
    <row r="661" spans="2:17" x14ac:dyDescent="0.35">
      <c r="B661" s="2" t="s">
        <v>4211</v>
      </c>
      <c r="C661" s="5">
        <v>44693</v>
      </c>
      <c r="D661" s="2" t="s">
        <v>4212</v>
      </c>
      <c r="E661" t="s">
        <v>6168</v>
      </c>
      <c r="F661" s="2">
        <v>2</v>
      </c>
      <c r="G661" s="2" t="str">
        <f>INDEX(customers!$A$2:$I$1001,MATCH(orders!$D661,customers!$A$2:$A$1001,0), MATCH(orders!G$1,customers!$A$1:$I$1,0))</f>
        <v>Dollie Gadsden</v>
      </c>
      <c r="H661" s="2" t="str">
        <f>IF(INDEX(customers!$A$2:$I$1001,MATCH(orders!$D661,customers!$A$2:$A$1001,0), MATCH(orders!H$1,customers!$A$1:$I$1,0)) = 0, " ", INDEX(customers!$A$2:$I$1001,MATCH(orders!$D661,customers!$A$2:$A$1001,0), MATCH(orders!H$1,customers!$A$1:$I$1,0)))</f>
        <v>dgadsdenib@google.com.hk</v>
      </c>
      <c r="I661" s="2" t="str">
        <f>_xlfn.XLOOKUP(D661,customers!$A$1:$A$1001,customers!$G$1:$G$1001,,0)</f>
        <v>Ireland</v>
      </c>
      <c r="J661" t="str">
        <f>INDEX(products!$A$1:$G$49,MATCH(orders!$E661,products!$A$1:$A$49,0), MATCH(orders!J$1,products!$A$1:$G$1,0))</f>
        <v>Ara</v>
      </c>
      <c r="K661" t="str">
        <f>INDEX(products!$A$1:$G$49,MATCH(orders!$E661,products!$A$1:$A$49,0), MATCH(orders!K$1,products!$A$1:$G$1,0))</f>
        <v>D</v>
      </c>
      <c r="L661" s="3">
        <f>INDEX(products!$A$1:$G$49,MATCH(orders!$E661,products!$A$1:$A$49,0), MATCH(orders!L$1,products!$A$1:$G$1,0))</f>
        <v>2.5</v>
      </c>
      <c r="M661" s="4">
        <f>INDEX(products!$A$1:$G$49,MATCH(orders!$E661,products!$A$1:$A$49,0), MATCH(orders!M$1,products!$A$1:$G$1,0))</f>
        <v>22.884999999999998</v>
      </c>
      <c r="N661" s="4">
        <f t="shared" si="20"/>
        <v>45.769999999999996</v>
      </c>
      <c r="O661" t="str">
        <f t="shared" si="21"/>
        <v>Arabica</v>
      </c>
      <c r="P661" t="str" cm="1">
        <f t="array" ref="P661">_xlfn.IFS(K661 = "M", "Medium", K661 = "L", "Light", K661 = "D", "Dark")</f>
        <v>Dark</v>
      </c>
      <c r="Q661" t="str">
        <f>_xlfn.XLOOKUP(Orders[[#This Row],[Customer ID]],customers!$A$2:$A$1001,customers!$I$2:$I$1001,,0)</f>
        <v>Yes</v>
      </c>
    </row>
    <row r="662" spans="2:17" x14ac:dyDescent="0.35">
      <c r="B662" s="2" t="s">
        <v>4217</v>
      </c>
      <c r="C662" s="5">
        <v>44084</v>
      </c>
      <c r="D662" s="2" t="s">
        <v>4218</v>
      </c>
      <c r="E662" t="s">
        <v>6176</v>
      </c>
      <c r="F662" s="2">
        <v>6</v>
      </c>
      <c r="G662" s="2" t="str">
        <f>INDEX(customers!$A$2:$I$1001,MATCH(orders!$D662,customers!$A$2:$A$1001,0), MATCH(orders!G$1,customers!$A$1:$I$1,0))</f>
        <v>Val Wakelin</v>
      </c>
      <c r="H662" s="2" t="str">
        <f>IF(INDEX(customers!$A$2:$I$1001,MATCH(orders!$D662,customers!$A$2:$A$1001,0), MATCH(orders!H$1,customers!$A$1:$I$1,0)) = 0, " ", INDEX(customers!$A$2:$I$1001,MATCH(orders!$D662,customers!$A$2:$A$1001,0), MATCH(orders!H$1,customers!$A$1:$I$1,0)))</f>
        <v>vwakelinic@unesco.org</v>
      </c>
      <c r="I662" s="2" t="str">
        <f>_xlfn.XLOOKUP(D662,customers!$A$1:$A$1001,customers!$G$1:$G$1001,,0)</f>
        <v>United States</v>
      </c>
      <c r="J662" t="str">
        <f>INDEX(products!$A$1:$G$49,MATCH(orders!$E662,products!$A$1:$A$49,0), MATCH(orders!J$1,products!$A$1:$G$1,0))</f>
        <v>Exc</v>
      </c>
      <c r="K662" t="str">
        <f>INDEX(products!$A$1:$G$49,MATCH(orders!$E662,products!$A$1:$A$49,0), MATCH(orders!K$1,products!$A$1:$G$1,0))</f>
        <v>L</v>
      </c>
      <c r="L662" s="3">
        <f>INDEX(products!$A$1:$G$49,MATCH(orders!$E662,products!$A$1:$A$49,0), MATCH(orders!L$1,products!$A$1:$G$1,0))</f>
        <v>0.5</v>
      </c>
      <c r="M662" s="4">
        <f>INDEX(products!$A$1:$G$49,MATCH(orders!$E662,products!$A$1:$A$49,0), MATCH(orders!M$1,products!$A$1:$G$1,0))</f>
        <v>8.91</v>
      </c>
      <c r="N662" s="4">
        <f t="shared" si="20"/>
        <v>53.46</v>
      </c>
      <c r="O662" t="str">
        <f t="shared" si="21"/>
        <v>Excelsa</v>
      </c>
      <c r="P662" t="str" cm="1">
        <f t="array" ref="P662">_xlfn.IFS(K662 = "M", "Medium", K662 = "L", "Light", K662 = "D", "Dark")</f>
        <v>Light</v>
      </c>
      <c r="Q662" t="str">
        <f>_xlfn.XLOOKUP(Orders[[#This Row],[Customer ID]],customers!$A$2:$A$1001,customers!$I$2:$I$1001,,0)</f>
        <v>No</v>
      </c>
    </row>
    <row r="663" spans="2:17" x14ac:dyDescent="0.35">
      <c r="B663" s="2" t="s">
        <v>4223</v>
      </c>
      <c r="C663" s="5">
        <v>44485</v>
      </c>
      <c r="D663" s="2" t="s">
        <v>4224</v>
      </c>
      <c r="E663" t="s">
        <v>6152</v>
      </c>
      <c r="F663" s="2">
        <v>6</v>
      </c>
      <c r="G663" s="2" t="str">
        <f>INDEX(customers!$A$2:$I$1001,MATCH(orders!$D663,customers!$A$2:$A$1001,0), MATCH(orders!G$1,customers!$A$1:$I$1,0))</f>
        <v>Annie Campsall</v>
      </c>
      <c r="H663" s="2" t="str">
        <f>IF(INDEX(customers!$A$2:$I$1001,MATCH(orders!$D663,customers!$A$2:$A$1001,0), MATCH(orders!H$1,customers!$A$1:$I$1,0)) = 0, " ", INDEX(customers!$A$2:$I$1001,MATCH(orders!$D663,customers!$A$2:$A$1001,0), MATCH(orders!H$1,customers!$A$1:$I$1,0)))</f>
        <v>acampsallid@zimbio.com</v>
      </c>
      <c r="I663" s="2" t="str">
        <f>_xlfn.XLOOKUP(D663,customers!$A$1:$A$1001,customers!$G$1:$G$1001,,0)</f>
        <v>United States</v>
      </c>
      <c r="J663" t="str">
        <f>INDEX(products!$A$1:$G$49,MATCH(orders!$E663,products!$A$1:$A$49,0), MATCH(orders!J$1,products!$A$1:$G$1,0))</f>
        <v>Ara</v>
      </c>
      <c r="K663" t="str">
        <f>INDEX(products!$A$1:$G$49,MATCH(orders!$E663,products!$A$1:$A$49,0), MATCH(orders!K$1,products!$A$1:$G$1,0))</f>
        <v>M</v>
      </c>
      <c r="L663" s="3">
        <f>INDEX(products!$A$1:$G$49,MATCH(orders!$E663,products!$A$1:$A$49,0), MATCH(orders!L$1,products!$A$1:$G$1,0))</f>
        <v>0.2</v>
      </c>
      <c r="M663" s="4">
        <f>INDEX(products!$A$1:$G$49,MATCH(orders!$E663,products!$A$1:$A$49,0), MATCH(orders!M$1,products!$A$1:$G$1,0))</f>
        <v>3.375</v>
      </c>
      <c r="N663" s="4">
        <f t="shared" si="20"/>
        <v>20.25</v>
      </c>
      <c r="O663" t="str">
        <f t="shared" si="21"/>
        <v>Arabica</v>
      </c>
      <c r="P663" t="str" cm="1">
        <f t="array" ref="P663">_xlfn.IFS(K663 = "M", "Medium", K663 = "L", "Light", K663 = "D", "Dark")</f>
        <v>Medium</v>
      </c>
      <c r="Q663" t="str">
        <f>_xlfn.XLOOKUP(Orders[[#This Row],[Customer ID]],customers!$A$2:$A$1001,customers!$I$2:$I$1001,,0)</f>
        <v>Yes</v>
      </c>
    </row>
    <row r="664" spans="2:17" x14ac:dyDescent="0.35">
      <c r="B664" s="2" t="s">
        <v>4229</v>
      </c>
      <c r="C664" s="5">
        <v>44364</v>
      </c>
      <c r="D664" s="2" t="s">
        <v>4230</v>
      </c>
      <c r="E664" t="s">
        <v>6165</v>
      </c>
      <c r="F664" s="2">
        <v>5</v>
      </c>
      <c r="G664" s="2" t="str">
        <f>INDEX(customers!$A$2:$I$1001,MATCH(orders!$D664,customers!$A$2:$A$1001,0), MATCH(orders!G$1,customers!$A$1:$I$1,0))</f>
        <v>Shermy Moseby</v>
      </c>
      <c r="H664" s="2" t="str">
        <f>IF(INDEX(customers!$A$2:$I$1001,MATCH(orders!$D664,customers!$A$2:$A$1001,0), MATCH(orders!H$1,customers!$A$1:$I$1,0)) = 0, " ", INDEX(customers!$A$2:$I$1001,MATCH(orders!$D664,customers!$A$2:$A$1001,0), MATCH(orders!H$1,customers!$A$1:$I$1,0)))</f>
        <v>smosebyie@stanford.edu</v>
      </c>
      <c r="I664" s="2" t="str">
        <f>_xlfn.XLOOKUP(D664,customers!$A$1:$A$1001,customers!$G$1:$G$1001,,0)</f>
        <v>United States</v>
      </c>
      <c r="J664" t="str">
        <f>INDEX(products!$A$1:$G$49,MATCH(orders!$E664,products!$A$1:$A$49,0), MATCH(orders!J$1,products!$A$1:$G$1,0))</f>
        <v>Lib</v>
      </c>
      <c r="K664" t="str">
        <f>INDEX(products!$A$1:$G$49,MATCH(orders!$E664,products!$A$1:$A$49,0), MATCH(orders!K$1,products!$A$1:$G$1,0))</f>
        <v>D</v>
      </c>
      <c r="L664" s="3">
        <f>INDEX(products!$A$1:$G$49,MATCH(orders!$E664,products!$A$1:$A$49,0), MATCH(orders!L$1,products!$A$1:$G$1,0))</f>
        <v>2.5</v>
      </c>
      <c r="M664" s="4">
        <f>INDEX(products!$A$1:$G$49,MATCH(orders!$E664,products!$A$1:$A$49,0), MATCH(orders!M$1,products!$A$1:$G$1,0))</f>
        <v>29.784999999999997</v>
      </c>
      <c r="N664" s="4">
        <f t="shared" si="20"/>
        <v>148.92499999999998</v>
      </c>
      <c r="O664" t="str">
        <f t="shared" si="21"/>
        <v>Liberica</v>
      </c>
      <c r="P664" t="str" cm="1">
        <f t="array" ref="P664">_xlfn.IFS(K664 = "M", "Medium", K664 = "L", "Light", K664 = "D", "Dark")</f>
        <v>Dark</v>
      </c>
      <c r="Q664" t="str">
        <f>_xlfn.XLOOKUP(Orders[[#This Row],[Customer ID]],customers!$A$2:$A$1001,customers!$I$2:$I$1001,,0)</f>
        <v>No</v>
      </c>
    </row>
    <row r="665" spans="2:17" x14ac:dyDescent="0.35">
      <c r="B665" s="2" t="s">
        <v>4234</v>
      </c>
      <c r="C665" s="5">
        <v>43554</v>
      </c>
      <c r="D665" s="2" t="s">
        <v>4235</v>
      </c>
      <c r="E665" t="s">
        <v>6155</v>
      </c>
      <c r="F665" s="2">
        <v>6</v>
      </c>
      <c r="G665" s="2" t="str">
        <f>INDEX(customers!$A$2:$I$1001,MATCH(orders!$D665,customers!$A$2:$A$1001,0), MATCH(orders!G$1,customers!$A$1:$I$1,0))</f>
        <v>Corrie Wass</v>
      </c>
      <c r="H665" s="2" t="str">
        <f>IF(INDEX(customers!$A$2:$I$1001,MATCH(orders!$D665,customers!$A$2:$A$1001,0), MATCH(orders!H$1,customers!$A$1:$I$1,0)) = 0, " ", INDEX(customers!$A$2:$I$1001,MATCH(orders!$D665,customers!$A$2:$A$1001,0), MATCH(orders!H$1,customers!$A$1:$I$1,0)))</f>
        <v>cwassif@prweb.com</v>
      </c>
      <c r="I665" s="2" t="str">
        <f>_xlfn.XLOOKUP(D665,customers!$A$1:$A$1001,customers!$G$1:$G$1001,,0)</f>
        <v>United States</v>
      </c>
      <c r="J665" t="str">
        <f>INDEX(products!$A$1:$G$49,MATCH(orders!$E665,products!$A$1:$A$49,0), MATCH(orders!J$1,products!$A$1:$G$1,0))</f>
        <v>Ara</v>
      </c>
      <c r="K665" t="str">
        <f>INDEX(products!$A$1:$G$49,MATCH(orders!$E665,products!$A$1:$A$49,0), MATCH(orders!K$1,products!$A$1:$G$1,0))</f>
        <v>M</v>
      </c>
      <c r="L665" s="3">
        <f>INDEX(products!$A$1:$G$49,MATCH(orders!$E665,products!$A$1:$A$49,0), MATCH(orders!L$1,products!$A$1:$G$1,0))</f>
        <v>1</v>
      </c>
      <c r="M665" s="4">
        <f>INDEX(products!$A$1:$G$49,MATCH(orders!$E665,products!$A$1:$A$49,0), MATCH(orders!M$1,products!$A$1:$G$1,0))</f>
        <v>11.25</v>
      </c>
      <c r="N665" s="4">
        <f t="shared" si="20"/>
        <v>67.5</v>
      </c>
      <c r="O665" t="str">
        <f t="shared" si="21"/>
        <v>Arabica</v>
      </c>
      <c r="P665" t="str" cm="1">
        <f t="array" ref="P665">_xlfn.IFS(K665 = "M", "Medium", K665 = "L", "Light", K665 = "D", "Dark")</f>
        <v>Medium</v>
      </c>
      <c r="Q665" t="str">
        <f>_xlfn.XLOOKUP(Orders[[#This Row],[Customer ID]],customers!$A$2:$A$1001,customers!$I$2:$I$1001,,0)</f>
        <v>No</v>
      </c>
    </row>
    <row r="666" spans="2:17" x14ac:dyDescent="0.35">
      <c r="B666" s="2" t="s">
        <v>4239</v>
      </c>
      <c r="C666" s="5">
        <v>44549</v>
      </c>
      <c r="D666" s="2" t="s">
        <v>4240</v>
      </c>
      <c r="E666" t="s">
        <v>6183</v>
      </c>
      <c r="F666" s="2">
        <v>6</v>
      </c>
      <c r="G666" s="2" t="str">
        <f>INDEX(customers!$A$2:$I$1001,MATCH(orders!$D666,customers!$A$2:$A$1001,0), MATCH(orders!G$1,customers!$A$1:$I$1,0))</f>
        <v>Ira Sjostrom</v>
      </c>
      <c r="H666" s="2" t="str">
        <f>IF(INDEX(customers!$A$2:$I$1001,MATCH(orders!$D666,customers!$A$2:$A$1001,0), MATCH(orders!H$1,customers!$A$1:$I$1,0)) = 0, " ", INDEX(customers!$A$2:$I$1001,MATCH(orders!$D666,customers!$A$2:$A$1001,0), MATCH(orders!H$1,customers!$A$1:$I$1,0)))</f>
        <v>isjostromig@pbs.org</v>
      </c>
      <c r="I666" s="2" t="str">
        <f>_xlfn.XLOOKUP(D666,customers!$A$1:$A$1001,customers!$G$1:$G$1001,,0)</f>
        <v>United States</v>
      </c>
      <c r="J666" t="str">
        <f>INDEX(products!$A$1:$G$49,MATCH(orders!$E666,products!$A$1:$A$49,0), MATCH(orders!J$1,products!$A$1:$G$1,0))</f>
        <v>Exc</v>
      </c>
      <c r="K666" t="str">
        <f>INDEX(products!$A$1:$G$49,MATCH(orders!$E666,products!$A$1:$A$49,0), MATCH(orders!K$1,products!$A$1:$G$1,0))</f>
        <v>D</v>
      </c>
      <c r="L666" s="3">
        <f>INDEX(products!$A$1:$G$49,MATCH(orders!$E666,products!$A$1:$A$49,0), MATCH(orders!L$1,products!$A$1:$G$1,0))</f>
        <v>1</v>
      </c>
      <c r="M666" s="4">
        <f>INDEX(products!$A$1:$G$49,MATCH(orders!$E666,products!$A$1:$A$49,0), MATCH(orders!M$1,products!$A$1:$G$1,0))</f>
        <v>12.15</v>
      </c>
      <c r="N666" s="4">
        <f t="shared" si="20"/>
        <v>72.900000000000006</v>
      </c>
      <c r="O666" t="str">
        <f t="shared" si="21"/>
        <v>Excelsa</v>
      </c>
      <c r="P666" t="str" cm="1">
        <f t="array" ref="P666">_xlfn.IFS(K666 = "M", "Medium", K666 = "L", "Light", K666 = "D", "Dark")</f>
        <v>Dark</v>
      </c>
      <c r="Q666" t="str">
        <f>_xlfn.XLOOKUP(Orders[[#This Row],[Customer ID]],customers!$A$2:$A$1001,customers!$I$2:$I$1001,,0)</f>
        <v>No</v>
      </c>
    </row>
    <row r="667" spans="2:17" x14ac:dyDescent="0.35">
      <c r="B667" s="2" t="s">
        <v>4239</v>
      </c>
      <c r="C667" s="5">
        <v>44549</v>
      </c>
      <c r="D667" s="2" t="s">
        <v>4240</v>
      </c>
      <c r="E667" t="s">
        <v>6150</v>
      </c>
      <c r="F667" s="2">
        <v>2</v>
      </c>
      <c r="G667" s="2" t="str">
        <f>INDEX(customers!$A$2:$I$1001,MATCH(orders!$D667,customers!$A$2:$A$1001,0), MATCH(orders!G$1,customers!$A$1:$I$1,0))</f>
        <v>Ira Sjostrom</v>
      </c>
      <c r="H667" s="2" t="str">
        <f>IF(INDEX(customers!$A$2:$I$1001,MATCH(orders!$D667,customers!$A$2:$A$1001,0), MATCH(orders!H$1,customers!$A$1:$I$1,0)) = 0, " ", INDEX(customers!$A$2:$I$1001,MATCH(orders!$D667,customers!$A$2:$A$1001,0), MATCH(orders!H$1,customers!$A$1:$I$1,0)))</f>
        <v>isjostromig@pbs.org</v>
      </c>
      <c r="I667" s="2" t="str">
        <f>_xlfn.XLOOKUP(D667,customers!$A$1:$A$1001,customers!$G$1:$G$1001,,0)</f>
        <v>United States</v>
      </c>
      <c r="J667" t="str">
        <f>INDEX(products!$A$1:$G$49,MATCH(orders!$E667,products!$A$1:$A$49,0), MATCH(orders!J$1,products!$A$1:$G$1,0))</f>
        <v>Lib</v>
      </c>
      <c r="K667" t="str">
        <f>INDEX(products!$A$1:$G$49,MATCH(orders!$E667,products!$A$1:$A$49,0), MATCH(orders!K$1,products!$A$1:$G$1,0))</f>
        <v>D</v>
      </c>
      <c r="L667" s="3">
        <f>INDEX(products!$A$1:$G$49,MATCH(orders!$E667,products!$A$1:$A$49,0), MATCH(orders!L$1,products!$A$1:$G$1,0))</f>
        <v>0.2</v>
      </c>
      <c r="M667" s="4">
        <f>INDEX(products!$A$1:$G$49,MATCH(orders!$E667,products!$A$1:$A$49,0), MATCH(orders!M$1,products!$A$1:$G$1,0))</f>
        <v>3.8849999999999998</v>
      </c>
      <c r="N667" s="4">
        <f t="shared" si="20"/>
        <v>7.77</v>
      </c>
      <c r="O667" t="str">
        <f t="shared" si="21"/>
        <v>Liberica</v>
      </c>
      <c r="P667" t="str" cm="1">
        <f t="array" ref="P667">_xlfn.IFS(K667 = "M", "Medium", K667 = "L", "Light", K667 = "D", "Dark")</f>
        <v>Dark</v>
      </c>
      <c r="Q667" t="str">
        <f>_xlfn.XLOOKUP(Orders[[#This Row],[Customer ID]],customers!$A$2:$A$1001,customers!$I$2:$I$1001,,0)</f>
        <v>No</v>
      </c>
    </row>
    <row r="668" spans="2:17" x14ac:dyDescent="0.35">
      <c r="B668" s="2" t="s">
        <v>4250</v>
      </c>
      <c r="C668" s="5">
        <v>43987</v>
      </c>
      <c r="D668" s="2" t="s">
        <v>4251</v>
      </c>
      <c r="E668" t="s">
        <v>6168</v>
      </c>
      <c r="F668" s="2">
        <v>4</v>
      </c>
      <c r="G668" s="2" t="str">
        <f>INDEX(customers!$A$2:$I$1001,MATCH(orders!$D668,customers!$A$2:$A$1001,0), MATCH(orders!G$1,customers!$A$1:$I$1,0))</f>
        <v>Jermaine Branchett</v>
      </c>
      <c r="H668" s="2" t="str">
        <f>IF(INDEX(customers!$A$2:$I$1001,MATCH(orders!$D668,customers!$A$2:$A$1001,0), MATCH(orders!H$1,customers!$A$1:$I$1,0)) = 0, " ", INDEX(customers!$A$2:$I$1001,MATCH(orders!$D668,customers!$A$2:$A$1001,0), MATCH(orders!H$1,customers!$A$1:$I$1,0)))</f>
        <v>jbranchettii@bravesites.com</v>
      </c>
      <c r="I668" s="2" t="str">
        <f>_xlfn.XLOOKUP(D668,customers!$A$1:$A$1001,customers!$G$1:$G$1001,,0)</f>
        <v>United States</v>
      </c>
      <c r="J668" t="str">
        <f>INDEX(products!$A$1:$G$49,MATCH(orders!$E668,products!$A$1:$A$49,0), MATCH(orders!J$1,products!$A$1:$G$1,0))</f>
        <v>Ara</v>
      </c>
      <c r="K668" t="str">
        <f>INDEX(products!$A$1:$G$49,MATCH(orders!$E668,products!$A$1:$A$49,0), MATCH(orders!K$1,products!$A$1:$G$1,0))</f>
        <v>D</v>
      </c>
      <c r="L668" s="3">
        <f>INDEX(products!$A$1:$G$49,MATCH(orders!$E668,products!$A$1:$A$49,0), MATCH(orders!L$1,products!$A$1:$G$1,0))</f>
        <v>2.5</v>
      </c>
      <c r="M668" s="4">
        <f>INDEX(products!$A$1:$G$49,MATCH(orders!$E668,products!$A$1:$A$49,0), MATCH(orders!M$1,products!$A$1:$G$1,0))</f>
        <v>22.884999999999998</v>
      </c>
      <c r="N668" s="4">
        <f t="shared" si="20"/>
        <v>91.539999999999992</v>
      </c>
      <c r="O668" t="str">
        <f t="shared" si="21"/>
        <v>Arabica</v>
      </c>
      <c r="P668" t="str" cm="1">
        <f t="array" ref="P668">_xlfn.IFS(K668 = "M", "Medium", K668 = "L", "Light", K668 = "D", "Dark")</f>
        <v>Dark</v>
      </c>
      <c r="Q668" t="str">
        <f>_xlfn.XLOOKUP(Orders[[#This Row],[Customer ID]],customers!$A$2:$A$1001,customers!$I$2:$I$1001,,0)</f>
        <v>No</v>
      </c>
    </row>
    <row r="669" spans="2:17" x14ac:dyDescent="0.35">
      <c r="B669" s="2" t="s">
        <v>4256</v>
      </c>
      <c r="C669" s="5">
        <v>44451</v>
      </c>
      <c r="D669" s="2" t="s">
        <v>4257</v>
      </c>
      <c r="E669" t="s">
        <v>6147</v>
      </c>
      <c r="F669" s="2">
        <v>6</v>
      </c>
      <c r="G669" s="2" t="str">
        <f>INDEX(customers!$A$2:$I$1001,MATCH(orders!$D669,customers!$A$2:$A$1001,0), MATCH(orders!G$1,customers!$A$1:$I$1,0))</f>
        <v>Nissie Rudland</v>
      </c>
      <c r="H669" s="2" t="str">
        <f>IF(INDEX(customers!$A$2:$I$1001,MATCH(orders!$D669,customers!$A$2:$A$1001,0), MATCH(orders!H$1,customers!$A$1:$I$1,0)) = 0, " ", INDEX(customers!$A$2:$I$1001,MATCH(orders!$D669,customers!$A$2:$A$1001,0), MATCH(orders!H$1,customers!$A$1:$I$1,0)))</f>
        <v>nrudlandij@blogs.com</v>
      </c>
      <c r="I669" s="2" t="str">
        <f>_xlfn.XLOOKUP(D669,customers!$A$1:$A$1001,customers!$G$1:$G$1001,,0)</f>
        <v>Ireland</v>
      </c>
      <c r="J669" t="str">
        <f>INDEX(products!$A$1:$G$49,MATCH(orders!$E669,products!$A$1:$A$49,0), MATCH(orders!J$1,products!$A$1:$G$1,0))</f>
        <v>Ara</v>
      </c>
      <c r="K669" t="str">
        <f>INDEX(products!$A$1:$G$49,MATCH(orders!$E669,products!$A$1:$A$49,0), MATCH(orders!K$1,products!$A$1:$G$1,0))</f>
        <v>D</v>
      </c>
      <c r="L669" s="3">
        <f>INDEX(products!$A$1:$G$49,MATCH(orders!$E669,products!$A$1:$A$49,0), MATCH(orders!L$1,products!$A$1:$G$1,0))</f>
        <v>1</v>
      </c>
      <c r="M669" s="4">
        <f>INDEX(products!$A$1:$G$49,MATCH(orders!$E669,products!$A$1:$A$49,0), MATCH(orders!M$1,products!$A$1:$G$1,0))</f>
        <v>9.9499999999999993</v>
      </c>
      <c r="N669" s="4">
        <f t="shared" si="20"/>
        <v>59.699999999999996</v>
      </c>
      <c r="O669" t="str">
        <f t="shared" si="21"/>
        <v>Arabica</v>
      </c>
      <c r="P669" t="str" cm="1">
        <f t="array" ref="P669">_xlfn.IFS(K669 = "M", "Medium", K669 = "L", "Light", K669 = "D", "Dark")</f>
        <v>Dark</v>
      </c>
      <c r="Q669" t="str">
        <f>_xlfn.XLOOKUP(Orders[[#This Row],[Customer ID]],customers!$A$2:$A$1001,customers!$I$2:$I$1001,,0)</f>
        <v>No</v>
      </c>
    </row>
    <row r="670" spans="2:17" x14ac:dyDescent="0.35">
      <c r="B670" s="2" t="s">
        <v>4262</v>
      </c>
      <c r="C670" s="5">
        <v>44636</v>
      </c>
      <c r="D670" s="2" t="s">
        <v>4263</v>
      </c>
      <c r="E670" t="s">
        <v>6142</v>
      </c>
      <c r="F670" s="2">
        <v>5</v>
      </c>
      <c r="G670" s="2" t="str">
        <f>INDEX(customers!$A$2:$I$1001,MATCH(orders!$D670,customers!$A$2:$A$1001,0), MATCH(orders!G$1,customers!$A$1:$I$1,0))</f>
        <v>Janella Millett</v>
      </c>
      <c r="H670" s="2" t="str">
        <f>IF(INDEX(customers!$A$2:$I$1001,MATCH(orders!$D670,customers!$A$2:$A$1001,0), MATCH(orders!H$1,customers!$A$1:$I$1,0)) = 0, " ", INDEX(customers!$A$2:$I$1001,MATCH(orders!$D670,customers!$A$2:$A$1001,0), MATCH(orders!H$1,customers!$A$1:$I$1,0)))</f>
        <v>jmillettik@addtoany.com</v>
      </c>
      <c r="I670" s="2" t="str">
        <f>_xlfn.XLOOKUP(D670,customers!$A$1:$A$1001,customers!$G$1:$G$1001,,0)</f>
        <v>United States</v>
      </c>
      <c r="J670" t="str">
        <f>INDEX(products!$A$1:$G$49,MATCH(orders!$E670,products!$A$1:$A$49,0), MATCH(orders!J$1,products!$A$1:$G$1,0))</f>
        <v>Rob</v>
      </c>
      <c r="K670" t="str">
        <f>INDEX(products!$A$1:$G$49,MATCH(orders!$E670,products!$A$1:$A$49,0), MATCH(orders!K$1,products!$A$1:$G$1,0))</f>
        <v>L</v>
      </c>
      <c r="L670" s="3">
        <f>INDEX(products!$A$1:$G$49,MATCH(orders!$E670,products!$A$1:$A$49,0), MATCH(orders!L$1,products!$A$1:$G$1,0))</f>
        <v>2.5</v>
      </c>
      <c r="M670" s="4">
        <f>INDEX(products!$A$1:$G$49,MATCH(orders!$E670,products!$A$1:$A$49,0), MATCH(orders!M$1,products!$A$1:$G$1,0))</f>
        <v>27.484999999999996</v>
      </c>
      <c r="N670" s="4">
        <f t="shared" si="20"/>
        <v>137.42499999999998</v>
      </c>
      <c r="O670" t="str">
        <f t="shared" si="21"/>
        <v>Robusta</v>
      </c>
      <c r="P670" t="str" cm="1">
        <f t="array" ref="P670">_xlfn.IFS(K670 = "M", "Medium", K670 = "L", "Light", K670 = "D", "Dark")</f>
        <v>Light</v>
      </c>
      <c r="Q670" t="str">
        <f>_xlfn.XLOOKUP(Orders[[#This Row],[Customer ID]],customers!$A$2:$A$1001,customers!$I$2:$I$1001,,0)</f>
        <v>Yes</v>
      </c>
    </row>
    <row r="671" spans="2:17" x14ac:dyDescent="0.35">
      <c r="B671" s="2" t="s">
        <v>4268</v>
      </c>
      <c r="C671" s="5">
        <v>44551</v>
      </c>
      <c r="D671" s="2" t="s">
        <v>4269</v>
      </c>
      <c r="E671" t="s">
        <v>6181</v>
      </c>
      <c r="F671" s="2">
        <v>2</v>
      </c>
      <c r="G671" s="2" t="str">
        <f>INDEX(customers!$A$2:$I$1001,MATCH(orders!$D671,customers!$A$2:$A$1001,0), MATCH(orders!G$1,customers!$A$1:$I$1,0))</f>
        <v>Ferdie Tourry</v>
      </c>
      <c r="H671" s="2" t="str">
        <f>IF(INDEX(customers!$A$2:$I$1001,MATCH(orders!$D671,customers!$A$2:$A$1001,0), MATCH(orders!H$1,customers!$A$1:$I$1,0)) = 0, " ", INDEX(customers!$A$2:$I$1001,MATCH(orders!$D671,customers!$A$2:$A$1001,0), MATCH(orders!H$1,customers!$A$1:$I$1,0)))</f>
        <v>ftourryil@google.de</v>
      </c>
      <c r="I671" s="2" t="str">
        <f>_xlfn.XLOOKUP(D671,customers!$A$1:$A$1001,customers!$G$1:$G$1001,,0)</f>
        <v>United States</v>
      </c>
      <c r="J671" t="str">
        <f>INDEX(products!$A$1:$G$49,MATCH(orders!$E671,products!$A$1:$A$49,0), MATCH(orders!J$1,products!$A$1:$G$1,0))</f>
        <v>Lib</v>
      </c>
      <c r="K671" t="str">
        <f>INDEX(products!$A$1:$G$49,MATCH(orders!$E671,products!$A$1:$A$49,0), MATCH(orders!K$1,products!$A$1:$G$1,0))</f>
        <v>M</v>
      </c>
      <c r="L671" s="3">
        <f>INDEX(products!$A$1:$G$49,MATCH(orders!$E671,products!$A$1:$A$49,0), MATCH(orders!L$1,products!$A$1:$G$1,0))</f>
        <v>2.5</v>
      </c>
      <c r="M671" s="4">
        <f>INDEX(products!$A$1:$G$49,MATCH(orders!$E671,products!$A$1:$A$49,0), MATCH(orders!M$1,products!$A$1:$G$1,0))</f>
        <v>33.464999999999996</v>
      </c>
      <c r="N671" s="4">
        <f t="shared" si="20"/>
        <v>66.929999999999993</v>
      </c>
      <c r="O671" t="str">
        <f t="shared" si="21"/>
        <v>Liberica</v>
      </c>
      <c r="P671" t="str" cm="1">
        <f t="array" ref="P671">_xlfn.IFS(K671 = "M", "Medium", K671 = "L", "Light", K671 = "D", "Dark")</f>
        <v>Medium</v>
      </c>
      <c r="Q671" t="str">
        <f>_xlfn.XLOOKUP(Orders[[#This Row],[Customer ID]],customers!$A$2:$A$1001,customers!$I$2:$I$1001,,0)</f>
        <v>No</v>
      </c>
    </row>
    <row r="672" spans="2:17" x14ac:dyDescent="0.35">
      <c r="B672" s="2" t="s">
        <v>4274</v>
      </c>
      <c r="C672" s="5">
        <v>43606</v>
      </c>
      <c r="D672" s="2" t="s">
        <v>4275</v>
      </c>
      <c r="E672" t="s">
        <v>6159</v>
      </c>
      <c r="F672" s="2">
        <v>3</v>
      </c>
      <c r="G672" s="2" t="str">
        <f>INDEX(customers!$A$2:$I$1001,MATCH(orders!$D672,customers!$A$2:$A$1001,0), MATCH(orders!G$1,customers!$A$1:$I$1,0))</f>
        <v>Cecil Weatherall</v>
      </c>
      <c r="H672" s="2" t="str">
        <f>IF(INDEX(customers!$A$2:$I$1001,MATCH(orders!$D672,customers!$A$2:$A$1001,0), MATCH(orders!H$1,customers!$A$1:$I$1,0)) = 0, " ", INDEX(customers!$A$2:$I$1001,MATCH(orders!$D672,customers!$A$2:$A$1001,0), MATCH(orders!H$1,customers!$A$1:$I$1,0)))</f>
        <v>cweatherallim@toplist.cz</v>
      </c>
      <c r="I672" s="2" t="str">
        <f>_xlfn.XLOOKUP(D672,customers!$A$1:$A$1001,customers!$G$1:$G$1001,,0)</f>
        <v>United States</v>
      </c>
      <c r="J672" t="str">
        <f>INDEX(products!$A$1:$G$49,MATCH(orders!$E672,products!$A$1:$A$49,0), MATCH(orders!J$1,products!$A$1:$G$1,0))</f>
        <v>Lib</v>
      </c>
      <c r="K672" t="str">
        <f>INDEX(products!$A$1:$G$49,MATCH(orders!$E672,products!$A$1:$A$49,0), MATCH(orders!K$1,products!$A$1:$G$1,0))</f>
        <v>M</v>
      </c>
      <c r="L672" s="3">
        <f>INDEX(products!$A$1:$G$49,MATCH(orders!$E672,products!$A$1:$A$49,0), MATCH(orders!L$1,products!$A$1:$G$1,0))</f>
        <v>0.2</v>
      </c>
      <c r="M672" s="4">
        <f>INDEX(products!$A$1:$G$49,MATCH(orders!$E672,products!$A$1:$A$49,0), MATCH(orders!M$1,products!$A$1:$G$1,0))</f>
        <v>4.3650000000000002</v>
      </c>
      <c r="N672" s="4">
        <f t="shared" si="20"/>
        <v>13.095000000000001</v>
      </c>
      <c r="O672" t="str">
        <f t="shared" si="21"/>
        <v>Liberica</v>
      </c>
      <c r="P672" t="str" cm="1">
        <f t="array" ref="P672">_xlfn.IFS(K672 = "M", "Medium", K672 = "L", "Light", K672 = "D", "Dark")</f>
        <v>Medium</v>
      </c>
      <c r="Q672" t="str">
        <f>_xlfn.XLOOKUP(Orders[[#This Row],[Customer ID]],customers!$A$2:$A$1001,customers!$I$2:$I$1001,,0)</f>
        <v>Yes</v>
      </c>
    </row>
    <row r="673" spans="2:17" x14ac:dyDescent="0.35">
      <c r="B673" s="2" t="s">
        <v>4280</v>
      </c>
      <c r="C673" s="5">
        <v>44495</v>
      </c>
      <c r="D673" s="2" t="s">
        <v>4281</v>
      </c>
      <c r="E673" t="s">
        <v>6179</v>
      </c>
      <c r="F673" s="2">
        <v>5</v>
      </c>
      <c r="G673" s="2" t="str">
        <f>INDEX(customers!$A$2:$I$1001,MATCH(orders!$D673,customers!$A$2:$A$1001,0), MATCH(orders!G$1,customers!$A$1:$I$1,0))</f>
        <v>Gale Heindrick</v>
      </c>
      <c r="H673" s="2" t="str">
        <f>IF(INDEX(customers!$A$2:$I$1001,MATCH(orders!$D673,customers!$A$2:$A$1001,0), MATCH(orders!H$1,customers!$A$1:$I$1,0)) = 0, " ", INDEX(customers!$A$2:$I$1001,MATCH(orders!$D673,customers!$A$2:$A$1001,0), MATCH(orders!H$1,customers!$A$1:$I$1,0)))</f>
        <v>gheindrickin@usda.gov</v>
      </c>
      <c r="I673" s="2" t="str">
        <f>_xlfn.XLOOKUP(D673,customers!$A$1:$A$1001,customers!$G$1:$G$1001,,0)</f>
        <v>United States</v>
      </c>
      <c r="J673" t="str">
        <f>INDEX(products!$A$1:$G$49,MATCH(orders!$E673,products!$A$1:$A$49,0), MATCH(orders!J$1,products!$A$1:$G$1,0))</f>
        <v>Rob</v>
      </c>
      <c r="K673" t="str">
        <f>INDEX(products!$A$1:$G$49,MATCH(orders!$E673,products!$A$1:$A$49,0), MATCH(orders!K$1,products!$A$1:$G$1,0))</f>
        <v>L</v>
      </c>
      <c r="L673" s="3">
        <f>INDEX(products!$A$1:$G$49,MATCH(orders!$E673,products!$A$1:$A$49,0), MATCH(orders!L$1,products!$A$1:$G$1,0))</f>
        <v>1</v>
      </c>
      <c r="M673" s="4">
        <f>INDEX(products!$A$1:$G$49,MATCH(orders!$E673,products!$A$1:$A$49,0), MATCH(orders!M$1,products!$A$1:$G$1,0))</f>
        <v>11.95</v>
      </c>
      <c r="N673" s="4">
        <f t="shared" si="20"/>
        <v>59.75</v>
      </c>
      <c r="O673" t="str">
        <f t="shared" si="21"/>
        <v>Robusta</v>
      </c>
      <c r="P673" t="str" cm="1">
        <f t="array" ref="P673">_xlfn.IFS(K673 = "M", "Medium", K673 = "L", "Light", K673 = "D", "Dark")</f>
        <v>Light</v>
      </c>
      <c r="Q673" t="str">
        <f>_xlfn.XLOOKUP(Orders[[#This Row],[Customer ID]],customers!$A$2:$A$1001,customers!$I$2:$I$1001,,0)</f>
        <v>No</v>
      </c>
    </row>
    <row r="674" spans="2:17" x14ac:dyDescent="0.35">
      <c r="B674" s="2" t="s">
        <v>4286</v>
      </c>
      <c r="C674" s="5">
        <v>43916</v>
      </c>
      <c r="D674" s="2" t="s">
        <v>4287</v>
      </c>
      <c r="E674" t="s">
        <v>6160</v>
      </c>
      <c r="F674" s="2">
        <v>5</v>
      </c>
      <c r="G674" s="2" t="str">
        <f>INDEX(customers!$A$2:$I$1001,MATCH(orders!$D674,customers!$A$2:$A$1001,0), MATCH(orders!G$1,customers!$A$1:$I$1,0))</f>
        <v>Layne Imason</v>
      </c>
      <c r="H674" s="2" t="str">
        <f>IF(INDEX(customers!$A$2:$I$1001,MATCH(orders!$D674,customers!$A$2:$A$1001,0), MATCH(orders!H$1,customers!$A$1:$I$1,0)) = 0, " ", INDEX(customers!$A$2:$I$1001,MATCH(orders!$D674,customers!$A$2:$A$1001,0), MATCH(orders!H$1,customers!$A$1:$I$1,0)))</f>
        <v>limasonio@discuz.net</v>
      </c>
      <c r="I674" s="2" t="str">
        <f>_xlfn.XLOOKUP(D674,customers!$A$1:$A$1001,customers!$G$1:$G$1001,,0)</f>
        <v>United States</v>
      </c>
      <c r="J674" t="str">
        <f>INDEX(products!$A$1:$G$49,MATCH(orders!$E674,products!$A$1:$A$49,0), MATCH(orders!J$1,products!$A$1:$G$1,0))</f>
        <v>Lib</v>
      </c>
      <c r="K674" t="str">
        <f>INDEX(products!$A$1:$G$49,MATCH(orders!$E674,products!$A$1:$A$49,0), MATCH(orders!K$1,products!$A$1:$G$1,0))</f>
        <v>M</v>
      </c>
      <c r="L674" s="3">
        <f>INDEX(products!$A$1:$G$49,MATCH(orders!$E674,products!$A$1:$A$49,0), MATCH(orders!L$1,products!$A$1:$G$1,0))</f>
        <v>0.5</v>
      </c>
      <c r="M674" s="4">
        <f>INDEX(products!$A$1:$G$49,MATCH(orders!$E674,products!$A$1:$A$49,0), MATCH(orders!M$1,products!$A$1:$G$1,0))</f>
        <v>8.73</v>
      </c>
      <c r="N674" s="4">
        <f t="shared" si="20"/>
        <v>43.650000000000006</v>
      </c>
      <c r="O674" t="str">
        <f t="shared" si="21"/>
        <v>Liberica</v>
      </c>
      <c r="P674" t="str" cm="1">
        <f t="array" ref="P674">_xlfn.IFS(K674 = "M", "Medium", K674 = "L", "Light", K674 = "D", "Dark")</f>
        <v>Medium</v>
      </c>
      <c r="Q674" t="str">
        <f>_xlfn.XLOOKUP(Orders[[#This Row],[Customer ID]],customers!$A$2:$A$1001,customers!$I$2:$I$1001,,0)</f>
        <v>Yes</v>
      </c>
    </row>
    <row r="675" spans="2:17" x14ac:dyDescent="0.35">
      <c r="B675" s="2" t="s">
        <v>4291</v>
      </c>
      <c r="C675" s="5">
        <v>44118</v>
      </c>
      <c r="D675" s="2" t="s">
        <v>4292</v>
      </c>
      <c r="E675" t="s">
        <v>6141</v>
      </c>
      <c r="F675" s="2">
        <v>6</v>
      </c>
      <c r="G675" s="2" t="str">
        <f>INDEX(customers!$A$2:$I$1001,MATCH(orders!$D675,customers!$A$2:$A$1001,0), MATCH(orders!G$1,customers!$A$1:$I$1,0))</f>
        <v>Hazel Saill</v>
      </c>
      <c r="H675" s="2" t="str">
        <f>IF(INDEX(customers!$A$2:$I$1001,MATCH(orders!$D675,customers!$A$2:$A$1001,0), MATCH(orders!H$1,customers!$A$1:$I$1,0)) = 0, " ", INDEX(customers!$A$2:$I$1001,MATCH(orders!$D675,customers!$A$2:$A$1001,0), MATCH(orders!H$1,customers!$A$1:$I$1,0)))</f>
        <v>hsaillip@odnoklassniki.ru</v>
      </c>
      <c r="I675" s="2" t="str">
        <f>_xlfn.XLOOKUP(D675,customers!$A$1:$A$1001,customers!$G$1:$G$1001,,0)</f>
        <v>United States</v>
      </c>
      <c r="J675" t="str">
        <f>INDEX(products!$A$1:$G$49,MATCH(orders!$E675,products!$A$1:$A$49,0), MATCH(orders!J$1,products!$A$1:$G$1,0))</f>
        <v>Exc</v>
      </c>
      <c r="K675" t="str">
        <f>INDEX(products!$A$1:$G$49,MATCH(orders!$E675,products!$A$1:$A$49,0), MATCH(orders!K$1,products!$A$1:$G$1,0))</f>
        <v>M</v>
      </c>
      <c r="L675" s="3">
        <f>INDEX(products!$A$1:$G$49,MATCH(orders!$E675,products!$A$1:$A$49,0), MATCH(orders!L$1,products!$A$1:$G$1,0))</f>
        <v>1</v>
      </c>
      <c r="M675" s="4">
        <f>INDEX(products!$A$1:$G$49,MATCH(orders!$E675,products!$A$1:$A$49,0), MATCH(orders!M$1,products!$A$1:$G$1,0))</f>
        <v>13.75</v>
      </c>
      <c r="N675" s="4">
        <f t="shared" si="20"/>
        <v>82.5</v>
      </c>
      <c r="O675" t="str">
        <f t="shared" si="21"/>
        <v>Excelsa</v>
      </c>
      <c r="P675" t="str" cm="1">
        <f t="array" ref="P675">_xlfn.IFS(K675 = "M", "Medium", K675 = "L", "Light", K675 = "D", "Dark")</f>
        <v>Medium</v>
      </c>
      <c r="Q675" t="str">
        <f>_xlfn.XLOOKUP(Orders[[#This Row],[Customer ID]],customers!$A$2:$A$1001,customers!$I$2:$I$1001,,0)</f>
        <v>Yes</v>
      </c>
    </row>
    <row r="676" spans="2:17" x14ac:dyDescent="0.35">
      <c r="B676" s="2" t="s">
        <v>4297</v>
      </c>
      <c r="C676" s="5">
        <v>44543</v>
      </c>
      <c r="D676" s="2" t="s">
        <v>4298</v>
      </c>
      <c r="E676" t="s">
        <v>6182</v>
      </c>
      <c r="F676" s="2">
        <v>6</v>
      </c>
      <c r="G676" s="2" t="str">
        <f>INDEX(customers!$A$2:$I$1001,MATCH(orders!$D676,customers!$A$2:$A$1001,0), MATCH(orders!G$1,customers!$A$1:$I$1,0))</f>
        <v>Hermann Larvor</v>
      </c>
      <c r="H676" s="2" t="str">
        <f>IF(INDEX(customers!$A$2:$I$1001,MATCH(orders!$D676,customers!$A$2:$A$1001,0), MATCH(orders!H$1,customers!$A$1:$I$1,0)) = 0, " ", INDEX(customers!$A$2:$I$1001,MATCH(orders!$D676,customers!$A$2:$A$1001,0), MATCH(orders!H$1,customers!$A$1:$I$1,0)))</f>
        <v>hlarvoriq@last.fm</v>
      </c>
      <c r="I676" s="2" t="str">
        <f>_xlfn.XLOOKUP(D676,customers!$A$1:$A$1001,customers!$G$1:$G$1001,,0)</f>
        <v>United States</v>
      </c>
      <c r="J676" t="str">
        <f>INDEX(products!$A$1:$G$49,MATCH(orders!$E676,products!$A$1:$A$49,0), MATCH(orders!J$1,products!$A$1:$G$1,0))</f>
        <v>Ara</v>
      </c>
      <c r="K676" t="str">
        <f>INDEX(products!$A$1:$G$49,MATCH(orders!$E676,products!$A$1:$A$49,0), MATCH(orders!K$1,products!$A$1:$G$1,0))</f>
        <v>L</v>
      </c>
      <c r="L676" s="3">
        <f>INDEX(products!$A$1:$G$49,MATCH(orders!$E676,products!$A$1:$A$49,0), MATCH(orders!L$1,products!$A$1:$G$1,0))</f>
        <v>2.5</v>
      </c>
      <c r="M676" s="4">
        <f>INDEX(products!$A$1:$G$49,MATCH(orders!$E676,products!$A$1:$A$49,0), MATCH(orders!M$1,products!$A$1:$G$1,0))</f>
        <v>29.784999999999997</v>
      </c>
      <c r="N676" s="4">
        <f t="shared" si="20"/>
        <v>178.70999999999998</v>
      </c>
      <c r="O676" t="str">
        <f t="shared" si="21"/>
        <v>Arabica</v>
      </c>
      <c r="P676" t="str" cm="1">
        <f t="array" ref="P676">_xlfn.IFS(K676 = "M", "Medium", K676 = "L", "Light", K676 = "D", "Dark")</f>
        <v>Light</v>
      </c>
      <c r="Q676" t="str">
        <f>_xlfn.XLOOKUP(Orders[[#This Row],[Customer ID]],customers!$A$2:$A$1001,customers!$I$2:$I$1001,,0)</f>
        <v>Yes</v>
      </c>
    </row>
    <row r="677" spans="2:17" x14ac:dyDescent="0.35">
      <c r="B677" s="2" t="s">
        <v>4303</v>
      </c>
      <c r="C677" s="5">
        <v>44263</v>
      </c>
      <c r="D677" s="2" t="s">
        <v>4304</v>
      </c>
      <c r="E677" t="s">
        <v>6165</v>
      </c>
      <c r="F677" s="2">
        <v>4</v>
      </c>
      <c r="G677" s="2" t="str">
        <f>INDEX(customers!$A$2:$I$1001,MATCH(orders!$D677,customers!$A$2:$A$1001,0), MATCH(orders!G$1,customers!$A$1:$I$1,0))</f>
        <v>Terri Lyford</v>
      </c>
      <c r="H677" s="2" t="str">
        <f>IF(INDEX(customers!$A$2:$I$1001,MATCH(orders!$D677,customers!$A$2:$A$1001,0), MATCH(orders!H$1,customers!$A$1:$I$1,0)) = 0, " ", INDEX(customers!$A$2:$I$1001,MATCH(orders!$D677,customers!$A$2:$A$1001,0), MATCH(orders!H$1,customers!$A$1:$I$1,0)))</f>
        <v xml:space="preserve"> </v>
      </c>
      <c r="I677" s="2" t="str">
        <f>_xlfn.XLOOKUP(D677,customers!$A$1:$A$1001,customers!$G$1:$G$1001,,0)</f>
        <v>United States</v>
      </c>
      <c r="J677" t="str">
        <f>INDEX(products!$A$1:$G$49,MATCH(orders!$E677,products!$A$1:$A$49,0), MATCH(orders!J$1,products!$A$1:$G$1,0))</f>
        <v>Lib</v>
      </c>
      <c r="K677" t="str">
        <f>INDEX(products!$A$1:$G$49,MATCH(orders!$E677,products!$A$1:$A$49,0), MATCH(orders!K$1,products!$A$1:$G$1,0))</f>
        <v>D</v>
      </c>
      <c r="L677" s="3">
        <f>INDEX(products!$A$1:$G$49,MATCH(orders!$E677,products!$A$1:$A$49,0), MATCH(orders!L$1,products!$A$1:$G$1,0))</f>
        <v>2.5</v>
      </c>
      <c r="M677" s="4">
        <f>INDEX(products!$A$1:$G$49,MATCH(orders!$E677,products!$A$1:$A$49,0), MATCH(orders!M$1,products!$A$1:$G$1,0))</f>
        <v>29.784999999999997</v>
      </c>
      <c r="N677" s="4">
        <f t="shared" si="20"/>
        <v>119.13999999999999</v>
      </c>
      <c r="O677" t="str">
        <f t="shared" si="21"/>
        <v>Liberica</v>
      </c>
      <c r="P677" t="str" cm="1">
        <f t="array" ref="P677">_xlfn.IFS(K677 = "M", "Medium", K677 = "L", "Light", K677 = "D", "Dark")</f>
        <v>Dark</v>
      </c>
      <c r="Q677" t="str">
        <f>_xlfn.XLOOKUP(Orders[[#This Row],[Customer ID]],customers!$A$2:$A$1001,customers!$I$2:$I$1001,,0)</f>
        <v>Yes</v>
      </c>
    </row>
    <row r="678" spans="2:17" x14ac:dyDescent="0.35">
      <c r="B678" s="2" t="s">
        <v>4308</v>
      </c>
      <c r="C678" s="5">
        <v>44217</v>
      </c>
      <c r="D678" s="2" t="s">
        <v>4309</v>
      </c>
      <c r="E678" t="s">
        <v>6161</v>
      </c>
      <c r="F678" s="2">
        <v>5</v>
      </c>
      <c r="G678" s="2" t="str">
        <f>INDEX(customers!$A$2:$I$1001,MATCH(orders!$D678,customers!$A$2:$A$1001,0), MATCH(orders!G$1,customers!$A$1:$I$1,0))</f>
        <v>Gabey Cogan</v>
      </c>
      <c r="H678" s="2" t="str">
        <f>IF(INDEX(customers!$A$2:$I$1001,MATCH(orders!$D678,customers!$A$2:$A$1001,0), MATCH(orders!H$1,customers!$A$1:$I$1,0)) = 0, " ", INDEX(customers!$A$2:$I$1001,MATCH(orders!$D678,customers!$A$2:$A$1001,0), MATCH(orders!H$1,customers!$A$1:$I$1,0)))</f>
        <v xml:space="preserve"> </v>
      </c>
      <c r="I678" s="2" t="str">
        <f>_xlfn.XLOOKUP(D678,customers!$A$1:$A$1001,customers!$G$1:$G$1001,,0)</f>
        <v>United States</v>
      </c>
      <c r="J678" t="str">
        <f>INDEX(products!$A$1:$G$49,MATCH(orders!$E678,products!$A$1:$A$49,0), MATCH(orders!J$1,products!$A$1:$G$1,0))</f>
        <v>Lib</v>
      </c>
      <c r="K678" t="str">
        <f>INDEX(products!$A$1:$G$49,MATCH(orders!$E678,products!$A$1:$A$49,0), MATCH(orders!K$1,products!$A$1:$G$1,0))</f>
        <v>L</v>
      </c>
      <c r="L678" s="3">
        <f>INDEX(products!$A$1:$G$49,MATCH(orders!$E678,products!$A$1:$A$49,0), MATCH(orders!L$1,products!$A$1:$G$1,0))</f>
        <v>0.5</v>
      </c>
      <c r="M678" s="4">
        <f>INDEX(products!$A$1:$G$49,MATCH(orders!$E678,products!$A$1:$A$49,0), MATCH(orders!M$1,products!$A$1:$G$1,0))</f>
        <v>9.51</v>
      </c>
      <c r="N678" s="4">
        <f t="shared" si="20"/>
        <v>47.55</v>
      </c>
      <c r="O678" t="str">
        <f t="shared" si="21"/>
        <v>Liberica</v>
      </c>
      <c r="P678" t="str" cm="1">
        <f t="array" ref="P678">_xlfn.IFS(K678 = "M", "Medium", K678 = "L", "Light", K678 = "D", "Dark")</f>
        <v>Light</v>
      </c>
      <c r="Q678" t="str">
        <f>_xlfn.XLOOKUP(Orders[[#This Row],[Customer ID]],customers!$A$2:$A$1001,customers!$I$2:$I$1001,,0)</f>
        <v>No</v>
      </c>
    </row>
    <row r="679" spans="2:17" x14ac:dyDescent="0.35">
      <c r="B679" s="2" t="s">
        <v>4313</v>
      </c>
      <c r="C679" s="5">
        <v>44206</v>
      </c>
      <c r="D679" s="2" t="s">
        <v>4314</v>
      </c>
      <c r="E679" t="s">
        <v>6160</v>
      </c>
      <c r="F679" s="2">
        <v>5</v>
      </c>
      <c r="G679" s="2" t="str">
        <f>INDEX(customers!$A$2:$I$1001,MATCH(orders!$D679,customers!$A$2:$A$1001,0), MATCH(orders!G$1,customers!$A$1:$I$1,0))</f>
        <v>Charin Penwarden</v>
      </c>
      <c r="H679" s="2" t="str">
        <f>IF(INDEX(customers!$A$2:$I$1001,MATCH(orders!$D679,customers!$A$2:$A$1001,0), MATCH(orders!H$1,customers!$A$1:$I$1,0)) = 0, " ", INDEX(customers!$A$2:$I$1001,MATCH(orders!$D679,customers!$A$2:$A$1001,0), MATCH(orders!H$1,customers!$A$1:$I$1,0)))</f>
        <v>cpenwardenit@mlb.com</v>
      </c>
      <c r="I679" s="2" t="str">
        <f>_xlfn.XLOOKUP(D679,customers!$A$1:$A$1001,customers!$G$1:$G$1001,,0)</f>
        <v>Ireland</v>
      </c>
      <c r="J679" t="str">
        <f>INDEX(products!$A$1:$G$49,MATCH(orders!$E679,products!$A$1:$A$49,0), MATCH(orders!J$1,products!$A$1:$G$1,0))</f>
        <v>Lib</v>
      </c>
      <c r="K679" t="str">
        <f>INDEX(products!$A$1:$G$49,MATCH(orders!$E679,products!$A$1:$A$49,0), MATCH(orders!K$1,products!$A$1:$G$1,0))</f>
        <v>M</v>
      </c>
      <c r="L679" s="3">
        <f>INDEX(products!$A$1:$G$49,MATCH(orders!$E679,products!$A$1:$A$49,0), MATCH(orders!L$1,products!$A$1:$G$1,0))</f>
        <v>0.5</v>
      </c>
      <c r="M679" s="4">
        <f>INDEX(products!$A$1:$G$49,MATCH(orders!$E679,products!$A$1:$A$49,0), MATCH(orders!M$1,products!$A$1:$G$1,0))</f>
        <v>8.73</v>
      </c>
      <c r="N679" s="4">
        <f t="shared" si="20"/>
        <v>43.650000000000006</v>
      </c>
      <c r="O679" t="str">
        <f t="shared" si="21"/>
        <v>Liberica</v>
      </c>
      <c r="P679" t="str" cm="1">
        <f t="array" ref="P679">_xlfn.IFS(K679 = "M", "Medium", K679 = "L", "Light", K679 = "D", "Dark")</f>
        <v>Medium</v>
      </c>
      <c r="Q679" t="str">
        <f>_xlfn.XLOOKUP(Orders[[#This Row],[Customer ID]],customers!$A$2:$A$1001,customers!$I$2:$I$1001,,0)</f>
        <v>No</v>
      </c>
    </row>
    <row r="680" spans="2:17" x14ac:dyDescent="0.35">
      <c r="B680" s="2" t="s">
        <v>4319</v>
      </c>
      <c r="C680" s="5">
        <v>44281</v>
      </c>
      <c r="D680" s="2" t="s">
        <v>4320</v>
      </c>
      <c r="E680" t="s">
        <v>6182</v>
      </c>
      <c r="F680" s="2">
        <v>6</v>
      </c>
      <c r="G680" s="2" t="str">
        <f>INDEX(customers!$A$2:$I$1001,MATCH(orders!$D680,customers!$A$2:$A$1001,0), MATCH(orders!G$1,customers!$A$1:$I$1,0))</f>
        <v>Milty Middis</v>
      </c>
      <c r="H680" s="2" t="str">
        <f>IF(INDEX(customers!$A$2:$I$1001,MATCH(orders!$D680,customers!$A$2:$A$1001,0), MATCH(orders!H$1,customers!$A$1:$I$1,0)) = 0, " ", INDEX(customers!$A$2:$I$1001,MATCH(orders!$D680,customers!$A$2:$A$1001,0), MATCH(orders!H$1,customers!$A$1:$I$1,0)))</f>
        <v>mmiddisiu@dmoz.org</v>
      </c>
      <c r="I680" s="2" t="str">
        <f>_xlfn.XLOOKUP(D680,customers!$A$1:$A$1001,customers!$G$1:$G$1001,,0)</f>
        <v>United States</v>
      </c>
      <c r="J680" t="str">
        <f>INDEX(products!$A$1:$G$49,MATCH(orders!$E680,products!$A$1:$A$49,0), MATCH(orders!J$1,products!$A$1:$G$1,0))</f>
        <v>Ara</v>
      </c>
      <c r="K680" t="str">
        <f>INDEX(products!$A$1:$G$49,MATCH(orders!$E680,products!$A$1:$A$49,0), MATCH(orders!K$1,products!$A$1:$G$1,0))</f>
        <v>L</v>
      </c>
      <c r="L680" s="3">
        <f>INDEX(products!$A$1:$G$49,MATCH(orders!$E680,products!$A$1:$A$49,0), MATCH(orders!L$1,products!$A$1:$G$1,0))</f>
        <v>2.5</v>
      </c>
      <c r="M680" s="4">
        <f>INDEX(products!$A$1:$G$49,MATCH(orders!$E680,products!$A$1:$A$49,0), MATCH(orders!M$1,products!$A$1:$G$1,0))</f>
        <v>29.784999999999997</v>
      </c>
      <c r="N680" s="4">
        <f t="shared" si="20"/>
        <v>178.70999999999998</v>
      </c>
      <c r="O680" t="str">
        <f t="shared" si="21"/>
        <v>Arabica</v>
      </c>
      <c r="P680" t="str" cm="1">
        <f t="array" ref="P680">_xlfn.IFS(K680 = "M", "Medium", K680 = "L", "Light", K680 = "D", "Dark")</f>
        <v>Light</v>
      </c>
      <c r="Q680" t="str">
        <f>_xlfn.XLOOKUP(Orders[[#This Row],[Customer ID]],customers!$A$2:$A$1001,customers!$I$2:$I$1001,,0)</f>
        <v>Yes</v>
      </c>
    </row>
    <row r="681" spans="2:17" x14ac:dyDescent="0.35">
      <c r="B681" s="2" t="s">
        <v>4325</v>
      </c>
      <c r="C681" s="5">
        <v>44645</v>
      </c>
      <c r="D681" s="2" t="s">
        <v>4326</v>
      </c>
      <c r="E681" t="s">
        <v>6142</v>
      </c>
      <c r="F681" s="2">
        <v>1</v>
      </c>
      <c r="G681" s="2" t="str">
        <f>INDEX(customers!$A$2:$I$1001,MATCH(orders!$D681,customers!$A$2:$A$1001,0), MATCH(orders!G$1,customers!$A$1:$I$1,0))</f>
        <v>Adrianne Vairow</v>
      </c>
      <c r="H681" s="2" t="str">
        <f>IF(INDEX(customers!$A$2:$I$1001,MATCH(orders!$D681,customers!$A$2:$A$1001,0), MATCH(orders!H$1,customers!$A$1:$I$1,0)) = 0, " ", INDEX(customers!$A$2:$I$1001,MATCH(orders!$D681,customers!$A$2:$A$1001,0), MATCH(orders!H$1,customers!$A$1:$I$1,0)))</f>
        <v>avairowiv@studiopress.com</v>
      </c>
      <c r="I681" s="2" t="str">
        <f>_xlfn.XLOOKUP(D681,customers!$A$1:$A$1001,customers!$G$1:$G$1001,,0)</f>
        <v>United Kingdom</v>
      </c>
      <c r="J681" t="str">
        <f>INDEX(products!$A$1:$G$49,MATCH(orders!$E681,products!$A$1:$A$49,0), MATCH(orders!J$1,products!$A$1:$G$1,0))</f>
        <v>Rob</v>
      </c>
      <c r="K681" t="str">
        <f>INDEX(products!$A$1:$G$49,MATCH(orders!$E681,products!$A$1:$A$49,0), MATCH(orders!K$1,products!$A$1:$G$1,0))</f>
        <v>L</v>
      </c>
      <c r="L681" s="3">
        <f>INDEX(products!$A$1:$G$49,MATCH(orders!$E681,products!$A$1:$A$49,0), MATCH(orders!L$1,products!$A$1:$G$1,0))</f>
        <v>2.5</v>
      </c>
      <c r="M681" s="4">
        <f>INDEX(products!$A$1:$G$49,MATCH(orders!$E681,products!$A$1:$A$49,0), MATCH(orders!M$1,products!$A$1:$G$1,0))</f>
        <v>27.484999999999996</v>
      </c>
      <c r="N681" s="4">
        <f t="shared" si="20"/>
        <v>27.484999999999996</v>
      </c>
      <c r="O681" t="str">
        <f t="shared" si="21"/>
        <v>Robusta</v>
      </c>
      <c r="P681" t="str" cm="1">
        <f t="array" ref="P681">_xlfn.IFS(K681 = "M", "Medium", K681 = "L", "Light", K681 = "D", "Dark")</f>
        <v>Light</v>
      </c>
      <c r="Q681" t="str">
        <f>_xlfn.XLOOKUP(Orders[[#This Row],[Customer ID]],customers!$A$2:$A$1001,customers!$I$2:$I$1001,,0)</f>
        <v>No</v>
      </c>
    </row>
    <row r="682" spans="2:17" x14ac:dyDescent="0.35">
      <c r="B682" s="2" t="s">
        <v>4331</v>
      </c>
      <c r="C682" s="5">
        <v>44399</v>
      </c>
      <c r="D682" s="2" t="s">
        <v>4332</v>
      </c>
      <c r="E682" t="s">
        <v>6155</v>
      </c>
      <c r="F682" s="2">
        <v>5</v>
      </c>
      <c r="G682" s="2" t="str">
        <f>INDEX(customers!$A$2:$I$1001,MATCH(orders!$D682,customers!$A$2:$A$1001,0), MATCH(orders!G$1,customers!$A$1:$I$1,0))</f>
        <v>Anjanette Goldie</v>
      </c>
      <c r="H682" s="2" t="str">
        <f>IF(INDEX(customers!$A$2:$I$1001,MATCH(orders!$D682,customers!$A$2:$A$1001,0), MATCH(orders!H$1,customers!$A$1:$I$1,0)) = 0, " ", INDEX(customers!$A$2:$I$1001,MATCH(orders!$D682,customers!$A$2:$A$1001,0), MATCH(orders!H$1,customers!$A$1:$I$1,0)))</f>
        <v>agoldieiw@goo.gl</v>
      </c>
      <c r="I682" s="2" t="str">
        <f>_xlfn.XLOOKUP(D682,customers!$A$1:$A$1001,customers!$G$1:$G$1001,,0)</f>
        <v>United States</v>
      </c>
      <c r="J682" t="str">
        <f>INDEX(products!$A$1:$G$49,MATCH(orders!$E682,products!$A$1:$A$49,0), MATCH(orders!J$1,products!$A$1:$G$1,0))</f>
        <v>Ara</v>
      </c>
      <c r="K682" t="str">
        <f>INDEX(products!$A$1:$G$49,MATCH(orders!$E682,products!$A$1:$A$49,0), MATCH(orders!K$1,products!$A$1:$G$1,0))</f>
        <v>M</v>
      </c>
      <c r="L682" s="3">
        <f>INDEX(products!$A$1:$G$49,MATCH(orders!$E682,products!$A$1:$A$49,0), MATCH(orders!L$1,products!$A$1:$G$1,0))</f>
        <v>1</v>
      </c>
      <c r="M682" s="4">
        <f>INDEX(products!$A$1:$G$49,MATCH(orders!$E682,products!$A$1:$A$49,0), MATCH(orders!M$1,products!$A$1:$G$1,0))</f>
        <v>11.25</v>
      </c>
      <c r="N682" s="4">
        <f t="shared" si="20"/>
        <v>56.25</v>
      </c>
      <c r="O682" t="str">
        <f t="shared" si="21"/>
        <v>Arabica</v>
      </c>
      <c r="P682" t="str" cm="1">
        <f t="array" ref="P682">_xlfn.IFS(K682 = "M", "Medium", K682 = "L", "Light", K682 = "D", "Dark")</f>
        <v>Medium</v>
      </c>
      <c r="Q682" t="str">
        <f>_xlfn.XLOOKUP(Orders[[#This Row],[Customer ID]],customers!$A$2:$A$1001,customers!$I$2:$I$1001,,0)</f>
        <v>No</v>
      </c>
    </row>
    <row r="683" spans="2:17" x14ac:dyDescent="0.35">
      <c r="B683" s="2" t="s">
        <v>4336</v>
      </c>
      <c r="C683" s="5">
        <v>44080</v>
      </c>
      <c r="D683" s="2" t="s">
        <v>4337</v>
      </c>
      <c r="E683" t="s">
        <v>6145</v>
      </c>
      <c r="F683" s="2">
        <v>2</v>
      </c>
      <c r="G683" s="2" t="str">
        <f>INDEX(customers!$A$2:$I$1001,MATCH(orders!$D683,customers!$A$2:$A$1001,0), MATCH(orders!G$1,customers!$A$1:$I$1,0))</f>
        <v>Nicky Ayris</v>
      </c>
      <c r="H683" s="2" t="str">
        <f>IF(INDEX(customers!$A$2:$I$1001,MATCH(orders!$D683,customers!$A$2:$A$1001,0), MATCH(orders!H$1,customers!$A$1:$I$1,0)) = 0, " ", INDEX(customers!$A$2:$I$1001,MATCH(orders!$D683,customers!$A$2:$A$1001,0), MATCH(orders!H$1,customers!$A$1:$I$1,0)))</f>
        <v>nayrisix@t-online.de</v>
      </c>
      <c r="I683" s="2" t="str">
        <f>_xlfn.XLOOKUP(D683,customers!$A$1:$A$1001,customers!$G$1:$G$1001,,0)</f>
        <v>United Kingdom</v>
      </c>
      <c r="J683" t="str">
        <f>INDEX(products!$A$1:$G$49,MATCH(orders!$E683,products!$A$1:$A$49,0), MATCH(orders!J$1,products!$A$1:$G$1,0))</f>
        <v>Lib</v>
      </c>
      <c r="K683" t="str">
        <f>INDEX(products!$A$1:$G$49,MATCH(orders!$E683,products!$A$1:$A$49,0), MATCH(orders!K$1,products!$A$1:$G$1,0))</f>
        <v>L</v>
      </c>
      <c r="L683" s="3">
        <f>INDEX(products!$A$1:$G$49,MATCH(orders!$E683,products!$A$1:$A$49,0), MATCH(orders!L$1,products!$A$1:$G$1,0))</f>
        <v>0.2</v>
      </c>
      <c r="M683" s="4">
        <f>INDEX(products!$A$1:$G$49,MATCH(orders!$E683,products!$A$1:$A$49,0), MATCH(orders!M$1,products!$A$1:$G$1,0))</f>
        <v>4.7549999999999999</v>
      </c>
      <c r="N683" s="4">
        <f t="shared" si="20"/>
        <v>9.51</v>
      </c>
      <c r="O683" t="str">
        <f t="shared" si="21"/>
        <v>Liberica</v>
      </c>
      <c r="P683" t="str" cm="1">
        <f t="array" ref="P683">_xlfn.IFS(K683 = "M", "Medium", K683 = "L", "Light", K683 = "D", "Dark")</f>
        <v>Light</v>
      </c>
      <c r="Q683" t="str">
        <f>_xlfn.XLOOKUP(Orders[[#This Row],[Customer ID]],customers!$A$2:$A$1001,customers!$I$2:$I$1001,,0)</f>
        <v>Yes</v>
      </c>
    </row>
    <row r="684" spans="2:17" x14ac:dyDescent="0.35">
      <c r="B684" s="2" t="s">
        <v>4342</v>
      </c>
      <c r="C684" s="5">
        <v>43827</v>
      </c>
      <c r="D684" s="2" t="s">
        <v>4343</v>
      </c>
      <c r="E684" t="s">
        <v>6156</v>
      </c>
      <c r="F684" s="2">
        <v>2</v>
      </c>
      <c r="G684" s="2" t="str">
        <f>INDEX(customers!$A$2:$I$1001,MATCH(orders!$D684,customers!$A$2:$A$1001,0), MATCH(orders!G$1,customers!$A$1:$I$1,0))</f>
        <v>Laryssa Benediktovich</v>
      </c>
      <c r="H684" s="2" t="str">
        <f>IF(INDEX(customers!$A$2:$I$1001,MATCH(orders!$D684,customers!$A$2:$A$1001,0), MATCH(orders!H$1,customers!$A$1:$I$1,0)) = 0, " ", INDEX(customers!$A$2:$I$1001,MATCH(orders!$D684,customers!$A$2:$A$1001,0), MATCH(orders!H$1,customers!$A$1:$I$1,0)))</f>
        <v>lbenediktovichiy@wunderground.com</v>
      </c>
      <c r="I684" s="2" t="str">
        <f>_xlfn.XLOOKUP(D684,customers!$A$1:$A$1001,customers!$G$1:$G$1001,,0)</f>
        <v>United States</v>
      </c>
      <c r="J684" t="str">
        <f>INDEX(products!$A$1:$G$49,MATCH(orders!$E684,products!$A$1:$A$49,0), MATCH(orders!J$1,products!$A$1:$G$1,0))</f>
        <v>Exc</v>
      </c>
      <c r="K684" t="str">
        <f>INDEX(products!$A$1:$G$49,MATCH(orders!$E684,products!$A$1:$A$49,0), MATCH(orders!K$1,products!$A$1:$G$1,0))</f>
        <v>M</v>
      </c>
      <c r="L684" s="3">
        <f>INDEX(products!$A$1:$G$49,MATCH(orders!$E684,products!$A$1:$A$49,0), MATCH(orders!L$1,products!$A$1:$G$1,0))</f>
        <v>0.2</v>
      </c>
      <c r="M684" s="4">
        <f>INDEX(products!$A$1:$G$49,MATCH(orders!$E684,products!$A$1:$A$49,0), MATCH(orders!M$1,products!$A$1:$G$1,0))</f>
        <v>4.125</v>
      </c>
      <c r="N684" s="4">
        <f t="shared" si="20"/>
        <v>8.25</v>
      </c>
      <c r="O684" t="str">
        <f t="shared" si="21"/>
        <v>Excelsa</v>
      </c>
      <c r="P684" t="str" cm="1">
        <f t="array" ref="P684">_xlfn.IFS(K684 = "M", "Medium", K684 = "L", "Light", K684 = "D", "Dark")</f>
        <v>Medium</v>
      </c>
      <c r="Q684" t="str">
        <f>_xlfn.XLOOKUP(Orders[[#This Row],[Customer ID]],customers!$A$2:$A$1001,customers!$I$2:$I$1001,,0)</f>
        <v>Yes</v>
      </c>
    </row>
    <row r="685" spans="2:17" x14ac:dyDescent="0.35">
      <c r="B685" s="2" t="s">
        <v>4348</v>
      </c>
      <c r="C685" s="5">
        <v>43941</v>
      </c>
      <c r="D685" s="2" t="s">
        <v>4349</v>
      </c>
      <c r="E685" t="s">
        <v>6169</v>
      </c>
      <c r="F685" s="2">
        <v>6</v>
      </c>
      <c r="G685" s="2" t="str">
        <f>INDEX(customers!$A$2:$I$1001,MATCH(orders!$D685,customers!$A$2:$A$1001,0), MATCH(orders!G$1,customers!$A$1:$I$1,0))</f>
        <v>Theo Jacobovitz</v>
      </c>
      <c r="H685" s="2" t="str">
        <f>IF(INDEX(customers!$A$2:$I$1001,MATCH(orders!$D685,customers!$A$2:$A$1001,0), MATCH(orders!H$1,customers!$A$1:$I$1,0)) = 0, " ", INDEX(customers!$A$2:$I$1001,MATCH(orders!$D685,customers!$A$2:$A$1001,0), MATCH(orders!H$1,customers!$A$1:$I$1,0)))</f>
        <v>tjacobovitziz@cbc.ca</v>
      </c>
      <c r="I685" s="2" t="str">
        <f>_xlfn.XLOOKUP(D685,customers!$A$1:$A$1001,customers!$G$1:$G$1001,,0)</f>
        <v>United States</v>
      </c>
      <c r="J685" t="str">
        <f>INDEX(products!$A$1:$G$49,MATCH(orders!$E685,products!$A$1:$A$49,0), MATCH(orders!J$1,products!$A$1:$G$1,0))</f>
        <v>Lib</v>
      </c>
      <c r="K685" t="str">
        <f>INDEX(products!$A$1:$G$49,MATCH(orders!$E685,products!$A$1:$A$49,0), MATCH(orders!K$1,products!$A$1:$G$1,0))</f>
        <v>D</v>
      </c>
      <c r="L685" s="3">
        <f>INDEX(products!$A$1:$G$49,MATCH(orders!$E685,products!$A$1:$A$49,0), MATCH(orders!L$1,products!$A$1:$G$1,0))</f>
        <v>0.5</v>
      </c>
      <c r="M685" s="4">
        <f>INDEX(products!$A$1:$G$49,MATCH(orders!$E685,products!$A$1:$A$49,0), MATCH(orders!M$1,products!$A$1:$G$1,0))</f>
        <v>7.77</v>
      </c>
      <c r="N685" s="4">
        <f t="shared" si="20"/>
        <v>46.62</v>
      </c>
      <c r="O685" t="str">
        <f t="shared" si="21"/>
        <v>Liberica</v>
      </c>
      <c r="P685" t="str" cm="1">
        <f t="array" ref="P685">_xlfn.IFS(K685 = "M", "Medium", K685 = "L", "Light", K685 = "D", "Dark")</f>
        <v>Dark</v>
      </c>
      <c r="Q685" t="str">
        <f>_xlfn.XLOOKUP(Orders[[#This Row],[Customer ID]],customers!$A$2:$A$1001,customers!$I$2:$I$1001,,0)</f>
        <v>No</v>
      </c>
    </row>
    <row r="686" spans="2:17" x14ac:dyDescent="0.35">
      <c r="B686" s="2" t="s">
        <v>4354</v>
      </c>
      <c r="C686" s="5">
        <v>43517</v>
      </c>
      <c r="D686" s="2" t="s">
        <v>4355</v>
      </c>
      <c r="E686" t="s">
        <v>6179</v>
      </c>
      <c r="F686" s="2">
        <v>6</v>
      </c>
      <c r="G686" s="2" t="str">
        <f>INDEX(customers!$A$2:$I$1001,MATCH(orders!$D686,customers!$A$2:$A$1001,0), MATCH(orders!G$1,customers!$A$1:$I$1,0))</f>
        <v>Becca Ableson</v>
      </c>
      <c r="H686" s="2" t="str">
        <f>IF(INDEX(customers!$A$2:$I$1001,MATCH(orders!$D686,customers!$A$2:$A$1001,0), MATCH(orders!H$1,customers!$A$1:$I$1,0)) = 0, " ", INDEX(customers!$A$2:$I$1001,MATCH(orders!$D686,customers!$A$2:$A$1001,0), MATCH(orders!H$1,customers!$A$1:$I$1,0)))</f>
        <v xml:space="preserve"> </v>
      </c>
      <c r="I686" s="2" t="str">
        <f>_xlfn.XLOOKUP(D686,customers!$A$1:$A$1001,customers!$G$1:$G$1001,,0)</f>
        <v>United States</v>
      </c>
      <c r="J686" t="str">
        <f>INDEX(products!$A$1:$G$49,MATCH(orders!$E686,products!$A$1:$A$49,0), MATCH(orders!J$1,products!$A$1:$G$1,0))</f>
        <v>Rob</v>
      </c>
      <c r="K686" t="str">
        <f>INDEX(products!$A$1:$G$49,MATCH(orders!$E686,products!$A$1:$A$49,0), MATCH(orders!K$1,products!$A$1:$G$1,0))</f>
        <v>L</v>
      </c>
      <c r="L686" s="3">
        <f>INDEX(products!$A$1:$G$49,MATCH(orders!$E686,products!$A$1:$A$49,0), MATCH(orders!L$1,products!$A$1:$G$1,0))</f>
        <v>1</v>
      </c>
      <c r="M686" s="4">
        <f>INDEX(products!$A$1:$G$49,MATCH(orders!$E686,products!$A$1:$A$49,0), MATCH(orders!M$1,products!$A$1:$G$1,0))</f>
        <v>11.95</v>
      </c>
      <c r="N686" s="4">
        <f t="shared" si="20"/>
        <v>71.699999999999989</v>
      </c>
      <c r="O686" t="str">
        <f t="shared" si="21"/>
        <v>Robusta</v>
      </c>
      <c r="P686" t="str" cm="1">
        <f t="array" ref="P686">_xlfn.IFS(K686 = "M", "Medium", K686 = "L", "Light", K686 = "D", "Dark")</f>
        <v>Light</v>
      </c>
      <c r="Q686" t="str">
        <f>_xlfn.XLOOKUP(Orders[[#This Row],[Customer ID]],customers!$A$2:$A$1001,customers!$I$2:$I$1001,,0)</f>
        <v>No</v>
      </c>
    </row>
    <row r="687" spans="2:17" x14ac:dyDescent="0.35">
      <c r="B687" s="2" t="s">
        <v>4359</v>
      </c>
      <c r="C687" s="5">
        <v>44637</v>
      </c>
      <c r="D687" s="2" t="s">
        <v>4360</v>
      </c>
      <c r="E687" t="s">
        <v>6164</v>
      </c>
      <c r="F687" s="2">
        <v>2</v>
      </c>
      <c r="G687" s="2" t="str">
        <f>INDEX(customers!$A$2:$I$1001,MATCH(orders!$D687,customers!$A$2:$A$1001,0), MATCH(orders!G$1,customers!$A$1:$I$1,0))</f>
        <v>Jeno Druitt</v>
      </c>
      <c r="H687" s="2" t="str">
        <f>IF(INDEX(customers!$A$2:$I$1001,MATCH(orders!$D687,customers!$A$2:$A$1001,0), MATCH(orders!H$1,customers!$A$1:$I$1,0)) = 0, " ", INDEX(customers!$A$2:$I$1001,MATCH(orders!$D687,customers!$A$2:$A$1001,0), MATCH(orders!H$1,customers!$A$1:$I$1,0)))</f>
        <v>jdruittj1@feedburner.com</v>
      </c>
      <c r="I687" s="2" t="str">
        <f>_xlfn.XLOOKUP(D687,customers!$A$1:$A$1001,customers!$G$1:$G$1001,,0)</f>
        <v>United States</v>
      </c>
      <c r="J687" t="str">
        <f>INDEX(products!$A$1:$G$49,MATCH(orders!$E687,products!$A$1:$A$49,0), MATCH(orders!J$1,products!$A$1:$G$1,0))</f>
        <v>Lib</v>
      </c>
      <c r="K687" t="str">
        <f>INDEX(products!$A$1:$G$49,MATCH(orders!$E687,products!$A$1:$A$49,0), MATCH(orders!K$1,products!$A$1:$G$1,0))</f>
        <v>L</v>
      </c>
      <c r="L687" s="3">
        <f>INDEX(products!$A$1:$G$49,MATCH(orders!$E687,products!$A$1:$A$49,0), MATCH(orders!L$1,products!$A$1:$G$1,0))</f>
        <v>2.5</v>
      </c>
      <c r="M687" s="4">
        <f>INDEX(products!$A$1:$G$49,MATCH(orders!$E687,products!$A$1:$A$49,0), MATCH(orders!M$1,products!$A$1:$G$1,0))</f>
        <v>36.454999999999998</v>
      </c>
      <c r="N687" s="4">
        <f t="shared" si="20"/>
        <v>72.91</v>
      </c>
      <c r="O687" t="str">
        <f t="shared" si="21"/>
        <v>Liberica</v>
      </c>
      <c r="P687" t="str" cm="1">
        <f t="array" ref="P687">_xlfn.IFS(K687 = "M", "Medium", K687 = "L", "Light", K687 = "D", "Dark")</f>
        <v>Light</v>
      </c>
      <c r="Q687" t="str">
        <f>_xlfn.XLOOKUP(Orders[[#This Row],[Customer ID]],customers!$A$2:$A$1001,customers!$I$2:$I$1001,,0)</f>
        <v>Yes</v>
      </c>
    </row>
    <row r="688" spans="2:17" x14ac:dyDescent="0.35">
      <c r="B688" s="2" t="s">
        <v>4365</v>
      </c>
      <c r="C688" s="5">
        <v>44330</v>
      </c>
      <c r="D688" s="2" t="s">
        <v>4366</v>
      </c>
      <c r="E688" t="s">
        <v>6163</v>
      </c>
      <c r="F688" s="2">
        <v>3</v>
      </c>
      <c r="G688" s="2" t="str">
        <f>INDEX(customers!$A$2:$I$1001,MATCH(orders!$D688,customers!$A$2:$A$1001,0), MATCH(orders!G$1,customers!$A$1:$I$1,0))</f>
        <v>Deonne Shortall</v>
      </c>
      <c r="H688" s="2" t="str">
        <f>IF(INDEX(customers!$A$2:$I$1001,MATCH(orders!$D688,customers!$A$2:$A$1001,0), MATCH(orders!H$1,customers!$A$1:$I$1,0)) = 0, " ", INDEX(customers!$A$2:$I$1001,MATCH(orders!$D688,customers!$A$2:$A$1001,0), MATCH(orders!H$1,customers!$A$1:$I$1,0)))</f>
        <v>dshortallj2@wikipedia.org</v>
      </c>
      <c r="I688" s="2" t="str">
        <f>_xlfn.XLOOKUP(D688,customers!$A$1:$A$1001,customers!$G$1:$G$1001,,0)</f>
        <v>United States</v>
      </c>
      <c r="J688" t="str">
        <f>INDEX(products!$A$1:$G$49,MATCH(orders!$E688,products!$A$1:$A$49,0), MATCH(orders!J$1,products!$A$1:$G$1,0))</f>
        <v>Rob</v>
      </c>
      <c r="K688" t="str">
        <f>INDEX(products!$A$1:$G$49,MATCH(orders!$E688,products!$A$1:$A$49,0), MATCH(orders!K$1,products!$A$1:$G$1,0))</f>
        <v>D</v>
      </c>
      <c r="L688" s="3">
        <f>INDEX(products!$A$1:$G$49,MATCH(orders!$E688,products!$A$1:$A$49,0), MATCH(orders!L$1,products!$A$1:$G$1,0))</f>
        <v>0.2</v>
      </c>
      <c r="M688" s="4">
        <f>INDEX(products!$A$1:$G$49,MATCH(orders!$E688,products!$A$1:$A$49,0), MATCH(orders!M$1,products!$A$1:$G$1,0))</f>
        <v>2.6849999999999996</v>
      </c>
      <c r="N688" s="4">
        <f t="shared" si="20"/>
        <v>8.0549999999999997</v>
      </c>
      <c r="O688" t="str">
        <f t="shared" si="21"/>
        <v>Robusta</v>
      </c>
      <c r="P688" t="str" cm="1">
        <f t="array" ref="P688">_xlfn.IFS(K688 = "M", "Medium", K688 = "L", "Light", K688 = "D", "Dark")</f>
        <v>Dark</v>
      </c>
      <c r="Q688" t="str">
        <f>_xlfn.XLOOKUP(Orders[[#This Row],[Customer ID]],customers!$A$2:$A$1001,customers!$I$2:$I$1001,,0)</f>
        <v>Yes</v>
      </c>
    </row>
    <row r="689" spans="2:17" x14ac:dyDescent="0.35">
      <c r="B689" s="2" t="s">
        <v>4371</v>
      </c>
      <c r="C689" s="5">
        <v>43471</v>
      </c>
      <c r="D689" s="2" t="s">
        <v>4372</v>
      </c>
      <c r="E689" t="s">
        <v>6139</v>
      </c>
      <c r="F689" s="2">
        <v>2</v>
      </c>
      <c r="G689" s="2" t="str">
        <f>INDEX(customers!$A$2:$I$1001,MATCH(orders!$D689,customers!$A$2:$A$1001,0), MATCH(orders!G$1,customers!$A$1:$I$1,0))</f>
        <v>Wilton Cottier</v>
      </c>
      <c r="H689" s="2" t="str">
        <f>IF(INDEX(customers!$A$2:$I$1001,MATCH(orders!$D689,customers!$A$2:$A$1001,0), MATCH(orders!H$1,customers!$A$1:$I$1,0)) = 0, " ", INDEX(customers!$A$2:$I$1001,MATCH(orders!$D689,customers!$A$2:$A$1001,0), MATCH(orders!H$1,customers!$A$1:$I$1,0)))</f>
        <v>wcottierj3@cafepress.com</v>
      </c>
      <c r="I689" s="2" t="str">
        <f>_xlfn.XLOOKUP(D689,customers!$A$1:$A$1001,customers!$G$1:$G$1001,,0)</f>
        <v>United States</v>
      </c>
      <c r="J689" t="str">
        <f>INDEX(products!$A$1:$G$49,MATCH(orders!$E689,products!$A$1:$A$49,0), MATCH(orders!J$1,products!$A$1:$G$1,0))</f>
        <v>Exc</v>
      </c>
      <c r="K689" t="str">
        <f>INDEX(products!$A$1:$G$49,MATCH(orders!$E689,products!$A$1:$A$49,0), MATCH(orders!K$1,products!$A$1:$G$1,0))</f>
        <v>M</v>
      </c>
      <c r="L689" s="3">
        <f>INDEX(products!$A$1:$G$49,MATCH(orders!$E689,products!$A$1:$A$49,0), MATCH(orders!L$1,products!$A$1:$G$1,0))</f>
        <v>0.5</v>
      </c>
      <c r="M689" s="4">
        <f>INDEX(products!$A$1:$G$49,MATCH(orders!$E689,products!$A$1:$A$49,0), MATCH(orders!M$1,products!$A$1:$G$1,0))</f>
        <v>8.25</v>
      </c>
      <c r="N689" s="4">
        <f t="shared" si="20"/>
        <v>16.5</v>
      </c>
      <c r="O689" t="str">
        <f t="shared" si="21"/>
        <v>Excelsa</v>
      </c>
      <c r="P689" t="str" cm="1">
        <f t="array" ref="P689">_xlfn.IFS(K689 = "M", "Medium", K689 = "L", "Light", K689 = "D", "Dark")</f>
        <v>Medium</v>
      </c>
      <c r="Q689" t="str">
        <f>_xlfn.XLOOKUP(Orders[[#This Row],[Customer ID]],customers!$A$2:$A$1001,customers!$I$2:$I$1001,,0)</f>
        <v>No</v>
      </c>
    </row>
    <row r="690" spans="2:17" x14ac:dyDescent="0.35">
      <c r="B690" s="2" t="s">
        <v>4377</v>
      </c>
      <c r="C690" s="5">
        <v>43579</v>
      </c>
      <c r="D690" s="2" t="s">
        <v>4378</v>
      </c>
      <c r="E690" t="s">
        <v>6140</v>
      </c>
      <c r="F690" s="2">
        <v>5</v>
      </c>
      <c r="G690" s="2" t="str">
        <f>INDEX(customers!$A$2:$I$1001,MATCH(orders!$D690,customers!$A$2:$A$1001,0), MATCH(orders!G$1,customers!$A$1:$I$1,0))</f>
        <v>Kevan Grinsted</v>
      </c>
      <c r="H690" s="2" t="str">
        <f>IF(INDEX(customers!$A$2:$I$1001,MATCH(orders!$D690,customers!$A$2:$A$1001,0), MATCH(orders!H$1,customers!$A$1:$I$1,0)) = 0, " ", INDEX(customers!$A$2:$I$1001,MATCH(orders!$D690,customers!$A$2:$A$1001,0), MATCH(orders!H$1,customers!$A$1:$I$1,0)))</f>
        <v>kgrinstedj4@google.com.br</v>
      </c>
      <c r="I690" s="2" t="str">
        <f>_xlfn.XLOOKUP(D690,customers!$A$1:$A$1001,customers!$G$1:$G$1001,,0)</f>
        <v>Ireland</v>
      </c>
      <c r="J690" t="str">
        <f>INDEX(products!$A$1:$G$49,MATCH(orders!$E690,products!$A$1:$A$49,0), MATCH(orders!J$1,products!$A$1:$G$1,0))</f>
        <v>Ara</v>
      </c>
      <c r="K690" t="str">
        <f>INDEX(products!$A$1:$G$49,MATCH(orders!$E690,products!$A$1:$A$49,0), MATCH(orders!K$1,products!$A$1:$G$1,0))</f>
        <v>L</v>
      </c>
      <c r="L690" s="3">
        <f>INDEX(products!$A$1:$G$49,MATCH(orders!$E690,products!$A$1:$A$49,0), MATCH(orders!L$1,products!$A$1:$G$1,0))</f>
        <v>1</v>
      </c>
      <c r="M690" s="4">
        <f>INDEX(products!$A$1:$G$49,MATCH(orders!$E690,products!$A$1:$A$49,0), MATCH(orders!M$1,products!$A$1:$G$1,0))</f>
        <v>12.95</v>
      </c>
      <c r="N690" s="4">
        <f t="shared" si="20"/>
        <v>64.75</v>
      </c>
      <c r="O690" t="str">
        <f t="shared" si="21"/>
        <v>Arabica</v>
      </c>
      <c r="P690" t="str" cm="1">
        <f t="array" ref="P690">_xlfn.IFS(K690 = "M", "Medium", K690 = "L", "Light", K690 = "D", "Dark")</f>
        <v>Light</v>
      </c>
      <c r="Q690" t="str">
        <f>_xlfn.XLOOKUP(Orders[[#This Row],[Customer ID]],customers!$A$2:$A$1001,customers!$I$2:$I$1001,,0)</f>
        <v>No</v>
      </c>
    </row>
    <row r="691" spans="2:17" x14ac:dyDescent="0.35">
      <c r="B691" s="2" t="s">
        <v>4383</v>
      </c>
      <c r="C691" s="5">
        <v>44346</v>
      </c>
      <c r="D691" s="2" t="s">
        <v>4384</v>
      </c>
      <c r="E691" t="s">
        <v>6157</v>
      </c>
      <c r="F691" s="2">
        <v>5</v>
      </c>
      <c r="G691" s="2" t="str">
        <f>INDEX(customers!$A$2:$I$1001,MATCH(orders!$D691,customers!$A$2:$A$1001,0), MATCH(orders!G$1,customers!$A$1:$I$1,0))</f>
        <v>Dionne Skyner</v>
      </c>
      <c r="H691" s="2" t="str">
        <f>IF(INDEX(customers!$A$2:$I$1001,MATCH(orders!$D691,customers!$A$2:$A$1001,0), MATCH(orders!H$1,customers!$A$1:$I$1,0)) = 0, " ", INDEX(customers!$A$2:$I$1001,MATCH(orders!$D691,customers!$A$2:$A$1001,0), MATCH(orders!H$1,customers!$A$1:$I$1,0)))</f>
        <v>dskynerj5@hubpages.com</v>
      </c>
      <c r="I691" s="2" t="str">
        <f>_xlfn.XLOOKUP(D691,customers!$A$1:$A$1001,customers!$G$1:$G$1001,,0)</f>
        <v>United States</v>
      </c>
      <c r="J691" t="str">
        <f>INDEX(products!$A$1:$G$49,MATCH(orders!$E691,products!$A$1:$A$49,0), MATCH(orders!J$1,products!$A$1:$G$1,0))</f>
        <v>Ara</v>
      </c>
      <c r="K691" t="str">
        <f>INDEX(products!$A$1:$G$49,MATCH(orders!$E691,products!$A$1:$A$49,0), MATCH(orders!K$1,products!$A$1:$G$1,0))</f>
        <v>M</v>
      </c>
      <c r="L691" s="3">
        <f>INDEX(products!$A$1:$G$49,MATCH(orders!$E691,products!$A$1:$A$49,0), MATCH(orders!L$1,products!$A$1:$G$1,0))</f>
        <v>0.5</v>
      </c>
      <c r="M691" s="4">
        <f>INDEX(products!$A$1:$G$49,MATCH(orders!$E691,products!$A$1:$A$49,0), MATCH(orders!M$1,products!$A$1:$G$1,0))</f>
        <v>6.75</v>
      </c>
      <c r="N691" s="4">
        <f t="shared" si="20"/>
        <v>33.75</v>
      </c>
      <c r="O691" t="str">
        <f t="shared" si="21"/>
        <v>Arabica</v>
      </c>
      <c r="P691" t="str" cm="1">
        <f t="array" ref="P691">_xlfn.IFS(K691 = "M", "Medium", K691 = "L", "Light", K691 = "D", "Dark")</f>
        <v>Medium</v>
      </c>
      <c r="Q691" t="str">
        <f>_xlfn.XLOOKUP(Orders[[#This Row],[Customer ID]],customers!$A$2:$A$1001,customers!$I$2:$I$1001,,0)</f>
        <v>No</v>
      </c>
    </row>
    <row r="692" spans="2:17" x14ac:dyDescent="0.35">
      <c r="B692" s="2" t="s">
        <v>4389</v>
      </c>
      <c r="C692" s="5">
        <v>44754</v>
      </c>
      <c r="D692" s="2" t="s">
        <v>4390</v>
      </c>
      <c r="E692" t="s">
        <v>6165</v>
      </c>
      <c r="F692" s="2">
        <v>6</v>
      </c>
      <c r="G692" s="2" t="str">
        <f>INDEX(customers!$A$2:$I$1001,MATCH(orders!$D692,customers!$A$2:$A$1001,0), MATCH(orders!G$1,customers!$A$1:$I$1,0))</f>
        <v>Francesco Dressel</v>
      </c>
      <c r="H692" s="2" t="str">
        <f>IF(INDEX(customers!$A$2:$I$1001,MATCH(orders!$D692,customers!$A$2:$A$1001,0), MATCH(orders!H$1,customers!$A$1:$I$1,0)) = 0, " ", INDEX(customers!$A$2:$I$1001,MATCH(orders!$D692,customers!$A$2:$A$1001,0), MATCH(orders!H$1,customers!$A$1:$I$1,0)))</f>
        <v xml:space="preserve"> </v>
      </c>
      <c r="I692" s="2" t="str">
        <f>_xlfn.XLOOKUP(D692,customers!$A$1:$A$1001,customers!$G$1:$G$1001,,0)</f>
        <v>United States</v>
      </c>
      <c r="J692" t="str">
        <f>INDEX(products!$A$1:$G$49,MATCH(orders!$E692,products!$A$1:$A$49,0), MATCH(orders!J$1,products!$A$1:$G$1,0))</f>
        <v>Lib</v>
      </c>
      <c r="K692" t="str">
        <f>INDEX(products!$A$1:$G$49,MATCH(orders!$E692,products!$A$1:$A$49,0), MATCH(orders!K$1,products!$A$1:$G$1,0))</f>
        <v>D</v>
      </c>
      <c r="L692" s="3">
        <f>INDEX(products!$A$1:$G$49,MATCH(orders!$E692,products!$A$1:$A$49,0), MATCH(orders!L$1,products!$A$1:$G$1,0))</f>
        <v>2.5</v>
      </c>
      <c r="M692" s="4">
        <f>INDEX(products!$A$1:$G$49,MATCH(orders!$E692,products!$A$1:$A$49,0), MATCH(orders!M$1,products!$A$1:$G$1,0))</f>
        <v>29.784999999999997</v>
      </c>
      <c r="N692" s="4">
        <f t="shared" si="20"/>
        <v>178.70999999999998</v>
      </c>
      <c r="O692" t="str">
        <f t="shared" si="21"/>
        <v>Liberica</v>
      </c>
      <c r="P692" t="str" cm="1">
        <f t="array" ref="P692">_xlfn.IFS(K692 = "M", "Medium", K692 = "L", "Light", K692 = "D", "Dark")</f>
        <v>Dark</v>
      </c>
      <c r="Q692" t="str">
        <f>_xlfn.XLOOKUP(Orders[[#This Row],[Customer ID]],customers!$A$2:$A$1001,customers!$I$2:$I$1001,,0)</f>
        <v>No</v>
      </c>
    </row>
    <row r="693" spans="2:17" x14ac:dyDescent="0.35">
      <c r="B693" s="2" t="s">
        <v>4393</v>
      </c>
      <c r="C693" s="5">
        <v>44227</v>
      </c>
      <c r="D693" s="2" t="s">
        <v>4434</v>
      </c>
      <c r="E693" t="s">
        <v>6155</v>
      </c>
      <c r="F693" s="2">
        <v>2</v>
      </c>
      <c r="G693" s="2" t="str">
        <f>INDEX(customers!$A$2:$I$1001,MATCH(orders!$D693,customers!$A$2:$A$1001,0), MATCH(orders!G$1,customers!$A$1:$I$1,0))</f>
        <v>Jimmy Dymoke</v>
      </c>
      <c r="H693" s="2" t="str">
        <f>IF(INDEX(customers!$A$2:$I$1001,MATCH(orders!$D693,customers!$A$2:$A$1001,0), MATCH(orders!H$1,customers!$A$1:$I$1,0)) = 0, " ", INDEX(customers!$A$2:$I$1001,MATCH(orders!$D693,customers!$A$2:$A$1001,0), MATCH(orders!H$1,customers!$A$1:$I$1,0)))</f>
        <v>jdymokeje@prnewswire.com</v>
      </c>
      <c r="I693" s="2" t="str">
        <f>_xlfn.XLOOKUP(D693,customers!$A$1:$A$1001,customers!$G$1:$G$1001,,0)</f>
        <v>Ireland</v>
      </c>
      <c r="J693" t="str">
        <f>INDEX(products!$A$1:$G$49,MATCH(orders!$E693,products!$A$1:$A$49,0), MATCH(orders!J$1,products!$A$1:$G$1,0))</f>
        <v>Ara</v>
      </c>
      <c r="K693" t="str">
        <f>INDEX(products!$A$1:$G$49,MATCH(orders!$E693,products!$A$1:$A$49,0), MATCH(orders!K$1,products!$A$1:$G$1,0))</f>
        <v>M</v>
      </c>
      <c r="L693" s="3">
        <f>INDEX(products!$A$1:$G$49,MATCH(orders!$E693,products!$A$1:$A$49,0), MATCH(orders!L$1,products!$A$1:$G$1,0))</f>
        <v>1</v>
      </c>
      <c r="M693" s="4">
        <f>INDEX(products!$A$1:$G$49,MATCH(orders!$E693,products!$A$1:$A$49,0), MATCH(orders!M$1,products!$A$1:$G$1,0))</f>
        <v>11.25</v>
      </c>
      <c r="N693" s="4">
        <f t="shared" si="20"/>
        <v>22.5</v>
      </c>
      <c r="O693" t="str">
        <f t="shared" si="21"/>
        <v>Arabica</v>
      </c>
      <c r="P693" t="str" cm="1">
        <f t="array" ref="P693">_xlfn.IFS(K693 = "M", "Medium", K693 = "L", "Light", K693 = "D", "Dark")</f>
        <v>Medium</v>
      </c>
      <c r="Q693" t="str">
        <f>_xlfn.XLOOKUP(Orders[[#This Row],[Customer ID]],customers!$A$2:$A$1001,customers!$I$2:$I$1001,,0)</f>
        <v>No</v>
      </c>
    </row>
    <row r="694" spans="2:17" x14ac:dyDescent="0.35">
      <c r="B694" s="2" t="s">
        <v>4399</v>
      </c>
      <c r="C694" s="5">
        <v>43720</v>
      </c>
      <c r="D694" s="2" t="s">
        <v>4400</v>
      </c>
      <c r="E694" t="s">
        <v>6143</v>
      </c>
      <c r="F694" s="2">
        <v>1</v>
      </c>
      <c r="G694" s="2" t="str">
        <f>INDEX(customers!$A$2:$I$1001,MATCH(orders!$D694,customers!$A$2:$A$1001,0), MATCH(orders!G$1,customers!$A$1:$I$1,0))</f>
        <v>Ambrosio Weinmann</v>
      </c>
      <c r="H694" s="2" t="str">
        <f>IF(INDEX(customers!$A$2:$I$1001,MATCH(orders!$D694,customers!$A$2:$A$1001,0), MATCH(orders!H$1,customers!$A$1:$I$1,0)) = 0, " ", INDEX(customers!$A$2:$I$1001,MATCH(orders!$D694,customers!$A$2:$A$1001,0), MATCH(orders!H$1,customers!$A$1:$I$1,0)))</f>
        <v>aweinmannj8@shinystat.com</v>
      </c>
      <c r="I694" s="2" t="str">
        <f>_xlfn.XLOOKUP(D694,customers!$A$1:$A$1001,customers!$G$1:$G$1001,,0)</f>
        <v>United States</v>
      </c>
      <c r="J694" t="str">
        <f>INDEX(products!$A$1:$G$49,MATCH(orders!$E694,products!$A$1:$A$49,0), MATCH(orders!J$1,products!$A$1:$G$1,0))</f>
        <v>Lib</v>
      </c>
      <c r="K694" t="str">
        <f>INDEX(products!$A$1:$G$49,MATCH(orders!$E694,products!$A$1:$A$49,0), MATCH(orders!K$1,products!$A$1:$G$1,0))</f>
        <v>D</v>
      </c>
      <c r="L694" s="3">
        <f>INDEX(products!$A$1:$G$49,MATCH(orders!$E694,products!$A$1:$A$49,0), MATCH(orders!L$1,products!$A$1:$G$1,0))</f>
        <v>1</v>
      </c>
      <c r="M694" s="4">
        <f>INDEX(products!$A$1:$G$49,MATCH(orders!$E694,products!$A$1:$A$49,0), MATCH(orders!M$1,products!$A$1:$G$1,0))</f>
        <v>12.95</v>
      </c>
      <c r="N694" s="4">
        <f t="shared" si="20"/>
        <v>12.95</v>
      </c>
      <c r="O694" t="str">
        <f t="shared" si="21"/>
        <v>Liberica</v>
      </c>
      <c r="P694" t="str" cm="1">
        <f t="array" ref="P694">_xlfn.IFS(K694 = "M", "Medium", K694 = "L", "Light", K694 = "D", "Dark")</f>
        <v>Dark</v>
      </c>
      <c r="Q694" t="str">
        <f>_xlfn.XLOOKUP(Orders[[#This Row],[Customer ID]],customers!$A$2:$A$1001,customers!$I$2:$I$1001,,0)</f>
        <v>No</v>
      </c>
    </row>
    <row r="695" spans="2:17" x14ac:dyDescent="0.35">
      <c r="B695" s="2" t="s">
        <v>4405</v>
      </c>
      <c r="C695" s="5">
        <v>44012</v>
      </c>
      <c r="D695" s="2" t="s">
        <v>4406</v>
      </c>
      <c r="E695" t="s">
        <v>6175</v>
      </c>
      <c r="F695" s="2">
        <v>2</v>
      </c>
      <c r="G695" s="2" t="str">
        <f>INDEX(customers!$A$2:$I$1001,MATCH(orders!$D695,customers!$A$2:$A$1001,0), MATCH(orders!G$1,customers!$A$1:$I$1,0))</f>
        <v>Elden Andriessen</v>
      </c>
      <c r="H695" s="2" t="str">
        <f>IF(INDEX(customers!$A$2:$I$1001,MATCH(orders!$D695,customers!$A$2:$A$1001,0), MATCH(orders!H$1,customers!$A$1:$I$1,0)) = 0, " ", INDEX(customers!$A$2:$I$1001,MATCH(orders!$D695,customers!$A$2:$A$1001,0), MATCH(orders!H$1,customers!$A$1:$I$1,0)))</f>
        <v>eandriessenj9@europa.eu</v>
      </c>
      <c r="I695" s="2" t="str">
        <f>_xlfn.XLOOKUP(D695,customers!$A$1:$A$1001,customers!$G$1:$G$1001,,0)</f>
        <v>United States</v>
      </c>
      <c r="J695" t="str">
        <f>INDEX(products!$A$1:$G$49,MATCH(orders!$E695,products!$A$1:$A$49,0), MATCH(orders!J$1,products!$A$1:$G$1,0))</f>
        <v>Ara</v>
      </c>
      <c r="K695" t="str">
        <f>INDEX(products!$A$1:$G$49,MATCH(orders!$E695,products!$A$1:$A$49,0), MATCH(orders!K$1,products!$A$1:$G$1,0))</f>
        <v>M</v>
      </c>
      <c r="L695" s="3">
        <f>INDEX(products!$A$1:$G$49,MATCH(orders!$E695,products!$A$1:$A$49,0), MATCH(orders!L$1,products!$A$1:$G$1,0))</f>
        <v>2.5</v>
      </c>
      <c r="M695" s="4">
        <f>INDEX(products!$A$1:$G$49,MATCH(orders!$E695,products!$A$1:$A$49,0), MATCH(orders!M$1,products!$A$1:$G$1,0))</f>
        <v>25.874999999999996</v>
      </c>
      <c r="N695" s="4">
        <f t="shared" si="20"/>
        <v>51.749999999999993</v>
      </c>
      <c r="O695" t="str">
        <f t="shared" si="21"/>
        <v>Arabica</v>
      </c>
      <c r="P695" t="str" cm="1">
        <f t="array" ref="P695">_xlfn.IFS(K695 = "M", "Medium", K695 = "L", "Light", K695 = "D", "Dark")</f>
        <v>Medium</v>
      </c>
      <c r="Q695" t="str">
        <f>_xlfn.XLOOKUP(Orders[[#This Row],[Customer ID]],customers!$A$2:$A$1001,customers!$I$2:$I$1001,,0)</f>
        <v>Yes</v>
      </c>
    </row>
    <row r="696" spans="2:17" x14ac:dyDescent="0.35">
      <c r="B696" s="2" t="s">
        <v>4411</v>
      </c>
      <c r="C696" s="5">
        <v>43915</v>
      </c>
      <c r="D696" s="2" t="s">
        <v>4412</v>
      </c>
      <c r="E696" t="s">
        <v>6144</v>
      </c>
      <c r="F696" s="2">
        <v>5</v>
      </c>
      <c r="G696" s="2" t="str">
        <f>INDEX(customers!$A$2:$I$1001,MATCH(orders!$D696,customers!$A$2:$A$1001,0), MATCH(orders!G$1,customers!$A$1:$I$1,0))</f>
        <v>Roxie Deaconson</v>
      </c>
      <c r="H696" s="2" t="str">
        <f>IF(INDEX(customers!$A$2:$I$1001,MATCH(orders!$D696,customers!$A$2:$A$1001,0), MATCH(orders!H$1,customers!$A$1:$I$1,0)) = 0, " ", INDEX(customers!$A$2:$I$1001,MATCH(orders!$D696,customers!$A$2:$A$1001,0), MATCH(orders!H$1,customers!$A$1:$I$1,0)))</f>
        <v>rdeaconsonja@archive.org</v>
      </c>
      <c r="I696" s="2" t="str">
        <f>_xlfn.XLOOKUP(D696,customers!$A$1:$A$1001,customers!$G$1:$G$1001,,0)</f>
        <v>United States</v>
      </c>
      <c r="J696" t="str">
        <f>INDEX(products!$A$1:$G$49,MATCH(orders!$E696,products!$A$1:$A$49,0), MATCH(orders!J$1,products!$A$1:$G$1,0))</f>
        <v>Exc</v>
      </c>
      <c r="K696" t="str">
        <f>INDEX(products!$A$1:$G$49,MATCH(orders!$E696,products!$A$1:$A$49,0), MATCH(orders!K$1,products!$A$1:$G$1,0))</f>
        <v>D</v>
      </c>
      <c r="L696" s="3">
        <f>INDEX(products!$A$1:$G$49,MATCH(orders!$E696,products!$A$1:$A$49,0), MATCH(orders!L$1,products!$A$1:$G$1,0))</f>
        <v>0.5</v>
      </c>
      <c r="M696" s="4">
        <f>INDEX(products!$A$1:$G$49,MATCH(orders!$E696,products!$A$1:$A$49,0), MATCH(orders!M$1,products!$A$1:$G$1,0))</f>
        <v>7.29</v>
      </c>
      <c r="N696" s="4">
        <f t="shared" si="20"/>
        <v>36.450000000000003</v>
      </c>
      <c r="O696" t="str">
        <f t="shared" si="21"/>
        <v>Excelsa</v>
      </c>
      <c r="P696" t="str" cm="1">
        <f t="array" ref="P696">_xlfn.IFS(K696 = "M", "Medium", K696 = "L", "Light", K696 = "D", "Dark")</f>
        <v>Dark</v>
      </c>
      <c r="Q696" t="str">
        <f>_xlfn.XLOOKUP(Orders[[#This Row],[Customer ID]],customers!$A$2:$A$1001,customers!$I$2:$I$1001,,0)</f>
        <v>No</v>
      </c>
    </row>
    <row r="697" spans="2:17" x14ac:dyDescent="0.35">
      <c r="B697" s="2" t="s">
        <v>4417</v>
      </c>
      <c r="C697" s="5">
        <v>44300</v>
      </c>
      <c r="D697" s="2" t="s">
        <v>4418</v>
      </c>
      <c r="E697" t="s">
        <v>6164</v>
      </c>
      <c r="F697" s="2">
        <v>5</v>
      </c>
      <c r="G697" s="2" t="str">
        <f>INDEX(customers!$A$2:$I$1001,MATCH(orders!$D697,customers!$A$2:$A$1001,0), MATCH(orders!G$1,customers!$A$1:$I$1,0))</f>
        <v>Davida Caro</v>
      </c>
      <c r="H697" s="2" t="str">
        <f>IF(INDEX(customers!$A$2:$I$1001,MATCH(orders!$D697,customers!$A$2:$A$1001,0), MATCH(orders!H$1,customers!$A$1:$I$1,0)) = 0, " ", INDEX(customers!$A$2:$I$1001,MATCH(orders!$D697,customers!$A$2:$A$1001,0), MATCH(orders!H$1,customers!$A$1:$I$1,0)))</f>
        <v>dcarojb@twitter.com</v>
      </c>
      <c r="I697" s="2" t="str">
        <f>_xlfn.XLOOKUP(D697,customers!$A$1:$A$1001,customers!$G$1:$G$1001,,0)</f>
        <v>United States</v>
      </c>
      <c r="J697" t="str">
        <f>INDEX(products!$A$1:$G$49,MATCH(orders!$E697,products!$A$1:$A$49,0), MATCH(orders!J$1,products!$A$1:$G$1,0))</f>
        <v>Lib</v>
      </c>
      <c r="K697" t="str">
        <f>INDEX(products!$A$1:$G$49,MATCH(orders!$E697,products!$A$1:$A$49,0), MATCH(orders!K$1,products!$A$1:$G$1,0))</f>
        <v>L</v>
      </c>
      <c r="L697" s="3">
        <f>INDEX(products!$A$1:$G$49,MATCH(orders!$E697,products!$A$1:$A$49,0), MATCH(orders!L$1,products!$A$1:$G$1,0))</f>
        <v>2.5</v>
      </c>
      <c r="M697" s="4">
        <f>INDEX(products!$A$1:$G$49,MATCH(orders!$E697,products!$A$1:$A$49,0), MATCH(orders!M$1,products!$A$1:$G$1,0))</f>
        <v>36.454999999999998</v>
      </c>
      <c r="N697" s="4">
        <f t="shared" si="20"/>
        <v>182.27499999999998</v>
      </c>
      <c r="O697" t="str">
        <f t="shared" si="21"/>
        <v>Liberica</v>
      </c>
      <c r="P697" t="str" cm="1">
        <f t="array" ref="P697">_xlfn.IFS(K697 = "M", "Medium", K697 = "L", "Light", K697 = "D", "Dark")</f>
        <v>Light</v>
      </c>
      <c r="Q697" t="str">
        <f>_xlfn.XLOOKUP(Orders[[#This Row],[Customer ID]],customers!$A$2:$A$1001,customers!$I$2:$I$1001,,0)</f>
        <v>Yes</v>
      </c>
    </row>
    <row r="698" spans="2:17" x14ac:dyDescent="0.35">
      <c r="B698" s="2" t="s">
        <v>4423</v>
      </c>
      <c r="C698" s="5">
        <v>43693</v>
      </c>
      <c r="D698" s="2" t="s">
        <v>4424</v>
      </c>
      <c r="E698" t="s">
        <v>6169</v>
      </c>
      <c r="F698" s="2">
        <v>4</v>
      </c>
      <c r="G698" s="2" t="str">
        <f>INDEX(customers!$A$2:$I$1001,MATCH(orders!$D698,customers!$A$2:$A$1001,0), MATCH(orders!G$1,customers!$A$1:$I$1,0))</f>
        <v>Johna Bluck</v>
      </c>
      <c r="H698" s="2" t="str">
        <f>IF(INDEX(customers!$A$2:$I$1001,MATCH(orders!$D698,customers!$A$2:$A$1001,0), MATCH(orders!H$1,customers!$A$1:$I$1,0)) = 0, " ", INDEX(customers!$A$2:$I$1001,MATCH(orders!$D698,customers!$A$2:$A$1001,0), MATCH(orders!H$1,customers!$A$1:$I$1,0)))</f>
        <v>jbluckjc@imageshack.us</v>
      </c>
      <c r="I698" s="2" t="str">
        <f>_xlfn.XLOOKUP(D698,customers!$A$1:$A$1001,customers!$G$1:$G$1001,,0)</f>
        <v>United States</v>
      </c>
      <c r="J698" t="str">
        <f>INDEX(products!$A$1:$G$49,MATCH(orders!$E698,products!$A$1:$A$49,0), MATCH(orders!J$1,products!$A$1:$G$1,0))</f>
        <v>Lib</v>
      </c>
      <c r="K698" t="str">
        <f>INDEX(products!$A$1:$G$49,MATCH(orders!$E698,products!$A$1:$A$49,0), MATCH(orders!K$1,products!$A$1:$G$1,0))</f>
        <v>D</v>
      </c>
      <c r="L698" s="3">
        <f>INDEX(products!$A$1:$G$49,MATCH(orders!$E698,products!$A$1:$A$49,0), MATCH(orders!L$1,products!$A$1:$G$1,0))</f>
        <v>0.5</v>
      </c>
      <c r="M698" s="4">
        <f>INDEX(products!$A$1:$G$49,MATCH(orders!$E698,products!$A$1:$A$49,0), MATCH(orders!M$1,products!$A$1:$G$1,0))</f>
        <v>7.77</v>
      </c>
      <c r="N698" s="4">
        <f t="shared" si="20"/>
        <v>31.08</v>
      </c>
      <c r="O698" t="str">
        <f t="shared" si="21"/>
        <v>Liberica</v>
      </c>
      <c r="P698" t="str" cm="1">
        <f t="array" ref="P698">_xlfn.IFS(K698 = "M", "Medium", K698 = "L", "Light", K698 = "D", "Dark")</f>
        <v>Dark</v>
      </c>
      <c r="Q698" t="str">
        <f>_xlfn.XLOOKUP(Orders[[#This Row],[Customer ID]],customers!$A$2:$A$1001,customers!$I$2:$I$1001,,0)</f>
        <v>No</v>
      </c>
    </row>
    <row r="699" spans="2:17" x14ac:dyDescent="0.35">
      <c r="B699" s="2" t="s">
        <v>4429</v>
      </c>
      <c r="C699" s="5">
        <v>44547</v>
      </c>
      <c r="D699" s="2" t="s">
        <v>4430</v>
      </c>
      <c r="E699" t="s">
        <v>6157</v>
      </c>
      <c r="F699" s="2">
        <v>3</v>
      </c>
      <c r="G699" s="2" t="str">
        <f>INDEX(customers!$A$2:$I$1001,MATCH(orders!$D699,customers!$A$2:$A$1001,0), MATCH(orders!G$1,customers!$A$1:$I$1,0))</f>
        <v>Myrle Dearden</v>
      </c>
      <c r="H699" s="2" t="str">
        <f>IF(INDEX(customers!$A$2:$I$1001,MATCH(orders!$D699,customers!$A$2:$A$1001,0), MATCH(orders!H$1,customers!$A$1:$I$1,0)) = 0, " ", INDEX(customers!$A$2:$I$1001,MATCH(orders!$D699,customers!$A$2:$A$1001,0), MATCH(orders!H$1,customers!$A$1:$I$1,0)))</f>
        <v xml:space="preserve"> </v>
      </c>
      <c r="I699" s="2" t="str">
        <f>_xlfn.XLOOKUP(D699,customers!$A$1:$A$1001,customers!$G$1:$G$1001,,0)</f>
        <v>Ireland</v>
      </c>
      <c r="J699" t="str">
        <f>INDEX(products!$A$1:$G$49,MATCH(orders!$E699,products!$A$1:$A$49,0), MATCH(orders!J$1,products!$A$1:$G$1,0))</f>
        <v>Ara</v>
      </c>
      <c r="K699" t="str">
        <f>INDEX(products!$A$1:$G$49,MATCH(orders!$E699,products!$A$1:$A$49,0), MATCH(orders!K$1,products!$A$1:$G$1,0))</f>
        <v>M</v>
      </c>
      <c r="L699" s="3">
        <f>INDEX(products!$A$1:$G$49,MATCH(orders!$E699,products!$A$1:$A$49,0), MATCH(orders!L$1,products!$A$1:$G$1,0))</f>
        <v>0.5</v>
      </c>
      <c r="M699" s="4">
        <f>INDEX(products!$A$1:$G$49,MATCH(orders!$E699,products!$A$1:$A$49,0), MATCH(orders!M$1,products!$A$1:$G$1,0))</f>
        <v>6.75</v>
      </c>
      <c r="N699" s="4">
        <f t="shared" si="20"/>
        <v>20.25</v>
      </c>
      <c r="O699" t="str">
        <f t="shared" si="21"/>
        <v>Arabica</v>
      </c>
      <c r="P699" t="str" cm="1">
        <f t="array" ref="P699">_xlfn.IFS(K699 = "M", "Medium", K699 = "L", "Light", K699 = "D", "Dark")</f>
        <v>Medium</v>
      </c>
      <c r="Q699" t="str">
        <f>_xlfn.XLOOKUP(Orders[[#This Row],[Customer ID]],customers!$A$2:$A$1001,customers!$I$2:$I$1001,,0)</f>
        <v>No</v>
      </c>
    </row>
    <row r="700" spans="2:17" x14ac:dyDescent="0.35">
      <c r="B700" s="2" t="s">
        <v>4433</v>
      </c>
      <c r="C700" s="5">
        <v>43830</v>
      </c>
      <c r="D700" s="2" t="s">
        <v>4434</v>
      </c>
      <c r="E700" t="s">
        <v>6143</v>
      </c>
      <c r="F700" s="2">
        <v>2</v>
      </c>
      <c r="G700" s="2" t="str">
        <f>INDEX(customers!$A$2:$I$1001,MATCH(orders!$D700,customers!$A$2:$A$1001,0), MATCH(orders!G$1,customers!$A$1:$I$1,0))</f>
        <v>Jimmy Dymoke</v>
      </c>
      <c r="H700" s="2" t="str">
        <f>IF(INDEX(customers!$A$2:$I$1001,MATCH(orders!$D700,customers!$A$2:$A$1001,0), MATCH(orders!H$1,customers!$A$1:$I$1,0)) = 0, " ", INDEX(customers!$A$2:$I$1001,MATCH(orders!$D700,customers!$A$2:$A$1001,0), MATCH(orders!H$1,customers!$A$1:$I$1,0)))</f>
        <v>jdymokeje@prnewswire.com</v>
      </c>
      <c r="I700" s="2" t="str">
        <f>_xlfn.XLOOKUP(D700,customers!$A$1:$A$1001,customers!$G$1:$G$1001,,0)</f>
        <v>Ireland</v>
      </c>
      <c r="J700" t="str">
        <f>INDEX(products!$A$1:$G$49,MATCH(orders!$E700,products!$A$1:$A$49,0), MATCH(orders!J$1,products!$A$1:$G$1,0))</f>
        <v>Lib</v>
      </c>
      <c r="K700" t="str">
        <f>INDEX(products!$A$1:$G$49,MATCH(orders!$E700,products!$A$1:$A$49,0), MATCH(orders!K$1,products!$A$1:$G$1,0))</f>
        <v>D</v>
      </c>
      <c r="L700" s="3">
        <f>INDEX(products!$A$1:$G$49,MATCH(orders!$E700,products!$A$1:$A$49,0), MATCH(orders!L$1,products!$A$1:$G$1,0))</f>
        <v>1</v>
      </c>
      <c r="M700" s="4">
        <f>INDEX(products!$A$1:$G$49,MATCH(orders!$E700,products!$A$1:$A$49,0), MATCH(orders!M$1,products!$A$1:$G$1,0))</f>
        <v>12.95</v>
      </c>
      <c r="N700" s="4">
        <f t="shared" si="20"/>
        <v>25.9</v>
      </c>
      <c r="O700" t="str">
        <f t="shared" si="21"/>
        <v>Liberica</v>
      </c>
      <c r="P700" t="str" cm="1">
        <f t="array" ref="P700">_xlfn.IFS(K700 = "M", "Medium", K700 = "L", "Light", K700 = "D", "Dark")</f>
        <v>Dark</v>
      </c>
      <c r="Q700" t="str">
        <f>_xlfn.XLOOKUP(Orders[[#This Row],[Customer ID]],customers!$A$2:$A$1001,customers!$I$2:$I$1001,,0)</f>
        <v>No</v>
      </c>
    </row>
    <row r="701" spans="2:17" x14ac:dyDescent="0.35">
      <c r="B701" s="2" t="s">
        <v>4439</v>
      </c>
      <c r="C701" s="5">
        <v>44298</v>
      </c>
      <c r="D701" s="2" t="s">
        <v>4440</v>
      </c>
      <c r="E701" t="s">
        <v>6158</v>
      </c>
      <c r="F701" s="2">
        <v>4</v>
      </c>
      <c r="G701" s="2" t="str">
        <f>INDEX(customers!$A$2:$I$1001,MATCH(orders!$D701,customers!$A$2:$A$1001,0), MATCH(orders!G$1,customers!$A$1:$I$1,0))</f>
        <v>Orland Tadman</v>
      </c>
      <c r="H701" s="2" t="str">
        <f>IF(INDEX(customers!$A$2:$I$1001,MATCH(orders!$D701,customers!$A$2:$A$1001,0), MATCH(orders!H$1,customers!$A$1:$I$1,0)) = 0, " ", INDEX(customers!$A$2:$I$1001,MATCH(orders!$D701,customers!$A$2:$A$1001,0), MATCH(orders!H$1,customers!$A$1:$I$1,0)))</f>
        <v>otadmanjf@ft.com</v>
      </c>
      <c r="I701" s="2" t="str">
        <f>_xlfn.XLOOKUP(D701,customers!$A$1:$A$1001,customers!$G$1:$G$1001,,0)</f>
        <v>United States</v>
      </c>
      <c r="J701" t="str">
        <f>INDEX(products!$A$1:$G$49,MATCH(orders!$E701,products!$A$1:$A$49,0), MATCH(orders!J$1,products!$A$1:$G$1,0))</f>
        <v>Ara</v>
      </c>
      <c r="K701" t="str">
        <f>INDEX(products!$A$1:$G$49,MATCH(orders!$E701,products!$A$1:$A$49,0), MATCH(orders!K$1,products!$A$1:$G$1,0))</f>
        <v>D</v>
      </c>
      <c r="L701" s="3">
        <f>INDEX(products!$A$1:$G$49,MATCH(orders!$E701,products!$A$1:$A$49,0), MATCH(orders!L$1,products!$A$1:$G$1,0))</f>
        <v>0.5</v>
      </c>
      <c r="M701" s="4">
        <f>INDEX(products!$A$1:$G$49,MATCH(orders!$E701,products!$A$1:$A$49,0), MATCH(orders!M$1,products!$A$1:$G$1,0))</f>
        <v>5.97</v>
      </c>
      <c r="N701" s="4">
        <f t="shared" si="20"/>
        <v>23.88</v>
      </c>
      <c r="O701" t="str">
        <f t="shared" si="21"/>
        <v>Arabica</v>
      </c>
      <c r="P701" t="str" cm="1">
        <f t="array" ref="P701">_xlfn.IFS(K701 = "M", "Medium", K701 = "L", "Light", K701 = "D", "Dark")</f>
        <v>Dark</v>
      </c>
      <c r="Q701" t="str">
        <f>_xlfn.XLOOKUP(Orders[[#This Row],[Customer ID]],customers!$A$2:$A$1001,customers!$I$2:$I$1001,,0)</f>
        <v>Yes</v>
      </c>
    </row>
    <row r="702" spans="2:17" x14ac:dyDescent="0.35">
      <c r="B702" s="2" t="s">
        <v>4445</v>
      </c>
      <c r="C702" s="5">
        <v>43736</v>
      </c>
      <c r="D702" s="2" t="s">
        <v>4446</v>
      </c>
      <c r="E702" t="s">
        <v>6161</v>
      </c>
      <c r="F702" s="2">
        <v>2</v>
      </c>
      <c r="G702" s="2" t="str">
        <f>INDEX(customers!$A$2:$I$1001,MATCH(orders!$D702,customers!$A$2:$A$1001,0), MATCH(orders!G$1,customers!$A$1:$I$1,0))</f>
        <v>Barrett Gudde</v>
      </c>
      <c r="H702" s="2" t="str">
        <f>IF(INDEX(customers!$A$2:$I$1001,MATCH(orders!$D702,customers!$A$2:$A$1001,0), MATCH(orders!H$1,customers!$A$1:$I$1,0)) = 0, " ", INDEX(customers!$A$2:$I$1001,MATCH(orders!$D702,customers!$A$2:$A$1001,0), MATCH(orders!H$1,customers!$A$1:$I$1,0)))</f>
        <v>bguddejg@dailymotion.com</v>
      </c>
      <c r="I702" s="2" t="str">
        <f>_xlfn.XLOOKUP(D702,customers!$A$1:$A$1001,customers!$G$1:$G$1001,,0)</f>
        <v>United States</v>
      </c>
      <c r="J702" t="str">
        <f>INDEX(products!$A$1:$G$49,MATCH(orders!$E702,products!$A$1:$A$49,0), MATCH(orders!J$1,products!$A$1:$G$1,0))</f>
        <v>Lib</v>
      </c>
      <c r="K702" t="str">
        <f>INDEX(products!$A$1:$G$49,MATCH(orders!$E702,products!$A$1:$A$49,0), MATCH(orders!K$1,products!$A$1:$G$1,0))</f>
        <v>L</v>
      </c>
      <c r="L702" s="3">
        <f>INDEX(products!$A$1:$G$49,MATCH(orders!$E702,products!$A$1:$A$49,0), MATCH(orders!L$1,products!$A$1:$G$1,0))</f>
        <v>0.5</v>
      </c>
      <c r="M702" s="4">
        <f>INDEX(products!$A$1:$G$49,MATCH(orders!$E702,products!$A$1:$A$49,0), MATCH(orders!M$1,products!$A$1:$G$1,0))</f>
        <v>9.51</v>
      </c>
      <c r="N702" s="4">
        <f t="shared" si="20"/>
        <v>19.02</v>
      </c>
      <c r="O702" t="str">
        <f t="shared" si="21"/>
        <v>Liberica</v>
      </c>
      <c r="P702" t="str" cm="1">
        <f t="array" ref="P702">_xlfn.IFS(K702 = "M", "Medium", K702 = "L", "Light", K702 = "D", "Dark")</f>
        <v>Light</v>
      </c>
      <c r="Q702" t="str">
        <f>_xlfn.XLOOKUP(Orders[[#This Row],[Customer ID]],customers!$A$2:$A$1001,customers!$I$2:$I$1001,,0)</f>
        <v>No</v>
      </c>
    </row>
    <row r="703" spans="2:17" x14ac:dyDescent="0.35">
      <c r="B703" s="2" t="s">
        <v>4450</v>
      </c>
      <c r="C703" s="5">
        <v>44727</v>
      </c>
      <c r="D703" s="2" t="s">
        <v>4451</v>
      </c>
      <c r="E703" t="s">
        <v>6158</v>
      </c>
      <c r="F703" s="2">
        <v>5</v>
      </c>
      <c r="G703" s="2" t="str">
        <f>INDEX(customers!$A$2:$I$1001,MATCH(orders!$D703,customers!$A$2:$A$1001,0), MATCH(orders!G$1,customers!$A$1:$I$1,0))</f>
        <v>Nathan Sictornes</v>
      </c>
      <c r="H703" s="2" t="str">
        <f>IF(INDEX(customers!$A$2:$I$1001,MATCH(orders!$D703,customers!$A$2:$A$1001,0), MATCH(orders!H$1,customers!$A$1:$I$1,0)) = 0, " ", INDEX(customers!$A$2:$I$1001,MATCH(orders!$D703,customers!$A$2:$A$1001,0), MATCH(orders!H$1,customers!$A$1:$I$1,0)))</f>
        <v>nsictornesjh@buzzfeed.com</v>
      </c>
      <c r="I703" s="2" t="str">
        <f>_xlfn.XLOOKUP(D703,customers!$A$1:$A$1001,customers!$G$1:$G$1001,,0)</f>
        <v>Ireland</v>
      </c>
      <c r="J703" t="str">
        <f>INDEX(products!$A$1:$G$49,MATCH(orders!$E703,products!$A$1:$A$49,0), MATCH(orders!J$1,products!$A$1:$G$1,0))</f>
        <v>Ara</v>
      </c>
      <c r="K703" t="str">
        <f>INDEX(products!$A$1:$G$49,MATCH(orders!$E703,products!$A$1:$A$49,0), MATCH(orders!K$1,products!$A$1:$G$1,0))</f>
        <v>D</v>
      </c>
      <c r="L703" s="3">
        <f>INDEX(products!$A$1:$G$49,MATCH(orders!$E703,products!$A$1:$A$49,0), MATCH(orders!L$1,products!$A$1:$G$1,0))</f>
        <v>0.5</v>
      </c>
      <c r="M703" s="4">
        <f>INDEX(products!$A$1:$G$49,MATCH(orders!$E703,products!$A$1:$A$49,0), MATCH(orders!M$1,products!$A$1:$G$1,0))</f>
        <v>5.97</v>
      </c>
      <c r="N703" s="4">
        <f t="shared" si="20"/>
        <v>29.849999999999998</v>
      </c>
      <c r="O703" t="str">
        <f t="shared" si="21"/>
        <v>Arabica</v>
      </c>
      <c r="P703" t="str" cm="1">
        <f t="array" ref="P703">_xlfn.IFS(K703 = "M", "Medium", K703 = "L", "Light", K703 = "D", "Dark")</f>
        <v>Dark</v>
      </c>
      <c r="Q703" t="str">
        <f>_xlfn.XLOOKUP(Orders[[#This Row],[Customer ID]],customers!$A$2:$A$1001,customers!$I$2:$I$1001,,0)</f>
        <v>Yes</v>
      </c>
    </row>
    <row r="704" spans="2:17" x14ac:dyDescent="0.35">
      <c r="B704" s="2" t="s">
        <v>4456</v>
      </c>
      <c r="C704" s="5">
        <v>43661</v>
      </c>
      <c r="D704" s="2" t="s">
        <v>4457</v>
      </c>
      <c r="E704" t="s">
        <v>6180</v>
      </c>
      <c r="F704" s="2">
        <v>1</v>
      </c>
      <c r="G704" s="2" t="str">
        <f>INDEX(customers!$A$2:$I$1001,MATCH(orders!$D704,customers!$A$2:$A$1001,0), MATCH(orders!G$1,customers!$A$1:$I$1,0))</f>
        <v>Vivyan Dunning</v>
      </c>
      <c r="H704" s="2" t="str">
        <f>IF(INDEX(customers!$A$2:$I$1001,MATCH(orders!$D704,customers!$A$2:$A$1001,0), MATCH(orders!H$1,customers!$A$1:$I$1,0)) = 0, " ", INDEX(customers!$A$2:$I$1001,MATCH(orders!$D704,customers!$A$2:$A$1001,0), MATCH(orders!H$1,customers!$A$1:$I$1,0)))</f>
        <v>vdunningji@independent.co.uk</v>
      </c>
      <c r="I704" s="2" t="str">
        <f>_xlfn.XLOOKUP(D704,customers!$A$1:$A$1001,customers!$G$1:$G$1001,,0)</f>
        <v>United States</v>
      </c>
      <c r="J704" t="str">
        <f>INDEX(products!$A$1:$G$49,MATCH(orders!$E704,products!$A$1:$A$49,0), MATCH(orders!J$1,products!$A$1:$G$1,0))</f>
        <v>Ara</v>
      </c>
      <c r="K704" t="str">
        <f>INDEX(products!$A$1:$G$49,MATCH(orders!$E704,products!$A$1:$A$49,0), MATCH(orders!K$1,products!$A$1:$G$1,0))</f>
        <v>L</v>
      </c>
      <c r="L704" s="3">
        <f>INDEX(products!$A$1:$G$49,MATCH(orders!$E704,products!$A$1:$A$49,0), MATCH(orders!L$1,products!$A$1:$G$1,0))</f>
        <v>0.5</v>
      </c>
      <c r="M704" s="4">
        <f>INDEX(products!$A$1:$G$49,MATCH(orders!$E704,products!$A$1:$A$49,0), MATCH(orders!M$1,products!$A$1:$G$1,0))</f>
        <v>7.77</v>
      </c>
      <c r="N704" s="4">
        <f t="shared" si="20"/>
        <v>7.77</v>
      </c>
      <c r="O704" t="str">
        <f t="shared" si="21"/>
        <v>Arabica</v>
      </c>
      <c r="P704" t="str" cm="1">
        <f t="array" ref="P704">_xlfn.IFS(K704 = "M", "Medium", K704 = "L", "Light", K704 = "D", "Dark")</f>
        <v>Light</v>
      </c>
      <c r="Q704" t="str">
        <f>_xlfn.XLOOKUP(Orders[[#This Row],[Customer ID]],customers!$A$2:$A$1001,customers!$I$2:$I$1001,,0)</f>
        <v>Yes</v>
      </c>
    </row>
    <row r="705" spans="2:17" x14ac:dyDescent="0.35">
      <c r="B705" s="2" t="s">
        <v>4461</v>
      </c>
      <c r="C705" s="5">
        <v>43506</v>
      </c>
      <c r="D705" s="2" t="s">
        <v>4462</v>
      </c>
      <c r="E705" t="s">
        <v>6165</v>
      </c>
      <c r="F705" s="2">
        <v>4</v>
      </c>
      <c r="G705" s="2" t="str">
        <f>INDEX(customers!$A$2:$I$1001,MATCH(orders!$D705,customers!$A$2:$A$1001,0), MATCH(orders!G$1,customers!$A$1:$I$1,0))</f>
        <v>Doralin Baison</v>
      </c>
      <c r="H705" s="2" t="str">
        <f>IF(INDEX(customers!$A$2:$I$1001,MATCH(orders!$D705,customers!$A$2:$A$1001,0), MATCH(orders!H$1,customers!$A$1:$I$1,0)) = 0, " ", INDEX(customers!$A$2:$I$1001,MATCH(orders!$D705,customers!$A$2:$A$1001,0), MATCH(orders!H$1,customers!$A$1:$I$1,0)))</f>
        <v xml:space="preserve"> </v>
      </c>
      <c r="I705" s="2" t="str">
        <f>_xlfn.XLOOKUP(D705,customers!$A$1:$A$1001,customers!$G$1:$G$1001,,0)</f>
        <v>Ireland</v>
      </c>
      <c r="J705" t="str">
        <f>INDEX(products!$A$1:$G$49,MATCH(orders!$E705,products!$A$1:$A$49,0), MATCH(orders!J$1,products!$A$1:$G$1,0))</f>
        <v>Lib</v>
      </c>
      <c r="K705" t="str">
        <f>INDEX(products!$A$1:$G$49,MATCH(orders!$E705,products!$A$1:$A$49,0), MATCH(orders!K$1,products!$A$1:$G$1,0))</f>
        <v>D</v>
      </c>
      <c r="L705" s="3">
        <f>INDEX(products!$A$1:$G$49,MATCH(orders!$E705,products!$A$1:$A$49,0), MATCH(orders!L$1,products!$A$1:$G$1,0))</f>
        <v>2.5</v>
      </c>
      <c r="M705" s="4">
        <f>INDEX(products!$A$1:$G$49,MATCH(orders!$E705,products!$A$1:$A$49,0), MATCH(orders!M$1,products!$A$1:$G$1,0))</f>
        <v>29.784999999999997</v>
      </c>
      <c r="N705" s="4">
        <f t="shared" si="20"/>
        <v>119.13999999999999</v>
      </c>
      <c r="O705" t="str">
        <f t="shared" si="21"/>
        <v>Liberica</v>
      </c>
      <c r="P705" t="str" cm="1">
        <f t="array" ref="P705">_xlfn.IFS(K705 = "M", "Medium", K705 = "L", "Light", K705 = "D", "Dark")</f>
        <v>Dark</v>
      </c>
      <c r="Q705" t="str">
        <f>_xlfn.XLOOKUP(Orders[[#This Row],[Customer ID]],customers!$A$2:$A$1001,customers!$I$2:$I$1001,,0)</f>
        <v>Yes</v>
      </c>
    </row>
    <row r="706" spans="2:17" x14ac:dyDescent="0.35">
      <c r="B706" s="2" t="s">
        <v>4466</v>
      </c>
      <c r="C706" s="5">
        <v>44716</v>
      </c>
      <c r="D706" s="2" t="s">
        <v>4467</v>
      </c>
      <c r="E706" t="s">
        <v>6153</v>
      </c>
      <c r="F706" s="2">
        <v>6</v>
      </c>
      <c r="G706" s="2" t="str">
        <f>INDEX(customers!$A$2:$I$1001,MATCH(orders!$D706,customers!$A$2:$A$1001,0), MATCH(orders!G$1,customers!$A$1:$I$1,0))</f>
        <v>Josefina Ferens</v>
      </c>
      <c r="H706" s="2" t="str">
        <f>IF(INDEX(customers!$A$2:$I$1001,MATCH(orders!$D706,customers!$A$2:$A$1001,0), MATCH(orders!H$1,customers!$A$1:$I$1,0)) = 0, " ", INDEX(customers!$A$2:$I$1001,MATCH(orders!$D706,customers!$A$2:$A$1001,0), MATCH(orders!H$1,customers!$A$1:$I$1,0)))</f>
        <v xml:space="preserve"> </v>
      </c>
      <c r="I706" s="2" t="str">
        <f>_xlfn.XLOOKUP(D706,customers!$A$1:$A$1001,customers!$G$1:$G$1001,,0)</f>
        <v>United States</v>
      </c>
      <c r="J706" t="str">
        <f>INDEX(products!$A$1:$G$49,MATCH(orders!$E706,products!$A$1:$A$49,0), MATCH(orders!J$1,products!$A$1:$G$1,0))</f>
        <v>Exc</v>
      </c>
      <c r="K706" t="str">
        <f>INDEX(products!$A$1:$G$49,MATCH(orders!$E706,products!$A$1:$A$49,0), MATCH(orders!K$1,products!$A$1:$G$1,0))</f>
        <v>D</v>
      </c>
      <c r="L706" s="3">
        <f>INDEX(products!$A$1:$G$49,MATCH(orders!$E706,products!$A$1:$A$49,0), MATCH(orders!L$1,products!$A$1:$G$1,0))</f>
        <v>0.2</v>
      </c>
      <c r="M706" s="4">
        <f>INDEX(products!$A$1:$G$49,MATCH(orders!$E706,products!$A$1:$A$49,0), MATCH(orders!M$1,products!$A$1:$G$1,0))</f>
        <v>3.645</v>
      </c>
      <c r="N706" s="4">
        <f t="shared" si="20"/>
        <v>21.87</v>
      </c>
      <c r="O706" t="str">
        <f t="shared" si="21"/>
        <v>Excelsa</v>
      </c>
      <c r="P706" t="str" cm="1">
        <f t="array" ref="P706">_xlfn.IFS(K706 = "M", "Medium", K706 = "L", "Light", K706 = "D", "Dark")</f>
        <v>Dark</v>
      </c>
      <c r="Q706" t="str">
        <f>_xlfn.XLOOKUP(Orders[[#This Row],[Customer ID]],customers!$A$2:$A$1001,customers!$I$2:$I$1001,,0)</f>
        <v>Yes</v>
      </c>
    </row>
    <row r="707" spans="2:17" x14ac:dyDescent="0.35">
      <c r="B707" s="2" t="s">
        <v>4471</v>
      </c>
      <c r="C707" s="5">
        <v>44114</v>
      </c>
      <c r="D707" s="2" t="s">
        <v>4472</v>
      </c>
      <c r="E707" t="s">
        <v>6176</v>
      </c>
      <c r="F707" s="2">
        <v>2</v>
      </c>
      <c r="G707" s="2" t="str">
        <f>INDEX(customers!$A$2:$I$1001,MATCH(orders!$D707,customers!$A$2:$A$1001,0), MATCH(orders!G$1,customers!$A$1:$I$1,0))</f>
        <v>Shelley Gehring</v>
      </c>
      <c r="H707" s="2" t="str">
        <f>IF(INDEX(customers!$A$2:$I$1001,MATCH(orders!$D707,customers!$A$2:$A$1001,0), MATCH(orders!H$1,customers!$A$1:$I$1,0)) = 0, " ", INDEX(customers!$A$2:$I$1001,MATCH(orders!$D707,customers!$A$2:$A$1001,0), MATCH(orders!H$1,customers!$A$1:$I$1,0)))</f>
        <v>sgehringjl@gnu.org</v>
      </c>
      <c r="I707" s="2" t="str">
        <f>_xlfn.XLOOKUP(D707,customers!$A$1:$A$1001,customers!$G$1:$G$1001,,0)</f>
        <v>United States</v>
      </c>
      <c r="J707" t="str">
        <f>INDEX(products!$A$1:$G$49,MATCH(orders!$E707,products!$A$1:$A$49,0), MATCH(orders!J$1,products!$A$1:$G$1,0))</f>
        <v>Exc</v>
      </c>
      <c r="K707" t="str">
        <f>INDEX(products!$A$1:$G$49,MATCH(orders!$E707,products!$A$1:$A$49,0), MATCH(orders!K$1,products!$A$1:$G$1,0))</f>
        <v>L</v>
      </c>
      <c r="L707" s="3">
        <f>INDEX(products!$A$1:$G$49,MATCH(orders!$E707,products!$A$1:$A$49,0), MATCH(orders!L$1,products!$A$1:$G$1,0))</f>
        <v>0.5</v>
      </c>
      <c r="M707" s="4">
        <f>INDEX(products!$A$1:$G$49,MATCH(orders!$E707,products!$A$1:$A$49,0), MATCH(orders!M$1,products!$A$1:$G$1,0))</f>
        <v>8.91</v>
      </c>
      <c r="N707" s="4">
        <f t="shared" ref="N707:N770" si="22">M707*F707</f>
        <v>17.82</v>
      </c>
      <c r="O707" t="str">
        <f t="shared" ref="O707:O770" si="23">IF(J707="Rob","Robusta",IF(J707="Exc","Excelsa",IF(J707="Ara","Arabica",IF(J707="Lib","Liberica"," "))))</f>
        <v>Excelsa</v>
      </c>
      <c r="P707" t="str" cm="1">
        <f t="array" ref="P707">_xlfn.IFS(K707 = "M", "Medium", K707 = "L", "Light", K707 = "D", "Dark")</f>
        <v>Light</v>
      </c>
      <c r="Q707" t="str">
        <f>_xlfn.XLOOKUP(Orders[[#This Row],[Customer ID]],customers!$A$2:$A$1001,customers!$I$2:$I$1001,,0)</f>
        <v>No</v>
      </c>
    </row>
    <row r="708" spans="2:17" x14ac:dyDescent="0.35">
      <c r="B708" s="2" t="s">
        <v>4477</v>
      </c>
      <c r="C708" s="5">
        <v>44353</v>
      </c>
      <c r="D708" s="2" t="s">
        <v>4478</v>
      </c>
      <c r="E708" t="s">
        <v>6156</v>
      </c>
      <c r="F708" s="2">
        <v>3</v>
      </c>
      <c r="G708" s="2" t="str">
        <f>INDEX(customers!$A$2:$I$1001,MATCH(orders!$D708,customers!$A$2:$A$1001,0), MATCH(orders!G$1,customers!$A$1:$I$1,0))</f>
        <v>Barrie Fallowes</v>
      </c>
      <c r="H708" s="2" t="str">
        <f>IF(INDEX(customers!$A$2:$I$1001,MATCH(orders!$D708,customers!$A$2:$A$1001,0), MATCH(orders!H$1,customers!$A$1:$I$1,0)) = 0, " ", INDEX(customers!$A$2:$I$1001,MATCH(orders!$D708,customers!$A$2:$A$1001,0), MATCH(orders!H$1,customers!$A$1:$I$1,0)))</f>
        <v>bfallowesjm@purevolume.com</v>
      </c>
      <c r="I708" s="2" t="str">
        <f>_xlfn.XLOOKUP(D708,customers!$A$1:$A$1001,customers!$G$1:$G$1001,,0)</f>
        <v>United States</v>
      </c>
      <c r="J708" t="str">
        <f>INDEX(products!$A$1:$G$49,MATCH(orders!$E708,products!$A$1:$A$49,0), MATCH(orders!J$1,products!$A$1:$G$1,0))</f>
        <v>Exc</v>
      </c>
      <c r="K708" t="str">
        <f>INDEX(products!$A$1:$G$49,MATCH(orders!$E708,products!$A$1:$A$49,0), MATCH(orders!K$1,products!$A$1:$G$1,0))</f>
        <v>M</v>
      </c>
      <c r="L708" s="3">
        <f>INDEX(products!$A$1:$G$49,MATCH(orders!$E708,products!$A$1:$A$49,0), MATCH(orders!L$1,products!$A$1:$G$1,0))</f>
        <v>0.2</v>
      </c>
      <c r="M708" s="4">
        <f>INDEX(products!$A$1:$G$49,MATCH(orders!$E708,products!$A$1:$A$49,0), MATCH(orders!M$1,products!$A$1:$G$1,0))</f>
        <v>4.125</v>
      </c>
      <c r="N708" s="4">
        <f t="shared" si="22"/>
        <v>12.375</v>
      </c>
      <c r="O708" t="str">
        <f t="shared" si="23"/>
        <v>Excelsa</v>
      </c>
      <c r="P708" t="str" cm="1">
        <f t="array" ref="P708">_xlfn.IFS(K708 = "M", "Medium", K708 = "L", "Light", K708 = "D", "Dark")</f>
        <v>Medium</v>
      </c>
      <c r="Q708" t="str">
        <f>_xlfn.XLOOKUP(Orders[[#This Row],[Customer ID]],customers!$A$2:$A$1001,customers!$I$2:$I$1001,,0)</f>
        <v>No</v>
      </c>
    </row>
    <row r="709" spans="2:17" x14ac:dyDescent="0.35">
      <c r="B709" s="2" t="s">
        <v>4483</v>
      </c>
      <c r="C709" s="5">
        <v>43540</v>
      </c>
      <c r="D709" s="2" t="s">
        <v>4484</v>
      </c>
      <c r="E709" t="s">
        <v>6143</v>
      </c>
      <c r="F709" s="2">
        <v>2</v>
      </c>
      <c r="G709" s="2" t="str">
        <f>INDEX(customers!$A$2:$I$1001,MATCH(orders!$D709,customers!$A$2:$A$1001,0), MATCH(orders!G$1,customers!$A$1:$I$1,0))</f>
        <v>Nicolas Aiton</v>
      </c>
      <c r="H709" s="2" t="str">
        <f>IF(INDEX(customers!$A$2:$I$1001,MATCH(orders!$D709,customers!$A$2:$A$1001,0), MATCH(orders!H$1,customers!$A$1:$I$1,0)) = 0, " ", INDEX(customers!$A$2:$I$1001,MATCH(orders!$D709,customers!$A$2:$A$1001,0), MATCH(orders!H$1,customers!$A$1:$I$1,0)))</f>
        <v xml:space="preserve"> </v>
      </c>
      <c r="I709" s="2" t="str">
        <f>_xlfn.XLOOKUP(D709,customers!$A$1:$A$1001,customers!$G$1:$G$1001,,0)</f>
        <v>Ireland</v>
      </c>
      <c r="J709" t="str">
        <f>INDEX(products!$A$1:$G$49,MATCH(orders!$E709,products!$A$1:$A$49,0), MATCH(orders!J$1,products!$A$1:$G$1,0))</f>
        <v>Lib</v>
      </c>
      <c r="K709" t="str">
        <f>INDEX(products!$A$1:$G$49,MATCH(orders!$E709,products!$A$1:$A$49,0), MATCH(orders!K$1,products!$A$1:$G$1,0))</f>
        <v>D</v>
      </c>
      <c r="L709" s="3">
        <f>INDEX(products!$A$1:$G$49,MATCH(orders!$E709,products!$A$1:$A$49,0), MATCH(orders!L$1,products!$A$1:$G$1,0))</f>
        <v>1</v>
      </c>
      <c r="M709" s="4">
        <f>INDEX(products!$A$1:$G$49,MATCH(orders!$E709,products!$A$1:$A$49,0), MATCH(orders!M$1,products!$A$1:$G$1,0))</f>
        <v>12.95</v>
      </c>
      <c r="N709" s="4">
        <f t="shared" si="22"/>
        <v>25.9</v>
      </c>
      <c r="O709" t="str">
        <f t="shared" si="23"/>
        <v>Liberica</v>
      </c>
      <c r="P709" t="str" cm="1">
        <f t="array" ref="P709">_xlfn.IFS(K709 = "M", "Medium", K709 = "L", "Light", K709 = "D", "Dark")</f>
        <v>Dark</v>
      </c>
      <c r="Q709" t="str">
        <f>_xlfn.XLOOKUP(Orders[[#This Row],[Customer ID]],customers!$A$2:$A$1001,customers!$I$2:$I$1001,,0)</f>
        <v>No</v>
      </c>
    </row>
    <row r="710" spans="2:17" x14ac:dyDescent="0.35">
      <c r="B710" s="2" t="s">
        <v>4488</v>
      </c>
      <c r="C710" s="5">
        <v>43804</v>
      </c>
      <c r="D710" s="2" t="s">
        <v>4489</v>
      </c>
      <c r="E710" t="s">
        <v>6157</v>
      </c>
      <c r="F710" s="2">
        <v>2</v>
      </c>
      <c r="G710" s="2" t="str">
        <f>INDEX(customers!$A$2:$I$1001,MATCH(orders!$D710,customers!$A$2:$A$1001,0), MATCH(orders!G$1,customers!$A$1:$I$1,0))</f>
        <v>Shelli De Banke</v>
      </c>
      <c r="H710" s="2" t="str">
        <f>IF(INDEX(customers!$A$2:$I$1001,MATCH(orders!$D710,customers!$A$2:$A$1001,0), MATCH(orders!H$1,customers!$A$1:$I$1,0)) = 0, " ", INDEX(customers!$A$2:$I$1001,MATCH(orders!$D710,customers!$A$2:$A$1001,0), MATCH(orders!H$1,customers!$A$1:$I$1,0)))</f>
        <v>sdejo@newsvine.com</v>
      </c>
      <c r="I710" s="2" t="str">
        <f>_xlfn.XLOOKUP(D710,customers!$A$1:$A$1001,customers!$G$1:$G$1001,,0)</f>
        <v>United States</v>
      </c>
      <c r="J710" t="str">
        <f>INDEX(products!$A$1:$G$49,MATCH(orders!$E710,products!$A$1:$A$49,0), MATCH(orders!J$1,products!$A$1:$G$1,0))</f>
        <v>Ara</v>
      </c>
      <c r="K710" t="str">
        <f>INDEX(products!$A$1:$G$49,MATCH(orders!$E710,products!$A$1:$A$49,0), MATCH(orders!K$1,products!$A$1:$G$1,0))</f>
        <v>M</v>
      </c>
      <c r="L710" s="3">
        <f>INDEX(products!$A$1:$G$49,MATCH(orders!$E710,products!$A$1:$A$49,0), MATCH(orders!L$1,products!$A$1:$G$1,0))</f>
        <v>0.5</v>
      </c>
      <c r="M710" s="4">
        <f>INDEX(products!$A$1:$G$49,MATCH(orders!$E710,products!$A$1:$A$49,0), MATCH(orders!M$1,products!$A$1:$G$1,0))</f>
        <v>6.75</v>
      </c>
      <c r="N710" s="4">
        <f t="shared" si="22"/>
        <v>13.5</v>
      </c>
      <c r="O710" t="str">
        <f t="shared" si="23"/>
        <v>Arabica</v>
      </c>
      <c r="P710" t="str" cm="1">
        <f t="array" ref="P710">_xlfn.IFS(K710 = "M", "Medium", K710 = "L", "Light", K710 = "D", "Dark")</f>
        <v>Medium</v>
      </c>
      <c r="Q710" t="str">
        <f>_xlfn.XLOOKUP(Orders[[#This Row],[Customer ID]],customers!$A$2:$A$1001,customers!$I$2:$I$1001,,0)</f>
        <v>Yes</v>
      </c>
    </row>
    <row r="711" spans="2:17" x14ac:dyDescent="0.35">
      <c r="B711" s="2" t="s">
        <v>4494</v>
      </c>
      <c r="C711" s="5">
        <v>43485</v>
      </c>
      <c r="D711" s="2" t="s">
        <v>4495</v>
      </c>
      <c r="E711" t="s">
        <v>6176</v>
      </c>
      <c r="F711" s="2">
        <v>2</v>
      </c>
      <c r="G711" s="2" t="str">
        <f>INDEX(customers!$A$2:$I$1001,MATCH(orders!$D711,customers!$A$2:$A$1001,0), MATCH(orders!G$1,customers!$A$1:$I$1,0))</f>
        <v>Lyell Murch</v>
      </c>
      <c r="H711" s="2" t="str">
        <f>IF(INDEX(customers!$A$2:$I$1001,MATCH(orders!$D711,customers!$A$2:$A$1001,0), MATCH(orders!H$1,customers!$A$1:$I$1,0)) = 0, " ", INDEX(customers!$A$2:$I$1001,MATCH(orders!$D711,customers!$A$2:$A$1001,0), MATCH(orders!H$1,customers!$A$1:$I$1,0)))</f>
        <v xml:space="preserve"> </v>
      </c>
      <c r="I711" s="2" t="str">
        <f>_xlfn.XLOOKUP(D711,customers!$A$1:$A$1001,customers!$G$1:$G$1001,,0)</f>
        <v>United States</v>
      </c>
      <c r="J711" t="str">
        <f>INDEX(products!$A$1:$G$49,MATCH(orders!$E711,products!$A$1:$A$49,0), MATCH(orders!J$1,products!$A$1:$G$1,0))</f>
        <v>Exc</v>
      </c>
      <c r="K711" t="str">
        <f>INDEX(products!$A$1:$G$49,MATCH(orders!$E711,products!$A$1:$A$49,0), MATCH(orders!K$1,products!$A$1:$G$1,0))</f>
        <v>L</v>
      </c>
      <c r="L711" s="3">
        <f>INDEX(products!$A$1:$G$49,MATCH(orders!$E711,products!$A$1:$A$49,0), MATCH(orders!L$1,products!$A$1:$G$1,0))</f>
        <v>0.5</v>
      </c>
      <c r="M711" s="4">
        <f>INDEX(products!$A$1:$G$49,MATCH(orders!$E711,products!$A$1:$A$49,0), MATCH(orders!M$1,products!$A$1:$G$1,0))</f>
        <v>8.91</v>
      </c>
      <c r="N711" s="4">
        <f t="shared" si="22"/>
        <v>17.82</v>
      </c>
      <c r="O711" t="str">
        <f t="shared" si="23"/>
        <v>Excelsa</v>
      </c>
      <c r="P711" t="str" cm="1">
        <f t="array" ref="P711">_xlfn.IFS(K711 = "M", "Medium", K711 = "L", "Light", K711 = "D", "Dark")</f>
        <v>Light</v>
      </c>
      <c r="Q711" t="str">
        <f>_xlfn.XLOOKUP(Orders[[#This Row],[Customer ID]],customers!$A$2:$A$1001,customers!$I$2:$I$1001,,0)</f>
        <v>Yes</v>
      </c>
    </row>
    <row r="712" spans="2:17" x14ac:dyDescent="0.35">
      <c r="B712" s="2" t="s">
        <v>4499</v>
      </c>
      <c r="C712" s="5">
        <v>44655</v>
      </c>
      <c r="D712" s="2" t="s">
        <v>4500</v>
      </c>
      <c r="E712" t="s">
        <v>6139</v>
      </c>
      <c r="F712" s="2">
        <v>3</v>
      </c>
      <c r="G712" s="2" t="str">
        <f>INDEX(customers!$A$2:$I$1001,MATCH(orders!$D712,customers!$A$2:$A$1001,0), MATCH(orders!G$1,customers!$A$1:$I$1,0))</f>
        <v>Stearne Count</v>
      </c>
      <c r="H712" s="2" t="str">
        <f>IF(INDEX(customers!$A$2:$I$1001,MATCH(orders!$D712,customers!$A$2:$A$1001,0), MATCH(orders!H$1,customers!$A$1:$I$1,0)) = 0, " ", INDEX(customers!$A$2:$I$1001,MATCH(orders!$D712,customers!$A$2:$A$1001,0), MATCH(orders!H$1,customers!$A$1:$I$1,0)))</f>
        <v>scountjq@nba.com</v>
      </c>
      <c r="I712" s="2" t="str">
        <f>_xlfn.XLOOKUP(D712,customers!$A$1:$A$1001,customers!$G$1:$G$1001,,0)</f>
        <v>United States</v>
      </c>
      <c r="J712" t="str">
        <f>INDEX(products!$A$1:$G$49,MATCH(orders!$E712,products!$A$1:$A$49,0), MATCH(orders!J$1,products!$A$1:$G$1,0))</f>
        <v>Exc</v>
      </c>
      <c r="K712" t="str">
        <f>INDEX(products!$A$1:$G$49,MATCH(orders!$E712,products!$A$1:$A$49,0), MATCH(orders!K$1,products!$A$1:$G$1,0))</f>
        <v>M</v>
      </c>
      <c r="L712" s="3">
        <f>INDEX(products!$A$1:$G$49,MATCH(orders!$E712,products!$A$1:$A$49,0), MATCH(orders!L$1,products!$A$1:$G$1,0))</f>
        <v>0.5</v>
      </c>
      <c r="M712" s="4">
        <f>INDEX(products!$A$1:$G$49,MATCH(orders!$E712,products!$A$1:$A$49,0), MATCH(orders!M$1,products!$A$1:$G$1,0))</f>
        <v>8.25</v>
      </c>
      <c r="N712" s="4">
        <f t="shared" si="22"/>
        <v>24.75</v>
      </c>
      <c r="O712" t="str">
        <f t="shared" si="23"/>
        <v>Excelsa</v>
      </c>
      <c r="P712" t="str" cm="1">
        <f t="array" ref="P712">_xlfn.IFS(K712 = "M", "Medium", K712 = "L", "Light", K712 = "D", "Dark")</f>
        <v>Medium</v>
      </c>
      <c r="Q712" t="str">
        <f>_xlfn.XLOOKUP(Orders[[#This Row],[Customer ID]],customers!$A$2:$A$1001,customers!$I$2:$I$1001,,0)</f>
        <v>No</v>
      </c>
    </row>
    <row r="713" spans="2:17" x14ac:dyDescent="0.35">
      <c r="B713" s="2" t="s">
        <v>4505</v>
      </c>
      <c r="C713" s="5">
        <v>44600</v>
      </c>
      <c r="D713" s="2" t="s">
        <v>4506</v>
      </c>
      <c r="E713" t="s">
        <v>6174</v>
      </c>
      <c r="F713" s="2">
        <v>6</v>
      </c>
      <c r="G713" s="2" t="str">
        <f>INDEX(customers!$A$2:$I$1001,MATCH(orders!$D713,customers!$A$2:$A$1001,0), MATCH(orders!G$1,customers!$A$1:$I$1,0))</f>
        <v>Selia Ragles</v>
      </c>
      <c r="H713" s="2" t="str">
        <f>IF(INDEX(customers!$A$2:$I$1001,MATCH(orders!$D713,customers!$A$2:$A$1001,0), MATCH(orders!H$1,customers!$A$1:$I$1,0)) = 0, " ", INDEX(customers!$A$2:$I$1001,MATCH(orders!$D713,customers!$A$2:$A$1001,0), MATCH(orders!H$1,customers!$A$1:$I$1,0)))</f>
        <v>sraglesjr@blogtalkradio.com</v>
      </c>
      <c r="I713" s="2" t="str">
        <f>_xlfn.XLOOKUP(D713,customers!$A$1:$A$1001,customers!$G$1:$G$1001,,0)</f>
        <v>United States</v>
      </c>
      <c r="J713" t="str">
        <f>INDEX(products!$A$1:$G$49,MATCH(orders!$E713,products!$A$1:$A$49,0), MATCH(orders!J$1,products!$A$1:$G$1,0))</f>
        <v>Rob</v>
      </c>
      <c r="K713" t="str">
        <f>INDEX(products!$A$1:$G$49,MATCH(orders!$E713,products!$A$1:$A$49,0), MATCH(orders!K$1,products!$A$1:$G$1,0))</f>
        <v>M</v>
      </c>
      <c r="L713" s="3">
        <f>INDEX(products!$A$1:$G$49,MATCH(orders!$E713,products!$A$1:$A$49,0), MATCH(orders!L$1,products!$A$1:$G$1,0))</f>
        <v>0.2</v>
      </c>
      <c r="M713" s="4">
        <f>INDEX(products!$A$1:$G$49,MATCH(orders!$E713,products!$A$1:$A$49,0), MATCH(orders!M$1,products!$A$1:$G$1,0))</f>
        <v>2.9849999999999999</v>
      </c>
      <c r="N713" s="4">
        <f t="shared" si="22"/>
        <v>17.91</v>
      </c>
      <c r="O713" t="str">
        <f t="shared" si="23"/>
        <v>Robusta</v>
      </c>
      <c r="P713" t="str" cm="1">
        <f t="array" ref="P713">_xlfn.IFS(K713 = "M", "Medium", K713 = "L", "Light", K713 = "D", "Dark")</f>
        <v>Medium</v>
      </c>
      <c r="Q713" t="str">
        <f>_xlfn.XLOOKUP(Orders[[#This Row],[Customer ID]],customers!$A$2:$A$1001,customers!$I$2:$I$1001,,0)</f>
        <v>No</v>
      </c>
    </row>
    <row r="714" spans="2:17" x14ac:dyDescent="0.35">
      <c r="B714" s="2" t="s">
        <v>4512</v>
      </c>
      <c r="C714" s="5">
        <v>43646</v>
      </c>
      <c r="D714" s="2" t="s">
        <v>4513</v>
      </c>
      <c r="E714" t="s">
        <v>6139</v>
      </c>
      <c r="F714" s="2">
        <v>2</v>
      </c>
      <c r="G714" s="2" t="str">
        <f>INDEX(customers!$A$2:$I$1001,MATCH(orders!$D714,customers!$A$2:$A$1001,0), MATCH(orders!G$1,customers!$A$1:$I$1,0))</f>
        <v>Silas Deehan</v>
      </c>
      <c r="H714" s="2" t="str">
        <f>IF(INDEX(customers!$A$2:$I$1001,MATCH(orders!$D714,customers!$A$2:$A$1001,0), MATCH(orders!H$1,customers!$A$1:$I$1,0)) = 0, " ", INDEX(customers!$A$2:$I$1001,MATCH(orders!$D714,customers!$A$2:$A$1001,0), MATCH(orders!H$1,customers!$A$1:$I$1,0)))</f>
        <v xml:space="preserve"> </v>
      </c>
      <c r="I714" s="2" t="str">
        <f>_xlfn.XLOOKUP(D714,customers!$A$1:$A$1001,customers!$G$1:$G$1001,,0)</f>
        <v>United Kingdom</v>
      </c>
      <c r="J714" t="str">
        <f>INDEX(products!$A$1:$G$49,MATCH(orders!$E714,products!$A$1:$A$49,0), MATCH(orders!J$1,products!$A$1:$G$1,0))</f>
        <v>Exc</v>
      </c>
      <c r="K714" t="str">
        <f>INDEX(products!$A$1:$G$49,MATCH(orders!$E714,products!$A$1:$A$49,0), MATCH(orders!K$1,products!$A$1:$G$1,0))</f>
        <v>M</v>
      </c>
      <c r="L714" s="3">
        <f>INDEX(products!$A$1:$G$49,MATCH(orders!$E714,products!$A$1:$A$49,0), MATCH(orders!L$1,products!$A$1:$G$1,0))</f>
        <v>0.5</v>
      </c>
      <c r="M714" s="4">
        <f>INDEX(products!$A$1:$G$49,MATCH(orders!$E714,products!$A$1:$A$49,0), MATCH(orders!M$1,products!$A$1:$G$1,0))</f>
        <v>8.25</v>
      </c>
      <c r="N714" s="4">
        <f t="shared" si="22"/>
        <v>16.5</v>
      </c>
      <c r="O714" t="str">
        <f t="shared" si="23"/>
        <v>Excelsa</v>
      </c>
      <c r="P714" t="str" cm="1">
        <f t="array" ref="P714">_xlfn.IFS(K714 = "M", "Medium", K714 = "L", "Light", K714 = "D", "Dark")</f>
        <v>Medium</v>
      </c>
      <c r="Q714" t="str">
        <f>_xlfn.XLOOKUP(Orders[[#This Row],[Customer ID]],customers!$A$2:$A$1001,customers!$I$2:$I$1001,,0)</f>
        <v>No</v>
      </c>
    </row>
    <row r="715" spans="2:17" x14ac:dyDescent="0.35">
      <c r="B715" s="2" t="s">
        <v>4516</v>
      </c>
      <c r="C715" s="5">
        <v>43960</v>
      </c>
      <c r="D715" s="2" t="s">
        <v>4517</v>
      </c>
      <c r="E715" t="s">
        <v>6174</v>
      </c>
      <c r="F715" s="2">
        <v>1</v>
      </c>
      <c r="G715" s="2" t="str">
        <f>INDEX(customers!$A$2:$I$1001,MATCH(orders!$D715,customers!$A$2:$A$1001,0), MATCH(orders!G$1,customers!$A$1:$I$1,0))</f>
        <v>Sacha Bruun</v>
      </c>
      <c r="H715" s="2" t="str">
        <f>IF(INDEX(customers!$A$2:$I$1001,MATCH(orders!$D715,customers!$A$2:$A$1001,0), MATCH(orders!H$1,customers!$A$1:$I$1,0)) = 0, " ", INDEX(customers!$A$2:$I$1001,MATCH(orders!$D715,customers!$A$2:$A$1001,0), MATCH(orders!H$1,customers!$A$1:$I$1,0)))</f>
        <v>sbruunjt@blogtalkradio.com</v>
      </c>
      <c r="I715" s="2" t="str">
        <f>_xlfn.XLOOKUP(D715,customers!$A$1:$A$1001,customers!$G$1:$G$1001,,0)</f>
        <v>United States</v>
      </c>
      <c r="J715" t="str">
        <f>INDEX(products!$A$1:$G$49,MATCH(orders!$E715,products!$A$1:$A$49,0), MATCH(orders!J$1,products!$A$1:$G$1,0))</f>
        <v>Rob</v>
      </c>
      <c r="K715" t="str">
        <f>INDEX(products!$A$1:$G$49,MATCH(orders!$E715,products!$A$1:$A$49,0), MATCH(orders!K$1,products!$A$1:$G$1,0))</f>
        <v>M</v>
      </c>
      <c r="L715" s="3">
        <f>INDEX(products!$A$1:$G$49,MATCH(orders!$E715,products!$A$1:$A$49,0), MATCH(orders!L$1,products!$A$1:$G$1,0))</f>
        <v>0.2</v>
      </c>
      <c r="M715" s="4">
        <f>INDEX(products!$A$1:$G$49,MATCH(orders!$E715,products!$A$1:$A$49,0), MATCH(orders!M$1,products!$A$1:$G$1,0))</f>
        <v>2.9849999999999999</v>
      </c>
      <c r="N715" s="4">
        <f t="shared" si="22"/>
        <v>2.9849999999999999</v>
      </c>
      <c r="O715" t="str">
        <f t="shared" si="23"/>
        <v>Robusta</v>
      </c>
      <c r="P715" t="str" cm="1">
        <f t="array" ref="P715">_xlfn.IFS(K715 = "M", "Medium", K715 = "L", "Light", K715 = "D", "Dark")</f>
        <v>Medium</v>
      </c>
      <c r="Q715" t="str">
        <f>_xlfn.XLOOKUP(Orders[[#This Row],[Customer ID]],customers!$A$2:$A$1001,customers!$I$2:$I$1001,,0)</f>
        <v>No</v>
      </c>
    </row>
    <row r="716" spans="2:17" x14ac:dyDescent="0.35">
      <c r="B716" s="2" t="s">
        <v>4522</v>
      </c>
      <c r="C716" s="5">
        <v>44358</v>
      </c>
      <c r="D716" s="2" t="s">
        <v>4523</v>
      </c>
      <c r="E716" t="s">
        <v>6153</v>
      </c>
      <c r="F716" s="2">
        <v>4</v>
      </c>
      <c r="G716" s="2" t="str">
        <f>INDEX(customers!$A$2:$I$1001,MATCH(orders!$D716,customers!$A$2:$A$1001,0), MATCH(orders!G$1,customers!$A$1:$I$1,0))</f>
        <v>Alon Pllu</v>
      </c>
      <c r="H716" s="2" t="str">
        <f>IF(INDEX(customers!$A$2:$I$1001,MATCH(orders!$D716,customers!$A$2:$A$1001,0), MATCH(orders!H$1,customers!$A$1:$I$1,0)) = 0, " ", INDEX(customers!$A$2:$I$1001,MATCH(orders!$D716,customers!$A$2:$A$1001,0), MATCH(orders!H$1,customers!$A$1:$I$1,0)))</f>
        <v>aplluju@dagondesign.com</v>
      </c>
      <c r="I716" s="2" t="str">
        <f>_xlfn.XLOOKUP(D716,customers!$A$1:$A$1001,customers!$G$1:$G$1001,,0)</f>
        <v>Ireland</v>
      </c>
      <c r="J716" t="str">
        <f>INDEX(products!$A$1:$G$49,MATCH(orders!$E716,products!$A$1:$A$49,0), MATCH(orders!J$1,products!$A$1:$G$1,0))</f>
        <v>Exc</v>
      </c>
      <c r="K716" t="str">
        <f>INDEX(products!$A$1:$G$49,MATCH(orders!$E716,products!$A$1:$A$49,0), MATCH(orders!K$1,products!$A$1:$G$1,0))</f>
        <v>D</v>
      </c>
      <c r="L716" s="3">
        <f>INDEX(products!$A$1:$G$49,MATCH(orders!$E716,products!$A$1:$A$49,0), MATCH(orders!L$1,products!$A$1:$G$1,0))</f>
        <v>0.2</v>
      </c>
      <c r="M716" s="4">
        <f>INDEX(products!$A$1:$G$49,MATCH(orders!$E716,products!$A$1:$A$49,0), MATCH(orders!M$1,products!$A$1:$G$1,0))</f>
        <v>3.645</v>
      </c>
      <c r="N716" s="4">
        <f t="shared" si="22"/>
        <v>14.58</v>
      </c>
      <c r="O716" t="str">
        <f t="shared" si="23"/>
        <v>Excelsa</v>
      </c>
      <c r="P716" t="str" cm="1">
        <f t="array" ref="P716">_xlfn.IFS(K716 = "M", "Medium", K716 = "L", "Light", K716 = "D", "Dark")</f>
        <v>Dark</v>
      </c>
      <c r="Q716" t="str">
        <f>_xlfn.XLOOKUP(Orders[[#This Row],[Customer ID]],customers!$A$2:$A$1001,customers!$I$2:$I$1001,,0)</f>
        <v>Yes</v>
      </c>
    </row>
    <row r="717" spans="2:17" x14ac:dyDescent="0.35">
      <c r="B717" s="2" t="s">
        <v>4528</v>
      </c>
      <c r="C717" s="5">
        <v>44504</v>
      </c>
      <c r="D717" s="2" t="s">
        <v>4529</v>
      </c>
      <c r="E717" t="s">
        <v>6171</v>
      </c>
      <c r="F717" s="2">
        <v>6</v>
      </c>
      <c r="G717" s="2" t="str">
        <f>INDEX(customers!$A$2:$I$1001,MATCH(orders!$D717,customers!$A$2:$A$1001,0), MATCH(orders!G$1,customers!$A$1:$I$1,0))</f>
        <v>Gilberto Cornier</v>
      </c>
      <c r="H717" s="2" t="str">
        <f>IF(INDEX(customers!$A$2:$I$1001,MATCH(orders!$D717,customers!$A$2:$A$1001,0), MATCH(orders!H$1,customers!$A$1:$I$1,0)) = 0, " ", INDEX(customers!$A$2:$I$1001,MATCH(orders!$D717,customers!$A$2:$A$1001,0), MATCH(orders!H$1,customers!$A$1:$I$1,0)))</f>
        <v>gcornierjv@techcrunch.com</v>
      </c>
      <c r="I717" s="2" t="str">
        <f>_xlfn.XLOOKUP(D717,customers!$A$1:$A$1001,customers!$G$1:$G$1001,,0)</f>
        <v>United States</v>
      </c>
      <c r="J717" t="str">
        <f>INDEX(products!$A$1:$G$49,MATCH(orders!$E717,products!$A$1:$A$49,0), MATCH(orders!J$1,products!$A$1:$G$1,0))</f>
        <v>Exc</v>
      </c>
      <c r="K717" t="str">
        <f>INDEX(products!$A$1:$G$49,MATCH(orders!$E717,products!$A$1:$A$49,0), MATCH(orders!K$1,products!$A$1:$G$1,0))</f>
        <v>L</v>
      </c>
      <c r="L717" s="3">
        <f>INDEX(products!$A$1:$G$49,MATCH(orders!$E717,products!$A$1:$A$49,0), MATCH(orders!L$1,products!$A$1:$G$1,0))</f>
        <v>1</v>
      </c>
      <c r="M717" s="4">
        <f>INDEX(products!$A$1:$G$49,MATCH(orders!$E717,products!$A$1:$A$49,0), MATCH(orders!M$1,products!$A$1:$G$1,0))</f>
        <v>14.85</v>
      </c>
      <c r="N717" s="4">
        <f t="shared" si="22"/>
        <v>89.1</v>
      </c>
      <c r="O717" t="str">
        <f t="shared" si="23"/>
        <v>Excelsa</v>
      </c>
      <c r="P717" t="str" cm="1">
        <f t="array" ref="P717">_xlfn.IFS(K717 = "M", "Medium", K717 = "L", "Light", K717 = "D", "Dark")</f>
        <v>Light</v>
      </c>
      <c r="Q717" t="str">
        <f>_xlfn.XLOOKUP(Orders[[#This Row],[Customer ID]],customers!$A$2:$A$1001,customers!$I$2:$I$1001,,0)</f>
        <v>No</v>
      </c>
    </row>
    <row r="718" spans="2:17" x14ac:dyDescent="0.35">
      <c r="B718" s="2" t="s">
        <v>4533</v>
      </c>
      <c r="C718" s="5">
        <v>44612</v>
      </c>
      <c r="D718" s="2" t="s">
        <v>4434</v>
      </c>
      <c r="E718" t="s">
        <v>6179</v>
      </c>
      <c r="F718" s="2">
        <v>3</v>
      </c>
      <c r="G718" s="2" t="str">
        <f>INDEX(customers!$A$2:$I$1001,MATCH(orders!$D718,customers!$A$2:$A$1001,0), MATCH(orders!G$1,customers!$A$1:$I$1,0))</f>
        <v>Jimmy Dymoke</v>
      </c>
      <c r="H718" s="2" t="str">
        <f>IF(INDEX(customers!$A$2:$I$1001,MATCH(orders!$D718,customers!$A$2:$A$1001,0), MATCH(orders!H$1,customers!$A$1:$I$1,0)) = 0, " ", INDEX(customers!$A$2:$I$1001,MATCH(orders!$D718,customers!$A$2:$A$1001,0), MATCH(orders!H$1,customers!$A$1:$I$1,0)))</f>
        <v>jdymokeje@prnewswire.com</v>
      </c>
      <c r="I718" s="2" t="str">
        <f>_xlfn.XLOOKUP(D718,customers!$A$1:$A$1001,customers!$G$1:$G$1001,,0)</f>
        <v>Ireland</v>
      </c>
      <c r="J718" t="str">
        <f>INDEX(products!$A$1:$G$49,MATCH(orders!$E718,products!$A$1:$A$49,0), MATCH(orders!J$1,products!$A$1:$G$1,0))</f>
        <v>Rob</v>
      </c>
      <c r="K718" t="str">
        <f>INDEX(products!$A$1:$G$49,MATCH(orders!$E718,products!$A$1:$A$49,0), MATCH(orders!K$1,products!$A$1:$G$1,0))</f>
        <v>L</v>
      </c>
      <c r="L718" s="3">
        <f>INDEX(products!$A$1:$G$49,MATCH(orders!$E718,products!$A$1:$A$49,0), MATCH(orders!L$1,products!$A$1:$G$1,0))</f>
        <v>1</v>
      </c>
      <c r="M718" s="4">
        <f>INDEX(products!$A$1:$G$49,MATCH(orders!$E718,products!$A$1:$A$49,0), MATCH(orders!M$1,products!$A$1:$G$1,0))</f>
        <v>11.95</v>
      </c>
      <c r="N718" s="4">
        <f t="shared" si="22"/>
        <v>35.849999999999994</v>
      </c>
      <c r="O718" t="str">
        <f t="shared" si="23"/>
        <v>Robusta</v>
      </c>
      <c r="P718" t="str" cm="1">
        <f t="array" ref="P718">_xlfn.IFS(K718 = "M", "Medium", K718 = "L", "Light", K718 = "D", "Dark")</f>
        <v>Light</v>
      </c>
      <c r="Q718" t="str">
        <f>_xlfn.XLOOKUP(Orders[[#This Row],[Customer ID]],customers!$A$2:$A$1001,customers!$I$2:$I$1001,,0)</f>
        <v>No</v>
      </c>
    </row>
    <row r="719" spans="2:17" x14ac:dyDescent="0.35">
      <c r="B719" s="2" t="s">
        <v>4539</v>
      </c>
      <c r="C719" s="5">
        <v>43649</v>
      </c>
      <c r="D719" s="2" t="s">
        <v>4540</v>
      </c>
      <c r="E719" t="s">
        <v>6168</v>
      </c>
      <c r="F719" s="2">
        <v>3</v>
      </c>
      <c r="G719" s="2" t="str">
        <f>INDEX(customers!$A$2:$I$1001,MATCH(orders!$D719,customers!$A$2:$A$1001,0), MATCH(orders!G$1,customers!$A$1:$I$1,0))</f>
        <v>Willabella Harvison</v>
      </c>
      <c r="H719" s="2" t="str">
        <f>IF(INDEX(customers!$A$2:$I$1001,MATCH(orders!$D719,customers!$A$2:$A$1001,0), MATCH(orders!H$1,customers!$A$1:$I$1,0)) = 0, " ", INDEX(customers!$A$2:$I$1001,MATCH(orders!$D719,customers!$A$2:$A$1001,0), MATCH(orders!H$1,customers!$A$1:$I$1,0)))</f>
        <v>wharvisonjx@gizmodo.com</v>
      </c>
      <c r="I719" s="2" t="str">
        <f>_xlfn.XLOOKUP(D719,customers!$A$1:$A$1001,customers!$G$1:$G$1001,,0)</f>
        <v>United States</v>
      </c>
      <c r="J719" t="str">
        <f>INDEX(products!$A$1:$G$49,MATCH(orders!$E719,products!$A$1:$A$49,0), MATCH(orders!J$1,products!$A$1:$G$1,0))</f>
        <v>Ara</v>
      </c>
      <c r="K719" t="str">
        <f>INDEX(products!$A$1:$G$49,MATCH(orders!$E719,products!$A$1:$A$49,0), MATCH(orders!K$1,products!$A$1:$G$1,0))</f>
        <v>D</v>
      </c>
      <c r="L719" s="3">
        <f>INDEX(products!$A$1:$G$49,MATCH(orders!$E719,products!$A$1:$A$49,0), MATCH(orders!L$1,products!$A$1:$G$1,0))</f>
        <v>2.5</v>
      </c>
      <c r="M719" s="4">
        <f>INDEX(products!$A$1:$G$49,MATCH(orders!$E719,products!$A$1:$A$49,0), MATCH(orders!M$1,products!$A$1:$G$1,0))</f>
        <v>22.884999999999998</v>
      </c>
      <c r="N719" s="4">
        <f t="shared" si="22"/>
        <v>68.655000000000001</v>
      </c>
      <c r="O719" t="str">
        <f t="shared" si="23"/>
        <v>Arabica</v>
      </c>
      <c r="P719" t="str" cm="1">
        <f t="array" ref="P719">_xlfn.IFS(K719 = "M", "Medium", K719 = "L", "Light", K719 = "D", "Dark")</f>
        <v>Dark</v>
      </c>
      <c r="Q719" t="str">
        <f>_xlfn.XLOOKUP(Orders[[#This Row],[Customer ID]],customers!$A$2:$A$1001,customers!$I$2:$I$1001,,0)</f>
        <v>No</v>
      </c>
    </row>
    <row r="720" spans="2:17" x14ac:dyDescent="0.35">
      <c r="B720" s="2" t="s">
        <v>4545</v>
      </c>
      <c r="C720" s="5">
        <v>44348</v>
      </c>
      <c r="D720" s="2" t="s">
        <v>4546</v>
      </c>
      <c r="E720" t="s">
        <v>6143</v>
      </c>
      <c r="F720" s="2">
        <v>3</v>
      </c>
      <c r="G720" s="2" t="str">
        <f>INDEX(customers!$A$2:$I$1001,MATCH(orders!$D720,customers!$A$2:$A$1001,0), MATCH(orders!G$1,customers!$A$1:$I$1,0))</f>
        <v>Darice Heaford</v>
      </c>
      <c r="H720" s="2" t="str">
        <f>IF(INDEX(customers!$A$2:$I$1001,MATCH(orders!$D720,customers!$A$2:$A$1001,0), MATCH(orders!H$1,customers!$A$1:$I$1,0)) = 0, " ", INDEX(customers!$A$2:$I$1001,MATCH(orders!$D720,customers!$A$2:$A$1001,0), MATCH(orders!H$1,customers!$A$1:$I$1,0)))</f>
        <v>dheafordjy@twitpic.com</v>
      </c>
      <c r="I720" s="2" t="str">
        <f>_xlfn.XLOOKUP(D720,customers!$A$1:$A$1001,customers!$G$1:$G$1001,,0)</f>
        <v>United States</v>
      </c>
      <c r="J720" t="str">
        <f>INDEX(products!$A$1:$G$49,MATCH(orders!$E720,products!$A$1:$A$49,0), MATCH(orders!J$1,products!$A$1:$G$1,0))</f>
        <v>Lib</v>
      </c>
      <c r="K720" t="str">
        <f>INDEX(products!$A$1:$G$49,MATCH(orders!$E720,products!$A$1:$A$49,0), MATCH(orders!K$1,products!$A$1:$G$1,0))</f>
        <v>D</v>
      </c>
      <c r="L720" s="3">
        <f>INDEX(products!$A$1:$G$49,MATCH(orders!$E720,products!$A$1:$A$49,0), MATCH(orders!L$1,products!$A$1:$G$1,0))</f>
        <v>1</v>
      </c>
      <c r="M720" s="4">
        <f>INDEX(products!$A$1:$G$49,MATCH(orders!$E720,products!$A$1:$A$49,0), MATCH(orders!M$1,products!$A$1:$G$1,0))</f>
        <v>12.95</v>
      </c>
      <c r="N720" s="4">
        <f t="shared" si="22"/>
        <v>38.849999999999994</v>
      </c>
      <c r="O720" t="str">
        <f t="shared" si="23"/>
        <v>Liberica</v>
      </c>
      <c r="P720" t="str" cm="1">
        <f t="array" ref="P720">_xlfn.IFS(K720 = "M", "Medium", K720 = "L", "Light", K720 = "D", "Dark")</f>
        <v>Dark</v>
      </c>
      <c r="Q720" t="str">
        <f>_xlfn.XLOOKUP(Orders[[#This Row],[Customer ID]],customers!$A$2:$A$1001,customers!$I$2:$I$1001,,0)</f>
        <v>No</v>
      </c>
    </row>
    <row r="721" spans="2:17" x14ac:dyDescent="0.35">
      <c r="B721" s="2" t="s">
        <v>4551</v>
      </c>
      <c r="C721" s="5">
        <v>44150</v>
      </c>
      <c r="D721" s="2" t="s">
        <v>4552</v>
      </c>
      <c r="E721" t="s">
        <v>6170</v>
      </c>
      <c r="F721" s="2">
        <v>5</v>
      </c>
      <c r="G721" s="2" t="str">
        <f>INDEX(customers!$A$2:$I$1001,MATCH(orders!$D721,customers!$A$2:$A$1001,0), MATCH(orders!G$1,customers!$A$1:$I$1,0))</f>
        <v>Granger Fantham</v>
      </c>
      <c r="H721" s="2" t="str">
        <f>IF(INDEX(customers!$A$2:$I$1001,MATCH(orders!$D721,customers!$A$2:$A$1001,0), MATCH(orders!H$1,customers!$A$1:$I$1,0)) = 0, " ", INDEX(customers!$A$2:$I$1001,MATCH(orders!$D721,customers!$A$2:$A$1001,0), MATCH(orders!H$1,customers!$A$1:$I$1,0)))</f>
        <v>gfanthamjz@hexun.com</v>
      </c>
      <c r="I721" s="2" t="str">
        <f>_xlfn.XLOOKUP(D721,customers!$A$1:$A$1001,customers!$G$1:$G$1001,,0)</f>
        <v>United States</v>
      </c>
      <c r="J721" t="str">
        <f>INDEX(products!$A$1:$G$49,MATCH(orders!$E721,products!$A$1:$A$49,0), MATCH(orders!J$1,products!$A$1:$G$1,0))</f>
        <v>Lib</v>
      </c>
      <c r="K721" t="str">
        <f>INDEX(products!$A$1:$G$49,MATCH(orders!$E721,products!$A$1:$A$49,0), MATCH(orders!K$1,products!$A$1:$G$1,0))</f>
        <v>L</v>
      </c>
      <c r="L721" s="3">
        <f>INDEX(products!$A$1:$G$49,MATCH(orders!$E721,products!$A$1:$A$49,0), MATCH(orders!L$1,products!$A$1:$G$1,0))</f>
        <v>1</v>
      </c>
      <c r="M721" s="4">
        <f>INDEX(products!$A$1:$G$49,MATCH(orders!$E721,products!$A$1:$A$49,0), MATCH(orders!M$1,products!$A$1:$G$1,0))</f>
        <v>15.85</v>
      </c>
      <c r="N721" s="4">
        <f t="shared" si="22"/>
        <v>79.25</v>
      </c>
      <c r="O721" t="str">
        <f t="shared" si="23"/>
        <v>Liberica</v>
      </c>
      <c r="P721" t="str" cm="1">
        <f t="array" ref="P721">_xlfn.IFS(K721 = "M", "Medium", K721 = "L", "Light", K721 = "D", "Dark")</f>
        <v>Light</v>
      </c>
      <c r="Q721" t="str">
        <f>_xlfn.XLOOKUP(Orders[[#This Row],[Customer ID]],customers!$A$2:$A$1001,customers!$I$2:$I$1001,,0)</f>
        <v>Yes</v>
      </c>
    </row>
    <row r="722" spans="2:17" x14ac:dyDescent="0.35">
      <c r="B722" s="2" t="s">
        <v>4557</v>
      </c>
      <c r="C722" s="5">
        <v>44215</v>
      </c>
      <c r="D722" s="2" t="s">
        <v>4558</v>
      </c>
      <c r="E722" t="s">
        <v>6144</v>
      </c>
      <c r="F722" s="2">
        <v>5</v>
      </c>
      <c r="G722" s="2" t="str">
        <f>INDEX(customers!$A$2:$I$1001,MATCH(orders!$D722,customers!$A$2:$A$1001,0), MATCH(orders!G$1,customers!$A$1:$I$1,0))</f>
        <v>Reynolds Crookshanks</v>
      </c>
      <c r="H722" s="2" t="str">
        <f>IF(INDEX(customers!$A$2:$I$1001,MATCH(orders!$D722,customers!$A$2:$A$1001,0), MATCH(orders!H$1,customers!$A$1:$I$1,0)) = 0, " ", INDEX(customers!$A$2:$I$1001,MATCH(orders!$D722,customers!$A$2:$A$1001,0), MATCH(orders!H$1,customers!$A$1:$I$1,0)))</f>
        <v>rcrookshanksk0@unc.edu</v>
      </c>
      <c r="I722" s="2" t="str">
        <f>_xlfn.XLOOKUP(D722,customers!$A$1:$A$1001,customers!$G$1:$G$1001,,0)</f>
        <v>United States</v>
      </c>
      <c r="J722" t="str">
        <f>INDEX(products!$A$1:$G$49,MATCH(orders!$E722,products!$A$1:$A$49,0), MATCH(orders!J$1,products!$A$1:$G$1,0))</f>
        <v>Exc</v>
      </c>
      <c r="K722" t="str">
        <f>INDEX(products!$A$1:$G$49,MATCH(orders!$E722,products!$A$1:$A$49,0), MATCH(orders!K$1,products!$A$1:$G$1,0))</f>
        <v>D</v>
      </c>
      <c r="L722" s="3">
        <f>INDEX(products!$A$1:$G$49,MATCH(orders!$E722,products!$A$1:$A$49,0), MATCH(orders!L$1,products!$A$1:$G$1,0))</f>
        <v>0.5</v>
      </c>
      <c r="M722" s="4">
        <f>INDEX(products!$A$1:$G$49,MATCH(orders!$E722,products!$A$1:$A$49,0), MATCH(orders!M$1,products!$A$1:$G$1,0))</f>
        <v>7.29</v>
      </c>
      <c r="N722" s="4">
        <f t="shared" si="22"/>
        <v>36.450000000000003</v>
      </c>
      <c r="O722" t="str">
        <f t="shared" si="23"/>
        <v>Excelsa</v>
      </c>
      <c r="P722" t="str" cm="1">
        <f t="array" ref="P722">_xlfn.IFS(K722 = "M", "Medium", K722 = "L", "Light", K722 = "D", "Dark")</f>
        <v>Dark</v>
      </c>
      <c r="Q722" t="str">
        <f>_xlfn.XLOOKUP(Orders[[#This Row],[Customer ID]],customers!$A$2:$A$1001,customers!$I$2:$I$1001,,0)</f>
        <v>Yes</v>
      </c>
    </row>
    <row r="723" spans="2:17" x14ac:dyDescent="0.35">
      <c r="B723" s="2" t="s">
        <v>4563</v>
      </c>
      <c r="C723" s="5">
        <v>44479</v>
      </c>
      <c r="D723" s="2" t="s">
        <v>4564</v>
      </c>
      <c r="E723" t="s">
        <v>6174</v>
      </c>
      <c r="F723" s="2">
        <v>3</v>
      </c>
      <c r="G723" s="2" t="str">
        <f>INDEX(customers!$A$2:$I$1001,MATCH(orders!$D723,customers!$A$2:$A$1001,0), MATCH(orders!G$1,customers!$A$1:$I$1,0))</f>
        <v>Niels Leake</v>
      </c>
      <c r="H723" s="2" t="str">
        <f>IF(INDEX(customers!$A$2:$I$1001,MATCH(orders!$D723,customers!$A$2:$A$1001,0), MATCH(orders!H$1,customers!$A$1:$I$1,0)) = 0, " ", INDEX(customers!$A$2:$I$1001,MATCH(orders!$D723,customers!$A$2:$A$1001,0), MATCH(orders!H$1,customers!$A$1:$I$1,0)))</f>
        <v>nleakek1@cmu.edu</v>
      </c>
      <c r="I723" s="2" t="str">
        <f>_xlfn.XLOOKUP(D723,customers!$A$1:$A$1001,customers!$G$1:$G$1001,,0)</f>
        <v>United States</v>
      </c>
      <c r="J723" t="str">
        <f>INDEX(products!$A$1:$G$49,MATCH(orders!$E723,products!$A$1:$A$49,0), MATCH(orders!J$1,products!$A$1:$G$1,0))</f>
        <v>Rob</v>
      </c>
      <c r="K723" t="str">
        <f>INDEX(products!$A$1:$G$49,MATCH(orders!$E723,products!$A$1:$A$49,0), MATCH(orders!K$1,products!$A$1:$G$1,0))</f>
        <v>M</v>
      </c>
      <c r="L723" s="3">
        <f>INDEX(products!$A$1:$G$49,MATCH(orders!$E723,products!$A$1:$A$49,0), MATCH(orders!L$1,products!$A$1:$G$1,0))</f>
        <v>0.2</v>
      </c>
      <c r="M723" s="4">
        <f>INDEX(products!$A$1:$G$49,MATCH(orders!$E723,products!$A$1:$A$49,0), MATCH(orders!M$1,products!$A$1:$G$1,0))</f>
        <v>2.9849999999999999</v>
      </c>
      <c r="N723" s="4">
        <f t="shared" si="22"/>
        <v>8.9550000000000001</v>
      </c>
      <c r="O723" t="str">
        <f t="shared" si="23"/>
        <v>Robusta</v>
      </c>
      <c r="P723" t="str" cm="1">
        <f t="array" ref="P723">_xlfn.IFS(K723 = "M", "Medium", K723 = "L", "Light", K723 = "D", "Dark")</f>
        <v>Medium</v>
      </c>
      <c r="Q723" t="str">
        <f>_xlfn.XLOOKUP(Orders[[#This Row],[Customer ID]],customers!$A$2:$A$1001,customers!$I$2:$I$1001,,0)</f>
        <v>Yes</v>
      </c>
    </row>
    <row r="724" spans="2:17" x14ac:dyDescent="0.35">
      <c r="B724" s="2" t="s">
        <v>4569</v>
      </c>
      <c r="C724" s="5">
        <v>44620</v>
      </c>
      <c r="D724" s="2" t="s">
        <v>4570</v>
      </c>
      <c r="E724" t="s">
        <v>6183</v>
      </c>
      <c r="F724" s="2">
        <v>2</v>
      </c>
      <c r="G724" s="2" t="str">
        <f>INDEX(customers!$A$2:$I$1001,MATCH(orders!$D724,customers!$A$2:$A$1001,0), MATCH(orders!G$1,customers!$A$1:$I$1,0))</f>
        <v>Hetti Measures</v>
      </c>
      <c r="H724" s="2" t="str">
        <f>IF(INDEX(customers!$A$2:$I$1001,MATCH(orders!$D724,customers!$A$2:$A$1001,0), MATCH(orders!H$1,customers!$A$1:$I$1,0)) = 0, " ", INDEX(customers!$A$2:$I$1001,MATCH(orders!$D724,customers!$A$2:$A$1001,0), MATCH(orders!H$1,customers!$A$1:$I$1,0)))</f>
        <v xml:space="preserve"> </v>
      </c>
      <c r="I724" s="2" t="str">
        <f>_xlfn.XLOOKUP(D724,customers!$A$1:$A$1001,customers!$G$1:$G$1001,,0)</f>
        <v>United States</v>
      </c>
      <c r="J724" t="str">
        <f>INDEX(products!$A$1:$G$49,MATCH(orders!$E724,products!$A$1:$A$49,0), MATCH(orders!J$1,products!$A$1:$G$1,0))</f>
        <v>Exc</v>
      </c>
      <c r="K724" t="str">
        <f>INDEX(products!$A$1:$G$49,MATCH(orders!$E724,products!$A$1:$A$49,0), MATCH(orders!K$1,products!$A$1:$G$1,0))</f>
        <v>D</v>
      </c>
      <c r="L724" s="3">
        <f>INDEX(products!$A$1:$G$49,MATCH(orders!$E724,products!$A$1:$A$49,0), MATCH(orders!L$1,products!$A$1:$G$1,0))</f>
        <v>1</v>
      </c>
      <c r="M724" s="4">
        <f>INDEX(products!$A$1:$G$49,MATCH(orders!$E724,products!$A$1:$A$49,0), MATCH(orders!M$1,products!$A$1:$G$1,0))</f>
        <v>12.15</v>
      </c>
      <c r="N724" s="4">
        <f t="shared" si="22"/>
        <v>24.3</v>
      </c>
      <c r="O724" t="str">
        <f t="shared" si="23"/>
        <v>Excelsa</v>
      </c>
      <c r="P724" t="str" cm="1">
        <f t="array" ref="P724">_xlfn.IFS(K724 = "M", "Medium", K724 = "L", "Light", K724 = "D", "Dark")</f>
        <v>Dark</v>
      </c>
      <c r="Q724" t="str">
        <f>_xlfn.XLOOKUP(Orders[[#This Row],[Customer ID]],customers!$A$2:$A$1001,customers!$I$2:$I$1001,,0)</f>
        <v>No</v>
      </c>
    </row>
    <row r="725" spans="2:17" x14ac:dyDescent="0.35">
      <c r="B725" s="2" t="s">
        <v>4574</v>
      </c>
      <c r="C725" s="5">
        <v>44470</v>
      </c>
      <c r="D725" s="2" t="s">
        <v>4575</v>
      </c>
      <c r="E725" t="s">
        <v>6166</v>
      </c>
      <c r="F725" s="2">
        <v>2</v>
      </c>
      <c r="G725" s="2" t="str">
        <f>INDEX(customers!$A$2:$I$1001,MATCH(orders!$D725,customers!$A$2:$A$1001,0), MATCH(orders!G$1,customers!$A$1:$I$1,0))</f>
        <v>Gay Eilhersen</v>
      </c>
      <c r="H725" s="2" t="str">
        <f>IF(INDEX(customers!$A$2:$I$1001,MATCH(orders!$D725,customers!$A$2:$A$1001,0), MATCH(orders!H$1,customers!$A$1:$I$1,0)) = 0, " ", INDEX(customers!$A$2:$I$1001,MATCH(orders!$D725,customers!$A$2:$A$1001,0), MATCH(orders!H$1,customers!$A$1:$I$1,0)))</f>
        <v>geilhersenk3@networksolutions.com</v>
      </c>
      <c r="I725" s="2" t="str">
        <f>_xlfn.XLOOKUP(D725,customers!$A$1:$A$1001,customers!$G$1:$G$1001,,0)</f>
        <v>United States</v>
      </c>
      <c r="J725" t="str">
        <f>INDEX(products!$A$1:$G$49,MATCH(orders!$E725,products!$A$1:$A$49,0), MATCH(orders!J$1,products!$A$1:$G$1,0))</f>
        <v>Exc</v>
      </c>
      <c r="K725" t="str">
        <f>INDEX(products!$A$1:$G$49,MATCH(orders!$E725,products!$A$1:$A$49,0), MATCH(orders!K$1,products!$A$1:$G$1,0))</f>
        <v>M</v>
      </c>
      <c r="L725" s="3">
        <f>INDEX(products!$A$1:$G$49,MATCH(orders!$E725,products!$A$1:$A$49,0), MATCH(orders!L$1,products!$A$1:$G$1,0))</f>
        <v>2.5</v>
      </c>
      <c r="M725" s="4">
        <f>INDEX(products!$A$1:$G$49,MATCH(orders!$E725,products!$A$1:$A$49,0), MATCH(orders!M$1,products!$A$1:$G$1,0))</f>
        <v>31.624999999999996</v>
      </c>
      <c r="N725" s="4">
        <f t="shared" si="22"/>
        <v>63.249999999999993</v>
      </c>
      <c r="O725" t="str">
        <f t="shared" si="23"/>
        <v>Excelsa</v>
      </c>
      <c r="P725" t="str" cm="1">
        <f t="array" ref="P725">_xlfn.IFS(K725 = "M", "Medium", K725 = "L", "Light", K725 = "D", "Dark")</f>
        <v>Medium</v>
      </c>
      <c r="Q725" t="str">
        <f>_xlfn.XLOOKUP(Orders[[#This Row],[Customer ID]],customers!$A$2:$A$1001,customers!$I$2:$I$1001,,0)</f>
        <v>No</v>
      </c>
    </row>
    <row r="726" spans="2:17" x14ac:dyDescent="0.35">
      <c r="B726" s="2" t="s">
        <v>4580</v>
      </c>
      <c r="C726" s="5">
        <v>44076</v>
      </c>
      <c r="D726" s="2" t="s">
        <v>4581</v>
      </c>
      <c r="E726" t="s">
        <v>6152</v>
      </c>
      <c r="F726" s="2">
        <v>2</v>
      </c>
      <c r="G726" s="2" t="str">
        <f>INDEX(customers!$A$2:$I$1001,MATCH(orders!$D726,customers!$A$2:$A$1001,0), MATCH(orders!G$1,customers!$A$1:$I$1,0))</f>
        <v>Nico Hubert</v>
      </c>
      <c r="H726" s="2" t="str">
        <f>IF(INDEX(customers!$A$2:$I$1001,MATCH(orders!$D726,customers!$A$2:$A$1001,0), MATCH(orders!H$1,customers!$A$1:$I$1,0)) = 0, " ", INDEX(customers!$A$2:$I$1001,MATCH(orders!$D726,customers!$A$2:$A$1001,0), MATCH(orders!H$1,customers!$A$1:$I$1,0)))</f>
        <v xml:space="preserve"> </v>
      </c>
      <c r="I726" s="2" t="str">
        <f>_xlfn.XLOOKUP(D726,customers!$A$1:$A$1001,customers!$G$1:$G$1001,,0)</f>
        <v>United States</v>
      </c>
      <c r="J726" t="str">
        <f>INDEX(products!$A$1:$G$49,MATCH(orders!$E726,products!$A$1:$A$49,0), MATCH(orders!J$1,products!$A$1:$G$1,0))</f>
        <v>Ara</v>
      </c>
      <c r="K726" t="str">
        <f>INDEX(products!$A$1:$G$49,MATCH(orders!$E726,products!$A$1:$A$49,0), MATCH(orders!K$1,products!$A$1:$G$1,0))</f>
        <v>M</v>
      </c>
      <c r="L726" s="3">
        <f>INDEX(products!$A$1:$G$49,MATCH(orders!$E726,products!$A$1:$A$49,0), MATCH(orders!L$1,products!$A$1:$G$1,0))</f>
        <v>0.2</v>
      </c>
      <c r="M726" s="4">
        <f>INDEX(products!$A$1:$G$49,MATCH(orders!$E726,products!$A$1:$A$49,0), MATCH(orders!M$1,products!$A$1:$G$1,0))</f>
        <v>3.375</v>
      </c>
      <c r="N726" s="4">
        <f t="shared" si="22"/>
        <v>6.75</v>
      </c>
      <c r="O726" t="str">
        <f t="shared" si="23"/>
        <v>Arabica</v>
      </c>
      <c r="P726" t="str" cm="1">
        <f t="array" ref="P726">_xlfn.IFS(K726 = "M", "Medium", K726 = "L", "Light", K726 = "D", "Dark")</f>
        <v>Medium</v>
      </c>
      <c r="Q726" t="str">
        <f>_xlfn.XLOOKUP(Orders[[#This Row],[Customer ID]],customers!$A$2:$A$1001,customers!$I$2:$I$1001,,0)</f>
        <v>Yes</v>
      </c>
    </row>
    <row r="727" spans="2:17" x14ac:dyDescent="0.35">
      <c r="B727" s="2" t="s">
        <v>4585</v>
      </c>
      <c r="C727" s="5">
        <v>44043</v>
      </c>
      <c r="D727" s="2" t="s">
        <v>4586</v>
      </c>
      <c r="E727" t="s">
        <v>6167</v>
      </c>
      <c r="F727" s="2">
        <v>6</v>
      </c>
      <c r="G727" s="2" t="str">
        <f>INDEX(customers!$A$2:$I$1001,MATCH(orders!$D727,customers!$A$2:$A$1001,0), MATCH(orders!G$1,customers!$A$1:$I$1,0))</f>
        <v>Cristina Aleixo</v>
      </c>
      <c r="H727" s="2" t="str">
        <f>IF(INDEX(customers!$A$2:$I$1001,MATCH(orders!$D727,customers!$A$2:$A$1001,0), MATCH(orders!H$1,customers!$A$1:$I$1,0)) = 0, " ", INDEX(customers!$A$2:$I$1001,MATCH(orders!$D727,customers!$A$2:$A$1001,0), MATCH(orders!H$1,customers!$A$1:$I$1,0)))</f>
        <v>caleixok5@globo.com</v>
      </c>
      <c r="I727" s="2" t="str">
        <f>_xlfn.XLOOKUP(D727,customers!$A$1:$A$1001,customers!$G$1:$G$1001,,0)</f>
        <v>United States</v>
      </c>
      <c r="J727" t="str">
        <f>INDEX(products!$A$1:$G$49,MATCH(orders!$E727,products!$A$1:$A$49,0), MATCH(orders!J$1,products!$A$1:$G$1,0))</f>
        <v>Ara</v>
      </c>
      <c r="K727" t="str">
        <f>INDEX(products!$A$1:$G$49,MATCH(orders!$E727,products!$A$1:$A$49,0), MATCH(orders!K$1,products!$A$1:$G$1,0))</f>
        <v>L</v>
      </c>
      <c r="L727" s="3">
        <f>INDEX(products!$A$1:$G$49,MATCH(orders!$E727,products!$A$1:$A$49,0), MATCH(orders!L$1,products!$A$1:$G$1,0))</f>
        <v>0.2</v>
      </c>
      <c r="M727" s="4">
        <f>INDEX(products!$A$1:$G$49,MATCH(orders!$E727,products!$A$1:$A$49,0), MATCH(orders!M$1,products!$A$1:$G$1,0))</f>
        <v>3.8849999999999998</v>
      </c>
      <c r="N727" s="4">
        <f t="shared" si="22"/>
        <v>23.31</v>
      </c>
      <c r="O727" t="str">
        <f t="shared" si="23"/>
        <v>Arabica</v>
      </c>
      <c r="P727" t="str" cm="1">
        <f t="array" ref="P727">_xlfn.IFS(K727 = "M", "Medium", K727 = "L", "Light", K727 = "D", "Dark")</f>
        <v>Light</v>
      </c>
      <c r="Q727" t="str">
        <f>_xlfn.XLOOKUP(Orders[[#This Row],[Customer ID]],customers!$A$2:$A$1001,customers!$I$2:$I$1001,,0)</f>
        <v>No</v>
      </c>
    </row>
    <row r="728" spans="2:17" x14ac:dyDescent="0.35">
      <c r="B728" s="2" t="s">
        <v>4591</v>
      </c>
      <c r="C728" s="5">
        <v>44571</v>
      </c>
      <c r="D728" s="2" t="s">
        <v>4592</v>
      </c>
      <c r="E728" t="s">
        <v>6164</v>
      </c>
      <c r="F728" s="2">
        <v>4</v>
      </c>
      <c r="G728" s="2" t="str">
        <f>INDEX(customers!$A$2:$I$1001,MATCH(orders!$D728,customers!$A$2:$A$1001,0), MATCH(orders!G$1,customers!$A$1:$I$1,0))</f>
        <v>Derrek Allpress</v>
      </c>
      <c r="H728" s="2" t="str">
        <f>IF(INDEX(customers!$A$2:$I$1001,MATCH(orders!$D728,customers!$A$2:$A$1001,0), MATCH(orders!H$1,customers!$A$1:$I$1,0)) = 0, " ", INDEX(customers!$A$2:$I$1001,MATCH(orders!$D728,customers!$A$2:$A$1001,0), MATCH(orders!H$1,customers!$A$1:$I$1,0)))</f>
        <v xml:space="preserve"> </v>
      </c>
      <c r="I728" s="2" t="str">
        <f>_xlfn.XLOOKUP(D728,customers!$A$1:$A$1001,customers!$G$1:$G$1001,,0)</f>
        <v>United States</v>
      </c>
      <c r="J728" t="str">
        <f>INDEX(products!$A$1:$G$49,MATCH(orders!$E728,products!$A$1:$A$49,0), MATCH(orders!J$1,products!$A$1:$G$1,0))</f>
        <v>Lib</v>
      </c>
      <c r="K728" t="str">
        <f>INDEX(products!$A$1:$G$49,MATCH(orders!$E728,products!$A$1:$A$49,0), MATCH(orders!K$1,products!$A$1:$G$1,0))</f>
        <v>L</v>
      </c>
      <c r="L728" s="3">
        <f>INDEX(products!$A$1:$G$49,MATCH(orders!$E728,products!$A$1:$A$49,0), MATCH(orders!L$1,products!$A$1:$G$1,0))</f>
        <v>2.5</v>
      </c>
      <c r="M728" s="4">
        <f>INDEX(products!$A$1:$G$49,MATCH(orders!$E728,products!$A$1:$A$49,0), MATCH(orders!M$1,products!$A$1:$G$1,0))</f>
        <v>36.454999999999998</v>
      </c>
      <c r="N728" s="4">
        <f t="shared" si="22"/>
        <v>145.82</v>
      </c>
      <c r="O728" t="str">
        <f t="shared" si="23"/>
        <v>Liberica</v>
      </c>
      <c r="P728" t="str" cm="1">
        <f t="array" ref="P728">_xlfn.IFS(K728 = "M", "Medium", K728 = "L", "Light", K728 = "D", "Dark")</f>
        <v>Light</v>
      </c>
      <c r="Q728" t="str">
        <f>_xlfn.XLOOKUP(Orders[[#This Row],[Customer ID]],customers!$A$2:$A$1001,customers!$I$2:$I$1001,,0)</f>
        <v>No</v>
      </c>
    </row>
    <row r="729" spans="2:17" x14ac:dyDescent="0.35">
      <c r="B729" s="2" t="s">
        <v>4596</v>
      </c>
      <c r="C729" s="5">
        <v>44264</v>
      </c>
      <c r="D729" s="2" t="s">
        <v>4597</v>
      </c>
      <c r="E729" t="s">
        <v>6146</v>
      </c>
      <c r="F729" s="2">
        <v>5</v>
      </c>
      <c r="G729" s="2" t="str">
        <f>INDEX(customers!$A$2:$I$1001,MATCH(orders!$D729,customers!$A$2:$A$1001,0), MATCH(orders!G$1,customers!$A$1:$I$1,0))</f>
        <v>Rikki Tomkowicz</v>
      </c>
      <c r="H729" s="2" t="str">
        <f>IF(INDEX(customers!$A$2:$I$1001,MATCH(orders!$D729,customers!$A$2:$A$1001,0), MATCH(orders!H$1,customers!$A$1:$I$1,0)) = 0, " ", INDEX(customers!$A$2:$I$1001,MATCH(orders!$D729,customers!$A$2:$A$1001,0), MATCH(orders!H$1,customers!$A$1:$I$1,0)))</f>
        <v>rtomkowiczk7@bravesites.com</v>
      </c>
      <c r="I729" s="2" t="str">
        <f>_xlfn.XLOOKUP(D729,customers!$A$1:$A$1001,customers!$G$1:$G$1001,,0)</f>
        <v>Ireland</v>
      </c>
      <c r="J729" t="str">
        <f>INDEX(products!$A$1:$G$49,MATCH(orders!$E729,products!$A$1:$A$49,0), MATCH(orders!J$1,products!$A$1:$G$1,0))</f>
        <v>Rob</v>
      </c>
      <c r="K729" t="str">
        <f>INDEX(products!$A$1:$G$49,MATCH(orders!$E729,products!$A$1:$A$49,0), MATCH(orders!K$1,products!$A$1:$G$1,0))</f>
        <v>M</v>
      </c>
      <c r="L729" s="3">
        <f>INDEX(products!$A$1:$G$49,MATCH(orders!$E729,products!$A$1:$A$49,0), MATCH(orders!L$1,products!$A$1:$G$1,0))</f>
        <v>0.5</v>
      </c>
      <c r="M729" s="4">
        <f>INDEX(products!$A$1:$G$49,MATCH(orders!$E729,products!$A$1:$A$49,0), MATCH(orders!M$1,products!$A$1:$G$1,0))</f>
        <v>5.97</v>
      </c>
      <c r="N729" s="4">
        <f t="shared" si="22"/>
        <v>29.849999999999998</v>
      </c>
      <c r="O729" t="str">
        <f t="shared" si="23"/>
        <v>Robusta</v>
      </c>
      <c r="P729" t="str" cm="1">
        <f t="array" ref="P729">_xlfn.IFS(K729 = "M", "Medium", K729 = "L", "Light", K729 = "D", "Dark")</f>
        <v>Medium</v>
      </c>
      <c r="Q729" t="str">
        <f>_xlfn.XLOOKUP(Orders[[#This Row],[Customer ID]],customers!$A$2:$A$1001,customers!$I$2:$I$1001,,0)</f>
        <v>Yes</v>
      </c>
    </row>
    <row r="730" spans="2:17" x14ac:dyDescent="0.35">
      <c r="B730" s="2" t="s">
        <v>4602</v>
      </c>
      <c r="C730" s="5">
        <v>44155</v>
      </c>
      <c r="D730" s="2" t="s">
        <v>4603</v>
      </c>
      <c r="E730" t="s">
        <v>6144</v>
      </c>
      <c r="F730" s="2">
        <v>3</v>
      </c>
      <c r="G730" s="2" t="str">
        <f>INDEX(customers!$A$2:$I$1001,MATCH(orders!$D730,customers!$A$2:$A$1001,0), MATCH(orders!G$1,customers!$A$1:$I$1,0))</f>
        <v>Rochette Huscroft</v>
      </c>
      <c r="H730" s="2" t="str">
        <f>IF(INDEX(customers!$A$2:$I$1001,MATCH(orders!$D730,customers!$A$2:$A$1001,0), MATCH(orders!H$1,customers!$A$1:$I$1,0)) = 0, " ", INDEX(customers!$A$2:$I$1001,MATCH(orders!$D730,customers!$A$2:$A$1001,0), MATCH(orders!H$1,customers!$A$1:$I$1,0)))</f>
        <v>rhuscroftk8@jimdo.com</v>
      </c>
      <c r="I730" s="2" t="str">
        <f>_xlfn.XLOOKUP(D730,customers!$A$1:$A$1001,customers!$G$1:$G$1001,,0)</f>
        <v>United States</v>
      </c>
      <c r="J730" t="str">
        <f>INDEX(products!$A$1:$G$49,MATCH(orders!$E730,products!$A$1:$A$49,0), MATCH(orders!J$1,products!$A$1:$G$1,0))</f>
        <v>Exc</v>
      </c>
      <c r="K730" t="str">
        <f>INDEX(products!$A$1:$G$49,MATCH(orders!$E730,products!$A$1:$A$49,0), MATCH(orders!K$1,products!$A$1:$G$1,0))</f>
        <v>D</v>
      </c>
      <c r="L730" s="3">
        <f>INDEX(products!$A$1:$G$49,MATCH(orders!$E730,products!$A$1:$A$49,0), MATCH(orders!L$1,products!$A$1:$G$1,0))</f>
        <v>0.5</v>
      </c>
      <c r="M730" s="4">
        <f>INDEX(products!$A$1:$G$49,MATCH(orders!$E730,products!$A$1:$A$49,0), MATCH(orders!M$1,products!$A$1:$G$1,0))</f>
        <v>7.29</v>
      </c>
      <c r="N730" s="4">
        <f t="shared" si="22"/>
        <v>21.87</v>
      </c>
      <c r="O730" t="str">
        <f t="shared" si="23"/>
        <v>Excelsa</v>
      </c>
      <c r="P730" t="str" cm="1">
        <f t="array" ref="P730">_xlfn.IFS(K730 = "M", "Medium", K730 = "L", "Light", K730 = "D", "Dark")</f>
        <v>Dark</v>
      </c>
      <c r="Q730" t="str">
        <f>_xlfn.XLOOKUP(Orders[[#This Row],[Customer ID]],customers!$A$2:$A$1001,customers!$I$2:$I$1001,,0)</f>
        <v>Yes</v>
      </c>
    </row>
    <row r="731" spans="2:17" x14ac:dyDescent="0.35">
      <c r="B731" s="2" t="s">
        <v>4608</v>
      </c>
      <c r="C731" s="5">
        <v>44634</v>
      </c>
      <c r="D731" s="2" t="s">
        <v>4609</v>
      </c>
      <c r="E731" t="s">
        <v>6159</v>
      </c>
      <c r="F731" s="2">
        <v>1</v>
      </c>
      <c r="G731" s="2" t="str">
        <f>INDEX(customers!$A$2:$I$1001,MATCH(orders!$D731,customers!$A$2:$A$1001,0), MATCH(orders!G$1,customers!$A$1:$I$1,0))</f>
        <v>Selle Scurrer</v>
      </c>
      <c r="H731" s="2" t="str">
        <f>IF(INDEX(customers!$A$2:$I$1001,MATCH(orders!$D731,customers!$A$2:$A$1001,0), MATCH(orders!H$1,customers!$A$1:$I$1,0)) = 0, " ", INDEX(customers!$A$2:$I$1001,MATCH(orders!$D731,customers!$A$2:$A$1001,0), MATCH(orders!H$1,customers!$A$1:$I$1,0)))</f>
        <v>sscurrerk9@flavors.me</v>
      </c>
      <c r="I731" s="2" t="str">
        <f>_xlfn.XLOOKUP(D731,customers!$A$1:$A$1001,customers!$G$1:$G$1001,,0)</f>
        <v>United Kingdom</v>
      </c>
      <c r="J731" t="str">
        <f>INDEX(products!$A$1:$G$49,MATCH(orders!$E731,products!$A$1:$A$49,0), MATCH(orders!J$1,products!$A$1:$G$1,0))</f>
        <v>Lib</v>
      </c>
      <c r="K731" t="str">
        <f>INDEX(products!$A$1:$G$49,MATCH(orders!$E731,products!$A$1:$A$49,0), MATCH(orders!K$1,products!$A$1:$G$1,0))</f>
        <v>M</v>
      </c>
      <c r="L731" s="3">
        <f>INDEX(products!$A$1:$G$49,MATCH(orders!$E731,products!$A$1:$A$49,0), MATCH(orders!L$1,products!$A$1:$G$1,0))</f>
        <v>0.2</v>
      </c>
      <c r="M731" s="4">
        <f>INDEX(products!$A$1:$G$49,MATCH(orders!$E731,products!$A$1:$A$49,0), MATCH(orders!M$1,products!$A$1:$G$1,0))</f>
        <v>4.3650000000000002</v>
      </c>
      <c r="N731" s="4">
        <f t="shared" si="22"/>
        <v>4.3650000000000002</v>
      </c>
      <c r="O731" t="str">
        <f t="shared" si="23"/>
        <v>Liberica</v>
      </c>
      <c r="P731" t="str" cm="1">
        <f t="array" ref="P731">_xlfn.IFS(K731 = "M", "Medium", K731 = "L", "Light", K731 = "D", "Dark")</f>
        <v>Medium</v>
      </c>
      <c r="Q731" t="str">
        <f>_xlfn.XLOOKUP(Orders[[#This Row],[Customer ID]],customers!$A$2:$A$1001,customers!$I$2:$I$1001,,0)</f>
        <v>No</v>
      </c>
    </row>
    <row r="732" spans="2:17" x14ac:dyDescent="0.35">
      <c r="B732" s="2" t="s">
        <v>4614</v>
      </c>
      <c r="C732" s="5">
        <v>43475</v>
      </c>
      <c r="D732" s="2" t="s">
        <v>4615</v>
      </c>
      <c r="E732" t="s">
        <v>6164</v>
      </c>
      <c r="F732" s="2">
        <v>1</v>
      </c>
      <c r="G732" s="2" t="str">
        <f>INDEX(customers!$A$2:$I$1001,MATCH(orders!$D732,customers!$A$2:$A$1001,0), MATCH(orders!G$1,customers!$A$1:$I$1,0))</f>
        <v>Andie Rudram</v>
      </c>
      <c r="H732" s="2" t="str">
        <f>IF(INDEX(customers!$A$2:$I$1001,MATCH(orders!$D732,customers!$A$2:$A$1001,0), MATCH(orders!H$1,customers!$A$1:$I$1,0)) = 0, " ", INDEX(customers!$A$2:$I$1001,MATCH(orders!$D732,customers!$A$2:$A$1001,0), MATCH(orders!H$1,customers!$A$1:$I$1,0)))</f>
        <v>arudramka@prnewswire.com</v>
      </c>
      <c r="I732" s="2" t="str">
        <f>_xlfn.XLOOKUP(D732,customers!$A$1:$A$1001,customers!$G$1:$G$1001,,0)</f>
        <v>United States</v>
      </c>
      <c r="J732" t="str">
        <f>INDEX(products!$A$1:$G$49,MATCH(orders!$E732,products!$A$1:$A$49,0), MATCH(orders!J$1,products!$A$1:$G$1,0))</f>
        <v>Lib</v>
      </c>
      <c r="K732" t="str">
        <f>INDEX(products!$A$1:$G$49,MATCH(orders!$E732,products!$A$1:$A$49,0), MATCH(orders!K$1,products!$A$1:$G$1,0))</f>
        <v>L</v>
      </c>
      <c r="L732" s="3">
        <f>INDEX(products!$A$1:$G$49,MATCH(orders!$E732,products!$A$1:$A$49,0), MATCH(orders!L$1,products!$A$1:$G$1,0))</f>
        <v>2.5</v>
      </c>
      <c r="M732" s="4">
        <f>INDEX(products!$A$1:$G$49,MATCH(orders!$E732,products!$A$1:$A$49,0), MATCH(orders!M$1,products!$A$1:$G$1,0))</f>
        <v>36.454999999999998</v>
      </c>
      <c r="N732" s="4">
        <f t="shared" si="22"/>
        <v>36.454999999999998</v>
      </c>
      <c r="O732" t="str">
        <f t="shared" si="23"/>
        <v>Liberica</v>
      </c>
      <c r="P732" t="str" cm="1">
        <f t="array" ref="P732">_xlfn.IFS(K732 = "M", "Medium", K732 = "L", "Light", K732 = "D", "Dark")</f>
        <v>Light</v>
      </c>
      <c r="Q732" t="str">
        <f>_xlfn.XLOOKUP(Orders[[#This Row],[Customer ID]],customers!$A$2:$A$1001,customers!$I$2:$I$1001,,0)</f>
        <v>No</v>
      </c>
    </row>
    <row r="733" spans="2:17" x14ac:dyDescent="0.35">
      <c r="B733" s="2" t="s">
        <v>4620</v>
      </c>
      <c r="C733" s="5">
        <v>44222</v>
      </c>
      <c r="D733" s="2" t="s">
        <v>4621</v>
      </c>
      <c r="E733" t="s">
        <v>6150</v>
      </c>
      <c r="F733" s="2">
        <v>4</v>
      </c>
      <c r="G733" s="2" t="str">
        <f>INDEX(customers!$A$2:$I$1001,MATCH(orders!$D733,customers!$A$2:$A$1001,0), MATCH(orders!G$1,customers!$A$1:$I$1,0))</f>
        <v>Leta Clarricoates</v>
      </c>
      <c r="H733" s="2" t="str">
        <f>IF(INDEX(customers!$A$2:$I$1001,MATCH(orders!$D733,customers!$A$2:$A$1001,0), MATCH(orders!H$1,customers!$A$1:$I$1,0)) = 0, " ", INDEX(customers!$A$2:$I$1001,MATCH(orders!$D733,customers!$A$2:$A$1001,0), MATCH(orders!H$1,customers!$A$1:$I$1,0)))</f>
        <v xml:space="preserve"> </v>
      </c>
      <c r="I733" s="2" t="str">
        <f>_xlfn.XLOOKUP(D733,customers!$A$1:$A$1001,customers!$G$1:$G$1001,,0)</f>
        <v>United States</v>
      </c>
      <c r="J733" t="str">
        <f>INDEX(products!$A$1:$G$49,MATCH(orders!$E733,products!$A$1:$A$49,0), MATCH(orders!J$1,products!$A$1:$G$1,0))</f>
        <v>Lib</v>
      </c>
      <c r="K733" t="str">
        <f>INDEX(products!$A$1:$G$49,MATCH(orders!$E733,products!$A$1:$A$49,0), MATCH(orders!K$1,products!$A$1:$G$1,0))</f>
        <v>D</v>
      </c>
      <c r="L733" s="3">
        <f>INDEX(products!$A$1:$G$49,MATCH(orders!$E733,products!$A$1:$A$49,0), MATCH(orders!L$1,products!$A$1:$G$1,0))</f>
        <v>0.2</v>
      </c>
      <c r="M733" s="4">
        <f>INDEX(products!$A$1:$G$49,MATCH(orders!$E733,products!$A$1:$A$49,0), MATCH(orders!M$1,products!$A$1:$G$1,0))</f>
        <v>3.8849999999999998</v>
      </c>
      <c r="N733" s="4">
        <f t="shared" si="22"/>
        <v>15.54</v>
      </c>
      <c r="O733" t="str">
        <f t="shared" si="23"/>
        <v>Liberica</v>
      </c>
      <c r="P733" t="str" cm="1">
        <f t="array" ref="P733">_xlfn.IFS(K733 = "M", "Medium", K733 = "L", "Light", K733 = "D", "Dark")</f>
        <v>Dark</v>
      </c>
      <c r="Q733" t="str">
        <f>_xlfn.XLOOKUP(Orders[[#This Row],[Customer ID]],customers!$A$2:$A$1001,customers!$I$2:$I$1001,,0)</f>
        <v>Yes</v>
      </c>
    </row>
    <row r="734" spans="2:17" x14ac:dyDescent="0.35">
      <c r="B734" s="2" t="s">
        <v>4625</v>
      </c>
      <c r="C734" s="5">
        <v>44312</v>
      </c>
      <c r="D734" s="2" t="s">
        <v>4626</v>
      </c>
      <c r="E734" t="s">
        <v>6184</v>
      </c>
      <c r="F734" s="2">
        <v>2</v>
      </c>
      <c r="G734" s="2" t="str">
        <f>INDEX(customers!$A$2:$I$1001,MATCH(orders!$D734,customers!$A$2:$A$1001,0), MATCH(orders!G$1,customers!$A$1:$I$1,0))</f>
        <v>Jacquelyn Maha</v>
      </c>
      <c r="H734" s="2" t="str">
        <f>IF(INDEX(customers!$A$2:$I$1001,MATCH(orders!$D734,customers!$A$2:$A$1001,0), MATCH(orders!H$1,customers!$A$1:$I$1,0)) = 0, " ", INDEX(customers!$A$2:$I$1001,MATCH(orders!$D734,customers!$A$2:$A$1001,0), MATCH(orders!H$1,customers!$A$1:$I$1,0)))</f>
        <v>jmahakc@cyberchimps.com</v>
      </c>
      <c r="I734" s="2" t="str">
        <f>_xlfn.XLOOKUP(D734,customers!$A$1:$A$1001,customers!$G$1:$G$1001,,0)</f>
        <v>United States</v>
      </c>
      <c r="J734" t="str">
        <f>INDEX(products!$A$1:$G$49,MATCH(orders!$E734,products!$A$1:$A$49,0), MATCH(orders!J$1,products!$A$1:$G$1,0))</f>
        <v>Exc</v>
      </c>
      <c r="K734" t="str">
        <f>INDEX(products!$A$1:$G$49,MATCH(orders!$E734,products!$A$1:$A$49,0), MATCH(orders!K$1,products!$A$1:$G$1,0))</f>
        <v>L</v>
      </c>
      <c r="L734" s="3">
        <f>INDEX(products!$A$1:$G$49,MATCH(orders!$E734,products!$A$1:$A$49,0), MATCH(orders!L$1,products!$A$1:$G$1,0))</f>
        <v>0.2</v>
      </c>
      <c r="M734" s="4">
        <f>INDEX(products!$A$1:$G$49,MATCH(orders!$E734,products!$A$1:$A$49,0), MATCH(orders!M$1,products!$A$1:$G$1,0))</f>
        <v>4.4550000000000001</v>
      </c>
      <c r="N734" s="4">
        <f t="shared" si="22"/>
        <v>8.91</v>
      </c>
      <c r="O734" t="str">
        <f t="shared" si="23"/>
        <v>Excelsa</v>
      </c>
      <c r="P734" t="str" cm="1">
        <f t="array" ref="P734">_xlfn.IFS(K734 = "M", "Medium", K734 = "L", "Light", K734 = "D", "Dark")</f>
        <v>Light</v>
      </c>
      <c r="Q734" t="str">
        <f>_xlfn.XLOOKUP(Orders[[#This Row],[Customer ID]],customers!$A$2:$A$1001,customers!$I$2:$I$1001,,0)</f>
        <v>No</v>
      </c>
    </row>
    <row r="735" spans="2:17" x14ac:dyDescent="0.35">
      <c r="B735" s="2" t="s">
        <v>4631</v>
      </c>
      <c r="C735" s="5">
        <v>44565</v>
      </c>
      <c r="D735" s="2" t="s">
        <v>4632</v>
      </c>
      <c r="E735" t="s">
        <v>6181</v>
      </c>
      <c r="F735" s="2">
        <v>3</v>
      </c>
      <c r="G735" s="2" t="str">
        <f>INDEX(customers!$A$2:$I$1001,MATCH(orders!$D735,customers!$A$2:$A$1001,0), MATCH(orders!G$1,customers!$A$1:$I$1,0))</f>
        <v>Glory Clemon</v>
      </c>
      <c r="H735" s="2" t="str">
        <f>IF(INDEX(customers!$A$2:$I$1001,MATCH(orders!$D735,customers!$A$2:$A$1001,0), MATCH(orders!H$1,customers!$A$1:$I$1,0)) = 0, " ", INDEX(customers!$A$2:$I$1001,MATCH(orders!$D735,customers!$A$2:$A$1001,0), MATCH(orders!H$1,customers!$A$1:$I$1,0)))</f>
        <v>gclemonkd@networksolutions.com</v>
      </c>
      <c r="I735" s="2" t="str">
        <f>_xlfn.XLOOKUP(D735,customers!$A$1:$A$1001,customers!$G$1:$G$1001,,0)</f>
        <v>United States</v>
      </c>
      <c r="J735" t="str">
        <f>INDEX(products!$A$1:$G$49,MATCH(orders!$E735,products!$A$1:$A$49,0), MATCH(orders!J$1,products!$A$1:$G$1,0))</f>
        <v>Lib</v>
      </c>
      <c r="K735" t="str">
        <f>INDEX(products!$A$1:$G$49,MATCH(orders!$E735,products!$A$1:$A$49,0), MATCH(orders!K$1,products!$A$1:$G$1,0))</f>
        <v>M</v>
      </c>
      <c r="L735" s="3">
        <f>INDEX(products!$A$1:$G$49,MATCH(orders!$E735,products!$A$1:$A$49,0), MATCH(orders!L$1,products!$A$1:$G$1,0))</f>
        <v>2.5</v>
      </c>
      <c r="M735" s="4">
        <f>INDEX(products!$A$1:$G$49,MATCH(orders!$E735,products!$A$1:$A$49,0), MATCH(orders!M$1,products!$A$1:$G$1,0))</f>
        <v>33.464999999999996</v>
      </c>
      <c r="N735" s="4">
        <f t="shared" si="22"/>
        <v>100.39499999999998</v>
      </c>
      <c r="O735" t="str">
        <f t="shared" si="23"/>
        <v>Liberica</v>
      </c>
      <c r="P735" t="str" cm="1">
        <f t="array" ref="P735">_xlfn.IFS(K735 = "M", "Medium", K735 = "L", "Light", K735 = "D", "Dark")</f>
        <v>Medium</v>
      </c>
      <c r="Q735" t="str">
        <f>_xlfn.XLOOKUP(Orders[[#This Row],[Customer ID]],customers!$A$2:$A$1001,customers!$I$2:$I$1001,,0)</f>
        <v>Yes</v>
      </c>
    </row>
    <row r="736" spans="2:17" x14ac:dyDescent="0.35">
      <c r="B736" s="2" t="s">
        <v>4637</v>
      </c>
      <c r="C736" s="5">
        <v>43697</v>
      </c>
      <c r="D736" s="2" t="s">
        <v>4638</v>
      </c>
      <c r="E736" t="s">
        <v>6163</v>
      </c>
      <c r="F736" s="2">
        <v>5</v>
      </c>
      <c r="G736" s="2" t="str">
        <f>INDEX(customers!$A$2:$I$1001,MATCH(orders!$D736,customers!$A$2:$A$1001,0), MATCH(orders!G$1,customers!$A$1:$I$1,0))</f>
        <v>Alica Kift</v>
      </c>
      <c r="H736" s="2" t="str">
        <f>IF(INDEX(customers!$A$2:$I$1001,MATCH(orders!$D736,customers!$A$2:$A$1001,0), MATCH(orders!H$1,customers!$A$1:$I$1,0)) = 0, " ", INDEX(customers!$A$2:$I$1001,MATCH(orders!$D736,customers!$A$2:$A$1001,0), MATCH(orders!H$1,customers!$A$1:$I$1,0)))</f>
        <v xml:space="preserve"> </v>
      </c>
      <c r="I736" s="2" t="str">
        <f>_xlfn.XLOOKUP(D736,customers!$A$1:$A$1001,customers!$G$1:$G$1001,,0)</f>
        <v>United States</v>
      </c>
      <c r="J736" t="str">
        <f>INDEX(products!$A$1:$G$49,MATCH(orders!$E736,products!$A$1:$A$49,0), MATCH(orders!J$1,products!$A$1:$G$1,0))</f>
        <v>Rob</v>
      </c>
      <c r="K736" t="str">
        <f>INDEX(products!$A$1:$G$49,MATCH(orders!$E736,products!$A$1:$A$49,0), MATCH(orders!K$1,products!$A$1:$G$1,0))</f>
        <v>D</v>
      </c>
      <c r="L736" s="3">
        <f>INDEX(products!$A$1:$G$49,MATCH(orders!$E736,products!$A$1:$A$49,0), MATCH(orders!L$1,products!$A$1:$G$1,0))</f>
        <v>0.2</v>
      </c>
      <c r="M736" s="4">
        <f>INDEX(products!$A$1:$G$49,MATCH(orders!$E736,products!$A$1:$A$49,0), MATCH(orders!M$1,products!$A$1:$G$1,0))</f>
        <v>2.6849999999999996</v>
      </c>
      <c r="N736" s="4">
        <f t="shared" si="22"/>
        <v>13.424999999999997</v>
      </c>
      <c r="O736" t="str">
        <f t="shared" si="23"/>
        <v>Robusta</v>
      </c>
      <c r="P736" t="str" cm="1">
        <f t="array" ref="P736">_xlfn.IFS(K736 = "M", "Medium", K736 = "L", "Light", K736 = "D", "Dark")</f>
        <v>Dark</v>
      </c>
      <c r="Q736" t="str">
        <f>_xlfn.XLOOKUP(Orders[[#This Row],[Customer ID]],customers!$A$2:$A$1001,customers!$I$2:$I$1001,,0)</f>
        <v>No</v>
      </c>
    </row>
    <row r="737" spans="2:17" x14ac:dyDescent="0.35">
      <c r="B737" s="2" t="s">
        <v>4642</v>
      </c>
      <c r="C737" s="5">
        <v>44757</v>
      </c>
      <c r="D737" s="2" t="s">
        <v>4643</v>
      </c>
      <c r="E737" t="s">
        <v>6153</v>
      </c>
      <c r="F737" s="2">
        <v>6</v>
      </c>
      <c r="G737" s="2" t="str">
        <f>INDEX(customers!$A$2:$I$1001,MATCH(orders!$D737,customers!$A$2:$A$1001,0), MATCH(orders!G$1,customers!$A$1:$I$1,0))</f>
        <v>Babb Pollins</v>
      </c>
      <c r="H737" s="2" t="str">
        <f>IF(INDEX(customers!$A$2:$I$1001,MATCH(orders!$D737,customers!$A$2:$A$1001,0), MATCH(orders!H$1,customers!$A$1:$I$1,0)) = 0, " ", INDEX(customers!$A$2:$I$1001,MATCH(orders!$D737,customers!$A$2:$A$1001,0), MATCH(orders!H$1,customers!$A$1:$I$1,0)))</f>
        <v>bpollinskf@shinystat.com</v>
      </c>
      <c r="I737" s="2" t="str">
        <f>_xlfn.XLOOKUP(D737,customers!$A$1:$A$1001,customers!$G$1:$G$1001,,0)</f>
        <v>United States</v>
      </c>
      <c r="J737" t="str">
        <f>INDEX(products!$A$1:$G$49,MATCH(orders!$E737,products!$A$1:$A$49,0), MATCH(orders!J$1,products!$A$1:$G$1,0))</f>
        <v>Exc</v>
      </c>
      <c r="K737" t="str">
        <f>INDEX(products!$A$1:$G$49,MATCH(orders!$E737,products!$A$1:$A$49,0), MATCH(orders!K$1,products!$A$1:$G$1,0))</f>
        <v>D</v>
      </c>
      <c r="L737" s="3">
        <f>INDEX(products!$A$1:$G$49,MATCH(orders!$E737,products!$A$1:$A$49,0), MATCH(orders!L$1,products!$A$1:$G$1,0))</f>
        <v>0.2</v>
      </c>
      <c r="M737" s="4">
        <f>INDEX(products!$A$1:$G$49,MATCH(orders!$E737,products!$A$1:$A$49,0), MATCH(orders!M$1,products!$A$1:$G$1,0))</f>
        <v>3.645</v>
      </c>
      <c r="N737" s="4">
        <f t="shared" si="22"/>
        <v>21.87</v>
      </c>
      <c r="O737" t="str">
        <f t="shared" si="23"/>
        <v>Excelsa</v>
      </c>
      <c r="P737" t="str" cm="1">
        <f t="array" ref="P737">_xlfn.IFS(K737 = "M", "Medium", K737 = "L", "Light", K737 = "D", "Dark")</f>
        <v>Dark</v>
      </c>
      <c r="Q737" t="str">
        <f>_xlfn.XLOOKUP(Orders[[#This Row],[Customer ID]],customers!$A$2:$A$1001,customers!$I$2:$I$1001,,0)</f>
        <v>No</v>
      </c>
    </row>
    <row r="738" spans="2:17" x14ac:dyDescent="0.35">
      <c r="B738" s="2" t="s">
        <v>4647</v>
      </c>
      <c r="C738" s="5">
        <v>43508</v>
      </c>
      <c r="D738" s="2" t="s">
        <v>4648</v>
      </c>
      <c r="E738" t="s">
        <v>6143</v>
      </c>
      <c r="F738" s="2">
        <v>2</v>
      </c>
      <c r="G738" s="2" t="str">
        <f>INDEX(customers!$A$2:$I$1001,MATCH(orders!$D738,customers!$A$2:$A$1001,0), MATCH(orders!G$1,customers!$A$1:$I$1,0))</f>
        <v>Jarret Toye</v>
      </c>
      <c r="H738" s="2" t="str">
        <f>IF(INDEX(customers!$A$2:$I$1001,MATCH(orders!$D738,customers!$A$2:$A$1001,0), MATCH(orders!H$1,customers!$A$1:$I$1,0)) = 0, " ", INDEX(customers!$A$2:$I$1001,MATCH(orders!$D738,customers!$A$2:$A$1001,0), MATCH(orders!H$1,customers!$A$1:$I$1,0)))</f>
        <v>jtoyekg@pinterest.com</v>
      </c>
      <c r="I738" s="2" t="str">
        <f>_xlfn.XLOOKUP(D738,customers!$A$1:$A$1001,customers!$G$1:$G$1001,,0)</f>
        <v>Ireland</v>
      </c>
      <c r="J738" t="str">
        <f>INDEX(products!$A$1:$G$49,MATCH(orders!$E738,products!$A$1:$A$49,0), MATCH(orders!J$1,products!$A$1:$G$1,0))</f>
        <v>Lib</v>
      </c>
      <c r="K738" t="str">
        <f>INDEX(products!$A$1:$G$49,MATCH(orders!$E738,products!$A$1:$A$49,0), MATCH(orders!K$1,products!$A$1:$G$1,0))</f>
        <v>D</v>
      </c>
      <c r="L738" s="3">
        <f>INDEX(products!$A$1:$G$49,MATCH(orders!$E738,products!$A$1:$A$49,0), MATCH(orders!L$1,products!$A$1:$G$1,0))</f>
        <v>1</v>
      </c>
      <c r="M738" s="4">
        <f>INDEX(products!$A$1:$G$49,MATCH(orders!$E738,products!$A$1:$A$49,0), MATCH(orders!M$1,products!$A$1:$G$1,0))</f>
        <v>12.95</v>
      </c>
      <c r="N738" s="4">
        <f t="shared" si="22"/>
        <v>25.9</v>
      </c>
      <c r="O738" t="str">
        <f t="shared" si="23"/>
        <v>Liberica</v>
      </c>
      <c r="P738" t="str" cm="1">
        <f t="array" ref="P738">_xlfn.IFS(K738 = "M", "Medium", K738 = "L", "Light", K738 = "D", "Dark")</f>
        <v>Dark</v>
      </c>
      <c r="Q738" t="str">
        <f>_xlfn.XLOOKUP(Orders[[#This Row],[Customer ID]],customers!$A$2:$A$1001,customers!$I$2:$I$1001,,0)</f>
        <v>Yes</v>
      </c>
    </row>
    <row r="739" spans="2:17" x14ac:dyDescent="0.35">
      <c r="B739" s="2" t="s">
        <v>4653</v>
      </c>
      <c r="C739" s="5">
        <v>44447</v>
      </c>
      <c r="D739" s="2" t="s">
        <v>4654</v>
      </c>
      <c r="E739" t="s">
        <v>6155</v>
      </c>
      <c r="F739" s="2">
        <v>5</v>
      </c>
      <c r="G739" s="2" t="str">
        <f>INDEX(customers!$A$2:$I$1001,MATCH(orders!$D739,customers!$A$2:$A$1001,0), MATCH(orders!G$1,customers!$A$1:$I$1,0))</f>
        <v>Carlie Linskill</v>
      </c>
      <c r="H739" s="2" t="str">
        <f>IF(INDEX(customers!$A$2:$I$1001,MATCH(orders!$D739,customers!$A$2:$A$1001,0), MATCH(orders!H$1,customers!$A$1:$I$1,0)) = 0, " ", INDEX(customers!$A$2:$I$1001,MATCH(orders!$D739,customers!$A$2:$A$1001,0), MATCH(orders!H$1,customers!$A$1:$I$1,0)))</f>
        <v>clinskillkh@sphinn.com</v>
      </c>
      <c r="I739" s="2" t="str">
        <f>_xlfn.XLOOKUP(D739,customers!$A$1:$A$1001,customers!$G$1:$G$1001,,0)</f>
        <v>United States</v>
      </c>
      <c r="J739" t="str">
        <f>INDEX(products!$A$1:$G$49,MATCH(orders!$E739,products!$A$1:$A$49,0), MATCH(orders!J$1,products!$A$1:$G$1,0))</f>
        <v>Ara</v>
      </c>
      <c r="K739" t="str">
        <f>INDEX(products!$A$1:$G$49,MATCH(orders!$E739,products!$A$1:$A$49,0), MATCH(orders!K$1,products!$A$1:$G$1,0))</f>
        <v>M</v>
      </c>
      <c r="L739" s="3">
        <f>INDEX(products!$A$1:$G$49,MATCH(orders!$E739,products!$A$1:$A$49,0), MATCH(orders!L$1,products!$A$1:$G$1,0))</f>
        <v>1</v>
      </c>
      <c r="M739" s="4">
        <f>INDEX(products!$A$1:$G$49,MATCH(orders!$E739,products!$A$1:$A$49,0), MATCH(orders!M$1,products!$A$1:$G$1,0))</f>
        <v>11.25</v>
      </c>
      <c r="N739" s="4">
        <f t="shared" si="22"/>
        <v>56.25</v>
      </c>
      <c r="O739" t="str">
        <f t="shared" si="23"/>
        <v>Arabica</v>
      </c>
      <c r="P739" t="str" cm="1">
        <f t="array" ref="P739">_xlfn.IFS(K739 = "M", "Medium", K739 = "L", "Light", K739 = "D", "Dark")</f>
        <v>Medium</v>
      </c>
      <c r="Q739" t="str">
        <f>_xlfn.XLOOKUP(Orders[[#This Row],[Customer ID]],customers!$A$2:$A$1001,customers!$I$2:$I$1001,,0)</f>
        <v>No</v>
      </c>
    </row>
    <row r="740" spans="2:17" x14ac:dyDescent="0.35">
      <c r="B740" s="2" t="s">
        <v>4659</v>
      </c>
      <c r="C740" s="5">
        <v>43812</v>
      </c>
      <c r="D740" s="2" t="s">
        <v>4660</v>
      </c>
      <c r="E740" t="s">
        <v>6178</v>
      </c>
      <c r="F740" s="2">
        <v>3</v>
      </c>
      <c r="G740" s="2" t="str">
        <f>INDEX(customers!$A$2:$I$1001,MATCH(orders!$D740,customers!$A$2:$A$1001,0), MATCH(orders!G$1,customers!$A$1:$I$1,0))</f>
        <v>Natal Vigrass</v>
      </c>
      <c r="H740" s="2" t="str">
        <f>IF(INDEX(customers!$A$2:$I$1001,MATCH(orders!$D740,customers!$A$2:$A$1001,0), MATCH(orders!H$1,customers!$A$1:$I$1,0)) = 0, " ", INDEX(customers!$A$2:$I$1001,MATCH(orders!$D740,customers!$A$2:$A$1001,0), MATCH(orders!H$1,customers!$A$1:$I$1,0)))</f>
        <v>nvigrasski@ezinearticles.com</v>
      </c>
      <c r="I740" s="2" t="str">
        <f>_xlfn.XLOOKUP(D740,customers!$A$1:$A$1001,customers!$G$1:$G$1001,,0)</f>
        <v>United Kingdom</v>
      </c>
      <c r="J740" t="str">
        <f>INDEX(products!$A$1:$G$49,MATCH(orders!$E740,products!$A$1:$A$49,0), MATCH(orders!J$1,products!$A$1:$G$1,0))</f>
        <v>Rob</v>
      </c>
      <c r="K740" t="str">
        <f>INDEX(products!$A$1:$G$49,MATCH(orders!$E740,products!$A$1:$A$49,0), MATCH(orders!K$1,products!$A$1:$G$1,0))</f>
        <v>L</v>
      </c>
      <c r="L740" s="3">
        <f>INDEX(products!$A$1:$G$49,MATCH(orders!$E740,products!$A$1:$A$49,0), MATCH(orders!L$1,products!$A$1:$G$1,0))</f>
        <v>0.2</v>
      </c>
      <c r="M740" s="4">
        <f>INDEX(products!$A$1:$G$49,MATCH(orders!$E740,products!$A$1:$A$49,0), MATCH(orders!M$1,products!$A$1:$G$1,0))</f>
        <v>3.5849999999999995</v>
      </c>
      <c r="N740" s="4">
        <f t="shared" si="22"/>
        <v>10.754999999999999</v>
      </c>
      <c r="O740" t="str">
        <f t="shared" si="23"/>
        <v>Robusta</v>
      </c>
      <c r="P740" t="str" cm="1">
        <f t="array" ref="P740">_xlfn.IFS(K740 = "M", "Medium", K740 = "L", "Light", K740 = "D", "Dark")</f>
        <v>Light</v>
      </c>
      <c r="Q740" t="str">
        <f>_xlfn.XLOOKUP(Orders[[#This Row],[Customer ID]],customers!$A$2:$A$1001,customers!$I$2:$I$1001,,0)</f>
        <v>No</v>
      </c>
    </row>
    <row r="741" spans="2:17" x14ac:dyDescent="0.35">
      <c r="B741" s="2" t="s">
        <v>4665</v>
      </c>
      <c r="C741" s="5">
        <v>44433</v>
      </c>
      <c r="D741" s="2" t="s">
        <v>4434</v>
      </c>
      <c r="E741" t="s">
        <v>6153</v>
      </c>
      <c r="F741" s="2">
        <v>5</v>
      </c>
      <c r="G741" s="2" t="str">
        <f>INDEX(customers!$A$2:$I$1001,MATCH(orders!$D741,customers!$A$2:$A$1001,0), MATCH(orders!G$1,customers!$A$1:$I$1,0))</f>
        <v>Jimmy Dymoke</v>
      </c>
      <c r="H741" s="2" t="str">
        <f>IF(INDEX(customers!$A$2:$I$1001,MATCH(orders!$D741,customers!$A$2:$A$1001,0), MATCH(orders!H$1,customers!$A$1:$I$1,0)) = 0, " ", INDEX(customers!$A$2:$I$1001,MATCH(orders!$D741,customers!$A$2:$A$1001,0), MATCH(orders!H$1,customers!$A$1:$I$1,0)))</f>
        <v>jdymokeje@prnewswire.com</v>
      </c>
      <c r="I741" s="2" t="str">
        <f>_xlfn.XLOOKUP(D741,customers!$A$1:$A$1001,customers!$G$1:$G$1001,,0)</f>
        <v>Ireland</v>
      </c>
      <c r="J741" t="str">
        <f>INDEX(products!$A$1:$G$49,MATCH(orders!$E741,products!$A$1:$A$49,0), MATCH(orders!J$1,products!$A$1:$G$1,0))</f>
        <v>Exc</v>
      </c>
      <c r="K741" t="str">
        <f>INDEX(products!$A$1:$G$49,MATCH(orders!$E741,products!$A$1:$A$49,0), MATCH(orders!K$1,products!$A$1:$G$1,0))</f>
        <v>D</v>
      </c>
      <c r="L741" s="3">
        <f>INDEX(products!$A$1:$G$49,MATCH(orders!$E741,products!$A$1:$A$49,0), MATCH(orders!L$1,products!$A$1:$G$1,0))</f>
        <v>0.2</v>
      </c>
      <c r="M741" s="4">
        <f>INDEX(products!$A$1:$G$49,MATCH(orders!$E741,products!$A$1:$A$49,0), MATCH(orders!M$1,products!$A$1:$G$1,0))</f>
        <v>3.645</v>
      </c>
      <c r="N741" s="4">
        <f t="shared" si="22"/>
        <v>18.225000000000001</v>
      </c>
      <c r="O741" t="str">
        <f t="shared" si="23"/>
        <v>Excelsa</v>
      </c>
      <c r="P741" t="str" cm="1">
        <f t="array" ref="P741">_xlfn.IFS(K741 = "M", "Medium", K741 = "L", "Light", K741 = "D", "Dark")</f>
        <v>Dark</v>
      </c>
      <c r="Q741" t="str">
        <f>_xlfn.XLOOKUP(Orders[[#This Row],[Customer ID]],customers!$A$2:$A$1001,customers!$I$2:$I$1001,,0)</f>
        <v>No</v>
      </c>
    </row>
    <row r="742" spans="2:17" x14ac:dyDescent="0.35">
      <c r="B742" s="2" t="s">
        <v>4670</v>
      </c>
      <c r="C742" s="5">
        <v>44643</v>
      </c>
      <c r="D742" s="2" t="s">
        <v>4671</v>
      </c>
      <c r="E742" t="s">
        <v>6173</v>
      </c>
      <c r="F742" s="2">
        <v>4</v>
      </c>
      <c r="G742" s="2" t="str">
        <f>INDEX(customers!$A$2:$I$1001,MATCH(orders!$D742,customers!$A$2:$A$1001,0), MATCH(orders!G$1,customers!$A$1:$I$1,0))</f>
        <v>Kandace Cragell</v>
      </c>
      <c r="H742" s="2" t="str">
        <f>IF(INDEX(customers!$A$2:$I$1001,MATCH(orders!$D742,customers!$A$2:$A$1001,0), MATCH(orders!H$1,customers!$A$1:$I$1,0)) = 0, " ", INDEX(customers!$A$2:$I$1001,MATCH(orders!$D742,customers!$A$2:$A$1001,0), MATCH(orders!H$1,customers!$A$1:$I$1,0)))</f>
        <v>kcragellkk@google.com</v>
      </c>
      <c r="I742" s="2" t="str">
        <f>_xlfn.XLOOKUP(D742,customers!$A$1:$A$1001,customers!$G$1:$G$1001,,0)</f>
        <v>Ireland</v>
      </c>
      <c r="J742" t="str">
        <f>INDEX(products!$A$1:$G$49,MATCH(orders!$E742,products!$A$1:$A$49,0), MATCH(orders!J$1,products!$A$1:$G$1,0))</f>
        <v>Rob</v>
      </c>
      <c r="K742" t="str">
        <f>INDEX(products!$A$1:$G$49,MATCH(orders!$E742,products!$A$1:$A$49,0), MATCH(orders!K$1,products!$A$1:$G$1,0))</f>
        <v>L</v>
      </c>
      <c r="L742" s="3">
        <f>INDEX(products!$A$1:$G$49,MATCH(orders!$E742,products!$A$1:$A$49,0), MATCH(orders!L$1,products!$A$1:$G$1,0))</f>
        <v>0.5</v>
      </c>
      <c r="M742" s="4">
        <f>INDEX(products!$A$1:$G$49,MATCH(orders!$E742,products!$A$1:$A$49,0), MATCH(orders!M$1,products!$A$1:$G$1,0))</f>
        <v>7.169999999999999</v>
      </c>
      <c r="N742" s="4">
        <f t="shared" si="22"/>
        <v>28.679999999999996</v>
      </c>
      <c r="O742" t="str">
        <f t="shared" si="23"/>
        <v>Robusta</v>
      </c>
      <c r="P742" t="str" cm="1">
        <f t="array" ref="P742">_xlfn.IFS(K742 = "M", "Medium", K742 = "L", "Light", K742 = "D", "Dark")</f>
        <v>Light</v>
      </c>
      <c r="Q742" t="str">
        <f>_xlfn.XLOOKUP(Orders[[#This Row],[Customer ID]],customers!$A$2:$A$1001,customers!$I$2:$I$1001,,0)</f>
        <v>No</v>
      </c>
    </row>
    <row r="743" spans="2:17" x14ac:dyDescent="0.35">
      <c r="B743" s="2" t="s">
        <v>4676</v>
      </c>
      <c r="C743" s="5">
        <v>43566</v>
      </c>
      <c r="D743" s="2" t="s">
        <v>4677</v>
      </c>
      <c r="E743" t="s">
        <v>6159</v>
      </c>
      <c r="F743" s="2">
        <v>2</v>
      </c>
      <c r="G743" s="2" t="str">
        <f>INDEX(customers!$A$2:$I$1001,MATCH(orders!$D743,customers!$A$2:$A$1001,0), MATCH(orders!G$1,customers!$A$1:$I$1,0))</f>
        <v>Lyon Ibert</v>
      </c>
      <c r="H743" s="2" t="str">
        <f>IF(INDEX(customers!$A$2:$I$1001,MATCH(orders!$D743,customers!$A$2:$A$1001,0), MATCH(orders!H$1,customers!$A$1:$I$1,0)) = 0, " ", INDEX(customers!$A$2:$I$1001,MATCH(orders!$D743,customers!$A$2:$A$1001,0), MATCH(orders!H$1,customers!$A$1:$I$1,0)))</f>
        <v>libertkl@huffingtonpost.com</v>
      </c>
      <c r="I743" s="2" t="str">
        <f>_xlfn.XLOOKUP(D743,customers!$A$1:$A$1001,customers!$G$1:$G$1001,,0)</f>
        <v>United States</v>
      </c>
      <c r="J743" t="str">
        <f>INDEX(products!$A$1:$G$49,MATCH(orders!$E743,products!$A$1:$A$49,0), MATCH(orders!J$1,products!$A$1:$G$1,0))</f>
        <v>Lib</v>
      </c>
      <c r="K743" t="str">
        <f>INDEX(products!$A$1:$G$49,MATCH(orders!$E743,products!$A$1:$A$49,0), MATCH(orders!K$1,products!$A$1:$G$1,0))</f>
        <v>M</v>
      </c>
      <c r="L743" s="3">
        <f>INDEX(products!$A$1:$G$49,MATCH(orders!$E743,products!$A$1:$A$49,0), MATCH(orders!L$1,products!$A$1:$G$1,0))</f>
        <v>0.2</v>
      </c>
      <c r="M743" s="4">
        <f>INDEX(products!$A$1:$G$49,MATCH(orders!$E743,products!$A$1:$A$49,0), MATCH(orders!M$1,products!$A$1:$G$1,0))</f>
        <v>4.3650000000000002</v>
      </c>
      <c r="N743" s="4">
        <f t="shared" si="22"/>
        <v>8.73</v>
      </c>
      <c r="O743" t="str">
        <f t="shared" si="23"/>
        <v>Liberica</v>
      </c>
      <c r="P743" t="str" cm="1">
        <f t="array" ref="P743">_xlfn.IFS(K743 = "M", "Medium", K743 = "L", "Light", K743 = "D", "Dark")</f>
        <v>Medium</v>
      </c>
      <c r="Q743" t="str">
        <f>_xlfn.XLOOKUP(Orders[[#This Row],[Customer ID]],customers!$A$2:$A$1001,customers!$I$2:$I$1001,,0)</f>
        <v>No</v>
      </c>
    </row>
    <row r="744" spans="2:17" x14ac:dyDescent="0.35">
      <c r="B744" s="2" t="s">
        <v>4682</v>
      </c>
      <c r="C744" s="5">
        <v>44133</v>
      </c>
      <c r="D744" s="2" t="s">
        <v>4683</v>
      </c>
      <c r="E744" t="s">
        <v>6162</v>
      </c>
      <c r="F744" s="2">
        <v>4</v>
      </c>
      <c r="G744" s="2" t="str">
        <f>INDEX(customers!$A$2:$I$1001,MATCH(orders!$D744,customers!$A$2:$A$1001,0), MATCH(orders!G$1,customers!$A$1:$I$1,0))</f>
        <v>Reese Lidgey</v>
      </c>
      <c r="H744" s="2" t="str">
        <f>IF(INDEX(customers!$A$2:$I$1001,MATCH(orders!$D744,customers!$A$2:$A$1001,0), MATCH(orders!H$1,customers!$A$1:$I$1,0)) = 0, " ", INDEX(customers!$A$2:$I$1001,MATCH(orders!$D744,customers!$A$2:$A$1001,0), MATCH(orders!H$1,customers!$A$1:$I$1,0)))</f>
        <v>rlidgeykm@vimeo.com</v>
      </c>
      <c r="I744" s="2" t="str">
        <f>_xlfn.XLOOKUP(D744,customers!$A$1:$A$1001,customers!$G$1:$G$1001,,0)</f>
        <v>United States</v>
      </c>
      <c r="J744" t="str">
        <f>INDEX(products!$A$1:$G$49,MATCH(orders!$E744,products!$A$1:$A$49,0), MATCH(orders!J$1,products!$A$1:$G$1,0))</f>
        <v>Lib</v>
      </c>
      <c r="K744" t="str">
        <f>INDEX(products!$A$1:$G$49,MATCH(orders!$E744,products!$A$1:$A$49,0), MATCH(orders!K$1,products!$A$1:$G$1,0))</f>
        <v>M</v>
      </c>
      <c r="L744" s="3">
        <f>INDEX(products!$A$1:$G$49,MATCH(orders!$E744,products!$A$1:$A$49,0), MATCH(orders!L$1,products!$A$1:$G$1,0))</f>
        <v>1</v>
      </c>
      <c r="M744" s="4">
        <f>INDEX(products!$A$1:$G$49,MATCH(orders!$E744,products!$A$1:$A$49,0), MATCH(orders!M$1,products!$A$1:$G$1,0))</f>
        <v>14.55</v>
      </c>
      <c r="N744" s="4">
        <f t="shared" si="22"/>
        <v>58.2</v>
      </c>
      <c r="O744" t="str">
        <f t="shared" si="23"/>
        <v>Liberica</v>
      </c>
      <c r="P744" t="str" cm="1">
        <f t="array" ref="P744">_xlfn.IFS(K744 = "M", "Medium", K744 = "L", "Light", K744 = "D", "Dark")</f>
        <v>Medium</v>
      </c>
      <c r="Q744" t="str">
        <f>_xlfn.XLOOKUP(Orders[[#This Row],[Customer ID]],customers!$A$2:$A$1001,customers!$I$2:$I$1001,,0)</f>
        <v>No</v>
      </c>
    </row>
    <row r="745" spans="2:17" x14ac:dyDescent="0.35">
      <c r="B745" s="2" t="s">
        <v>4688</v>
      </c>
      <c r="C745" s="5">
        <v>44042</v>
      </c>
      <c r="D745" s="2" t="s">
        <v>4689</v>
      </c>
      <c r="E745" t="s">
        <v>6158</v>
      </c>
      <c r="F745" s="2">
        <v>3</v>
      </c>
      <c r="G745" s="2" t="str">
        <f>INDEX(customers!$A$2:$I$1001,MATCH(orders!$D745,customers!$A$2:$A$1001,0), MATCH(orders!G$1,customers!$A$1:$I$1,0))</f>
        <v>Tersina Castagne</v>
      </c>
      <c r="H745" s="2" t="str">
        <f>IF(INDEX(customers!$A$2:$I$1001,MATCH(orders!$D745,customers!$A$2:$A$1001,0), MATCH(orders!H$1,customers!$A$1:$I$1,0)) = 0, " ", INDEX(customers!$A$2:$I$1001,MATCH(orders!$D745,customers!$A$2:$A$1001,0), MATCH(orders!H$1,customers!$A$1:$I$1,0)))</f>
        <v>tcastagnekn@wikia.com</v>
      </c>
      <c r="I745" s="2" t="str">
        <f>_xlfn.XLOOKUP(D745,customers!$A$1:$A$1001,customers!$G$1:$G$1001,,0)</f>
        <v>United States</v>
      </c>
      <c r="J745" t="str">
        <f>INDEX(products!$A$1:$G$49,MATCH(orders!$E745,products!$A$1:$A$49,0), MATCH(orders!J$1,products!$A$1:$G$1,0))</f>
        <v>Ara</v>
      </c>
      <c r="K745" t="str">
        <f>INDEX(products!$A$1:$G$49,MATCH(orders!$E745,products!$A$1:$A$49,0), MATCH(orders!K$1,products!$A$1:$G$1,0))</f>
        <v>D</v>
      </c>
      <c r="L745" s="3">
        <f>INDEX(products!$A$1:$G$49,MATCH(orders!$E745,products!$A$1:$A$49,0), MATCH(orders!L$1,products!$A$1:$G$1,0))</f>
        <v>0.5</v>
      </c>
      <c r="M745" s="4">
        <f>INDEX(products!$A$1:$G$49,MATCH(orders!$E745,products!$A$1:$A$49,0), MATCH(orders!M$1,products!$A$1:$G$1,0))</f>
        <v>5.97</v>
      </c>
      <c r="N745" s="4">
        <f t="shared" si="22"/>
        <v>17.91</v>
      </c>
      <c r="O745" t="str">
        <f t="shared" si="23"/>
        <v>Arabica</v>
      </c>
      <c r="P745" t="str" cm="1">
        <f t="array" ref="P745">_xlfn.IFS(K745 = "M", "Medium", K745 = "L", "Light", K745 = "D", "Dark")</f>
        <v>Dark</v>
      </c>
      <c r="Q745" t="str">
        <f>_xlfn.XLOOKUP(Orders[[#This Row],[Customer ID]],customers!$A$2:$A$1001,customers!$I$2:$I$1001,,0)</f>
        <v>No</v>
      </c>
    </row>
    <row r="746" spans="2:17" x14ac:dyDescent="0.35">
      <c r="B746" s="2" t="s">
        <v>4694</v>
      </c>
      <c r="C746" s="5">
        <v>43539</v>
      </c>
      <c r="D746" s="2" t="s">
        <v>4695</v>
      </c>
      <c r="E746" t="s">
        <v>6174</v>
      </c>
      <c r="F746" s="2">
        <v>6</v>
      </c>
      <c r="G746" s="2" t="str">
        <f>INDEX(customers!$A$2:$I$1001,MATCH(orders!$D746,customers!$A$2:$A$1001,0), MATCH(orders!G$1,customers!$A$1:$I$1,0))</f>
        <v>Samuele Klaaassen</v>
      </c>
      <c r="H746" s="2" t="str">
        <f>IF(INDEX(customers!$A$2:$I$1001,MATCH(orders!$D746,customers!$A$2:$A$1001,0), MATCH(orders!H$1,customers!$A$1:$I$1,0)) = 0, " ", INDEX(customers!$A$2:$I$1001,MATCH(orders!$D746,customers!$A$2:$A$1001,0), MATCH(orders!H$1,customers!$A$1:$I$1,0)))</f>
        <v xml:space="preserve"> </v>
      </c>
      <c r="I746" s="2" t="str">
        <f>_xlfn.XLOOKUP(D746,customers!$A$1:$A$1001,customers!$G$1:$G$1001,,0)</f>
        <v>United States</v>
      </c>
      <c r="J746" t="str">
        <f>INDEX(products!$A$1:$G$49,MATCH(orders!$E746,products!$A$1:$A$49,0), MATCH(orders!J$1,products!$A$1:$G$1,0))</f>
        <v>Rob</v>
      </c>
      <c r="K746" t="str">
        <f>INDEX(products!$A$1:$G$49,MATCH(orders!$E746,products!$A$1:$A$49,0), MATCH(orders!K$1,products!$A$1:$G$1,0))</f>
        <v>M</v>
      </c>
      <c r="L746" s="3">
        <f>INDEX(products!$A$1:$G$49,MATCH(orders!$E746,products!$A$1:$A$49,0), MATCH(orders!L$1,products!$A$1:$G$1,0))</f>
        <v>0.2</v>
      </c>
      <c r="M746" s="4">
        <f>INDEX(products!$A$1:$G$49,MATCH(orders!$E746,products!$A$1:$A$49,0), MATCH(orders!M$1,products!$A$1:$G$1,0))</f>
        <v>2.9849999999999999</v>
      </c>
      <c r="N746" s="4">
        <f t="shared" si="22"/>
        <v>17.91</v>
      </c>
      <c r="O746" t="str">
        <f t="shared" si="23"/>
        <v>Robusta</v>
      </c>
      <c r="P746" t="str" cm="1">
        <f t="array" ref="P746">_xlfn.IFS(K746 = "M", "Medium", K746 = "L", "Light", K746 = "D", "Dark")</f>
        <v>Medium</v>
      </c>
      <c r="Q746" t="str">
        <f>_xlfn.XLOOKUP(Orders[[#This Row],[Customer ID]],customers!$A$2:$A$1001,customers!$I$2:$I$1001,,0)</f>
        <v>Yes</v>
      </c>
    </row>
    <row r="747" spans="2:17" x14ac:dyDescent="0.35">
      <c r="B747" s="2" t="s">
        <v>4699</v>
      </c>
      <c r="C747" s="5">
        <v>44557</v>
      </c>
      <c r="D747" s="2" t="s">
        <v>4700</v>
      </c>
      <c r="E747" t="s">
        <v>6144</v>
      </c>
      <c r="F747" s="2">
        <v>2</v>
      </c>
      <c r="G747" s="2" t="str">
        <f>INDEX(customers!$A$2:$I$1001,MATCH(orders!$D747,customers!$A$2:$A$1001,0), MATCH(orders!G$1,customers!$A$1:$I$1,0))</f>
        <v>Jordana Halden</v>
      </c>
      <c r="H747" s="2" t="str">
        <f>IF(INDEX(customers!$A$2:$I$1001,MATCH(orders!$D747,customers!$A$2:$A$1001,0), MATCH(orders!H$1,customers!$A$1:$I$1,0)) = 0, " ", INDEX(customers!$A$2:$I$1001,MATCH(orders!$D747,customers!$A$2:$A$1001,0), MATCH(orders!H$1,customers!$A$1:$I$1,0)))</f>
        <v>jhaldenkp@comcast.net</v>
      </c>
      <c r="I747" s="2" t="str">
        <f>_xlfn.XLOOKUP(D747,customers!$A$1:$A$1001,customers!$G$1:$G$1001,,0)</f>
        <v>Ireland</v>
      </c>
      <c r="J747" t="str">
        <f>INDEX(products!$A$1:$G$49,MATCH(orders!$E747,products!$A$1:$A$49,0), MATCH(orders!J$1,products!$A$1:$G$1,0))</f>
        <v>Exc</v>
      </c>
      <c r="K747" t="str">
        <f>INDEX(products!$A$1:$G$49,MATCH(orders!$E747,products!$A$1:$A$49,0), MATCH(orders!K$1,products!$A$1:$G$1,0))</f>
        <v>D</v>
      </c>
      <c r="L747" s="3">
        <f>INDEX(products!$A$1:$G$49,MATCH(orders!$E747,products!$A$1:$A$49,0), MATCH(orders!L$1,products!$A$1:$G$1,0))</f>
        <v>0.5</v>
      </c>
      <c r="M747" s="4">
        <f>INDEX(products!$A$1:$G$49,MATCH(orders!$E747,products!$A$1:$A$49,0), MATCH(orders!M$1,products!$A$1:$G$1,0))</f>
        <v>7.29</v>
      </c>
      <c r="N747" s="4">
        <f t="shared" si="22"/>
        <v>14.58</v>
      </c>
      <c r="O747" t="str">
        <f t="shared" si="23"/>
        <v>Excelsa</v>
      </c>
      <c r="P747" t="str" cm="1">
        <f t="array" ref="P747">_xlfn.IFS(K747 = "M", "Medium", K747 = "L", "Light", K747 = "D", "Dark")</f>
        <v>Dark</v>
      </c>
      <c r="Q747" t="str">
        <f>_xlfn.XLOOKUP(Orders[[#This Row],[Customer ID]],customers!$A$2:$A$1001,customers!$I$2:$I$1001,,0)</f>
        <v>No</v>
      </c>
    </row>
    <row r="748" spans="2:17" x14ac:dyDescent="0.35">
      <c r="B748" s="2" t="s">
        <v>4705</v>
      </c>
      <c r="C748" s="5">
        <v>43741</v>
      </c>
      <c r="D748" s="2" t="s">
        <v>4706</v>
      </c>
      <c r="E748" t="s">
        <v>6155</v>
      </c>
      <c r="F748" s="2">
        <v>3</v>
      </c>
      <c r="G748" s="2" t="str">
        <f>INDEX(customers!$A$2:$I$1001,MATCH(orders!$D748,customers!$A$2:$A$1001,0), MATCH(orders!G$1,customers!$A$1:$I$1,0))</f>
        <v>Hussein Olliff</v>
      </c>
      <c r="H748" s="2" t="str">
        <f>IF(INDEX(customers!$A$2:$I$1001,MATCH(orders!$D748,customers!$A$2:$A$1001,0), MATCH(orders!H$1,customers!$A$1:$I$1,0)) = 0, " ", INDEX(customers!$A$2:$I$1001,MATCH(orders!$D748,customers!$A$2:$A$1001,0), MATCH(orders!H$1,customers!$A$1:$I$1,0)))</f>
        <v>holliffkq@sciencedirect.com</v>
      </c>
      <c r="I748" s="2" t="str">
        <f>_xlfn.XLOOKUP(D748,customers!$A$1:$A$1001,customers!$G$1:$G$1001,,0)</f>
        <v>Ireland</v>
      </c>
      <c r="J748" t="str">
        <f>INDEX(products!$A$1:$G$49,MATCH(orders!$E748,products!$A$1:$A$49,0), MATCH(orders!J$1,products!$A$1:$G$1,0))</f>
        <v>Ara</v>
      </c>
      <c r="K748" t="str">
        <f>INDEX(products!$A$1:$G$49,MATCH(orders!$E748,products!$A$1:$A$49,0), MATCH(orders!K$1,products!$A$1:$G$1,0))</f>
        <v>M</v>
      </c>
      <c r="L748" s="3">
        <f>INDEX(products!$A$1:$G$49,MATCH(orders!$E748,products!$A$1:$A$49,0), MATCH(orders!L$1,products!$A$1:$G$1,0))</f>
        <v>1</v>
      </c>
      <c r="M748" s="4">
        <f>INDEX(products!$A$1:$G$49,MATCH(orders!$E748,products!$A$1:$A$49,0), MATCH(orders!M$1,products!$A$1:$G$1,0))</f>
        <v>11.25</v>
      </c>
      <c r="N748" s="4">
        <f t="shared" si="22"/>
        <v>33.75</v>
      </c>
      <c r="O748" t="str">
        <f t="shared" si="23"/>
        <v>Arabica</v>
      </c>
      <c r="P748" t="str" cm="1">
        <f t="array" ref="P748">_xlfn.IFS(K748 = "M", "Medium", K748 = "L", "Light", K748 = "D", "Dark")</f>
        <v>Medium</v>
      </c>
      <c r="Q748" t="str">
        <f>_xlfn.XLOOKUP(Orders[[#This Row],[Customer ID]],customers!$A$2:$A$1001,customers!$I$2:$I$1001,,0)</f>
        <v>No</v>
      </c>
    </row>
    <row r="749" spans="2:17" x14ac:dyDescent="0.35">
      <c r="B749" s="2" t="s">
        <v>4711</v>
      </c>
      <c r="C749" s="5">
        <v>43501</v>
      </c>
      <c r="D749" s="2" t="s">
        <v>4712</v>
      </c>
      <c r="E749" t="s">
        <v>6160</v>
      </c>
      <c r="F749" s="2">
        <v>4</v>
      </c>
      <c r="G749" s="2" t="str">
        <f>INDEX(customers!$A$2:$I$1001,MATCH(orders!$D749,customers!$A$2:$A$1001,0), MATCH(orders!G$1,customers!$A$1:$I$1,0))</f>
        <v>Teddi Quadri</v>
      </c>
      <c r="H749" s="2" t="str">
        <f>IF(INDEX(customers!$A$2:$I$1001,MATCH(orders!$D749,customers!$A$2:$A$1001,0), MATCH(orders!H$1,customers!$A$1:$I$1,0)) = 0, " ", INDEX(customers!$A$2:$I$1001,MATCH(orders!$D749,customers!$A$2:$A$1001,0), MATCH(orders!H$1,customers!$A$1:$I$1,0)))</f>
        <v>tquadrikr@opensource.org</v>
      </c>
      <c r="I749" s="2" t="str">
        <f>_xlfn.XLOOKUP(D749,customers!$A$1:$A$1001,customers!$G$1:$G$1001,,0)</f>
        <v>Ireland</v>
      </c>
      <c r="J749" t="str">
        <f>INDEX(products!$A$1:$G$49,MATCH(orders!$E749,products!$A$1:$A$49,0), MATCH(orders!J$1,products!$A$1:$G$1,0))</f>
        <v>Lib</v>
      </c>
      <c r="K749" t="str">
        <f>INDEX(products!$A$1:$G$49,MATCH(orders!$E749,products!$A$1:$A$49,0), MATCH(orders!K$1,products!$A$1:$G$1,0))</f>
        <v>M</v>
      </c>
      <c r="L749" s="3">
        <f>INDEX(products!$A$1:$G$49,MATCH(orders!$E749,products!$A$1:$A$49,0), MATCH(orders!L$1,products!$A$1:$G$1,0))</f>
        <v>0.5</v>
      </c>
      <c r="M749" s="4">
        <f>INDEX(products!$A$1:$G$49,MATCH(orders!$E749,products!$A$1:$A$49,0), MATCH(orders!M$1,products!$A$1:$G$1,0))</f>
        <v>8.73</v>
      </c>
      <c r="N749" s="4">
        <f t="shared" si="22"/>
        <v>34.92</v>
      </c>
      <c r="O749" t="str">
        <f t="shared" si="23"/>
        <v>Liberica</v>
      </c>
      <c r="P749" t="str" cm="1">
        <f t="array" ref="P749">_xlfn.IFS(K749 = "M", "Medium", K749 = "L", "Light", K749 = "D", "Dark")</f>
        <v>Medium</v>
      </c>
      <c r="Q749" t="str">
        <f>_xlfn.XLOOKUP(Orders[[#This Row],[Customer ID]],customers!$A$2:$A$1001,customers!$I$2:$I$1001,,0)</f>
        <v>Yes</v>
      </c>
    </row>
    <row r="750" spans="2:17" x14ac:dyDescent="0.35">
      <c r="B750" s="2" t="s">
        <v>4717</v>
      </c>
      <c r="C750" s="5">
        <v>44074</v>
      </c>
      <c r="D750" s="2" t="s">
        <v>4718</v>
      </c>
      <c r="E750" t="s">
        <v>6144</v>
      </c>
      <c r="F750" s="2">
        <v>2</v>
      </c>
      <c r="G750" s="2" t="str">
        <f>INDEX(customers!$A$2:$I$1001,MATCH(orders!$D750,customers!$A$2:$A$1001,0), MATCH(orders!G$1,customers!$A$1:$I$1,0))</f>
        <v>Felita Eshmade</v>
      </c>
      <c r="H750" s="2" t="str">
        <f>IF(INDEX(customers!$A$2:$I$1001,MATCH(orders!$D750,customers!$A$2:$A$1001,0), MATCH(orders!H$1,customers!$A$1:$I$1,0)) = 0, " ", INDEX(customers!$A$2:$I$1001,MATCH(orders!$D750,customers!$A$2:$A$1001,0), MATCH(orders!H$1,customers!$A$1:$I$1,0)))</f>
        <v>feshmadeks@umn.edu</v>
      </c>
      <c r="I750" s="2" t="str">
        <f>_xlfn.XLOOKUP(D750,customers!$A$1:$A$1001,customers!$G$1:$G$1001,,0)</f>
        <v>United States</v>
      </c>
      <c r="J750" t="str">
        <f>INDEX(products!$A$1:$G$49,MATCH(orders!$E750,products!$A$1:$A$49,0), MATCH(orders!J$1,products!$A$1:$G$1,0))</f>
        <v>Exc</v>
      </c>
      <c r="K750" t="str">
        <f>INDEX(products!$A$1:$G$49,MATCH(orders!$E750,products!$A$1:$A$49,0), MATCH(orders!K$1,products!$A$1:$G$1,0))</f>
        <v>D</v>
      </c>
      <c r="L750" s="3">
        <f>INDEX(products!$A$1:$G$49,MATCH(orders!$E750,products!$A$1:$A$49,0), MATCH(orders!L$1,products!$A$1:$G$1,0))</f>
        <v>0.5</v>
      </c>
      <c r="M750" s="4">
        <f>INDEX(products!$A$1:$G$49,MATCH(orders!$E750,products!$A$1:$A$49,0), MATCH(orders!M$1,products!$A$1:$G$1,0))</f>
        <v>7.29</v>
      </c>
      <c r="N750" s="4">
        <f t="shared" si="22"/>
        <v>14.58</v>
      </c>
      <c r="O750" t="str">
        <f t="shared" si="23"/>
        <v>Excelsa</v>
      </c>
      <c r="P750" t="str" cm="1">
        <f t="array" ref="P750">_xlfn.IFS(K750 = "M", "Medium", K750 = "L", "Light", K750 = "D", "Dark")</f>
        <v>Dark</v>
      </c>
      <c r="Q750" t="str">
        <f>_xlfn.XLOOKUP(Orders[[#This Row],[Customer ID]],customers!$A$2:$A$1001,customers!$I$2:$I$1001,,0)</f>
        <v>No</v>
      </c>
    </row>
    <row r="751" spans="2:17" x14ac:dyDescent="0.35">
      <c r="B751" s="2" t="s">
        <v>4723</v>
      </c>
      <c r="C751" s="5">
        <v>44209</v>
      </c>
      <c r="D751" s="2" t="s">
        <v>4724</v>
      </c>
      <c r="E751" t="s">
        <v>6163</v>
      </c>
      <c r="F751" s="2">
        <v>2</v>
      </c>
      <c r="G751" s="2" t="str">
        <f>INDEX(customers!$A$2:$I$1001,MATCH(orders!$D751,customers!$A$2:$A$1001,0), MATCH(orders!G$1,customers!$A$1:$I$1,0))</f>
        <v>Melodie OIlier</v>
      </c>
      <c r="H751" s="2" t="str">
        <f>IF(INDEX(customers!$A$2:$I$1001,MATCH(orders!$D751,customers!$A$2:$A$1001,0), MATCH(orders!H$1,customers!$A$1:$I$1,0)) = 0, " ", INDEX(customers!$A$2:$I$1001,MATCH(orders!$D751,customers!$A$2:$A$1001,0), MATCH(orders!H$1,customers!$A$1:$I$1,0)))</f>
        <v>moilierkt@paginegialle.it</v>
      </c>
      <c r="I751" s="2" t="str">
        <f>_xlfn.XLOOKUP(D751,customers!$A$1:$A$1001,customers!$G$1:$G$1001,,0)</f>
        <v>Ireland</v>
      </c>
      <c r="J751" t="str">
        <f>INDEX(products!$A$1:$G$49,MATCH(orders!$E751,products!$A$1:$A$49,0), MATCH(orders!J$1,products!$A$1:$G$1,0))</f>
        <v>Rob</v>
      </c>
      <c r="K751" t="str">
        <f>INDEX(products!$A$1:$G$49,MATCH(orders!$E751,products!$A$1:$A$49,0), MATCH(orders!K$1,products!$A$1:$G$1,0))</f>
        <v>D</v>
      </c>
      <c r="L751" s="3">
        <f>INDEX(products!$A$1:$G$49,MATCH(orders!$E751,products!$A$1:$A$49,0), MATCH(orders!L$1,products!$A$1:$G$1,0))</f>
        <v>0.2</v>
      </c>
      <c r="M751" s="4">
        <f>INDEX(products!$A$1:$G$49,MATCH(orders!$E751,products!$A$1:$A$49,0), MATCH(orders!M$1,products!$A$1:$G$1,0))</f>
        <v>2.6849999999999996</v>
      </c>
      <c r="N751" s="4">
        <f t="shared" si="22"/>
        <v>5.3699999999999992</v>
      </c>
      <c r="O751" t="str">
        <f t="shared" si="23"/>
        <v>Robusta</v>
      </c>
      <c r="P751" t="str" cm="1">
        <f t="array" ref="P751">_xlfn.IFS(K751 = "M", "Medium", K751 = "L", "Light", K751 = "D", "Dark")</f>
        <v>Dark</v>
      </c>
      <c r="Q751" t="str">
        <f>_xlfn.XLOOKUP(Orders[[#This Row],[Customer ID]],customers!$A$2:$A$1001,customers!$I$2:$I$1001,,0)</f>
        <v>Yes</v>
      </c>
    </row>
    <row r="752" spans="2:17" x14ac:dyDescent="0.35">
      <c r="B752" s="2" t="s">
        <v>4730</v>
      </c>
      <c r="C752" s="5">
        <v>44277</v>
      </c>
      <c r="D752" s="2" t="s">
        <v>4731</v>
      </c>
      <c r="E752" t="s">
        <v>6146</v>
      </c>
      <c r="F752" s="2">
        <v>1</v>
      </c>
      <c r="G752" s="2" t="str">
        <f>INDEX(customers!$A$2:$I$1001,MATCH(orders!$D752,customers!$A$2:$A$1001,0), MATCH(orders!G$1,customers!$A$1:$I$1,0))</f>
        <v>Hazel Iacopini</v>
      </c>
      <c r="H752" s="2" t="str">
        <f>IF(INDEX(customers!$A$2:$I$1001,MATCH(orders!$D752,customers!$A$2:$A$1001,0), MATCH(orders!H$1,customers!$A$1:$I$1,0)) = 0, " ", INDEX(customers!$A$2:$I$1001,MATCH(orders!$D752,customers!$A$2:$A$1001,0), MATCH(orders!H$1,customers!$A$1:$I$1,0)))</f>
        <v xml:space="preserve"> </v>
      </c>
      <c r="I752" s="2" t="str">
        <f>_xlfn.XLOOKUP(D752,customers!$A$1:$A$1001,customers!$G$1:$G$1001,,0)</f>
        <v>United States</v>
      </c>
      <c r="J752" t="str">
        <f>INDEX(products!$A$1:$G$49,MATCH(orders!$E752,products!$A$1:$A$49,0), MATCH(orders!J$1,products!$A$1:$G$1,0))</f>
        <v>Rob</v>
      </c>
      <c r="K752" t="str">
        <f>INDEX(products!$A$1:$G$49,MATCH(orders!$E752,products!$A$1:$A$49,0), MATCH(orders!K$1,products!$A$1:$G$1,0))</f>
        <v>M</v>
      </c>
      <c r="L752" s="3">
        <f>INDEX(products!$A$1:$G$49,MATCH(orders!$E752,products!$A$1:$A$49,0), MATCH(orders!L$1,products!$A$1:$G$1,0))</f>
        <v>0.5</v>
      </c>
      <c r="M752" s="4">
        <f>INDEX(products!$A$1:$G$49,MATCH(orders!$E752,products!$A$1:$A$49,0), MATCH(orders!M$1,products!$A$1:$G$1,0))</f>
        <v>5.97</v>
      </c>
      <c r="N752" s="4">
        <f t="shared" si="22"/>
        <v>5.97</v>
      </c>
      <c r="O752" t="str">
        <f t="shared" si="23"/>
        <v>Robusta</v>
      </c>
      <c r="P752" t="str" cm="1">
        <f t="array" ref="P752">_xlfn.IFS(K752 = "M", "Medium", K752 = "L", "Light", K752 = "D", "Dark")</f>
        <v>Medium</v>
      </c>
      <c r="Q752" t="str">
        <f>_xlfn.XLOOKUP(Orders[[#This Row],[Customer ID]],customers!$A$2:$A$1001,customers!$I$2:$I$1001,,0)</f>
        <v>Yes</v>
      </c>
    </row>
    <row r="753" spans="2:17" x14ac:dyDescent="0.35">
      <c r="B753" s="2" t="s">
        <v>4735</v>
      </c>
      <c r="C753" s="5">
        <v>43847</v>
      </c>
      <c r="D753" s="2" t="s">
        <v>4736</v>
      </c>
      <c r="E753" t="s">
        <v>6161</v>
      </c>
      <c r="F753" s="2">
        <v>2</v>
      </c>
      <c r="G753" s="2" t="str">
        <f>INDEX(customers!$A$2:$I$1001,MATCH(orders!$D753,customers!$A$2:$A$1001,0), MATCH(orders!G$1,customers!$A$1:$I$1,0))</f>
        <v>Vinny Shoebotham</v>
      </c>
      <c r="H753" s="2" t="str">
        <f>IF(INDEX(customers!$A$2:$I$1001,MATCH(orders!$D753,customers!$A$2:$A$1001,0), MATCH(orders!H$1,customers!$A$1:$I$1,0)) = 0, " ", INDEX(customers!$A$2:$I$1001,MATCH(orders!$D753,customers!$A$2:$A$1001,0), MATCH(orders!H$1,customers!$A$1:$I$1,0)))</f>
        <v>vshoebothamkv@redcross.org</v>
      </c>
      <c r="I753" s="2" t="str">
        <f>_xlfn.XLOOKUP(D753,customers!$A$1:$A$1001,customers!$G$1:$G$1001,,0)</f>
        <v>United States</v>
      </c>
      <c r="J753" t="str">
        <f>INDEX(products!$A$1:$G$49,MATCH(orders!$E753,products!$A$1:$A$49,0), MATCH(orders!J$1,products!$A$1:$G$1,0))</f>
        <v>Lib</v>
      </c>
      <c r="K753" t="str">
        <f>INDEX(products!$A$1:$G$49,MATCH(orders!$E753,products!$A$1:$A$49,0), MATCH(orders!K$1,products!$A$1:$G$1,0))</f>
        <v>L</v>
      </c>
      <c r="L753" s="3">
        <f>INDEX(products!$A$1:$G$49,MATCH(orders!$E753,products!$A$1:$A$49,0), MATCH(orders!L$1,products!$A$1:$G$1,0))</f>
        <v>0.5</v>
      </c>
      <c r="M753" s="4">
        <f>INDEX(products!$A$1:$G$49,MATCH(orders!$E753,products!$A$1:$A$49,0), MATCH(orders!M$1,products!$A$1:$G$1,0))</f>
        <v>9.51</v>
      </c>
      <c r="N753" s="4">
        <f t="shared" si="22"/>
        <v>19.02</v>
      </c>
      <c r="O753" t="str">
        <f t="shared" si="23"/>
        <v>Liberica</v>
      </c>
      <c r="P753" t="str" cm="1">
        <f t="array" ref="P753">_xlfn.IFS(K753 = "M", "Medium", K753 = "L", "Light", K753 = "D", "Dark")</f>
        <v>Light</v>
      </c>
      <c r="Q753" t="str">
        <f>_xlfn.XLOOKUP(Orders[[#This Row],[Customer ID]],customers!$A$2:$A$1001,customers!$I$2:$I$1001,,0)</f>
        <v>No</v>
      </c>
    </row>
    <row r="754" spans="2:17" x14ac:dyDescent="0.35">
      <c r="B754" s="2" t="s">
        <v>4741</v>
      </c>
      <c r="C754" s="5">
        <v>43648</v>
      </c>
      <c r="D754" s="2" t="s">
        <v>4742</v>
      </c>
      <c r="E754" t="s">
        <v>6141</v>
      </c>
      <c r="F754" s="2">
        <v>2</v>
      </c>
      <c r="G754" s="2" t="str">
        <f>INDEX(customers!$A$2:$I$1001,MATCH(orders!$D754,customers!$A$2:$A$1001,0), MATCH(orders!G$1,customers!$A$1:$I$1,0))</f>
        <v>Bran Sterke</v>
      </c>
      <c r="H754" s="2" t="str">
        <f>IF(INDEX(customers!$A$2:$I$1001,MATCH(orders!$D754,customers!$A$2:$A$1001,0), MATCH(orders!H$1,customers!$A$1:$I$1,0)) = 0, " ", INDEX(customers!$A$2:$I$1001,MATCH(orders!$D754,customers!$A$2:$A$1001,0), MATCH(orders!H$1,customers!$A$1:$I$1,0)))</f>
        <v>bsterkekw@biblegateway.com</v>
      </c>
      <c r="I754" s="2" t="str">
        <f>_xlfn.XLOOKUP(D754,customers!$A$1:$A$1001,customers!$G$1:$G$1001,,0)</f>
        <v>United States</v>
      </c>
      <c r="J754" t="str">
        <f>INDEX(products!$A$1:$G$49,MATCH(orders!$E754,products!$A$1:$A$49,0), MATCH(orders!J$1,products!$A$1:$G$1,0))</f>
        <v>Exc</v>
      </c>
      <c r="K754" t="str">
        <f>INDEX(products!$A$1:$G$49,MATCH(orders!$E754,products!$A$1:$A$49,0), MATCH(orders!K$1,products!$A$1:$G$1,0))</f>
        <v>M</v>
      </c>
      <c r="L754" s="3">
        <f>INDEX(products!$A$1:$G$49,MATCH(orders!$E754,products!$A$1:$A$49,0), MATCH(orders!L$1,products!$A$1:$G$1,0))</f>
        <v>1</v>
      </c>
      <c r="M754" s="4">
        <f>INDEX(products!$A$1:$G$49,MATCH(orders!$E754,products!$A$1:$A$49,0), MATCH(orders!M$1,products!$A$1:$G$1,0))</f>
        <v>13.75</v>
      </c>
      <c r="N754" s="4">
        <f t="shared" si="22"/>
        <v>27.5</v>
      </c>
      <c r="O754" t="str">
        <f t="shared" si="23"/>
        <v>Excelsa</v>
      </c>
      <c r="P754" t="str" cm="1">
        <f t="array" ref="P754">_xlfn.IFS(K754 = "M", "Medium", K754 = "L", "Light", K754 = "D", "Dark")</f>
        <v>Medium</v>
      </c>
      <c r="Q754" t="str">
        <f>_xlfn.XLOOKUP(Orders[[#This Row],[Customer ID]],customers!$A$2:$A$1001,customers!$I$2:$I$1001,,0)</f>
        <v>Yes</v>
      </c>
    </row>
    <row r="755" spans="2:17" x14ac:dyDescent="0.35">
      <c r="B755" s="2" t="s">
        <v>4747</v>
      </c>
      <c r="C755" s="5">
        <v>44704</v>
      </c>
      <c r="D755" s="2" t="s">
        <v>4748</v>
      </c>
      <c r="E755" t="s">
        <v>6158</v>
      </c>
      <c r="F755" s="2">
        <v>5</v>
      </c>
      <c r="G755" s="2" t="str">
        <f>INDEX(customers!$A$2:$I$1001,MATCH(orders!$D755,customers!$A$2:$A$1001,0), MATCH(orders!G$1,customers!$A$1:$I$1,0))</f>
        <v>Simone Capon</v>
      </c>
      <c r="H755" s="2" t="str">
        <f>IF(INDEX(customers!$A$2:$I$1001,MATCH(orders!$D755,customers!$A$2:$A$1001,0), MATCH(orders!H$1,customers!$A$1:$I$1,0)) = 0, " ", INDEX(customers!$A$2:$I$1001,MATCH(orders!$D755,customers!$A$2:$A$1001,0), MATCH(orders!H$1,customers!$A$1:$I$1,0)))</f>
        <v>scaponkx@craigslist.org</v>
      </c>
      <c r="I755" s="2" t="str">
        <f>_xlfn.XLOOKUP(D755,customers!$A$1:$A$1001,customers!$G$1:$G$1001,,0)</f>
        <v>United States</v>
      </c>
      <c r="J755" t="str">
        <f>INDEX(products!$A$1:$G$49,MATCH(orders!$E755,products!$A$1:$A$49,0), MATCH(orders!J$1,products!$A$1:$G$1,0))</f>
        <v>Ara</v>
      </c>
      <c r="K755" t="str">
        <f>INDEX(products!$A$1:$G$49,MATCH(orders!$E755,products!$A$1:$A$49,0), MATCH(orders!K$1,products!$A$1:$G$1,0))</f>
        <v>D</v>
      </c>
      <c r="L755" s="3">
        <f>INDEX(products!$A$1:$G$49,MATCH(orders!$E755,products!$A$1:$A$49,0), MATCH(orders!L$1,products!$A$1:$G$1,0))</f>
        <v>0.5</v>
      </c>
      <c r="M755" s="4">
        <f>INDEX(products!$A$1:$G$49,MATCH(orders!$E755,products!$A$1:$A$49,0), MATCH(orders!M$1,products!$A$1:$G$1,0))</f>
        <v>5.97</v>
      </c>
      <c r="N755" s="4">
        <f t="shared" si="22"/>
        <v>29.849999999999998</v>
      </c>
      <c r="O755" t="str">
        <f t="shared" si="23"/>
        <v>Arabica</v>
      </c>
      <c r="P755" t="str" cm="1">
        <f t="array" ref="P755">_xlfn.IFS(K755 = "M", "Medium", K755 = "L", "Light", K755 = "D", "Dark")</f>
        <v>Dark</v>
      </c>
      <c r="Q755" t="str">
        <f>_xlfn.XLOOKUP(Orders[[#This Row],[Customer ID]],customers!$A$2:$A$1001,customers!$I$2:$I$1001,,0)</f>
        <v>No</v>
      </c>
    </row>
    <row r="756" spans="2:17" x14ac:dyDescent="0.35">
      <c r="B756" s="2" t="s">
        <v>4753</v>
      </c>
      <c r="C756" s="5">
        <v>44726</v>
      </c>
      <c r="D756" s="2" t="s">
        <v>4434</v>
      </c>
      <c r="E756" t="s">
        <v>6154</v>
      </c>
      <c r="F756" s="2">
        <v>6</v>
      </c>
      <c r="G756" s="2" t="str">
        <f>INDEX(customers!$A$2:$I$1001,MATCH(orders!$D756,customers!$A$2:$A$1001,0), MATCH(orders!G$1,customers!$A$1:$I$1,0))</f>
        <v>Jimmy Dymoke</v>
      </c>
      <c r="H756" s="2" t="str">
        <f>IF(INDEX(customers!$A$2:$I$1001,MATCH(orders!$D756,customers!$A$2:$A$1001,0), MATCH(orders!H$1,customers!$A$1:$I$1,0)) = 0, " ", INDEX(customers!$A$2:$I$1001,MATCH(orders!$D756,customers!$A$2:$A$1001,0), MATCH(orders!H$1,customers!$A$1:$I$1,0)))</f>
        <v>jdymokeje@prnewswire.com</v>
      </c>
      <c r="I756" s="2" t="str">
        <f>_xlfn.XLOOKUP(D756,customers!$A$1:$A$1001,customers!$G$1:$G$1001,,0)</f>
        <v>Ireland</v>
      </c>
      <c r="J756" t="str">
        <f>INDEX(products!$A$1:$G$49,MATCH(orders!$E756,products!$A$1:$A$49,0), MATCH(orders!J$1,products!$A$1:$G$1,0))</f>
        <v>Ara</v>
      </c>
      <c r="K756" t="str">
        <f>INDEX(products!$A$1:$G$49,MATCH(orders!$E756,products!$A$1:$A$49,0), MATCH(orders!K$1,products!$A$1:$G$1,0))</f>
        <v>D</v>
      </c>
      <c r="L756" s="3">
        <f>INDEX(products!$A$1:$G$49,MATCH(orders!$E756,products!$A$1:$A$49,0), MATCH(orders!L$1,products!$A$1:$G$1,0))</f>
        <v>0.2</v>
      </c>
      <c r="M756" s="4">
        <f>INDEX(products!$A$1:$G$49,MATCH(orders!$E756,products!$A$1:$A$49,0), MATCH(orders!M$1,products!$A$1:$G$1,0))</f>
        <v>2.9849999999999999</v>
      </c>
      <c r="N756" s="4">
        <f t="shared" si="22"/>
        <v>17.91</v>
      </c>
      <c r="O756" t="str">
        <f t="shared" si="23"/>
        <v>Arabica</v>
      </c>
      <c r="P756" t="str" cm="1">
        <f t="array" ref="P756">_xlfn.IFS(K756 = "M", "Medium", K756 = "L", "Light", K756 = "D", "Dark")</f>
        <v>Dark</v>
      </c>
      <c r="Q756" t="str">
        <f>_xlfn.XLOOKUP(Orders[[#This Row],[Customer ID]],customers!$A$2:$A$1001,customers!$I$2:$I$1001,,0)</f>
        <v>No</v>
      </c>
    </row>
    <row r="757" spans="2:17" x14ac:dyDescent="0.35">
      <c r="B757" s="2" t="s">
        <v>4758</v>
      </c>
      <c r="C757" s="5">
        <v>44397</v>
      </c>
      <c r="D757" s="2" t="s">
        <v>4759</v>
      </c>
      <c r="E757" t="s">
        <v>6145</v>
      </c>
      <c r="F757" s="2">
        <v>6</v>
      </c>
      <c r="G757" s="2" t="str">
        <f>INDEX(customers!$A$2:$I$1001,MATCH(orders!$D757,customers!$A$2:$A$1001,0), MATCH(orders!G$1,customers!$A$1:$I$1,0))</f>
        <v>Foster Constance</v>
      </c>
      <c r="H757" s="2" t="str">
        <f>IF(INDEX(customers!$A$2:$I$1001,MATCH(orders!$D757,customers!$A$2:$A$1001,0), MATCH(orders!H$1,customers!$A$1:$I$1,0)) = 0, " ", INDEX(customers!$A$2:$I$1001,MATCH(orders!$D757,customers!$A$2:$A$1001,0), MATCH(orders!H$1,customers!$A$1:$I$1,0)))</f>
        <v>fconstancekz@ifeng.com</v>
      </c>
      <c r="I757" s="2" t="str">
        <f>_xlfn.XLOOKUP(D757,customers!$A$1:$A$1001,customers!$G$1:$G$1001,,0)</f>
        <v>United States</v>
      </c>
      <c r="J757" t="str">
        <f>INDEX(products!$A$1:$G$49,MATCH(orders!$E757,products!$A$1:$A$49,0), MATCH(orders!J$1,products!$A$1:$G$1,0))</f>
        <v>Lib</v>
      </c>
      <c r="K757" t="str">
        <f>INDEX(products!$A$1:$G$49,MATCH(orders!$E757,products!$A$1:$A$49,0), MATCH(orders!K$1,products!$A$1:$G$1,0))</f>
        <v>L</v>
      </c>
      <c r="L757" s="3">
        <f>INDEX(products!$A$1:$G$49,MATCH(orders!$E757,products!$A$1:$A$49,0), MATCH(orders!L$1,products!$A$1:$G$1,0))</f>
        <v>0.2</v>
      </c>
      <c r="M757" s="4">
        <f>INDEX(products!$A$1:$G$49,MATCH(orders!$E757,products!$A$1:$A$49,0), MATCH(orders!M$1,products!$A$1:$G$1,0))</f>
        <v>4.7549999999999999</v>
      </c>
      <c r="N757" s="4">
        <f t="shared" si="22"/>
        <v>28.53</v>
      </c>
      <c r="O757" t="str">
        <f t="shared" si="23"/>
        <v>Liberica</v>
      </c>
      <c r="P757" t="str" cm="1">
        <f t="array" ref="P757">_xlfn.IFS(K757 = "M", "Medium", K757 = "L", "Light", K757 = "D", "Dark")</f>
        <v>Light</v>
      </c>
      <c r="Q757" t="str">
        <f>_xlfn.XLOOKUP(Orders[[#This Row],[Customer ID]],customers!$A$2:$A$1001,customers!$I$2:$I$1001,,0)</f>
        <v>No</v>
      </c>
    </row>
    <row r="758" spans="2:17" x14ac:dyDescent="0.35">
      <c r="B758" s="2" t="s">
        <v>4764</v>
      </c>
      <c r="C758" s="5">
        <v>44715</v>
      </c>
      <c r="D758" s="2" t="s">
        <v>4765</v>
      </c>
      <c r="E758" t="s">
        <v>6177</v>
      </c>
      <c r="F758" s="2">
        <v>4</v>
      </c>
      <c r="G758" s="2" t="str">
        <f>INDEX(customers!$A$2:$I$1001,MATCH(orders!$D758,customers!$A$2:$A$1001,0), MATCH(orders!G$1,customers!$A$1:$I$1,0))</f>
        <v>Fernando Sulman</v>
      </c>
      <c r="H758" s="2" t="str">
        <f>IF(INDEX(customers!$A$2:$I$1001,MATCH(orders!$D758,customers!$A$2:$A$1001,0), MATCH(orders!H$1,customers!$A$1:$I$1,0)) = 0, " ", INDEX(customers!$A$2:$I$1001,MATCH(orders!$D758,customers!$A$2:$A$1001,0), MATCH(orders!H$1,customers!$A$1:$I$1,0)))</f>
        <v>fsulmanl0@washington.edu</v>
      </c>
      <c r="I758" s="2" t="str">
        <f>_xlfn.XLOOKUP(D758,customers!$A$1:$A$1001,customers!$G$1:$G$1001,,0)</f>
        <v>United States</v>
      </c>
      <c r="J758" t="str">
        <f>INDEX(products!$A$1:$G$49,MATCH(orders!$E758,products!$A$1:$A$49,0), MATCH(orders!J$1,products!$A$1:$G$1,0))</f>
        <v>Rob</v>
      </c>
      <c r="K758" t="str">
        <f>INDEX(products!$A$1:$G$49,MATCH(orders!$E758,products!$A$1:$A$49,0), MATCH(orders!K$1,products!$A$1:$G$1,0))</f>
        <v>D</v>
      </c>
      <c r="L758" s="3">
        <f>INDEX(products!$A$1:$G$49,MATCH(orders!$E758,products!$A$1:$A$49,0), MATCH(orders!L$1,products!$A$1:$G$1,0))</f>
        <v>1</v>
      </c>
      <c r="M758" s="4">
        <f>INDEX(products!$A$1:$G$49,MATCH(orders!$E758,products!$A$1:$A$49,0), MATCH(orders!M$1,products!$A$1:$G$1,0))</f>
        <v>8.9499999999999993</v>
      </c>
      <c r="N758" s="4">
        <f t="shared" si="22"/>
        <v>35.799999999999997</v>
      </c>
      <c r="O758" t="str">
        <f t="shared" si="23"/>
        <v>Robusta</v>
      </c>
      <c r="P758" t="str" cm="1">
        <f t="array" ref="P758">_xlfn.IFS(K758 = "M", "Medium", K758 = "L", "Light", K758 = "D", "Dark")</f>
        <v>Dark</v>
      </c>
      <c r="Q758" t="str">
        <f>_xlfn.XLOOKUP(Orders[[#This Row],[Customer ID]],customers!$A$2:$A$1001,customers!$I$2:$I$1001,,0)</f>
        <v>Yes</v>
      </c>
    </row>
    <row r="759" spans="2:17" x14ac:dyDescent="0.35">
      <c r="B759" s="2" t="s">
        <v>4770</v>
      </c>
      <c r="C759" s="5">
        <v>43977</v>
      </c>
      <c r="D759" s="2" t="s">
        <v>4771</v>
      </c>
      <c r="E759" t="s">
        <v>6158</v>
      </c>
      <c r="F759" s="2">
        <v>3</v>
      </c>
      <c r="G759" s="2" t="str">
        <f>INDEX(customers!$A$2:$I$1001,MATCH(orders!$D759,customers!$A$2:$A$1001,0), MATCH(orders!G$1,customers!$A$1:$I$1,0))</f>
        <v>Dorotea Hollyman</v>
      </c>
      <c r="H759" s="2" t="str">
        <f>IF(INDEX(customers!$A$2:$I$1001,MATCH(orders!$D759,customers!$A$2:$A$1001,0), MATCH(orders!H$1,customers!$A$1:$I$1,0)) = 0, " ", INDEX(customers!$A$2:$I$1001,MATCH(orders!$D759,customers!$A$2:$A$1001,0), MATCH(orders!H$1,customers!$A$1:$I$1,0)))</f>
        <v>dhollymanl1@ibm.com</v>
      </c>
      <c r="I759" s="2" t="str">
        <f>_xlfn.XLOOKUP(D759,customers!$A$1:$A$1001,customers!$G$1:$G$1001,,0)</f>
        <v>United States</v>
      </c>
      <c r="J759" t="str">
        <f>INDEX(products!$A$1:$G$49,MATCH(orders!$E759,products!$A$1:$A$49,0), MATCH(orders!J$1,products!$A$1:$G$1,0))</f>
        <v>Ara</v>
      </c>
      <c r="K759" t="str">
        <f>INDEX(products!$A$1:$G$49,MATCH(orders!$E759,products!$A$1:$A$49,0), MATCH(orders!K$1,products!$A$1:$G$1,0))</f>
        <v>D</v>
      </c>
      <c r="L759" s="3">
        <f>INDEX(products!$A$1:$G$49,MATCH(orders!$E759,products!$A$1:$A$49,0), MATCH(orders!L$1,products!$A$1:$G$1,0))</f>
        <v>0.5</v>
      </c>
      <c r="M759" s="4">
        <f>INDEX(products!$A$1:$G$49,MATCH(orders!$E759,products!$A$1:$A$49,0), MATCH(orders!M$1,products!$A$1:$G$1,0))</f>
        <v>5.97</v>
      </c>
      <c r="N759" s="4">
        <f t="shared" si="22"/>
        <v>17.91</v>
      </c>
      <c r="O759" t="str">
        <f t="shared" si="23"/>
        <v>Arabica</v>
      </c>
      <c r="P759" t="str" cm="1">
        <f t="array" ref="P759">_xlfn.IFS(K759 = "M", "Medium", K759 = "L", "Light", K759 = "D", "Dark")</f>
        <v>Dark</v>
      </c>
      <c r="Q759" t="str">
        <f>_xlfn.XLOOKUP(Orders[[#This Row],[Customer ID]],customers!$A$2:$A$1001,customers!$I$2:$I$1001,,0)</f>
        <v>Yes</v>
      </c>
    </row>
    <row r="760" spans="2:17" x14ac:dyDescent="0.35">
      <c r="B760" s="2" t="s">
        <v>4776</v>
      </c>
      <c r="C760" s="5">
        <v>43672</v>
      </c>
      <c r="D760" s="2" t="s">
        <v>4777</v>
      </c>
      <c r="E760" t="s">
        <v>6177</v>
      </c>
      <c r="F760" s="2">
        <v>1</v>
      </c>
      <c r="G760" s="2" t="str">
        <f>INDEX(customers!$A$2:$I$1001,MATCH(orders!$D760,customers!$A$2:$A$1001,0), MATCH(orders!G$1,customers!$A$1:$I$1,0))</f>
        <v>Lorelei Nardoni</v>
      </c>
      <c r="H760" s="2" t="str">
        <f>IF(INDEX(customers!$A$2:$I$1001,MATCH(orders!$D760,customers!$A$2:$A$1001,0), MATCH(orders!H$1,customers!$A$1:$I$1,0)) = 0, " ", INDEX(customers!$A$2:$I$1001,MATCH(orders!$D760,customers!$A$2:$A$1001,0), MATCH(orders!H$1,customers!$A$1:$I$1,0)))</f>
        <v>lnardonil2@hao123.com</v>
      </c>
      <c r="I760" s="2" t="str">
        <f>_xlfn.XLOOKUP(D760,customers!$A$1:$A$1001,customers!$G$1:$G$1001,,0)</f>
        <v>United States</v>
      </c>
      <c r="J760" t="str">
        <f>INDEX(products!$A$1:$G$49,MATCH(orders!$E760,products!$A$1:$A$49,0), MATCH(orders!J$1,products!$A$1:$G$1,0))</f>
        <v>Rob</v>
      </c>
      <c r="K760" t="str">
        <f>INDEX(products!$A$1:$G$49,MATCH(orders!$E760,products!$A$1:$A$49,0), MATCH(orders!K$1,products!$A$1:$G$1,0))</f>
        <v>D</v>
      </c>
      <c r="L760" s="3">
        <f>INDEX(products!$A$1:$G$49,MATCH(orders!$E760,products!$A$1:$A$49,0), MATCH(orders!L$1,products!$A$1:$G$1,0))</f>
        <v>1</v>
      </c>
      <c r="M760" s="4">
        <f>INDEX(products!$A$1:$G$49,MATCH(orders!$E760,products!$A$1:$A$49,0), MATCH(orders!M$1,products!$A$1:$G$1,0))</f>
        <v>8.9499999999999993</v>
      </c>
      <c r="N760" s="4">
        <f t="shared" si="22"/>
        <v>8.9499999999999993</v>
      </c>
      <c r="O760" t="str">
        <f t="shared" si="23"/>
        <v>Robusta</v>
      </c>
      <c r="P760" t="str" cm="1">
        <f t="array" ref="P760">_xlfn.IFS(K760 = "M", "Medium", K760 = "L", "Light", K760 = "D", "Dark")</f>
        <v>Dark</v>
      </c>
      <c r="Q760" t="str">
        <f>_xlfn.XLOOKUP(Orders[[#This Row],[Customer ID]],customers!$A$2:$A$1001,customers!$I$2:$I$1001,,0)</f>
        <v>No</v>
      </c>
    </row>
    <row r="761" spans="2:17" x14ac:dyDescent="0.35">
      <c r="B761" s="2" t="s">
        <v>4781</v>
      </c>
      <c r="C761" s="5">
        <v>44126</v>
      </c>
      <c r="D761" s="2" t="s">
        <v>4782</v>
      </c>
      <c r="E761" t="s">
        <v>6165</v>
      </c>
      <c r="F761" s="2">
        <v>1</v>
      </c>
      <c r="G761" s="2" t="str">
        <f>INDEX(customers!$A$2:$I$1001,MATCH(orders!$D761,customers!$A$2:$A$1001,0), MATCH(orders!G$1,customers!$A$1:$I$1,0))</f>
        <v>Dallas Yarham</v>
      </c>
      <c r="H761" s="2" t="str">
        <f>IF(INDEX(customers!$A$2:$I$1001,MATCH(orders!$D761,customers!$A$2:$A$1001,0), MATCH(orders!H$1,customers!$A$1:$I$1,0)) = 0, " ", INDEX(customers!$A$2:$I$1001,MATCH(orders!$D761,customers!$A$2:$A$1001,0), MATCH(orders!H$1,customers!$A$1:$I$1,0)))</f>
        <v>dyarhaml3@moonfruit.com</v>
      </c>
      <c r="I761" s="2" t="str">
        <f>_xlfn.XLOOKUP(D761,customers!$A$1:$A$1001,customers!$G$1:$G$1001,,0)</f>
        <v>United States</v>
      </c>
      <c r="J761" t="str">
        <f>INDEX(products!$A$1:$G$49,MATCH(orders!$E761,products!$A$1:$A$49,0), MATCH(orders!J$1,products!$A$1:$G$1,0))</f>
        <v>Lib</v>
      </c>
      <c r="K761" t="str">
        <f>INDEX(products!$A$1:$G$49,MATCH(orders!$E761,products!$A$1:$A$49,0), MATCH(orders!K$1,products!$A$1:$G$1,0))</f>
        <v>D</v>
      </c>
      <c r="L761" s="3">
        <f>INDEX(products!$A$1:$G$49,MATCH(orders!$E761,products!$A$1:$A$49,0), MATCH(orders!L$1,products!$A$1:$G$1,0))</f>
        <v>2.5</v>
      </c>
      <c r="M761" s="4">
        <f>INDEX(products!$A$1:$G$49,MATCH(orders!$E761,products!$A$1:$A$49,0), MATCH(orders!M$1,products!$A$1:$G$1,0))</f>
        <v>29.784999999999997</v>
      </c>
      <c r="N761" s="4">
        <f t="shared" si="22"/>
        <v>29.784999999999997</v>
      </c>
      <c r="O761" t="str">
        <f t="shared" si="23"/>
        <v>Liberica</v>
      </c>
      <c r="P761" t="str" cm="1">
        <f t="array" ref="P761">_xlfn.IFS(K761 = "M", "Medium", K761 = "L", "Light", K761 = "D", "Dark")</f>
        <v>Dark</v>
      </c>
      <c r="Q761" t="str">
        <f>_xlfn.XLOOKUP(Orders[[#This Row],[Customer ID]],customers!$A$2:$A$1001,customers!$I$2:$I$1001,,0)</f>
        <v>Yes</v>
      </c>
    </row>
    <row r="762" spans="2:17" x14ac:dyDescent="0.35">
      <c r="B762" s="2" t="s">
        <v>4787</v>
      </c>
      <c r="C762" s="5">
        <v>44189</v>
      </c>
      <c r="D762" s="2" t="s">
        <v>4788</v>
      </c>
      <c r="E762" t="s">
        <v>6176</v>
      </c>
      <c r="F762" s="2">
        <v>5</v>
      </c>
      <c r="G762" s="2" t="str">
        <f>INDEX(customers!$A$2:$I$1001,MATCH(orders!$D762,customers!$A$2:$A$1001,0), MATCH(orders!G$1,customers!$A$1:$I$1,0))</f>
        <v>Arlana Ferrea</v>
      </c>
      <c r="H762" s="2" t="str">
        <f>IF(INDEX(customers!$A$2:$I$1001,MATCH(orders!$D762,customers!$A$2:$A$1001,0), MATCH(orders!H$1,customers!$A$1:$I$1,0)) = 0, " ", INDEX(customers!$A$2:$I$1001,MATCH(orders!$D762,customers!$A$2:$A$1001,0), MATCH(orders!H$1,customers!$A$1:$I$1,0)))</f>
        <v>aferreal4@wikia.com</v>
      </c>
      <c r="I762" s="2" t="str">
        <f>_xlfn.XLOOKUP(D762,customers!$A$1:$A$1001,customers!$G$1:$G$1001,,0)</f>
        <v>United States</v>
      </c>
      <c r="J762" t="str">
        <f>INDEX(products!$A$1:$G$49,MATCH(orders!$E762,products!$A$1:$A$49,0), MATCH(orders!J$1,products!$A$1:$G$1,0))</f>
        <v>Exc</v>
      </c>
      <c r="K762" t="str">
        <f>INDEX(products!$A$1:$G$49,MATCH(orders!$E762,products!$A$1:$A$49,0), MATCH(orders!K$1,products!$A$1:$G$1,0))</f>
        <v>L</v>
      </c>
      <c r="L762" s="3">
        <f>INDEX(products!$A$1:$G$49,MATCH(orders!$E762,products!$A$1:$A$49,0), MATCH(orders!L$1,products!$A$1:$G$1,0))</f>
        <v>0.5</v>
      </c>
      <c r="M762" s="4">
        <f>INDEX(products!$A$1:$G$49,MATCH(orders!$E762,products!$A$1:$A$49,0), MATCH(orders!M$1,products!$A$1:$G$1,0))</f>
        <v>8.91</v>
      </c>
      <c r="N762" s="4">
        <f t="shared" si="22"/>
        <v>44.55</v>
      </c>
      <c r="O762" t="str">
        <f t="shared" si="23"/>
        <v>Excelsa</v>
      </c>
      <c r="P762" t="str" cm="1">
        <f t="array" ref="P762">_xlfn.IFS(K762 = "M", "Medium", K762 = "L", "Light", K762 = "D", "Dark")</f>
        <v>Light</v>
      </c>
      <c r="Q762" t="str">
        <f>_xlfn.XLOOKUP(Orders[[#This Row],[Customer ID]],customers!$A$2:$A$1001,customers!$I$2:$I$1001,,0)</f>
        <v>No</v>
      </c>
    </row>
    <row r="763" spans="2:17" x14ac:dyDescent="0.35">
      <c r="B763" s="2" t="s">
        <v>4792</v>
      </c>
      <c r="C763" s="5">
        <v>43714</v>
      </c>
      <c r="D763" s="2" t="s">
        <v>4793</v>
      </c>
      <c r="E763" t="s">
        <v>6171</v>
      </c>
      <c r="F763" s="2">
        <v>6</v>
      </c>
      <c r="G763" s="2" t="str">
        <f>INDEX(customers!$A$2:$I$1001,MATCH(orders!$D763,customers!$A$2:$A$1001,0), MATCH(orders!G$1,customers!$A$1:$I$1,0))</f>
        <v>Chuck Kendrick</v>
      </c>
      <c r="H763" s="2" t="str">
        <f>IF(INDEX(customers!$A$2:$I$1001,MATCH(orders!$D763,customers!$A$2:$A$1001,0), MATCH(orders!H$1,customers!$A$1:$I$1,0)) = 0, " ", INDEX(customers!$A$2:$I$1001,MATCH(orders!$D763,customers!$A$2:$A$1001,0), MATCH(orders!H$1,customers!$A$1:$I$1,0)))</f>
        <v>ckendrickl5@webnode.com</v>
      </c>
      <c r="I763" s="2" t="str">
        <f>_xlfn.XLOOKUP(D763,customers!$A$1:$A$1001,customers!$G$1:$G$1001,,0)</f>
        <v>United States</v>
      </c>
      <c r="J763" t="str">
        <f>INDEX(products!$A$1:$G$49,MATCH(orders!$E763,products!$A$1:$A$49,0), MATCH(orders!J$1,products!$A$1:$G$1,0))</f>
        <v>Exc</v>
      </c>
      <c r="K763" t="str">
        <f>INDEX(products!$A$1:$G$49,MATCH(orders!$E763,products!$A$1:$A$49,0), MATCH(orders!K$1,products!$A$1:$G$1,0))</f>
        <v>L</v>
      </c>
      <c r="L763" s="3">
        <f>INDEX(products!$A$1:$G$49,MATCH(orders!$E763,products!$A$1:$A$49,0), MATCH(orders!L$1,products!$A$1:$G$1,0))</f>
        <v>1</v>
      </c>
      <c r="M763" s="4">
        <f>INDEX(products!$A$1:$G$49,MATCH(orders!$E763,products!$A$1:$A$49,0), MATCH(orders!M$1,products!$A$1:$G$1,0))</f>
        <v>14.85</v>
      </c>
      <c r="N763" s="4">
        <f t="shared" si="22"/>
        <v>89.1</v>
      </c>
      <c r="O763" t="str">
        <f t="shared" si="23"/>
        <v>Excelsa</v>
      </c>
      <c r="P763" t="str" cm="1">
        <f t="array" ref="P763">_xlfn.IFS(K763 = "M", "Medium", K763 = "L", "Light", K763 = "D", "Dark")</f>
        <v>Light</v>
      </c>
      <c r="Q763" t="str">
        <f>_xlfn.XLOOKUP(Orders[[#This Row],[Customer ID]],customers!$A$2:$A$1001,customers!$I$2:$I$1001,,0)</f>
        <v>Yes</v>
      </c>
    </row>
    <row r="764" spans="2:17" x14ac:dyDescent="0.35">
      <c r="B764" s="2" t="s">
        <v>4797</v>
      </c>
      <c r="C764" s="5">
        <v>43563</v>
      </c>
      <c r="D764" s="2" t="s">
        <v>4798</v>
      </c>
      <c r="E764" t="s">
        <v>6160</v>
      </c>
      <c r="F764" s="2">
        <v>5</v>
      </c>
      <c r="G764" s="2" t="str">
        <f>INDEX(customers!$A$2:$I$1001,MATCH(orders!$D764,customers!$A$2:$A$1001,0), MATCH(orders!G$1,customers!$A$1:$I$1,0))</f>
        <v>Sharona Danilchik</v>
      </c>
      <c r="H764" s="2" t="str">
        <f>IF(INDEX(customers!$A$2:$I$1001,MATCH(orders!$D764,customers!$A$2:$A$1001,0), MATCH(orders!H$1,customers!$A$1:$I$1,0)) = 0, " ", INDEX(customers!$A$2:$I$1001,MATCH(orders!$D764,customers!$A$2:$A$1001,0), MATCH(orders!H$1,customers!$A$1:$I$1,0)))</f>
        <v>sdanilchikl6@mit.edu</v>
      </c>
      <c r="I764" s="2" t="str">
        <f>_xlfn.XLOOKUP(D764,customers!$A$1:$A$1001,customers!$G$1:$G$1001,,0)</f>
        <v>United Kingdom</v>
      </c>
      <c r="J764" t="str">
        <f>INDEX(products!$A$1:$G$49,MATCH(orders!$E764,products!$A$1:$A$49,0), MATCH(orders!J$1,products!$A$1:$G$1,0))</f>
        <v>Lib</v>
      </c>
      <c r="K764" t="str">
        <f>INDEX(products!$A$1:$G$49,MATCH(orders!$E764,products!$A$1:$A$49,0), MATCH(orders!K$1,products!$A$1:$G$1,0))</f>
        <v>M</v>
      </c>
      <c r="L764" s="3">
        <f>INDEX(products!$A$1:$G$49,MATCH(orders!$E764,products!$A$1:$A$49,0), MATCH(orders!L$1,products!$A$1:$G$1,0))</f>
        <v>0.5</v>
      </c>
      <c r="M764" s="4">
        <f>INDEX(products!$A$1:$G$49,MATCH(orders!$E764,products!$A$1:$A$49,0), MATCH(orders!M$1,products!$A$1:$G$1,0))</f>
        <v>8.73</v>
      </c>
      <c r="N764" s="4">
        <f t="shared" si="22"/>
        <v>43.650000000000006</v>
      </c>
      <c r="O764" t="str">
        <f t="shared" si="23"/>
        <v>Liberica</v>
      </c>
      <c r="P764" t="str" cm="1">
        <f t="array" ref="P764">_xlfn.IFS(K764 = "M", "Medium", K764 = "L", "Light", K764 = "D", "Dark")</f>
        <v>Medium</v>
      </c>
      <c r="Q764" t="str">
        <f>_xlfn.XLOOKUP(Orders[[#This Row],[Customer ID]],customers!$A$2:$A$1001,customers!$I$2:$I$1001,,0)</f>
        <v>No</v>
      </c>
    </row>
    <row r="765" spans="2:17" x14ac:dyDescent="0.35">
      <c r="B765" s="2" t="s">
        <v>4803</v>
      </c>
      <c r="C765" s="5">
        <v>44587</v>
      </c>
      <c r="D765" s="2" t="s">
        <v>4804</v>
      </c>
      <c r="E765" t="s">
        <v>6180</v>
      </c>
      <c r="F765" s="2">
        <v>3</v>
      </c>
      <c r="G765" s="2" t="str">
        <f>INDEX(customers!$A$2:$I$1001,MATCH(orders!$D765,customers!$A$2:$A$1001,0), MATCH(orders!G$1,customers!$A$1:$I$1,0))</f>
        <v>Sarajane Potter</v>
      </c>
      <c r="H765" s="2" t="str">
        <f>IF(INDEX(customers!$A$2:$I$1001,MATCH(orders!$D765,customers!$A$2:$A$1001,0), MATCH(orders!H$1,customers!$A$1:$I$1,0)) = 0, " ", INDEX(customers!$A$2:$I$1001,MATCH(orders!$D765,customers!$A$2:$A$1001,0), MATCH(orders!H$1,customers!$A$1:$I$1,0)))</f>
        <v xml:space="preserve"> </v>
      </c>
      <c r="I765" s="2" t="str">
        <f>_xlfn.XLOOKUP(D765,customers!$A$1:$A$1001,customers!$G$1:$G$1001,,0)</f>
        <v>United States</v>
      </c>
      <c r="J765" t="str">
        <f>INDEX(products!$A$1:$G$49,MATCH(orders!$E765,products!$A$1:$A$49,0), MATCH(orders!J$1,products!$A$1:$G$1,0))</f>
        <v>Ara</v>
      </c>
      <c r="K765" t="str">
        <f>INDEX(products!$A$1:$G$49,MATCH(orders!$E765,products!$A$1:$A$49,0), MATCH(orders!K$1,products!$A$1:$G$1,0))</f>
        <v>L</v>
      </c>
      <c r="L765" s="3">
        <f>INDEX(products!$A$1:$G$49,MATCH(orders!$E765,products!$A$1:$A$49,0), MATCH(orders!L$1,products!$A$1:$G$1,0))</f>
        <v>0.5</v>
      </c>
      <c r="M765" s="4">
        <f>INDEX(products!$A$1:$G$49,MATCH(orders!$E765,products!$A$1:$A$49,0), MATCH(orders!M$1,products!$A$1:$G$1,0))</f>
        <v>7.77</v>
      </c>
      <c r="N765" s="4">
        <f t="shared" si="22"/>
        <v>23.31</v>
      </c>
      <c r="O765" t="str">
        <f t="shared" si="23"/>
        <v>Arabica</v>
      </c>
      <c r="P765" t="str" cm="1">
        <f t="array" ref="P765">_xlfn.IFS(K765 = "M", "Medium", K765 = "L", "Light", K765 = "D", "Dark")</f>
        <v>Light</v>
      </c>
      <c r="Q765" t="str">
        <f>_xlfn.XLOOKUP(Orders[[#This Row],[Customer ID]],customers!$A$2:$A$1001,customers!$I$2:$I$1001,,0)</f>
        <v>No</v>
      </c>
    </row>
    <row r="766" spans="2:17" x14ac:dyDescent="0.35">
      <c r="B766" s="2" t="s">
        <v>4808</v>
      </c>
      <c r="C766" s="5">
        <v>43797</v>
      </c>
      <c r="D766" s="2" t="s">
        <v>4809</v>
      </c>
      <c r="E766" t="s">
        <v>6182</v>
      </c>
      <c r="F766" s="2">
        <v>6</v>
      </c>
      <c r="G766" s="2" t="str">
        <f>INDEX(customers!$A$2:$I$1001,MATCH(orders!$D766,customers!$A$2:$A$1001,0), MATCH(orders!G$1,customers!$A$1:$I$1,0))</f>
        <v>Bobby Folomkin</v>
      </c>
      <c r="H766" s="2" t="str">
        <f>IF(INDEX(customers!$A$2:$I$1001,MATCH(orders!$D766,customers!$A$2:$A$1001,0), MATCH(orders!H$1,customers!$A$1:$I$1,0)) = 0, " ", INDEX(customers!$A$2:$I$1001,MATCH(orders!$D766,customers!$A$2:$A$1001,0), MATCH(orders!H$1,customers!$A$1:$I$1,0)))</f>
        <v>bfolomkinl8@yolasite.com</v>
      </c>
      <c r="I766" s="2" t="str">
        <f>_xlfn.XLOOKUP(D766,customers!$A$1:$A$1001,customers!$G$1:$G$1001,,0)</f>
        <v>United States</v>
      </c>
      <c r="J766" t="str">
        <f>INDEX(products!$A$1:$G$49,MATCH(orders!$E766,products!$A$1:$A$49,0), MATCH(orders!J$1,products!$A$1:$G$1,0))</f>
        <v>Ara</v>
      </c>
      <c r="K766" t="str">
        <f>INDEX(products!$A$1:$G$49,MATCH(orders!$E766,products!$A$1:$A$49,0), MATCH(orders!K$1,products!$A$1:$G$1,0))</f>
        <v>L</v>
      </c>
      <c r="L766" s="3">
        <f>INDEX(products!$A$1:$G$49,MATCH(orders!$E766,products!$A$1:$A$49,0), MATCH(orders!L$1,products!$A$1:$G$1,0))</f>
        <v>2.5</v>
      </c>
      <c r="M766" s="4">
        <f>INDEX(products!$A$1:$G$49,MATCH(orders!$E766,products!$A$1:$A$49,0), MATCH(orders!M$1,products!$A$1:$G$1,0))</f>
        <v>29.784999999999997</v>
      </c>
      <c r="N766" s="4">
        <f t="shared" si="22"/>
        <v>178.70999999999998</v>
      </c>
      <c r="O766" t="str">
        <f t="shared" si="23"/>
        <v>Arabica</v>
      </c>
      <c r="P766" t="str" cm="1">
        <f t="array" ref="P766">_xlfn.IFS(K766 = "M", "Medium", K766 = "L", "Light", K766 = "D", "Dark")</f>
        <v>Light</v>
      </c>
      <c r="Q766" t="str">
        <f>_xlfn.XLOOKUP(Orders[[#This Row],[Customer ID]],customers!$A$2:$A$1001,customers!$I$2:$I$1001,,0)</f>
        <v>Yes</v>
      </c>
    </row>
    <row r="767" spans="2:17" x14ac:dyDescent="0.35">
      <c r="B767" s="2" t="s">
        <v>4814</v>
      </c>
      <c r="C767" s="5">
        <v>43667</v>
      </c>
      <c r="D767" s="2" t="s">
        <v>4815</v>
      </c>
      <c r="E767" t="s">
        <v>6138</v>
      </c>
      <c r="F767" s="2">
        <v>6</v>
      </c>
      <c r="G767" s="2" t="str">
        <f>INDEX(customers!$A$2:$I$1001,MATCH(orders!$D767,customers!$A$2:$A$1001,0), MATCH(orders!G$1,customers!$A$1:$I$1,0))</f>
        <v>Rafferty Pursglove</v>
      </c>
      <c r="H767" s="2" t="str">
        <f>IF(INDEX(customers!$A$2:$I$1001,MATCH(orders!$D767,customers!$A$2:$A$1001,0), MATCH(orders!H$1,customers!$A$1:$I$1,0)) = 0, " ", INDEX(customers!$A$2:$I$1001,MATCH(orders!$D767,customers!$A$2:$A$1001,0), MATCH(orders!H$1,customers!$A$1:$I$1,0)))</f>
        <v>rpursglovel9@biblegateway.com</v>
      </c>
      <c r="I767" s="2" t="str">
        <f>_xlfn.XLOOKUP(D767,customers!$A$1:$A$1001,customers!$G$1:$G$1001,,0)</f>
        <v>United States</v>
      </c>
      <c r="J767" t="str">
        <f>INDEX(products!$A$1:$G$49,MATCH(orders!$E767,products!$A$1:$A$49,0), MATCH(orders!J$1,products!$A$1:$G$1,0))</f>
        <v>Rob</v>
      </c>
      <c r="K767" t="str">
        <f>INDEX(products!$A$1:$G$49,MATCH(orders!$E767,products!$A$1:$A$49,0), MATCH(orders!K$1,products!$A$1:$G$1,0))</f>
        <v>M</v>
      </c>
      <c r="L767" s="3">
        <f>INDEX(products!$A$1:$G$49,MATCH(orders!$E767,products!$A$1:$A$49,0), MATCH(orders!L$1,products!$A$1:$G$1,0))</f>
        <v>1</v>
      </c>
      <c r="M767" s="4">
        <f>INDEX(products!$A$1:$G$49,MATCH(orders!$E767,products!$A$1:$A$49,0), MATCH(orders!M$1,products!$A$1:$G$1,0))</f>
        <v>9.9499999999999993</v>
      </c>
      <c r="N767" s="4">
        <f t="shared" si="22"/>
        <v>59.699999999999996</v>
      </c>
      <c r="O767" t="str">
        <f t="shared" si="23"/>
        <v>Robusta</v>
      </c>
      <c r="P767" t="str" cm="1">
        <f t="array" ref="P767">_xlfn.IFS(K767 = "M", "Medium", K767 = "L", "Light", K767 = "D", "Dark")</f>
        <v>Medium</v>
      </c>
      <c r="Q767" t="str">
        <f>_xlfn.XLOOKUP(Orders[[#This Row],[Customer ID]],customers!$A$2:$A$1001,customers!$I$2:$I$1001,,0)</f>
        <v>Yes</v>
      </c>
    </row>
    <row r="768" spans="2:17" x14ac:dyDescent="0.35">
      <c r="B768" s="2" t="s">
        <v>4814</v>
      </c>
      <c r="C768" s="5">
        <v>43667</v>
      </c>
      <c r="D768" s="2" t="s">
        <v>4815</v>
      </c>
      <c r="E768" t="s">
        <v>6180</v>
      </c>
      <c r="F768" s="2">
        <v>2</v>
      </c>
      <c r="G768" s="2" t="str">
        <f>INDEX(customers!$A$2:$I$1001,MATCH(orders!$D768,customers!$A$2:$A$1001,0), MATCH(orders!G$1,customers!$A$1:$I$1,0))</f>
        <v>Rafferty Pursglove</v>
      </c>
      <c r="H768" s="2" t="str">
        <f>IF(INDEX(customers!$A$2:$I$1001,MATCH(orders!$D768,customers!$A$2:$A$1001,0), MATCH(orders!H$1,customers!$A$1:$I$1,0)) = 0, " ", INDEX(customers!$A$2:$I$1001,MATCH(orders!$D768,customers!$A$2:$A$1001,0), MATCH(orders!H$1,customers!$A$1:$I$1,0)))</f>
        <v>rpursglovel9@biblegateway.com</v>
      </c>
      <c r="I768" s="2" t="str">
        <f>_xlfn.XLOOKUP(D768,customers!$A$1:$A$1001,customers!$G$1:$G$1001,,0)</f>
        <v>United States</v>
      </c>
      <c r="J768" t="str">
        <f>INDEX(products!$A$1:$G$49,MATCH(orders!$E768,products!$A$1:$A$49,0), MATCH(orders!J$1,products!$A$1:$G$1,0))</f>
        <v>Ara</v>
      </c>
      <c r="K768" t="str">
        <f>INDEX(products!$A$1:$G$49,MATCH(orders!$E768,products!$A$1:$A$49,0), MATCH(orders!K$1,products!$A$1:$G$1,0))</f>
        <v>L</v>
      </c>
      <c r="L768" s="3">
        <f>INDEX(products!$A$1:$G$49,MATCH(orders!$E768,products!$A$1:$A$49,0), MATCH(orders!L$1,products!$A$1:$G$1,0))</f>
        <v>0.5</v>
      </c>
      <c r="M768" s="4">
        <f>INDEX(products!$A$1:$G$49,MATCH(orders!$E768,products!$A$1:$A$49,0), MATCH(orders!M$1,products!$A$1:$G$1,0))</f>
        <v>7.77</v>
      </c>
      <c r="N768" s="4">
        <f t="shared" si="22"/>
        <v>15.54</v>
      </c>
      <c r="O768" t="str">
        <f t="shared" si="23"/>
        <v>Arabica</v>
      </c>
      <c r="P768" t="str" cm="1">
        <f t="array" ref="P768">_xlfn.IFS(K768 = "M", "Medium", K768 = "L", "Light", K768 = "D", "Dark")</f>
        <v>Light</v>
      </c>
      <c r="Q768" t="str">
        <f>_xlfn.XLOOKUP(Orders[[#This Row],[Customer ID]],customers!$A$2:$A$1001,customers!$I$2:$I$1001,,0)</f>
        <v>Yes</v>
      </c>
    </row>
    <row r="769" spans="2:17" x14ac:dyDescent="0.35">
      <c r="B769" s="2" t="s">
        <v>4825</v>
      </c>
      <c r="C769" s="5">
        <v>44267</v>
      </c>
      <c r="D769" s="2" t="s">
        <v>4759</v>
      </c>
      <c r="E769" t="s">
        <v>6182</v>
      </c>
      <c r="F769" s="2">
        <v>3</v>
      </c>
      <c r="G769" s="2" t="str">
        <f>INDEX(customers!$A$2:$I$1001,MATCH(orders!$D769,customers!$A$2:$A$1001,0), MATCH(orders!G$1,customers!$A$1:$I$1,0))</f>
        <v>Foster Constance</v>
      </c>
      <c r="H769" s="2" t="str">
        <f>IF(INDEX(customers!$A$2:$I$1001,MATCH(orders!$D769,customers!$A$2:$A$1001,0), MATCH(orders!H$1,customers!$A$1:$I$1,0)) = 0, " ", INDEX(customers!$A$2:$I$1001,MATCH(orders!$D769,customers!$A$2:$A$1001,0), MATCH(orders!H$1,customers!$A$1:$I$1,0)))</f>
        <v>fconstancekz@ifeng.com</v>
      </c>
      <c r="I769" s="2" t="str">
        <f>_xlfn.XLOOKUP(D769,customers!$A$1:$A$1001,customers!$G$1:$G$1001,,0)</f>
        <v>United States</v>
      </c>
      <c r="J769" t="str">
        <f>INDEX(products!$A$1:$G$49,MATCH(orders!$E769,products!$A$1:$A$49,0), MATCH(orders!J$1,products!$A$1:$G$1,0))</f>
        <v>Ara</v>
      </c>
      <c r="K769" t="str">
        <f>INDEX(products!$A$1:$G$49,MATCH(orders!$E769,products!$A$1:$A$49,0), MATCH(orders!K$1,products!$A$1:$G$1,0))</f>
        <v>L</v>
      </c>
      <c r="L769" s="3">
        <f>INDEX(products!$A$1:$G$49,MATCH(orders!$E769,products!$A$1:$A$49,0), MATCH(orders!L$1,products!$A$1:$G$1,0))</f>
        <v>2.5</v>
      </c>
      <c r="M769" s="4">
        <f>INDEX(products!$A$1:$G$49,MATCH(orders!$E769,products!$A$1:$A$49,0), MATCH(orders!M$1,products!$A$1:$G$1,0))</f>
        <v>29.784999999999997</v>
      </c>
      <c r="N769" s="4">
        <f t="shared" si="22"/>
        <v>89.35499999999999</v>
      </c>
      <c r="O769" t="str">
        <f t="shared" si="23"/>
        <v>Arabica</v>
      </c>
      <c r="P769" t="str" cm="1">
        <f t="array" ref="P769">_xlfn.IFS(K769 = "M", "Medium", K769 = "L", "Light", K769 = "D", "Dark")</f>
        <v>Light</v>
      </c>
      <c r="Q769" t="str">
        <f>_xlfn.XLOOKUP(Orders[[#This Row],[Customer ID]],customers!$A$2:$A$1001,customers!$I$2:$I$1001,,0)</f>
        <v>No</v>
      </c>
    </row>
    <row r="770" spans="2:17" x14ac:dyDescent="0.35">
      <c r="B770" s="2" t="s">
        <v>4831</v>
      </c>
      <c r="C770" s="5">
        <v>44562</v>
      </c>
      <c r="D770" s="2" t="s">
        <v>4759</v>
      </c>
      <c r="E770" t="s">
        <v>6179</v>
      </c>
      <c r="F770" s="2">
        <v>2</v>
      </c>
      <c r="G770" s="2" t="str">
        <f>INDEX(customers!$A$2:$I$1001,MATCH(orders!$D770,customers!$A$2:$A$1001,0), MATCH(orders!G$1,customers!$A$1:$I$1,0))</f>
        <v>Foster Constance</v>
      </c>
      <c r="H770" s="2" t="str">
        <f>IF(INDEX(customers!$A$2:$I$1001,MATCH(orders!$D770,customers!$A$2:$A$1001,0), MATCH(orders!H$1,customers!$A$1:$I$1,0)) = 0, " ", INDEX(customers!$A$2:$I$1001,MATCH(orders!$D770,customers!$A$2:$A$1001,0), MATCH(orders!H$1,customers!$A$1:$I$1,0)))</f>
        <v>fconstancekz@ifeng.com</v>
      </c>
      <c r="I770" s="2" t="str">
        <f>_xlfn.XLOOKUP(D770,customers!$A$1:$A$1001,customers!$G$1:$G$1001,,0)</f>
        <v>United States</v>
      </c>
      <c r="J770" t="str">
        <f>INDEX(products!$A$1:$G$49,MATCH(orders!$E770,products!$A$1:$A$49,0), MATCH(orders!J$1,products!$A$1:$G$1,0))</f>
        <v>Rob</v>
      </c>
      <c r="K770" t="str">
        <f>INDEX(products!$A$1:$G$49,MATCH(orders!$E770,products!$A$1:$A$49,0), MATCH(orders!K$1,products!$A$1:$G$1,0))</f>
        <v>L</v>
      </c>
      <c r="L770" s="3">
        <f>INDEX(products!$A$1:$G$49,MATCH(orders!$E770,products!$A$1:$A$49,0), MATCH(orders!L$1,products!$A$1:$G$1,0))</f>
        <v>1</v>
      </c>
      <c r="M770" s="4">
        <f>INDEX(products!$A$1:$G$49,MATCH(orders!$E770,products!$A$1:$A$49,0), MATCH(orders!M$1,products!$A$1:$G$1,0))</f>
        <v>11.95</v>
      </c>
      <c r="N770" s="4">
        <f t="shared" si="22"/>
        <v>23.9</v>
      </c>
      <c r="O770" t="str">
        <f t="shared" si="23"/>
        <v>Robusta</v>
      </c>
      <c r="P770" t="str" cm="1">
        <f t="array" ref="P770">_xlfn.IFS(K770 = "M", "Medium", K770 = "L", "Light", K770 = "D", "Dark")</f>
        <v>Light</v>
      </c>
      <c r="Q770" t="str">
        <f>_xlfn.XLOOKUP(Orders[[#This Row],[Customer ID]],customers!$A$2:$A$1001,customers!$I$2:$I$1001,,0)</f>
        <v>No</v>
      </c>
    </row>
    <row r="771" spans="2:17" x14ac:dyDescent="0.35">
      <c r="B771" s="2" t="s">
        <v>4836</v>
      </c>
      <c r="C771" s="5">
        <v>43912</v>
      </c>
      <c r="D771" s="2" t="s">
        <v>4837</v>
      </c>
      <c r="E771" t="s">
        <v>6151</v>
      </c>
      <c r="F771" s="2">
        <v>6</v>
      </c>
      <c r="G771" s="2" t="str">
        <f>INDEX(customers!$A$2:$I$1001,MATCH(orders!$D771,customers!$A$2:$A$1001,0), MATCH(orders!G$1,customers!$A$1:$I$1,0))</f>
        <v>Dalia Eburah</v>
      </c>
      <c r="H771" s="2" t="str">
        <f>IF(INDEX(customers!$A$2:$I$1001,MATCH(orders!$D771,customers!$A$2:$A$1001,0), MATCH(orders!H$1,customers!$A$1:$I$1,0)) = 0, " ", INDEX(customers!$A$2:$I$1001,MATCH(orders!$D771,customers!$A$2:$A$1001,0), MATCH(orders!H$1,customers!$A$1:$I$1,0)))</f>
        <v>deburahld@google.co.jp</v>
      </c>
      <c r="I771" s="2" t="str">
        <f>_xlfn.XLOOKUP(D771,customers!$A$1:$A$1001,customers!$G$1:$G$1001,,0)</f>
        <v>United Kingdom</v>
      </c>
      <c r="J771" t="str">
        <f>INDEX(products!$A$1:$G$49,MATCH(orders!$E771,products!$A$1:$A$49,0), MATCH(orders!J$1,products!$A$1:$G$1,0))</f>
        <v>Rob</v>
      </c>
      <c r="K771" t="str">
        <f>INDEX(products!$A$1:$G$49,MATCH(orders!$E771,products!$A$1:$A$49,0), MATCH(orders!K$1,products!$A$1:$G$1,0))</f>
        <v>M</v>
      </c>
      <c r="L771" s="3">
        <f>INDEX(products!$A$1:$G$49,MATCH(orders!$E771,products!$A$1:$A$49,0), MATCH(orders!L$1,products!$A$1:$G$1,0))</f>
        <v>2.5</v>
      </c>
      <c r="M771" s="4">
        <f>INDEX(products!$A$1:$G$49,MATCH(orders!$E771,products!$A$1:$A$49,0), MATCH(orders!M$1,products!$A$1:$G$1,0))</f>
        <v>22.884999999999998</v>
      </c>
      <c r="N771" s="4">
        <f t="shared" ref="N771:N834" si="24">M771*F771</f>
        <v>137.31</v>
      </c>
      <c r="O771" t="str">
        <f t="shared" ref="O771:O834" si="25">IF(J771="Rob","Robusta",IF(J771="Exc","Excelsa",IF(J771="Ara","Arabica",IF(J771="Lib","Liberica"," "))))</f>
        <v>Robusta</v>
      </c>
      <c r="P771" t="str" cm="1">
        <f t="array" ref="P771">_xlfn.IFS(K771 = "M", "Medium", K771 = "L", "Light", K771 = "D", "Dark")</f>
        <v>Medium</v>
      </c>
      <c r="Q771" t="str">
        <f>_xlfn.XLOOKUP(Orders[[#This Row],[Customer ID]],customers!$A$2:$A$1001,customers!$I$2:$I$1001,,0)</f>
        <v>No</v>
      </c>
    </row>
    <row r="772" spans="2:17" x14ac:dyDescent="0.35">
      <c r="B772" s="2" t="s">
        <v>4842</v>
      </c>
      <c r="C772" s="5">
        <v>44092</v>
      </c>
      <c r="D772" s="2" t="s">
        <v>4843</v>
      </c>
      <c r="E772" t="s">
        <v>6147</v>
      </c>
      <c r="F772" s="2">
        <v>1</v>
      </c>
      <c r="G772" s="2" t="str">
        <f>INDEX(customers!$A$2:$I$1001,MATCH(orders!$D772,customers!$A$2:$A$1001,0), MATCH(orders!G$1,customers!$A$1:$I$1,0))</f>
        <v>Martie Brimilcombe</v>
      </c>
      <c r="H772" s="2" t="str">
        <f>IF(INDEX(customers!$A$2:$I$1001,MATCH(orders!$D772,customers!$A$2:$A$1001,0), MATCH(orders!H$1,customers!$A$1:$I$1,0)) = 0, " ", INDEX(customers!$A$2:$I$1001,MATCH(orders!$D772,customers!$A$2:$A$1001,0), MATCH(orders!H$1,customers!$A$1:$I$1,0)))</f>
        <v>mbrimilcombele@cnn.com</v>
      </c>
      <c r="I772" s="2" t="str">
        <f>_xlfn.XLOOKUP(D772,customers!$A$1:$A$1001,customers!$G$1:$G$1001,,0)</f>
        <v>United States</v>
      </c>
      <c r="J772" t="str">
        <f>INDEX(products!$A$1:$G$49,MATCH(orders!$E772,products!$A$1:$A$49,0), MATCH(orders!J$1,products!$A$1:$G$1,0))</f>
        <v>Ara</v>
      </c>
      <c r="K772" t="str">
        <f>INDEX(products!$A$1:$G$49,MATCH(orders!$E772,products!$A$1:$A$49,0), MATCH(orders!K$1,products!$A$1:$G$1,0))</f>
        <v>D</v>
      </c>
      <c r="L772" s="3">
        <f>INDEX(products!$A$1:$G$49,MATCH(orders!$E772,products!$A$1:$A$49,0), MATCH(orders!L$1,products!$A$1:$G$1,0))</f>
        <v>1</v>
      </c>
      <c r="M772" s="4">
        <f>INDEX(products!$A$1:$G$49,MATCH(orders!$E772,products!$A$1:$A$49,0), MATCH(orders!M$1,products!$A$1:$G$1,0))</f>
        <v>9.9499999999999993</v>
      </c>
      <c r="N772" s="4">
        <f t="shared" si="24"/>
        <v>9.9499999999999993</v>
      </c>
      <c r="O772" t="str">
        <f t="shared" si="25"/>
        <v>Arabica</v>
      </c>
      <c r="P772" t="str" cm="1">
        <f t="array" ref="P772">_xlfn.IFS(K772 = "M", "Medium", K772 = "L", "Light", K772 = "D", "Dark")</f>
        <v>Dark</v>
      </c>
      <c r="Q772" t="str">
        <f>_xlfn.XLOOKUP(Orders[[#This Row],[Customer ID]],customers!$A$2:$A$1001,customers!$I$2:$I$1001,,0)</f>
        <v>No</v>
      </c>
    </row>
    <row r="773" spans="2:17" x14ac:dyDescent="0.35">
      <c r="B773" s="2" t="s">
        <v>4847</v>
      </c>
      <c r="C773" s="5">
        <v>43468</v>
      </c>
      <c r="D773" s="2" t="s">
        <v>4848</v>
      </c>
      <c r="E773" t="s">
        <v>6173</v>
      </c>
      <c r="F773" s="2">
        <v>3</v>
      </c>
      <c r="G773" s="2" t="str">
        <f>INDEX(customers!$A$2:$I$1001,MATCH(orders!$D773,customers!$A$2:$A$1001,0), MATCH(orders!G$1,customers!$A$1:$I$1,0))</f>
        <v>Suzanna Bollam</v>
      </c>
      <c r="H773" s="2" t="str">
        <f>IF(INDEX(customers!$A$2:$I$1001,MATCH(orders!$D773,customers!$A$2:$A$1001,0), MATCH(orders!H$1,customers!$A$1:$I$1,0)) = 0, " ", INDEX(customers!$A$2:$I$1001,MATCH(orders!$D773,customers!$A$2:$A$1001,0), MATCH(orders!H$1,customers!$A$1:$I$1,0)))</f>
        <v>sbollamlf@list-manage.com</v>
      </c>
      <c r="I773" s="2" t="str">
        <f>_xlfn.XLOOKUP(D773,customers!$A$1:$A$1001,customers!$G$1:$G$1001,,0)</f>
        <v>United States</v>
      </c>
      <c r="J773" t="str">
        <f>INDEX(products!$A$1:$G$49,MATCH(orders!$E773,products!$A$1:$A$49,0), MATCH(orders!J$1,products!$A$1:$G$1,0))</f>
        <v>Rob</v>
      </c>
      <c r="K773" t="str">
        <f>INDEX(products!$A$1:$G$49,MATCH(orders!$E773,products!$A$1:$A$49,0), MATCH(orders!K$1,products!$A$1:$G$1,0))</f>
        <v>L</v>
      </c>
      <c r="L773" s="3">
        <f>INDEX(products!$A$1:$G$49,MATCH(orders!$E773,products!$A$1:$A$49,0), MATCH(orders!L$1,products!$A$1:$G$1,0))</f>
        <v>0.5</v>
      </c>
      <c r="M773" s="4">
        <f>INDEX(products!$A$1:$G$49,MATCH(orders!$E773,products!$A$1:$A$49,0), MATCH(orders!M$1,products!$A$1:$G$1,0))</f>
        <v>7.169999999999999</v>
      </c>
      <c r="N773" s="4">
        <f t="shared" si="24"/>
        <v>21.509999999999998</v>
      </c>
      <c r="O773" t="str">
        <f t="shared" si="25"/>
        <v>Robusta</v>
      </c>
      <c r="P773" t="str" cm="1">
        <f t="array" ref="P773">_xlfn.IFS(K773 = "M", "Medium", K773 = "L", "Light", K773 = "D", "Dark")</f>
        <v>Light</v>
      </c>
      <c r="Q773" t="str">
        <f>_xlfn.XLOOKUP(Orders[[#This Row],[Customer ID]],customers!$A$2:$A$1001,customers!$I$2:$I$1001,,0)</f>
        <v>No</v>
      </c>
    </row>
    <row r="774" spans="2:17" x14ac:dyDescent="0.35">
      <c r="B774" s="2" t="s">
        <v>4853</v>
      </c>
      <c r="C774" s="5">
        <v>44468</v>
      </c>
      <c r="D774" s="2" t="s">
        <v>4854</v>
      </c>
      <c r="E774" t="s">
        <v>6141</v>
      </c>
      <c r="F774" s="2">
        <v>6</v>
      </c>
      <c r="G774" s="2" t="str">
        <f>INDEX(customers!$A$2:$I$1001,MATCH(orders!$D774,customers!$A$2:$A$1001,0), MATCH(orders!G$1,customers!$A$1:$I$1,0))</f>
        <v>Mellisa Mebes</v>
      </c>
      <c r="H774" s="2" t="str">
        <f>IF(INDEX(customers!$A$2:$I$1001,MATCH(orders!$D774,customers!$A$2:$A$1001,0), MATCH(orders!H$1,customers!$A$1:$I$1,0)) = 0, " ", INDEX(customers!$A$2:$I$1001,MATCH(orders!$D774,customers!$A$2:$A$1001,0), MATCH(orders!H$1,customers!$A$1:$I$1,0)))</f>
        <v xml:space="preserve"> </v>
      </c>
      <c r="I774" s="2" t="str">
        <f>_xlfn.XLOOKUP(D774,customers!$A$1:$A$1001,customers!$G$1:$G$1001,,0)</f>
        <v>United States</v>
      </c>
      <c r="J774" t="str">
        <f>INDEX(products!$A$1:$G$49,MATCH(orders!$E774,products!$A$1:$A$49,0), MATCH(orders!J$1,products!$A$1:$G$1,0))</f>
        <v>Exc</v>
      </c>
      <c r="K774" t="str">
        <f>INDEX(products!$A$1:$G$49,MATCH(orders!$E774,products!$A$1:$A$49,0), MATCH(orders!K$1,products!$A$1:$G$1,0))</f>
        <v>M</v>
      </c>
      <c r="L774" s="3">
        <f>INDEX(products!$A$1:$G$49,MATCH(orders!$E774,products!$A$1:$A$49,0), MATCH(orders!L$1,products!$A$1:$G$1,0))</f>
        <v>1</v>
      </c>
      <c r="M774" s="4">
        <f>INDEX(products!$A$1:$G$49,MATCH(orders!$E774,products!$A$1:$A$49,0), MATCH(orders!M$1,products!$A$1:$G$1,0))</f>
        <v>13.75</v>
      </c>
      <c r="N774" s="4">
        <f t="shared" si="24"/>
        <v>82.5</v>
      </c>
      <c r="O774" t="str">
        <f t="shared" si="25"/>
        <v>Excelsa</v>
      </c>
      <c r="P774" t="str" cm="1">
        <f t="array" ref="P774">_xlfn.IFS(K774 = "M", "Medium", K774 = "L", "Light", K774 = "D", "Dark")</f>
        <v>Medium</v>
      </c>
      <c r="Q774" t="str">
        <f>_xlfn.XLOOKUP(Orders[[#This Row],[Customer ID]],customers!$A$2:$A$1001,customers!$I$2:$I$1001,,0)</f>
        <v>No</v>
      </c>
    </row>
    <row r="775" spans="2:17" x14ac:dyDescent="0.35">
      <c r="B775" s="2" t="s">
        <v>4858</v>
      </c>
      <c r="C775" s="5">
        <v>44488</v>
      </c>
      <c r="D775" s="2" t="s">
        <v>4859</v>
      </c>
      <c r="E775" t="s">
        <v>6159</v>
      </c>
      <c r="F775" s="2">
        <v>2</v>
      </c>
      <c r="G775" s="2" t="str">
        <f>INDEX(customers!$A$2:$I$1001,MATCH(orders!$D775,customers!$A$2:$A$1001,0), MATCH(orders!G$1,customers!$A$1:$I$1,0))</f>
        <v>Alva Filipczak</v>
      </c>
      <c r="H775" s="2" t="str">
        <f>IF(INDEX(customers!$A$2:$I$1001,MATCH(orders!$D775,customers!$A$2:$A$1001,0), MATCH(orders!H$1,customers!$A$1:$I$1,0)) = 0, " ", INDEX(customers!$A$2:$I$1001,MATCH(orders!$D775,customers!$A$2:$A$1001,0), MATCH(orders!H$1,customers!$A$1:$I$1,0)))</f>
        <v>afilipczaklh@ning.com</v>
      </c>
      <c r="I775" s="2" t="str">
        <f>_xlfn.XLOOKUP(D775,customers!$A$1:$A$1001,customers!$G$1:$G$1001,,0)</f>
        <v>Ireland</v>
      </c>
      <c r="J775" t="str">
        <f>INDEX(products!$A$1:$G$49,MATCH(orders!$E775,products!$A$1:$A$49,0), MATCH(orders!J$1,products!$A$1:$G$1,0))</f>
        <v>Lib</v>
      </c>
      <c r="K775" t="str">
        <f>INDEX(products!$A$1:$G$49,MATCH(orders!$E775,products!$A$1:$A$49,0), MATCH(orders!K$1,products!$A$1:$G$1,0))</f>
        <v>M</v>
      </c>
      <c r="L775" s="3">
        <f>INDEX(products!$A$1:$G$49,MATCH(orders!$E775,products!$A$1:$A$49,0), MATCH(orders!L$1,products!$A$1:$G$1,0))</f>
        <v>0.2</v>
      </c>
      <c r="M775" s="4">
        <f>INDEX(products!$A$1:$G$49,MATCH(orders!$E775,products!$A$1:$A$49,0), MATCH(orders!M$1,products!$A$1:$G$1,0))</f>
        <v>4.3650000000000002</v>
      </c>
      <c r="N775" s="4">
        <f t="shared" si="24"/>
        <v>8.73</v>
      </c>
      <c r="O775" t="str">
        <f t="shared" si="25"/>
        <v>Liberica</v>
      </c>
      <c r="P775" t="str" cm="1">
        <f t="array" ref="P775">_xlfn.IFS(K775 = "M", "Medium", K775 = "L", "Light", K775 = "D", "Dark")</f>
        <v>Medium</v>
      </c>
      <c r="Q775" t="str">
        <f>_xlfn.XLOOKUP(Orders[[#This Row],[Customer ID]],customers!$A$2:$A$1001,customers!$I$2:$I$1001,,0)</f>
        <v>No</v>
      </c>
    </row>
    <row r="776" spans="2:17" x14ac:dyDescent="0.35">
      <c r="B776" s="2" t="s">
        <v>4864</v>
      </c>
      <c r="C776" s="5">
        <v>44756</v>
      </c>
      <c r="D776" s="2" t="s">
        <v>4865</v>
      </c>
      <c r="E776" t="s">
        <v>6138</v>
      </c>
      <c r="F776" s="2">
        <v>2</v>
      </c>
      <c r="G776" s="2" t="str">
        <f>INDEX(customers!$A$2:$I$1001,MATCH(orders!$D776,customers!$A$2:$A$1001,0), MATCH(orders!G$1,customers!$A$1:$I$1,0))</f>
        <v>Dorette Hinemoor</v>
      </c>
      <c r="H776" s="2" t="str">
        <f>IF(INDEX(customers!$A$2:$I$1001,MATCH(orders!$D776,customers!$A$2:$A$1001,0), MATCH(orders!H$1,customers!$A$1:$I$1,0)) = 0, " ", INDEX(customers!$A$2:$I$1001,MATCH(orders!$D776,customers!$A$2:$A$1001,0), MATCH(orders!H$1,customers!$A$1:$I$1,0)))</f>
        <v xml:space="preserve"> </v>
      </c>
      <c r="I776" s="2" t="str">
        <f>_xlfn.XLOOKUP(D776,customers!$A$1:$A$1001,customers!$G$1:$G$1001,,0)</f>
        <v>United States</v>
      </c>
      <c r="J776" t="str">
        <f>INDEX(products!$A$1:$G$49,MATCH(orders!$E776,products!$A$1:$A$49,0), MATCH(orders!J$1,products!$A$1:$G$1,0))</f>
        <v>Rob</v>
      </c>
      <c r="K776" t="str">
        <f>INDEX(products!$A$1:$G$49,MATCH(orders!$E776,products!$A$1:$A$49,0), MATCH(orders!K$1,products!$A$1:$G$1,0))</f>
        <v>M</v>
      </c>
      <c r="L776" s="3">
        <f>INDEX(products!$A$1:$G$49,MATCH(orders!$E776,products!$A$1:$A$49,0), MATCH(orders!L$1,products!$A$1:$G$1,0))</f>
        <v>1</v>
      </c>
      <c r="M776" s="4">
        <f>INDEX(products!$A$1:$G$49,MATCH(orders!$E776,products!$A$1:$A$49,0), MATCH(orders!M$1,products!$A$1:$G$1,0))</f>
        <v>9.9499999999999993</v>
      </c>
      <c r="N776" s="4">
        <f t="shared" si="24"/>
        <v>19.899999999999999</v>
      </c>
      <c r="O776" t="str">
        <f t="shared" si="25"/>
        <v>Robusta</v>
      </c>
      <c r="P776" t="str" cm="1">
        <f t="array" ref="P776">_xlfn.IFS(K776 = "M", "Medium", K776 = "L", "Light", K776 = "D", "Dark")</f>
        <v>Medium</v>
      </c>
      <c r="Q776" t="str">
        <f>_xlfn.XLOOKUP(Orders[[#This Row],[Customer ID]],customers!$A$2:$A$1001,customers!$I$2:$I$1001,,0)</f>
        <v>Yes</v>
      </c>
    </row>
    <row r="777" spans="2:17" x14ac:dyDescent="0.35">
      <c r="B777" s="2" t="s">
        <v>4869</v>
      </c>
      <c r="C777" s="5">
        <v>44396</v>
      </c>
      <c r="D777" s="2" t="s">
        <v>4870</v>
      </c>
      <c r="E777" t="s">
        <v>6176</v>
      </c>
      <c r="F777" s="2">
        <v>2</v>
      </c>
      <c r="G777" s="2" t="str">
        <f>INDEX(customers!$A$2:$I$1001,MATCH(orders!$D777,customers!$A$2:$A$1001,0), MATCH(orders!G$1,customers!$A$1:$I$1,0))</f>
        <v>Rhetta Elnaugh</v>
      </c>
      <c r="H777" s="2" t="str">
        <f>IF(INDEX(customers!$A$2:$I$1001,MATCH(orders!$D777,customers!$A$2:$A$1001,0), MATCH(orders!H$1,customers!$A$1:$I$1,0)) = 0, " ", INDEX(customers!$A$2:$I$1001,MATCH(orders!$D777,customers!$A$2:$A$1001,0), MATCH(orders!H$1,customers!$A$1:$I$1,0)))</f>
        <v>relnaughlj@comsenz.com</v>
      </c>
      <c r="I777" s="2" t="str">
        <f>_xlfn.XLOOKUP(D777,customers!$A$1:$A$1001,customers!$G$1:$G$1001,,0)</f>
        <v>United States</v>
      </c>
      <c r="J777" t="str">
        <f>INDEX(products!$A$1:$G$49,MATCH(orders!$E777,products!$A$1:$A$49,0), MATCH(orders!J$1,products!$A$1:$G$1,0))</f>
        <v>Exc</v>
      </c>
      <c r="K777" t="str">
        <f>INDEX(products!$A$1:$G$49,MATCH(orders!$E777,products!$A$1:$A$49,0), MATCH(orders!K$1,products!$A$1:$G$1,0))</f>
        <v>L</v>
      </c>
      <c r="L777" s="3">
        <f>INDEX(products!$A$1:$G$49,MATCH(orders!$E777,products!$A$1:$A$49,0), MATCH(orders!L$1,products!$A$1:$G$1,0))</f>
        <v>0.5</v>
      </c>
      <c r="M777" s="4">
        <f>INDEX(products!$A$1:$G$49,MATCH(orders!$E777,products!$A$1:$A$49,0), MATCH(orders!M$1,products!$A$1:$G$1,0))</f>
        <v>8.91</v>
      </c>
      <c r="N777" s="4">
        <f t="shared" si="24"/>
        <v>17.82</v>
      </c>
      <c r="O777" t="str">
        <f t="shared" si="25"/>
        <v>Excelsa</v>
      </c>
      <c r="P777" t="str" cm="1">
        <f t="array" ref="P777">_xlfn.IFS(K777 = "M", "Medium", K777 = "L", "Light", K777 = "D", "Dark")</f>
        <v>Light</v>
      </c>
      <c r="Q777" t="str">
        <f>_xlfn.XLOOKUP(Orders[[#This Row],[Customer ID]],customers!$A$2:$A$1001,customers!$I$2:$I$1001,,0)</f>
        <v>Yes</v>
      </c>
    </row>
    <row r="778" spans="2:17" x14ac:dyDescent="0.35">
      <c r="B778" s="2" t="s">
        <v>4875</v>
      </c>
      <c r="C778" s="5">
        <v>44540</v>
      </c>
      <c r="D778" s="2" t="s">
        <v>4876</v>
      </c>
      <c r="E778" t="s">
        <v>6157</v>
      </c>
      <c r="F778" s="2">
        <v>3</v>
      </c>
      <c r="G778" s="2" t="str">
        <f>INDEX(customers!$A$2:$I$1001,MATCH(orders!$D778,customers!$A$2:$A$1001,0), MATCH(orders!G$1,customers!$A$1:$I$1,0))</f>
        <v>Jule Deehan</v>
      </c>
      <c r="H778" s="2" t="str">
        <f>IF(INDEX(customers!$A$2:$I$1001,MATCH(orders!$D778,customers!$A$2:$A$1001,0), MATCH(orders!H$1,customers!$A$1:$I$1,0)) = 0, " ", INDEX(customers!$A$2:$I$1001,MATCH(orders!$D778,customers!$A$2:$A$1001,0), MATCH(orders!H$1,customers!$A$1:$I$1,0)))</f>
        <v>jdeehanlk@about.me</v>
      </c>
      <c r="I778" s="2" t="str">
        <f>_xlfn.XLOOKUP(D778,customers!$A$1:$A$1001,customers!$G$1:$G$1001,,0)</f>
        <v>United States</v>
      </c>
      <c r="J778" t="str">
        <f>INDEX(products!$A$1:$G$49,MATCH(orders!$E778,products!$A$1:$A$49,0), MATCH(orders!J$1,products!$A$1:$G$1,0))</f>
        <v>Ara</v>
      </c>
      <c r="K778" t="str">
        <f>INDEX(products!$A$1:$G$49,MATCH(orders!$E778,products!$A$1:$A$49,0), MATCH(orders!K$1,products!$A$1:$G$1,0))</f>
        <v>M</v>
      </c>
      <c r="L778" s="3">
        <f>INDEX(products!$A$1:$G$49,MATCH(orders!$E778,products!$A$1:$A$49,0), MATCH(orders!L$1,products!$A$1:$G$1,0))</f>
        <v>0.5</v>
      </c>
      <c r="M778" s="4">
        <f>INDEX(products!$A$1:$G$49,MATCH(orders!$E778,products!$A$1:$A$49,0), MATCH(orders!M$1,products!$A$1:$G$1,0))</f>
        <v>6.75</v>
      </c>
      <c r="N778" s="4">
        <f t="shared" si="24"/>
        <v>20.25</v>
      </c>
      <c r="O778" t="str">
        <f t="shared" si="25"/>
        <v>Arabica</v>
      </c>
      <c r="P778" t="str" cm="1">
        <f t="array" ref="P778">_xlfn.IFS(K778 = "M", "Medium", K778 = "L", "Light", K778 = "D", "Dark")</f>
        <v>Medium</v>
      </c>
      <c r="Q778" t="str">
        <f>_xlfn.XLOOKUP(Orders[[#This Row],[Customer ID]],customers!$A$2:$A$1001,customers!$I$2:$I$1001,,0)</f>
        <v>No</v>
      </c>
    </row>
    <row r="779" spans="2:17" x14ac:dyDescent="0.35">
      <c r="B779" s="2" t="s">
        <v>4881</v>
      </c>
      <c r="C779" s="5">
        <v>43541</v>
      </c>
      <c r="D779" s="2" t="s">
        <v>4882</v>
      </c>
      <c r="E779" t="s">
        <v>6182</v>
      </c>
      <c r="F779" s="2">
        <v>2</v>
      </c>
      <c r="G779" s="2" t="str">
        <f>INDEX(customers!$A$2:$I$1001,MATCH(orders!$D779,customers!$A$2:$A$1001,0), MATCH(orders!G$1,customers!$A$1:$I$1,0))</f>
        <v>Janella Eden</v>
      </c>
      <c r="H779" s="2" t="str">
        <f>IF(INDEX(customers!$A$2:$I$1001,MATCH(orders!$D779,customers!$A$2:$A$1001,0), MATCH(orders!H$1,customers!$A$1:$I$1,0)) = 0, " ", INDEX(customers!$A$2:$I$1001,MATCH(orders!$D779,customers!$A$2:$A$1001,0), MATCH(orders!H$1,customers!$A$1:$I$1,0)))</f>
        <v>jedenll@e-recht24.de</v>
      </c>
      <c r="I779" s="2" t="str">
        <f>_xlfn.XLOOKUP(D779,customers!$A$1:$A$1001,customers!$G$1:$G$1001,,0)</f>
        <v>United States</v>
      </c>
      <c r="J779" t="str">
        <f>INDEX(products!$A$1:$G$49,MATCH(orders!$E779,products!$A$1:$A$49,0), MATCH(orders!J$1,products!$A$1:$G$1,0))</f>
        <v>Ara</v>
      </c>
      <c r="K779" t="str">
        <f>INDEX(products!$A$1:$G$49,MATCH(orders!$E779,products!$A$1:$A$49,0), MATCH(orders!K$1,products!$A$1:$G$1,0))</f>
        <v>L</v>
      </c>
      <c r="L779" s="3">
        <f>INDEX(products!$A$1:$G$49,MATCH(orders!$E779,products!$A$1:$A$49,0), MATCH(orders!L$1,products!$A$1:$G$1,0))</f>
        <v>2.5</v>
      </c>
      <c r="M779" s="4">
        <f>INDEX(products!$A$1:$G$49,MATCH(orders!$E779,products!$A$1:$A$49,0), MATCH(orders!M$1,products!$A$1:$G$1,0))</f>
        <v>29.784999999999997</v>
      </c>
      <c r="N779" s="4">
        <f t="shared" si="24"/>
        <v>59.569999999999993</v>
      </c>
      <c r="O779" t="str">
        <f t="shared" si="25"/>
        <v>Arabica</v>
      </c>
      <c r="P779" t="str" cm="1">
        <f t="array" ref="P779">_xlfn.IFS(K779 = "M", "Medium", K779 = "L", "Light", K779 = "D", "Dark")</f>
        <v>Light</v>
      </c>
      <c r="Q779" t="str">
        <f>_xlfn.XLOOKUP(Orders[[#This Row],[Customer ID]],customers!$A$2:$A$1001,customers!$I$2:$I$1001,,0)</f>
        <v>No</v>
      </c>
    </row>
    <row r="780" spans="2:17" x14ac:dyDescent="0.35">
      <c r="B780" s="2" t="s">
        <v>4886</v>
      </c>
      <c r="C780" s="5">
        <v>43889</v>
      </c>
      <c r="D780" s="2" t="s">
        <v>4933</v>
      </c>
      <c r="E780" t="s">
        <v>6161</v>
      </c>
      <c r="F780" s="2">
        <v>2</v>
      </c>
      <c r="G780" s="2" t="str">
        <f>INDEX(customers!$A$2:$I$1001,MATCH(orders!$D780,customers!$A$2:$A$1001,0), MATCH(orders!G$1,customers!$A$1:$I$1,0))</f>
        <v>Cam Jewster</v>
      </c>
      <c r="H780" s="2" t="str">
        <f>IF(INDEX(customers!$A$2:$I$1001,MATCH(orders!$D780,customers!$A$2:$A$1001,0), MATCH(orders!H$1,customers!$A$1:$I$1,0)) = 0, " ", INDEX(customers!$A$2:$I$1001,MATCH(orders!$D780,customers!$A$2:$A$1001,0), MATCH(orders!H$1,customers!$A$1:$I$1,0)))</f>
        <v>cjewsterlu@moonfruit.com</v>
      </c>
      <c r="I780" s="2" t="str">
        <f>_xlfn.XLOOKUP(D780,customers!$A$1:$A$1001,customers!$G$1:$G$1001,,0)</f>
        <v>United States</v>
      </c>
      <c r="J780" t="str">
        <f>INDEX(products!$A$1:$G$49,MATCH(orders!$E780,products!$A$1:$A$49,0), MATCH(orders!J$1,products!$A$1:$G$1,0))</f>
        <v>Lib</v>
      </c>
      <c r="K780" t="str">
        <f>INDEX(products!$A$1:$G$49,MATCH(orders!$E780,products!$A$1:$A$49,0), MATCH(orders!K$1,products!$A$1:$G$1,0))</f>
        <v>L</v>
      </c>
      <c r="L780" s="3">
        <f>INDEX(products!$A$1:$G$49,MATCH(orders!$E780,products!$A$1:$A$49,0), MATCH(orders!L$1,products!$A$1:$G$1,0))</f>
        <v>0.5</v>
      </c>
      <c r="M780" s="4">
        <f>INDEX(products!$A$1:$G$49,MATCH(orders!$E780,products!$A$1:$A$49,0), MATCH(orders!M$1,products!$A$1:$G$1,0))</f>
        <v>9.51</v>
      </c>
      <c r="N780" s="4">
        <f t="shared" si="24"/>
        <v>19.02</v>
      </c>
      <c r="O780" t="str">
        <f t="shared" si="25"/>
        <v>Liberica</v>
      </c>
      <c r="P780" t="str" cm="1">
        <f t="array" ref="P780">_xlfn.IFS(K780 = "M", "Medium", K780 = "L", "Light", K780 = "D", "Dark")</f>
        <v>Light</v>
      </c>
      <c r="Q780" t="str">
        <f>_xlfn.XLOOKUP(Orders[[#This Row],[Customer ID]],customers!$A$2:$A$1001,customers!$I$2:$I$1001,,0)</f>
        <v>Yes</v>
      </c>
    </row>
    <row r="781" spans="2:17" x14ac:dyDescent="0.35">
      <c r="B781" s="2" t="s">
        <v>4892</v>
      </c>
      <c r="C781" s="5">
        <v>43985</v>
      </c>
      <c r="D781" s="2" t="s">
        <v>4893</v>
      </c>
      <c r="E781" t="s">
        <v>6143</v>
      </c>
      <c r="F781" s="2">
        <v>6</v>
      </c>
      <c r="G781" s="2" t="str">
        <f>INDEX(customers!$A$2:$I$1001,MATCH(orders!$D781,customers!$A$2:$A$1001,0), MATCH(orders!G$1,customers!$A$1:$I$1,0))</f>
        <v>Ugo Southerden</v>
      </c>
      <c r="H781" s="2" t="str">
        <f>IF(INDEX(customers!$A$2:$I$1001,MATCH(orders!$D781,customers!$A$2:$A$1001,0), MATCH(orders!H$1,customers!$A$1:$I$1,0)) = 0, " ", INDEX(customers!$A$2:$I$1001,MATCH(orders!$D781,customers!$A$2:$A$1001,0), MATCH(orders!H$1,customers!$A$1:$I$1,0)))</f>
        <v>usoutherdenln@hao123.com</v>
      </c>
      <c r="I781" s="2" t="str">
        <f>_xlfn.XLOOKUP(D781,customers!$A$1:$A$1001,customers!$G$1:$G$1001,,0)</f>
        <v>United States</v>
      </c>
      <c r="J781" t="str">
        <f>INDEX(products!$A$1:$G$49,MATCH(orders!$E781,products!$A$1:$A$49,0), MATCH(orders!J$1,products!$A$1:$G$1,0))</f>
        <v>Lib</v>
      </c>
      <c r="K781" t="str">
        <f>INDEX(products!$A$1:$G$49,MATCH(orders!$E781,products!$A$1:$A$49,0), MATCH(orders!K$1,products!$A$1:$G$1,0))</f>
        <v>D</v>
      </c>
      <c r="L781" s="3">
        <f>INDEX(products!$A$1:$G$49,MATCH(orders!$E781,products!$A$1:$A$49,0), MATCH(orders!L$1,products!$A$1:$G$1,0))</f>
        <v>1</v>
      </c>
      <c r="M781" s="4">
        <f>INDEX(products!$A$1:$G$49,MATCH(orders!$E781,products!$A$1:$A$49,0), MATCH(orders!M$1,products!$A$1:$G$1,0))</f>
        <v>12.95</v>
      </c>
      <c r="N781" s="4">
        <f t="shared" si="24"/>
        <v>77.699999999999989</v>
      </c>
      <c r="O781" t="str">
        <f t="shared" si="25"/>
        <v>Liberica</v>
      </c>
      <c r="P781" t="str" cm="1">
        <f t="array" ref="P781">_xlfn.IFS(K781 = "M", "Medium", K781 = "L", "Light", K781 = "D", "Dark")</f>
        <v>Dark</v>
      </c>
      <c r="Q781" t="str">
        <f>_xlfn.XLOOKUP(Orders[[#This Row],[Customer ID]],customers!$A$2:$A$1001,customers!$I$2:$I$1001,,0)</f>
        <v>Yes</v>
      </c>
    </row>
    <row r="782" spans="2:17" x14ac:dyDescent="0.35">
      <c r="B782" s="2" t="s">
        <v>4898</v>
      </c>
      <c r="C782" s="5">
        <v>43883</v>
      </c>
      <c r="D782" s="2" t="s">
        <v>4899</v>
      </c>
      <c r="E782" t="s">
        <v>6141</v>
      </c>
      <c r="F782" s="2">
        <v>3</v>
      </c>
      <c r="G782" s="2" t="str">
        <f>INDEX(customers!$A$2:$I$1001,MATCH(orders!$D782,customers!$A$2:$A$1001,0), MATCH(orders!G$1,customers!$A$1:$I$1,0))</f>
        <v>Verne Dunkerley</v>
      </c>
      <c r="H782" s="2" t="str">
        <f>IF(INDEX(customers!$A$2:$I$1001,MATCH(orders!$D782,customers!$A$2:$A$1001,0), MATCH(orders!H$1,customers!$A$1:$I$1,0)) = 0, " ", INDEX(customers!$A$2:$I$1001,MATCH(orders!$D782,customers!$A$2:$A$1001,0), MATCH(orders!H$1,customers!$A$1:$I$1,0)))</f>
        <v xml:space="preserve"> </v>
      </c>
      <c r="I782" s="2" t="str">
        <f>_xlfn.XLOOKUP(D782,customers!$A$1:$A$1001,customers!$G$1:$G$1001,,0)</f>
        <v>United States</v>
      </c>
      <c r="J782" t="str">
        <f>INDEX(products!$A$1:$G$49,MATCH(orders!$E782,products!$A$1:$A$49,0), MATCH(orders!J$1,products!$A$1:$G$1,0))</f>
        <v>Exc</v>
      </c>
      <c r="K782" t="str">
        <f>INDEX(products!$A$1:$G$49,MATCH(orders!$E782,products!$A$1:$A$49,0), MATCH(orders!K$1,products!$A$1:$G$1,0))</f>
        <v>M</v>
      </c>
      <c r="L782" s="3">
        <f>INDEX(products!$A$1:$G$49,MATCH(orders!$E782,products!$A$1:$A$49,0), MATCH(orders!L$1,products!$A$1:$G$1,0))</f>
        <v>1</v>
      </c>
      <c r="M782" s="4">
        <f>INDEX(products!$A$1:$G$49,MATCH(orders!$E782,products!$A$1:$A$49,0), MATCH(orders!M$1,products!$A$1:$G$1,0))</f>
        <v>13.75</v>
      </c>
      <c r="N782" s="4">
        <f t="shared" si="24"/>
        <v>41.25</v>
      </c>
      <c r="O782" t="str">
        <f t="shared" si="25"/>
        <v>Excelsa</v>
      </c>
      <c r="P782" t="str" cm="1">
        <f t="array" ref="P782">_xlfn.IFS(K782 = "M", "Medium", K782 = "L", "Light", K782 = "D", "Dark")</f>
        <v>Medium</v>
      </c>
      <c r="Q782" t="str">
        <f>_xlfn.XLOOKUP(Orders[[#This Row],[Customer ID]],customers!$A$2:$A$1001,customers!$I$2:$I$1001,,0)</f>
        <v>No</v>
      </c>
    </row>
    <row r="783" spans="2:17" x14ac:dyDescent="0.35">
      <c r="B783" s="2" t="s">
        <v>4903</v>
      </c>
      <c r="C783" s="5">
        <v>43778</v>
      </c>
      <c r="D783" s="2" t="s">
        <v>4904</v>
      </c>
      <c r="E783" t="s">
        <v>6164</v>
      </c>
      <c r="F783" s="2">
        <v>4</v>
      </c>
      <c r="G783" s="2" t="str">
        <f>INDEX(customers!$A$2:$I$1001,MATCH(orders!$D783,customers!$A$2:$A$1001,0), MATCH(orders!G$1,customers!$A$1:$I$1,0))</f>
        <v>Lacee Burtenshaw</v>
      </c>
      <c r="H783" s="2" t="str">
        <f>IF(INDEX(customers!$A$2:$I$1001,MATCH(orders!$D783,customers!$A$2:$A$1001,0), MATCH(orders!H$1,customers!$A$1:$I$1,0)) = 0, " ", INDEX(customers!$A$2:$I$1001,MATCH(orders!$D783,customers!$A$2:$A$1001,0), MATCH(orders!H$1,customers!$A$1:$I$1,0)))</f>
        <v>lburtenshawlp@shinystat.com</v>
      </c>
      <c r="I783" s="2" t="str">
        <f>_xlfn.XLOOKUP(D783,customers!$A$1:$A$1001,customers!$G$1:$G$1001,,0)</f>
        <v>United States</v>
      </c>
      <c r="J783" t="str">
        <f>INDEX(products!$A$1:$G$49,MATCH(orders!$E783,products!$A$1:$A$49,0), MATCH(orders!J$1,products!$A$1:$G$1,0))</f>
        <v>Lib</v>
      </c>
      <c r="K783" t="str">
        <f>INDEX(products!$A$1:$G$49,MATCH(orders!$E783,products!$A$1:$A$49,0), MATCH(orders!K$1,products!$A$1:$G$1,0))</f>
        <v>L</v>
      </c>
      <c r="L783" s="3">
        <f>INDEX(products!$A$1:$G$49,MATCH(orders!$E783,products!$A$1:$A$49,0), MATCH(orders!L$1,products!$A$1:$G$1,0))</f>
        <v>2.5</v>
      </c>
      <c r="M783" s="4">
        <f>INDEX(products!$A$1:$G$49,MATCH(orders!$E783,products!$A$1:$A$49,0), MATCH(orders!M$1,products!$A$1:$G$1,0))</f>
        <v>36.454999999999998</v>
      </c>
      <c r="N783" s="4">
        <f t="shared" si="24"/>
        <v>145.82</v>
      </c>
      <c r="O783" t="str">
        <f t="shared" si="25"/>
        <v>Liberica</v>
      </c>
      <c r="P783" t="str" cm="1">
        <f t="array" ref="P783">_xlfn.IFS(K783 = "M", "Medium", K783 = "L", "Light", K783 = "D", "Dark")</f>
        <v>Light</v>
      </c>
      <c r="Q783" t="str">
        <f>_xlfn.XLOOKUP(Orders[[#This Row],[Customer ID]],customers!$A$2:$A$1001,customers!$I$2:$I$1001,,0)</f>
        <v>No</v>
      </c>
    </row>
    <row r="784" spans="2:17" x14ac:dyDescent="0.35">
      <c r="B784" s="2" t="s">
        <v>4909</v>
      </c>
      <c r="C784" s="5">
        <v>43897</v>
      </c>
      <c r="D784" s="2" t="s">
        <v>4910</v>
      </c>
      <c r="E784" t="s">
        <v>6184</v>
      </c>
      <c r="F784" s="2">
        <v>6</v>
      </c>
      <c r="G784" s="2" t="str">
        <f>INDEX(customers!$A$2:$I$1001,MATCH(orders!$D784,customers!$A$2:$A$1001,0), MATCH(orders!G$1,customers!$A$1:$I$1,0))</f>
        <v>Adorne Gregoratti</v>
      </c>
      <c r="H784" s="2" t="str">
        <f>IF(INDEX(customers!$A$2:$I$1001,MATCH(orders!$D784,customers!$A$2:$A$1001,0), MATCH(orders!H$1,customers!$A$1:$I$1,0)) = 0, " ", INDEX(customers!$A$2:$I$1001,MATCH(orders!$D784,customers!$A$2:$A$1001,0), MATCH(orders!H$1,customers!$A$1:$I$1,0)))</f>
        <v>agregorattilq@vistaprint.com</v>
      </c>
      <c r="I784" s="2" t="str">
        <f>_xlfn.XLOOKUP(D784,customers!$A$1:$A$1001,customers!$G$1:$G$1001,,0)</f>
        <v>Ireland</v>
      </c>
      <c r="J784" t="str">
        <f>INDEX(products!$A$1:$G$49,MATCH(orders!$E784,products!$A$1:$A$49,0), MATCH(orders!J$1,products!$A$1:$G$1,0))</f>
        <v>Exc</v>
      </c>
      <c r="K784" t="str">
        <f>INDEX(products!$A$1:$G$49,MATCH(orders!$E784,products!$A$1:$A$49,0), MATCH(orders!K$1,products!$A$1:$G$1,0))</f>
        <v>L</v>
      </c>
      <c r="L784" s="3">
        <f>INDEX(products!$A$1:$G$49,MATCH(orders!$E784,products!$A$1:$A$49,0), MATCH(orders!L$1,products!$A$1:$G$1,0))</f>
        <v>0.2</v>
      </c>
      <c r="M784" s="4">
        <f>INDEX(products!$A$1:$G$49,MATCH(orders!$E784,products!$A$1:$A$49,0), MATCH(orders!M$1,products!$A$1:$G$1,0))</f>
        <v>4.4550000000000001</v>
      </c>
      <c r="N784" s="4">
        <f t="shared" si="24"/>
        <v>26.73</v>
      </c>
      <c r="O784" t="str">
        <f t="shared" si="25"/>
        <v>Excelsa</v>
      </c>
      <c r="P784" t="str" cm="1">
        <f t="array" ref="P784">_xlfn.IFS(K784 = "M", "Medium", K784 = "L", "Light", K784 = "D", "Dark")</f>
        <v>Light</v>
      </c>
      <c r="Q784" t="str">
        <f>_xlfn.XLOOKUP(Orders[[#This Row],[Customer ID]],customers!$A$2:$A$1001,customers!$I$2:$I$1001,,0)</f>
        <v>No</v>
      </c>
    </row>
    <row r="785" spans="2:17" x14ac:dyDescent="0.35">
      <c r="B785" s="2" t="s">
        <v>4915</v>
      </c>
      <c r="C785" s="5">
        <v>44312</v>
      </c>
      <c r="D785" s="2" t="s">
        <v>4916</v>
      </c>
      <c r="E785" t="s">
        <v>6160</v>
      </c>
      <c r="F785" s="2">
        <v>5</v>
      </c>
      <c r="G785" s="2" t="str">
        <f>INDEX(customers!$A$2:$I$1001,MATCH(orders!$D785,customers!$A$2:$A$1001,0), MATCH(orders!G$1,customers!$A$1:$I$1,0))</f>
        <v>Chris Croster</v>
      </c>
      <c r="H785" s="2" t="str">
        <f>IF(INDEX(customers!$A$2:$I$1001,MATCH(orders!$D785,customers!$A$2:$A$1001,0), MATCH(orders!H$1,customers!$A$1:$I$1,0)) = 0, " ", INDEX(customers!$A$2:$I$1001,MATCH(orders!$D785,customers!$A$2:$A$1001,0), MATCH(orders!H$1,customers!$A$1:$I$1,0)))</f>
        <v>ccrosterlr@gov.uk</v>
      </c>
      <c r="I785" s="2" t="str">
        <f>_xlfn.XLOOKUP(D785,customers!$A$1:$A$1001,customers!$G$1:$G$1001,,0)</f>
        <v>United States</v>
      </c>
      <c r="J785" t="str">
        <f>INDEX(products!$A$1:$G$49,MATCH(orders!$E785,products!$A$1:$A$49,0), MATCH(orders!J$1,products!$A$1:$G$1,0))</f>
        <v>Lib</v>
      </c>
      <c r="K785" t="str">
        <f>INDEX(products!$A$1:$G$49,MATCH(orders!$E785,products!$A$1:$A$49,0), MATCH(orders!K$1,products!$A$1:$G$1,0))</f>
        <v>M</v>
      </c>
      <c r="L785" s="3">
        <f>INDEX(products!$A$1:$G$49,MATCH(orders!$E785,products!$A$1:$A$49,0), MATCH(orders!L$1,products!$A$1:$G$1,0))</f>
        <v>0.5</v>
      </c>
      <c r="M785" s="4">
        <f>INDEX(products!$A$1:$G$49,MATCH(orders!$E785,products!$A$1:$A$49,0), MATCH(orders!M$1,products!$A$1:$G$1,0))</f>
        <v>8.73</v>
      </c>
      <c r="N785" s="4">
        <f t="shared" si="24"/>
        <v>43.650000000000006</v>
      </c>
      <c r="O785" t="str">
        <f t="shared" si="25"/>
        <v>Liberica</v>
      </c>
      <c r="P785" t="str" cm="1">
        <f t="array" ref="P785">_xlfn.IFS(K785 = "M", "Medium", K785 = "L", "Light", K785 = "D", "Dark")</f>
        <v>Medium</v>
      </c>
      <c r="Q785" t="str">
        <f>_xlfn.XLOOKUP(Orders[[#This Row],[Customer ID]],customers!$A$2:$A$1001,customers!$I$2:$I$1001,,0)</f>
        <v>Yes</v>
      </c>
    </row>
    <row r="786" spans="2:17" x14ac:dyDescent="0.35">
      <c r="B786" s="2" t="s">
        <v>4921</v>
      </c>
      <c r="C786" s="5">
        <v>44511</v>
      </c>
      <c r="D786" s="2" t="s">
        <v>4922</v>
      </c>
      <c r="E786" t="s">
        <v>6170</v>
      </c>
      <c r="F786" s="2">
        <v>2</v>
      </c>
      <c r="G786" s="2" t="str">
        <f>INDEX(customers!$A$2:$I$1001,MATCH(orders!$D786,customers!$A$2:$A$1001,0), MATCH(orders!G$1,customers!$A$1:$I$1,0))</f>
        <v>Graeme Whitehead</v>
      </c>
      <c r="H786" s="2" t="str">
        <f>IF(INDEX(customers!$A$2:$I$1001,MATCH(orders!$D786,customers!$A$2:$A$1001,0), MATCH(orders!H$1,customers!$A$1:$I$1,0)) = 0, " ", INDEX(customers!$A$2:$I$1001,MATCH(orders!$D786,customers!$A$2:$A$1001,0), MATCH(orders!H$1,customers!$A$1:$I$1,0)))</f>
        <v>gwhiteheadls@hp.com</v>
      </c>
      <c r="I786" s="2" t="str">
        <f>_xlfn.XLOOKUP(D786,customers!$A$1:$A$1001,customers!$G$1:$G$1001,,0)</f>
        <v>United States</v>
      </c>
      <c r="J786" t="str">
        <f>INDEX(products!$A$1:$G$49,MATCH(orders!$E786,products!$A$1:$A$49,0), MATCH(orders!J$1,products!$A$1:$G$1,0))</f>
        <v>Lib</v>
      </c>
      <c r="K786" t="str">
        <f>INDEX(products!$A$1:$G$49,MATCH(orders!$E786,products!$A$1:$A$49,0), MATCH(orders!K$1,products!$A$1:$G$1,0))</f>
        <v>L</v>
      </c>
      <c r="L786" s="3">
        <f>INDEX(products!$A$1:$G$49,MATCH(orders!$E786,products!$A$1:$A$49,0), MATCH(orders!L$1,products!$A$1:$G$1,0))</f>
        <v>1</v>
      </c>
      <c r="M786" s="4">
        <f>INDEX(products!$A$1:$G$49,MATCH(orders!$E786,products!$A$1:$A$49,0), MATCH(orders!M$1,products!$A$1:$G$1,0))</f>
        <v>15.85</v>
      </c>
      <c r="N786" s="4">
        <f t="shared" si="24"/>
        <v>31.7</v>
      </c>
      <c r="O786" t="str">
        <f t="shared" si="25"/>
        <v>Liberica</v>
      </c>
      <c r="P786" t="str" cm="1">
        <f t="array" ref="P786">_xlfn.IFS(K786 = "M", "Medium", K786 = "L", "Light", K786 = "D", "Dark")</f>
        <v>Light</v>
      </c>
      <c r="Q786" t="str">
        <f>_xlfn.XLOOKUP(Orders[[#This Row],[Customer ID]],customers!$A$2:$A$1001,customers!$I$2:$I$1001,,0)</f>
        <v>No</v>
      </c>
    </row>
    <row r="787" spans="2:17" x14ac:dyDescent="0.35">
      <c r="B787" s="2" t="s">
        <v>4926</v>
      </c>
      <c r="C787" s="5">
        <v>44362</v>
      </c>
      <c r="D787" s="2" t="s">
        <v>4927</v>
      </c>
      <c r="E787" t="s">
        <v>6168</v>
      </c>
      <c r="F787" s="2">
        <v>1</v>
      </c>
      <c r="G787" s="2" t="str">
        <f>INDEX(customers!$A$2:$I$1001,MATCH(orders!$D787,customers!$A$2:$A$1001,0), MATCH(orders!G$1,customers!$A$1:$I$1,0))</f>
        <v>Haslett Jodrelle</v>
      </c>
      <c r="H787" s="2" t="str">
        <f>IF(INDEX(customers!$A$2:$I$1001,MATCH(orders!$D787,customers!$A$2:$A$1001,0), MATCH(orders!H$1,customers!$A$1:$I$1,0)) = 0, " ", INDEX(customers!$A$2:$I$1001,MATCH(orders!$D787,customers!$A$2:$A$1001,0), MATCH(orders!H$1,customers!$A$1:$I$1,0)))</f>
        <v>hjodrellelt@samsung.com</v>
      </c>
      <c r="I787" s="2" t="str">
        <f>_xlfn.XLOOKUP(D787,customers!$A$1:$A$1001,customers!$G$1:$G$1001,,0)</f>
        <v>United States</v>
      </c>
      <c r="J787" t="str">
        <f>INDEX(products!$A$1:$G$49,MATCH(orders!$E787,products!$A$1:$A$49,0), MATCH(orders!J$1,products!$A$1:$G$1,0))</f>
        <v>Ara</v>
      </c>
      <c r="K787" t="str">
        <f>INDEX(products!$A$1:$G$49,MATCH(orders!$E787,products!$A$1:$A$49,0), MATCH(orders!K$1,products!$A$1:$G$1,0))</f>
        <v>D</v>
      </c>
      <c r="L787" s="3">
        <f>INDEX(products!$A$1:$G$49,MATCH(orders!$E787,products!$A$1:$A$49,0), MATCH(orders!L$1,products!$A$1:$G$1,0))</f>
        <v>2.5</v>
      </c>
      <c r="M787" s="4">
        <f>INDEX(products!$A$1:$G$49,MATCH(orders!$E787,products!$A$1:$A$49,0), MATCH(orders!M$1,products!$A$1:$G$1,0))</f>
        <v>22.884999999999998</v>
      </c>
      <c r="N787" s="4">
        <f t="shared" si="24"/>
        <v>22.884999999999998</v>
      </c>
      <c r="O787" t="str">
        <f t="shared" si="25"/>
        <v>Arabica</v>
      </c>
      <c r="P787" t="str" cm="1">
        <f t="array" ref="P787">_xlfn.IFS(K787 = "M", "Medium", K787 = "L", "Light", K787 = "D", "Dark")</f>
        <v>Dark</v>
      </c>
      <c r="Q787" t="str">
        <f>_xlfn.XLOOKUP(Orders[[#This Row],[Customer ID]],customers!$A$2:$A$1001,customers!$I$2:$I$1001,,0)</f>
        <v>No</v>
      </c>
    </row>
    <row r="788" spans="2:17" x14ac:dyDescent="0.35">
      <c r="B788" s="2" t="s">
        <v>4932</v>
      </c>
      <c r="C788" s="5">
        <v>43888</v>
      </c>
      <c r="D788" s="2" t="s">
        <v>4933</v>
      </c>
      <c r="E788" t="s">
        <v>6185</v>
      </c>
      <c r="F788" s="2">
        <v>1</v>
      </c>
      <c r="G788" s="2" t="str">
        <f>INDEX(customers!$A$2:$I$1001,MATCH(orders!$D788,customers!$A$2:$A$1001,0), MATCH(orders!G$1,customers!$A$1:$I$1,0))</f>
        <v>Cam Jewster</v>
      </c>
      <c r="H788" s="2" t="str">
        <f>IF(INDEX(customers!$A$2:$I$1001,MATCH(orders!$D788,customers!$A$2:$A$1001,0), MATCH(orders!H$1,customers!$A$1:$I$1,0)) = 0, " ", INDEX(customers!$A$2:$I$1001,MATCH(orders!$D788,customers!$A$2:$A$1001,0), MATCH(orders!H$1,customers!$A$1:$I$1,0)))</f>
        <v>cjewsterlu@moonfruit.com</v>
      </c>
      <c r="I788" s="2" t="str">
        <f>_xlfn.XLOOKUP(D788,customers!$A$1:$A$1001,customers!$G$1:$G$1001,,0)</f>
        <v>United States</v>
      </c>
      <c r="J788" t="str">
        <f>INDEX(products!$A$1:$G$49,MATCH(orders!$E788,products!$A$1:$A$49,0), MATCH(orders!J$1,products!$A$1:$G$1,0))</f>
        <v>Exc</v>
      </c>
      <c r="K788" t="str">
        <f>INDEX(products!$A$1:$G$49,MATCH(orders!$E788,products!$A$1:$A$49,0), MATCH(orders!K$1,products!$A$1:$G$1,0))</f>
        <v>D</v>
      </c>
      <c r="L788" s="3">
        <f>INDEX(products!$A$1:$G$49,MATCH(orders!$E788,products!$A$1:$A$49,0), MATCH(orders!L$1,products!$A$1:$G$1,0))</f>
        <v>2.5</v>
      </c>
      <c r="M788" s="4">
        <f>INDEX(products!$A$1:$G$49,MATCH(orders!$E788,products!$A$1:$A$49,0), MATCH(orders!M$1,products!$A$1:$G$1,0))</f>
        <v>27.945</v>
      </c>
      <c r="N788" s="4">
        <f t="shared" si="24"/>
        <v>27.945</v>
      </c>
      <c r="O788" t="str">
        <f t="shared" si="25"/>
        <v>Excelsa</v>
      </c>
      <c r="P788" t="str" cm="1">
        <f t="array" ref="P788">_xlfn.IFS(K788 = "M", "Medium", K788 = "L", "Light", K788 = "D", "Dark")</f>
        <v>Dark</v>
      </c>
      <c r="Q788" t="str">
        <f>_xlfn.XLOOKUP(Orders[[#This Row],[Customer ID]],customers!$A$2:$A$1001,customers!$I$2:$I$1001,,0)</f>
        <v>Yes</v>
      </c>
    </row>
    <row r="789" spans="2:17" x14ac:dyDescent="0.35">
      <c r="B789" s="2" t="s">
        <v>4938</v>
      </c>
      <c r="C789" s="5">
        <v>44305</v>
      </c>
      <c r="D789" s="2" t="s">
        <v>4939</v>
      </c>
      <c r="E789" t="s">
        <v>6141</v>
      </c>
      <c r="F789" s="2">
        <v>6</v>
      </c>
      <c r="G789" s="2" t="str">
        <f>INDEX(customers!$A$2:$I$1001,MATCH(orders!$D789,customers!$A$2:$A$1001,0), MATCH(orders!G$1,customers!$A$1:$I$1,0))</f>
        <v>Beryl Osborn</v>
      </c>
      <c r="H789" s="2" t="str">
        <f>IF(INDEX(customers!$A$2:$I$1001,MATCH(orders!$D789,customers!$A$2:$A$1001,0), MATCH(orders!H$1,customers!$A$1:$I$1,0)) = 0, " ", INDEX(customers!$A$2:$I$1001,MATCH(orders!$D789,customers!$A$2:$A$1001,0), MATCH(orders!H$1,customers!$A$1:$I$1,0)))</f>
        <v xml:space="preserve"> </v>
      </c>
      <c r="I789" s="2" t="str">
        <f>_xlfn.XLOOKUP(D789,customers!$A$1:$A$1001,customers!$G$1:$G$1001,,0)</f>
        <v>United States</v>
      </c>
      <c r="J789" t="str">
        <f>INDEX(products!$A$1:$G$49,MATCH(orders!$E789,products!$A$1:$A$49,0), MATCH(orders!J$1,products!$A$1:$G$1,0))</f>
        <v>Exc</v>
      </c>
      <c r="K789" t="str">
        <f>INDEX(products!$A$1:$G$49,MATCH(orders!$E789,products!$A$1:$A$49,0), MATCH(orders!K$1,products!$A$1:$G$1,0))</f>
        <v>M</v>
      </c>
      <c r="L789" s="3">
        <f>INDEX(products!$A$1:$G$49,MATCH(orders!$E789,products!$A$1:$A$49,0), MATCH(orders!L$1,products!$A$1:$G$1,0))</f>
        <v>1</v>
      </c>
      <c r="M789" s="4">
        <f>INDEX(products!$A$1:$G$49,MATCH(orders!$E789,products!$A$1:$A$49,0), MATCH(orders!M$1,products!$A$1:$G$1,0))</f>
        <v>13.75</v>
      </c>
      <c r="N789" s="4">
        <f t="shared" si="24"/>
        <v>82.5</v>
      </c>
      <c r="O789" t="str">
        <f t="shared" si="25"/>
        <v>Excelsa</v>
      </c>
      <c r="P789" t="str" cm="1">
        <f t="array" ref="P789">_xlfn.IFS(K789 = "M", "Medium", K789 = "L", "Light", K789 = "D", "Dark")</f>
        <v>Medium</v>
      </c>
      <c r="Q789" t="str">
        <f>_xlfn.XLOOKUP(Orders[[#This Row],[Customer ID]],customers!$A$2:$A$1001,customers!$I$2:$I$1001,,0)</f>
        <v>Yes</v>
      </c>
    </row>
    <row r="790" spans="2:17" x14ac:dyDescent="0.35">
      <c r="B790" s="2" t="s">
        <v>4943</v>
      </c>
      <c r="C790" s="5">
        <v>44771</v>
      </c>
      <c r="D790" s="2" t="s">
        <v>4944</v>
      </c>
      <c r="E790" t="s">
        <v>6151</v>
      </c>
      <c r="F790" s="2">
        <v>2</v>
      </c>
      <c r="G790" s="2" t="str">
        <f>INDEX(customers!$A$2:$I$1001,MATCH(orders!$D790,customers!$A$2:$A$1001,0), MATCH(orders!G$1,customers!$A$1:$I$1,0))</f>
        <v>Kaela Nottram</v>
      </c>
      <c r="H790" s="2" t="str">
        <f>IF(INDEX(customers!$A$2:$I$1001,MATCH(orders!$D790,customers!$A$2:$A$1001,0), MATCH(orders!H$1,customers!$A$1:$I$1,0)) = 0, " ", INDEX(customers!$A$2:$I$1001,MATCH(orders!$D790,customers!$A$2:$A$1001,0), MATCH(orders!H$1,customers!$A$1:$I$1,0)))</f>
        <v>knottramlw@odnoklassniki.ru</v>
      </c>
      <c r="I790" s="2" t="str">
        <f>_xlfn.XLOOKUP(D790,customers!$A$1:$A$1001,customers!$G$1:$G$1001,,0)</f>
        <v>Ireland</v>
      </c>
      <c r="J790" t="str">
        <f>INDEX(products!$A$1:$G$49,MATCH(orders!$E790,products!$A$1:$A$49,0), MATCH(orders!J$1,products!$A$1:$G$1,0))</f>
        <v>Rob</v>
      </c>
      <c r="K790" t="str">
        <f>INDEX(products!$A$1:$G$49,MATCH(orders!$E790,products!$A$1:$A$49,0), MATCH(orders!K$1,products!$A$1:$G$1,0))</f>
        <v>M</v>
      </c>
      <c r="L790" s="3">
        <f>INDEX(products!$A$1:$G$49,MATCH(orders!$E790,products!$A$1:$A$49,0), MATCH(orders!L$1,products!$A$1:$G$1,0))</f>
        <v>2.5</v>
      </c>
      <c r="M790" s="4">
        <f>INDEX(products!$A$1:$G$49,MATCH(orders!$E790,products!$A$1:$A$49,0), MATCH(orders!M$1,products!$A$1:$G$1,0))</f>
        <v>22.884999999999998</v>
      </c>
      <c r="N790" s="4">
        <f t="shared" si="24"/>
        <v>45.769999999999996</v>
      </c>
      <c r="O790" t="str">
        <f t="shared" si="25"/>
        <v>Robusta</v>
      </c>
      <c r="P790" t="str" cm="1">
        <f t="array" ref="P790">_xlfn.IFS(K790 = "M", "Medium", K790 = "L", "Light", K790 = "D", "Dark")</f>
        <v>Medium</v>
      </c>
      <c r="Q790" t="str">
        <f>_xlfn.XLOOKUP(Orders[[#This Row],[Customer ID]],customers!$A$2:$A$1001,customers!$I$2:$I$1001,,0)</f>
        <v>Yes</v>
      </c>
    </row>
    <row r="791" spans="2:17" x14ac:dyDescent="0.35">
      <c r="B791" s="2" t="s">
        <v>4949</v>
      </c>
      <c r="C791" s="5">
        <v>43485</v>
      </c>
      <c r="D791" s="2" t="s">
        <v>4950</v>
      </c>
      <c r="E791" t="s">
        <v>6140</v>
      </c>
      <c r="F791" s="2">
        <v>6</v>
      </c>
      <c r="G791" s="2" t="str">
        <f>INDEX(customers!$A$2:$I$1001,MATCH(orders!$D791,customers!$A$2:$A$1001,0), MATCH(orders!G$1,customers!$A$1:$I$1,0))</f>
        <v>Nobe Buney</v>
      </c>
      <c r="H791" s="2" t="str">
        <f>IF(INDEX(customers!$A$2:$I$1001,MATCH(orders!$D791,customers!$A$2:$A$1001,0), MATCH(orders!H$1,customers!$A$1:$I$1,0)) = 0, " ", INDEX(customers!$A$2:$I$1001,MATCH(orders!$D791,customers!$A$2:$A$1001,0), MATCH(orders!H$1,customers!$A$1:$I$1,0)))</f>
        <v>nbuneylx@jugem.jp</v>
      </c>
      <c r="I791" s="2" t="str">
        <f>_xlfn.XLOOKUP(D791,customers!$A$1:$A$1001,customers!$G$1:$G$1001,,0)</f>
        <v>United States</v>
      </c>
      <c r="J791" t="str">
        <f>INDEX(products!$A$1:$G$49,MATCH(orders!$E791,products!$A$1:$A$49,0), MATCH(orders!J$1,products!$A$1:$G$1,0))</f>
        <v>Ara</v>
      </c>
      <c r="K791" t="str">
        <f>INDEX(products!$A$1:$G$49,MATCH(orders!$E791,products!$A$1:$A$49,0), MATCH(orders!K$1,products!$A$1:$G$1,0))</f>
        <v>L</v>
      </c>
      <c r="L791" s="3">
        <f>INDEX(products!$A$1:$G$49,MATCH(orders!$E791,products!$A$1:$A$49,0), MATCH(orders!L$1,products!$A$1:$G$1,0))</f>
        <v>1</v>
      </c>
      <c r="M791" s="4">
        <f>INDEX(products!$A$1:$G$49,MATCH(orders!$E791,products!$A$1:$A$49,0), MATCH(orders!M$1,products!$A$1:$G$1,0))</f>
        <v>12.95</v>
      </c>
      <c r="N791" s="4">
        <f t="shared" si="24"/>
        <v>77.699999999999989</v>
      </c>
      <c r="O791" t="str">
        <f t="shared" si="25"/>
        <v>Arabica</v>
      </c>
      <c r="P791" t="str" cm="1">
        <f t="array" ref="P791">_xlfn.IFS(K791 = "M", "Medium", K791 = "L", "Light", K791 = "D", "Dark")</f>
        <v>Light</v>
      </c>
      <c r="Q791" t="str">
        <f>_xlfn.XLOOKUP(Orders[[#This Row],[Customer ID]],customers!$A$2:$A$1001,customers!$I$2:$I$1001,,0)</f>
        <v>No</v>
      </c>
    </row>
    <row r="792" spans="2:17" x14ac:dyDescent="0.35">
      <c r="B792" s="2" t="s">
        <v>4955</v>
      </c>
      <c r="C792" s="5">
        <v>44613</v>
      </c>
      <c r="D792" s="2" t="s">
        <v>4956</v>
      </c>
      <c r="E792" t="s">
        <v>6180</v>
      </c>
      <c r="F792" s="2">
        <v>3</v>
      </c>
      <c r="G792" s="2" t="str">
        <f>INDEX(customers!$A$2:$I$1001,MATCH(orders!$D792,customers!$A$2:$A$1001,0), MATCH(orders!G$1,customers!$A$1:$I$1,0))</f>
        <v>Silvan McShea</v>
      </c>
      <c r="H792" s="2" t="str">
        <f>IF(INDEX(customers!$A$2:$I$1001,MATCH(orders!$D792,customers!$A$2:$A$1001,0), MATCH(orders!H$1,customers!$A$1:$I$1,0)) = 0, " ", INDEX(customers!$A$2:$I$1001,MATCH(orders!$D792,customers!$A$2:$A$1001,0), MATCH(orders!H$1,customers!$A$1:$I$1,0)))</f>
        <v>smcshealy@photobucket.com</v>
      </c>
      <c r="I792" s="2" t="str">
        <f>_xlfn.XLOOKUP(D792,customers!$A$1:$A$1001,customers!$G$1:$G$1001,,0)</f>
        <v>United States</v>
      </c>
      <c r="J792" t="str">
        <f>INDEX(products!$A$1:$G$49,MATCH(orders!$E792,products!$A$1:$A$49,0), MATCH(orders!J$1,products!$A$1:$G$1,0))</f>
        <v>Ara</v>
      </c>
      <c r="K792" t="str">
        <f>INDEX(products!$A$1:$G$49,MATCH(orders!$E792,products!$A$1:$A$49,0), MATCH(orders!K$1,products!$A$1:$G$1,0))</f>
        <v>L</v>
      </c>
      <c r="L792" s="3">
        <f>INDEX(products!$A$1:$G$49,MATCH(orders!$E792,products!$A$1:$A$49,0), MATCH(orders!L$1,products!$A$1:$G$1,0))</f>
        <v>0.5</v>
      </c>
      <c r="M792" s="4">
        <f>INDEX(products!$A$1:$G$49,MATCH(orders!$E792,products!$A$1:$A$49,0), MATCH(orders!M$1,products!$A$1:$G$1,0))</f>
        <v>7.77</v>
      </c>
      <c r="N792" s="4">
        <f t="shared" si="24"/>
        <v>23.31</v>
      </c>
      <c r="O792" t="str">
        <f t="shared" si="25"/>
        <v>Arabica</v>
      </c>
      <c r="P792" t="str" cm="1">
        <f t="array" ref="P792">_xlfn.IFS(K792 = "M", "Medium", K792 = "L", "Light", K792 = "D", "Dark")</f>
        <v>Light</v>
      </c>
      <c r="Q792" t="str">
        <f>_xlfn.XLOOKUP(Orders[[#This Row],[Customer ID]],customers!$A$2:$A$1001,customers!$I$2:$I$1001,,0)</f>
        <v>No</v>
      </c>
    </row>
    <row r="793" spans="2:17" x14ac:dyDescent="0.35">
      <c r="B793" s="2" t="s">
        <v>4961</v>
      </c>
      <c r="C793" s="5">
        <v>43954</v>
      </c>
      <c r="D793" s="2" t="s">
        <v>4962</v>
      </c>
      <c r="E793" t="s">
        <v>6145</v>
      </c>
      <c r="F793" s="2">
        <v>5</v>
      </c>
      <c r="G793" s="2" t="str">
        <f>INDEX(customers!$A$2:$I$1001,MATCH(orders!$D793,customers!$A$2:$A$1001,0), MATCH(orders!G$1,customers!$A$1:$I$1,0))</f>
        <v>Karylin Huddart</v>
      </c>
      <c r="H793" s="2" t="str">
        <f>IF(INDEX(customers!$A$2:$I$1001,MATCH(orders!$D793,customers!$A$2:$A$1001,0), MATCH(orders!H$1,customers!$A$1:$I$1,0)) = 0, " ", INDEX(customers!$A$2:$I$1001,MATCH(orders!$D793,customers!$A$2:$A$1001,0), MATCH(orders!H$1,customers!$A$1:$I$1,0)))</f>
        <v>khuddartlz@about.com</v>
      </c>
      <c r="I793" s="2" t="str">
        <f>_xlfn.XLOOKUP(D793,customers!$A$1:$A$1001,customers!$G$1:$G$1001,,0)</f>
        <v>United States</v>
      </c>
      <c r="J793" t="str">
        <f>INDEX(products!$A$1:$G$49,MATCH(orders!$E793,products!$A$1:$A$49,0), MATCH(orders!J$1,products!$A$1:$G$1,0))</f>
        <v>Lib</v>
      </c>
      <c r="K793" t="str">
        <f>INDEX(products!$A$1:$G$49,MATCH(orders!$E793,products!$A$1:$A$49,0), MATCH(orders!K$1,products!$A$1:$G$1,0))</f>
        <v>L</v>
      </c>
      <c r="L793" s="3">
        <f>INDEX(products!$A$1:$G$49,MATCH(orders!$E793,products!$A$1:$A$49,0), MATCH(orders!L$1,products!$A$1:$G$1,0))</f>
        <v>0.2</v>
      </c>
      <c r="M793" s="4">
        <f>INDEX(products!$A$1:$G$49,MATCH(orders!$E793,products!$A$1:$A$49,0), MATCH(orders!M$1,products!$A$1:$G$1,0))</f>
        <v>4.7549999999999999</v>
      </c>
      <c r="N793" s="4">
        <f t="shared" si="24"/>
        <v>23.774999999999999</v>
      </c>
      <c r="O793" t="str">
        <f t="shared" si="25"/>
        <v>Liberica</v>
      </c>
      <c r="P793" t="str" cm="1">
        <f t="array" ref="P793">_xlfn.IFS(K793 = "M", "Medium", K793 = "L", "Light", K793 = "D", "Dark")</f>
        <v>Light</v>
      </c>
      <c r="Q793" t="str">
        <f>_xlfn.XLOOKUP(Orders[[#This Row],[Customer ID]],customers!$A$2:$A$1001,customers!$I$2:$I$1001,,0)</f>
        <v>Yes</v>
      </c>
    </row>
    <row r="794" spans="2:17" x14ac:dyDescent="0.35">
      <c r="B794" s="2" t="s">
        <v>4967</v>
      </c>
      <c r="C794" s="5">
        <v>43545</v>
      </c>
      <c r="D794" s="2" t="s">
        <v>4968</v>
      </c>
      <c r="E794" t="s">
        <v>6160</v>
      </c>
      <c r="F794" s="2">
        <v>6</v>
      </c>
      <c r="G794" s="2" t="str">
        <f>INDEX(customers!$A$2:$I$1001,MATCH(orders!$D794,customers!$A$2:$A$1001,0), MATCH(orders!G$1,customers!$A$1:$I$1,0))</f>
        <v>Jereme Gippes</v>
      </c>
      <c r="H794" s="2" t="str">
        <f>IF(INDEX(customers!$A$2:$I$1001,MATCH(orders!$D794,customers!$A$2:$A$1001,0), MATCH(orders!H$1,customers!$A$1:$I$1,0)) = 0, " ", INDEX(customers!$A$2:$I$1001,MATCH(orders!$D794,customers!$A$2:$A$1001,0), MATCH(orders!H$1,customers!$A$1:$I$1,0)))</f>
        <v>jgippesm0@cloudflare.com</v>
      </c>
      <c r="I794" s="2" t="str">
        <f>_xlfn.XLOOKUP(D794,customers!$A$1:$A$1001,customers!$G$1:$G$1001,,0)</f>
        <v>United Kingdom</v>
      </c>
      <c r="J794" t="str">
        <f>INDEX(products!$A$1:$G$49,MATCH(orders!$E794,products!$A$1:$A$49,0), MATCH(orders!J$1,products!$A$1:$G$1,0))</f>
        <v>Lib</v>
      </c>
      <c r="K794" t="str">
        <f>INDEX(products!$A$1:$G$49,MATCH(orders!$E794,products!$A$1:$A$49,0), MATCH(orders!K$1,products!$A$1:$G$1,0))</f>
        <v>M</v>
      </c>
      <c r="L794" s="3">
        <f>INDEX(products!$A$1:$G$49,MATCH(orders!$E794,products!$A$1:$A$49,0), MATCH(orders!L$1,products!$A$1:$G$1,0))</f>
        <v>0.5</v>
      </c>
      <c r="M794" s="4">
        <f>INDEX(products!$A$1:$G$49,MATCH(orders!$E794,products!$A$1:$A$49,0), MATCH(orders!M$1,products!$A$1:$G$1,0))</f>
        <v>8.73</v>
      </c>
      <c r="N794" s="4">
        <f t="shared" si="24"/>
        <v>52.38</v>
      </c>
      <c r="O794" t="str">
        <f t="shared" si="25"/>
        <v>Liberica</v>
      </c>
      <c r="P794" t="str" cm="1">
        <f t="array" ref="P794">_xlfn.IFS(K794 = "M", "Medium", K794 = "L", "Light", K794 = "D", "Dark")</f>
        <v>Medium</v>
      </c>
      <c r="Q794" t="str">
        <f>_xlfn.XLOOKUP(Orders[[#This Row],[Customer ID]],customers!$A$2:$A$1001,customers!$I$2:$I$1001,,0)</f>
        <v>Yes</v>
      </c>
    </row>
    <row r="795" spans="2:17" x14ac:dyDescent="0.35">
      <c r="B795" s="2" t="s">
        <v>4973</v>
      </c>
      <c r="C795" s="5">
        <v>43629</v>
      </c>
      <c r="D795" s="2" t="s">
        <v>4974</v>
      </c>
      <c r="E795" t="s">
        <v>6178</v>
      </c>
      <c r="F795" s="2">
        <v>5</v>
      </c>
      <c r="G795" s="2" t="str">
        <f>INDEX(customers!$A$2:$I$1001,MATCH(orders!$D795,customers!$A$2:$A$1001,0), MATCH(orders!G$1,customers!$A$1:$I$1,0))</f>
        <v>Lukas Whittlesee</v>
      </c>
      <c r="H795" s="2" t="str">
        <f>IF(INDEX(customers!$A$2:$I$1001,MATCH(orders!$D795,customers!$A$2:$A$1001,0), MATCH(orders!H$1,customers!$A$1:$I$1,0)) = 0, " ", INDEX(customers!$A$2:$I$1001,MATCH(orders!$D795,customers!$A$2:$A$1001,0), MATCH(orders!H$1,customers!$A$1:$I$1,0)))</f>
        <v>lwhittleseem1@e-recht24.de</v>
      </c>
      <c r="I795" s="2" t="str">
        <f>_xlfn.XLOOKUP(D795,customers!$A$1:$A$1001,customers!$G$1:$G$1001,,0)</f>
        <v>United States</v>
      </c>
      <c r="J795" t="str">
        <f>INDEX(products!$A$1:$G$49,MATCH(orders!$E795,products!$A$1:$A$49,0), MATCH(orders!J$1,products!$A$1:$G$1,0))</f>
        <v>Rob</v>
      </c>
      <c r="K795" t="str">
        <f>INDEX(products!$A$1:$G$49,MATCH(orders!$E795,products!$A$1:$A$49,0), MATCH(orders!K$1,products!$A$1:$G$1,0))</f>
        <v>L</v>
      </c>
      <c r="L795" s="3">
        <f>INDEX(products!$A$1:$G$49,MATCH(orders!$E795,products!$A$1:$A$49,0), MATCH(orders!L$1,products!$A$1:$G$1,0))</f>
        <v>0.2</v>
      </c>
      <c r="M795" s="4">
        <f>INDEX(products!$A$1:$G$49,MATCH(orders!$E795,products!$A$1:$A$49,0), MATCH(orders!M$1,products!$A$1:$G$1,0))</f>
        <v>3.5849999999999995</v>
      </c>
      <c r="N795" s="4">
        <f t="shared" si="24"/>
        <v>17.924999999999997</v>
      </c>
      <c r="O795" t="str">
        <f t="shared" si="25"/>
        <v>Robusta</v>
      </c>
      <c r="P795" t="str" cm="1">
        <f t="array" ref="P795">_xlfn.IFS(K795 = "M", "Medium", K795 = "L", "Light", K795 = "D", "Dark")</f>
        <v>Light</v>
      </c>
      <c r="Q795" t="str">
        <f>_xlfn.XLOOKUP(Orders[[#This Row],[Customer ID]],customers!$A$2:$A$1001,customers!$I$2:$I$1001,,0)</f>
        <v>No</v>
      </c>
    </row>
    <row r="796" spans="2:17" x14ac:dyDescent="0.35">
      <c r="B796" s="2" t="s">
        <v>4979</v>
      </c>
      <c r="C796" s="5">
        <v>43987</v>
      </c>
      <c r="D796" s="2" t="s">
        <v>4980</v>
      </c>
      <c r="E796" t="s">
        <v>6182</v>
      </c>
      <c r="F796" s="2">
        <v>5</v>
      </c>
      <c r="G796" s="2" t="str">
        <f>INDEX(customers!$A$2:$I$1001,MATCH(orders!$D796,customers!$A$2:$A$1001,0), MATCH(orders!G$1,customers!$A$1:$I$1,0))</f>
        <v>Gregorius Trengrove</v>
      </c>
      <c r="H796" s="2" t="str">
        <f>IF(INDEX(customers!$A$2:$I$1001,MATCH(orders!$D796,customers!$A$2:$A$1001,0), MATCH(orders!H$1,customers!$A$1:$I$1,0)) = 0, " ", INDEX(customers!$A$2:$I$1001,MATCH(orders!$D796,customers!$A$2:$A$1001,0), MATCH(orders!H$1,customers!$A$1:$I$1,0)))</f>
        <v>gtrengrovem2@elpais.com</v>
      </c>
      <c r="I796" s="2" t="str">
        <f>_xlfn.XLOOKUP(D796,customers!$A$1:$A$1001,customers!$G$1:$G$1001,,0)</f>
        <v>United States</v>
      </c>
      <c r="J796" t="str">
        <f>INDEX(products!$A$1:$G$49,MATCH(orders!$E796,products!$A$1:$A$49,0), MATCH(orders!J$1,products!$A$1:$G$1,0))</f>
        <v>Ara</v>
      </c>
      <c r="K796" t="str">
        <f>INDEX(products!$A$1:$G$49,MATCH(orders!$E796,products!$A$1:$A$49,0), MATCH(orders!K$1,products!$A$1:$G$1,0))</f>
        <v>L</v>
      </c>
      <c r="L796" s="3">
        <f>INDEX(products!$A$1:$G$49,MATCH(orders!$E796,products!$A$1:$A$49,0), MATCH(orders!L$1,products!$A$1:$G$1,0))</f>
        <v>2.5</v>
      </c>
      <c r="M796" s="4">
        <f>INDEX(products!$A$1:$G$49,MATCH(orders!$E796,products!$A$1:$A$49,0), MATCH(orders!M$1,products!$A$1:$G$1,0))</f>
        <v>29.784999999999997</v>
      </c>
      <c r="N796" s="4">
        <f t="shared" si="24"/>
        <v>148.92499999999998</v>
      </c>
      <c r="O796" t="str">
        <f t="shared" si="25"/>
        <v>Arabica</v>
      </c>
      <c r="P796" t="str" cm="1">
        <f t="array" ref="P796">_xlfn.IFS(K796 = "M", "Medium", K796 = "L", "Light", K796 = "D", "Dark")</f>
        <v>Light</v>
      </c>
      <c r="Q796" t="str">
        <f>_xlfn.XLOOKUP(Orders[[#This Row],[Customer ID]],customers!$A$2:$A$1001,customers!$I$2:$I$1001,,0)</f>
        <v>No</v>
      </c>
    </row>
    <row r="797" spans="2:17" x14ac:dyDescent="0.35">
      <c r="B797" s="2" t="s">
        <v>4985</v>
      </c>
      <c r="C797" s="5">
        <v>43540</v>
      </c>
      <c r="D797" s="2" t="s">
        <v>4986</v>
      </c>
      <c r="E797" t="s">
        <v>6173</v>
      </c>
      <c r="F797" s="2">
        <v>4</v>
      </c>
      <c r="G797" s="2" t="str">
        <f>INDEX(customers!$A$2:$I$1001,MATCH(orders!$D797,customers!$A$2:$A$1001,0), MATCH(orders!G$1,customers!$A$1:$I$1,0))</f>
        <v>Wright Caldero</v>
      </c>
      <c r="H797" s="2" t="str">
        <f>IF(INDEX(customers!$A$2:$I$1001,MATCH(orders!$D797,customers!$A$2:$A$1001,0), MATCH(orders!H$1,customers!$A$1:$I$1,0)) = 0, " ", INDEX(customers!$A$2:$I$1001,MATCH(orders!$D797,customers!$A$2:$A$1001,0), MATCH(orders!H$1,customers!$A$1:$I$1,0)))</f>
        <v>wcalderom3@stumbleupon.com</v>
      </c>
      <c r="I797" s="2" t="str">
        <f>_xlfn.XLOOKUP(D797,customers!$A$1:$A$1001,customers!$G$1:$G$1001,,0)</f>
        <v>United States</v>
      </c>
      <c r="J797" t="str">
        <f>INDEX(products!$A$1:$G$49,MATCH(orders!$E797,products!$A$1:$A$49,0), MATCH(orders!J$1,products!$A$1:$G$1,0))</f>
        <v>Rob</v>
      </c>
      <c r="K797" t="str">
        <f>INDEX(products!$A$1:$G$49,MATCH(orders!$E797,products!$A$1:$A$49,0), MATCH(orders!K$1,products!$A$1:$G$1,0))</f>
        <v>L</v>
      </c>
      <c r="L797" s="3">
        <f>INDEX(products!$A$1:$G$49,MATCH(orders!$E797,products!$A$1:$A$49,0), MATCH(orders!L$1,products!$A$1:$G$1,0))</f>
        <v>0.5</v>
      </c>
      <c r="M797" s="4">
        <f>INDEX(products!$A$1:$G$49,MATCH(orders!$E797,products!$A$1:$A$49,0), MATCH(orders!M$1,products!$A$1:$G$1,0))</f>
        <v>7.169999999999999</v>
      </c>
      <c r="N797" s="4">
        <f t="shared" si="24"/>
        <v>28.679999999999996</v>
      </c>
      <c r="O797" t="str">
        <f t="shared" si="25"/>
        <v>Robusta</v>
      </c>
      <c r="P797" t="str" cm="1">
        <f t="array" ref="P797">_xlfn.IFS(K797 = "M", "Medium", K797 = "L", "Light", K797 = "D", "Dark")</f>
        <v>Light</v>
      </c>
      <c r="Q797" t="str">
        <f>_xlfn.XLOOKUP(Orders[[#This Row],[Customer ID]],customers!$A$2:$A$1001,customers!$I$2:$I$1001,,0)</f>
        <v>No</v>
      </c>
    </row>
    <row r="798" spans="2:17" x14ac:dyDescent="0.35">
      <c r="B798" s="2" t="s">
        <v>4991</v>
      </c>
      <c r="C798" s="5">
        <v>44533</v>
      </c>
      <c r="D798" s="2" t="s">
        <v>4992</v>
      </c>
      <c r="E798" t="s">
        <v>6161</v>
      </c>
      <c r="F798" s="2">
        <v>1</v>
      </c>
      <c r="G798" s="2" t="str">
        <f>INDEX(customers!$A$2:$I$1001,MATCH(orders!$D798,customers!$A$2:$A$1001,0), MATCH(orders!G$1,customers!$A$1:$I$1,0))</f>
        <v>Merell Zanazzi</v>
      </c>
      <c r="H798" s="2" t="str">
        <f>IF(INDEX(customers!$A$2:$I$1001,MATCH(orders!$D798,customers!$A$2:$A$1001,0), MATCH(orders!H$1,customers!$A$1:$I$1,0)) = 0, " ", INDEX(customers!$A$2:$I$1001,MATCH(orders!$D798,customers!$A$2:$A$1001,0), MATCH(orders!H$1,customers!$A$1:$I$1,0)))</f>
        <v xml:space="preserve"> </v>
      </c>
      <c r="I798" s="2" t="str">
        <f>_xlfn.XLOOKUP(D798,customers!$A$1:$A$1001,customers!$G$1:$G$1001,,0)</f>
        <v>United States</v>
      </c>
      <c r="J798" t="str">
        <f>INDEX(products!$A$1:$G$49,MATCH(orders!$E798,products!$A$1:$A$49,0), MATCH(orders!J$1,products!$A$1:$G$1,0))</f>
        <v>Lib</v>
      </c>
      <c r="K798" t="str">
        <f>INDEX(products!$A$1:$G$49,MATCH(orders!$E798,products!$A$1:$A$49,0), MATCH(orders!K$1,products!$A$1:$G$1,0))</f>
        <v>L</v>
      </c>
      <c r="L798" s="3">
        <f>INDEX(products!$A$1:$G$49,MATCH(orders!$E798,products!$A$1:$A$49,0), MATCH(orders!L$1,products!$A$1:$G$1,0))</f>
        <v>0.5</v>
      </c>
      <c r="M798" s="4">
        <f>INDEX(products!$A$1:$G$49,MATCH(orders!$E798,products!$A$1:$A$49,0), MATCH(orders!M$1,products!$A$1:$G$1,0))</f>
        <v>9.51</v>
      </c>
      <c r="N798" s="4">
        <f t="shared" si="24"/>
        <v>9.51</v>
      </c>
      <c r="O798" t="str">
        <f t="shared" si="25"/>
        <v>Liberica</v>
      </c>
      <c r="P798" t="str" cm="1">
        <f t="array" ref="P798">_xlfn.IFS(K798 = "M", "Medium", K798 = "L", "Light", K798 = "D", "Dark")</f>
        <v>Light</v>
      </c>
      <c r="Q798" t="str">
        <f>_xlfn.XLOOKUP(Orders[[#This Row],[Customer ID]],customers!$A$2:$A$1001,customers!$I$2:$I$1001,,0)</f>
        <v>No</v>
      </c>
    </row>
    <row r="799" spans="2:17" x14ac:dyDescent="0.35">
      <c r="B799" s="2" t="s">
        <v>4996</v>
      </c>
      <c r="C799" s="5">
        <v>44751</v>
      </c>
      <c r="D799" s="2" t="s">
        <v>4997</v>
      </c>
      <c r="E799" t="s">
        <v>6180</v>
      </c>
      <c r="F799" s="2">
        <v>4</v>
      </c>
      <c r="G799" s="2" t="str">
        <f>INDEX(customers!$A$2:$I$1001,MATCH(orders!$D799,customers!$A$2:$A$1001,0), MATCH(orders!G$1,customers!$A$1:$I$1,0))</f>
        <v>Jed Kennicott</v>
      </c>
      <c r="H799" s="2" t="str">
        <f>IF(INDEX(customers!$A$2:$I$1001,MATCH(orders!$D799,customers!$A$2:$A$1001,0), MATCH(orders!H$1,customers!$A$1:$I$1,0)) = 0, " ", INDEX(customers!$A$2:$I$1001,MATCH(orders!$D799,customers!$A$2:$A$1001,0), MATCH(orders!H$1,customers!$A$1:$I$1,0)))</f>
        <v>jkennicottm5@yahoo.co.jp</v>
      </c>
      <c r="I799" s="2" t="str">
        <f>_xlfn.XLOOKUP(D799,customers!$A$1:$A$1001,customers!$G$1:$G$1001,,0)</f>
        <v>United States</v>
      </c>
      <c r="J799" t="str">
        <f>INDEX(products!$A$1:$G$49,MATCH(orders!$E799,products!$A$1:$A$49,0), MATCH(orders!J$1,products!$A$1:$G$1,0))</f>
        <v>Ara</v>
      </c>
      <c r="K799" t="str">
        <f>INDEX(products!$A$1:$G$49,MATCH(orders!$E799,products!$A$1:$A$49,0), MATCH(orders!K$1,products!$A$1:$G$1,0))</f>
        <v>L</v>
      </c>
      <c r="L799" s="3">
        <f>INDEX(products!$A$1:$G$49,MATCH(orders!$E799,products!$A$1:$A$49,0), MATCH(orders!L$1,products!$A$1:$G$1,0))</f>
        <v>0.5</v>
      </c>
      <c r="M799" s="4">
        <f>INDEX(products!$A$1:$G$49,MATCH(orders!$E799,products!$A$1:$A$49,0), MATCH(orders!M$1,products!$A$1:$G$1,0))</f>
        <v>7.77</v>
      </c>
      <c r="N799" s="4">
        <f t="shared" si="24"/>
        <v>31.08</v>
      </c>
      <c r="O799" t="str">
        <f t="shared" si="25"/>
        <v>Arabica</v>
      </c>
      <c r="P799" t="str" cm="1">
        <f t="array" ref="P799">_xlfn.IFS(K799 = "M", "Medium", K799 = "L", "Light", K799 = "D", "Dark")</f>
        <v>Light</v>
      </c>
      <c r="Q799" t="str">
        <f>_xlfn.XLOOKUP(Orders[[#This Row],[Customer ID]],customers!$A$2:$A$1001,customers!$I$2:$I$1001,,0)</f>
        <v>No</v>
      </c>
    </row>
    <row r="800" spans="2:17" x14ac:dyDescent="0.35">
      <c r="B800" s="2" t="s">
        <v>5002</v>
      </c>
      <c r="C800" s="5">
        <v>43950</v>
      </c>
      <c r="D800" s="2" t="s">
        <v>5003</v>
      </c>
      <c r="E800" t="s">
        <v>6163</v>
      </c>
      <c r="F800" s="2">
        <v>3</v>
      </c>
      <c r="G800" s="2" t="str">
        <f>INDEX(customers!$A$2:$I$1001,MATCH(orders!$D800,customers!$A$2:$A$1001,0), MATCH(orders!G$1,customers!$A$1:$I$1,0))</f>
        <v>Guenevere Ruggen</v>
      </c>
      <c r="H800" s="2" t="str">
        <f>IF(INDEX(customers!$A$2:$I$1001,MATCH(orders!$D800,customers!$A$2:$A$1001,0), MATCH(orders!H$1,customers!$A$1:$I$1,0)) = 0, " ", INDEX(customers!$A$2:$I$1001,MATCH(orders!$D800,customers!$A$2:$A$1001,0), MATCH(orders!H$1,customers!$A$1:$I$1,0)))</f>
        <v>gruggenm6@nymag.com</v>
      </c>
      <c r="I800" s="2" t="str">
        <f>_xlfn.XLOOKUP(D800,customers!$A$1:$A$1001,customers!$G$1:$G$1001,,0)</f>
        <v>United States</v>
      </c>
      <c r="J800" t="str">
        <f>INDEX(products!$A$1:$G$49,MATCH(orders!$E800,products!$A$1:$A$49,0), MATCH(orders!J$1,products!$A$1:$G$1,0))</f>
        <v>Rob</v>
      </c>
      <c r="K800" t="str">
        <f>INDEX(products!$A$1:$G$49,MATCH(orders!$E800,products!$A$1:$A$49,0), MATCH(orders!K$1,products!$A$1:$G$1,0))</f>
        <v>D</v>
      </c>
      <c r="L800" s="3">
        <f>INDEX(products!$A$1:$G$49,MATCH(orders!$E800,products!$A$1:$A$49,0), MATCH(orders!L$1,products!$A$1:$G$1,0))</f>
        <v>0.2</v>
      </c>
      <c r="M800" s="4">
        <f>INDEX(products!$A$1:$G$49,MATCH(orders!$E800,products!$A$1:$A$49,0), MATCH(orders!M$1,products!$A$1:$G$1,0))</f>
        <v>2.6849999999999996</v>
      </c>
      <c r="N800" s="4">
        <f t="shared" si="24"/>
        <v>8.0549999999999997</v>
      </c>
      <c r="O800" t="str">
        <f t="shared" si="25"/>
        <v>Robusta</v>
      </c>
      <c r="P800" t="str" cm="1">
        <f t="array" ref="P800">_xlfn.IFS(K800 = "M", "Medium", K800 = "L", "Light", K800 = "D", "Dark")</f>
        <v>Dark</v>
      </c>
      <c r="Q800" t="str">
        <f>_xlfn.XLOOKUP(Orders[[#This Row],[Customer ID]],customers!$A$2:$A$1001,customers!$I$2:$I$1001,,0)</f>
        <v>Yes</v>
      </c>
    </row>
    <row r="801" spans="2:17" x14ac:dyDescent="0.35">
      <c r="B801" s="2" t="s">
        <v>5008</v>
      </c>
      <c r="C801" s="5">
        <v>44588</v>
      </c>
      <c r="D801" s="2" t="s">
        <v>5009</v>
      </c>
      <c r="E801" t="s">
        <v>6183</v>
      </c>
      <c r="F801" s="2">
        <v>3</v>
      </c>
      <c r="G801" s="2" t="str">
        <f>INDEX(customers!$A$2:$I$1001,MATCH(orders!$D801,customers!$A$2:$A$1001,0), MATCH(orders!G$1,customers!$A$1:$I$1,0))</f>
        <v>Gonzales Cicculi</v>
      </c>
      <c r="H801" s="2" t="str">
        <f>IF(INDEX(customers!$A$2:$I$1001,MATCH(orders!$D801,customers!$A$2:$A$1001,0), MATCH(orders!H$1,customers!$A$1:$I$1,0)) = 0, " ", INDEX(customers!$A$2:$I$1001,MATCH(orders!$D801,customers!$A$2:$A$1001,0), MATCH(orders!H$1,customers!$A$1:$I$1,0)))</f>
        <v xml:space="preserve"> </v>
      </c>
      <c r="I801" s="2" t="str">
        <f>_xlfn.XLOOKUP(D801,customers!$A$1:$A$1001,customers!$G$1:$G$1001,,0)</f>
        <v>United States</v>
      </c>
      <c r="J801" t="str">
        <f>INDEX(products!$A$1:$G$49,MATCH(orders!$E801,products!$A$1:$A$49,0), MATCH(orders!J$1,products!$A$1:$G$1,0))</f>
        <v>Exc</v>
      </c>
      <c r="K801" t="str">
        <f>INDEX(products!$A$1:$G$49,MATCH(orders!$E801,products!$A$1:$A$49,0), MATCH(orders!K$1,products!$A$1:$G$1,0))</f>
        <v>D</v>
      </c>
      <c r="L801" s="3">
        <f>INDEX(products!$A$1:$G$49,MATCH(orders!$E801,products!$A$1:$A$49,0), MATCH(orders!L$1,products!$A$1:$G$1,0))</f>
        <v>1</v>
      </c>
      <c r="M801" s="4">
        <f>INDEX(products!$A$1:$G$49,MATCH(orders!$E801,products!$A$1:$A$49,0), MATCH(orders!M$1,products!$A$1:$G$1,0))</f>
        <v>12.15</v>
      </c>
      <c r="N801" s="4">
        <f t="shared" si="24"/>
        <v>36.450000000000003</v>
      </c>
      <c r="O801" t="str">
        <f t="shared" si="25"/>
        <v>Excelsa</v>
      </c>
      <c r="P801" t="str" cm="1">
        <f t="array" ref="P801">_xlfn.IFS(K801 = "M", "Medium", K801 = "L", "Light", K801 = "D", "Dark")</f>
        <v>Dark</v>
      </c>
      <c r="Q801" t="str">
        <f>_xlfn.XLOOKUP(Orders[[#This Row],[Customer ID]],customers!$A$2:$A$1001,customers!$I$2:$I$1001,,0)</f>
        <v>Yes</v>
      </c>
    </row>
    <row r="802" spans="2:17" x14ac:dyDescent="0.35">
      <c r="B802" s="2" t="s">
        <v>5012</v>
      </c>
      <c r="C802" s="5">
        <v>44240</v>
      </c>
      <c r="D802" s="2" t="s">
        <v>5013</v>
      </c>
      <c r="E802" t="s">
        <v>6163</v>
      </c>
      <c r="F802" s="2">
        <v>6</v>
      </c>
      <c r="G802" s="2" t="str">
        <f>INDEX(customers!$A$2:$I$1001,MATCH(orders!$D802,customers!$A$2:$A$1001,0), MATCH(orders!G$1,customers!$A$1:$I$1,0))</f>
        <v>Man Fright</v>
      </c>
      <c r="H802" s="2" t="str">
        <f>IF(INDEX(customers!$A$2:$I$1001,MATCH(orders!$D802,customers!$A$2:$A$1001,0), MATCH(orders!H$1,customers!$A$1:$I$1,0)) = 0, " ", INDEX(customers!$A$2:$I$1001,MATCH(orders!$D802,customers!$A$2:$A$1001,0), MATCH(orders!H$1,customers!$A$1:$I$1,0)))</f>
        <v>mfrightm8@harvard.edu</v>
      </c>
      <c r="I802" s="2" t="str">
        <f>_xlfn.XLOOKUP(D802,customers!$A$1:$A$1001,customers!$G$1:$G$1001,,0)</f>
        <v>Ireland</v>
      </c>
      <c r="J802" t="str">
        <f>INDEX(products!$A$1:$G$49,MATCH(orders!$E802,products!$A$1:$A$49,0), MATCH(orders!J$1,products!$A$1:$G$1,0))</f>
        <v>Rob</v>
      </c>
      <c r="K802" t="str">
        <f>INDEX(products!$A$1:$G$49,MATCH(orders!$E802,products!$A$1:$A$49,0), MATCH(orders!K$1,products!$A$1:$G$1,0))</f>
        <v>D</v>
      </c>
      <c r="L802" s="3">
        <f>INDEX(products!$A$1:$G$49,MATCH(orders!$E802,products!$A$1:$A$49,0), MATCH(orders!L$1,products!$A$1:$G$1,0))</f>
        <v>0.2</v>
      </c>
      <c r="M802" s="4">
        <f>INDEX(products!$A$1:$G$49,MATCH(orders!$E802,products!$A$1:$A$49,0), MATCH(orders!M$1,products!$A$1:$G$1,0))</f>
        <v>2.6849999999999996</v>
      </c>
      <c r="N802" s="4">
        <f t="shared" si="24"/>
        <v>16.11</v>
      </c>
      <c r="O802" t="str">
        <f t="shared" si="25"/>
        <v>Robusta</v>
      </c>
      <c r="P802" t="str" cm="1">
        <f t="array" ref="P802">_xlfn.IFS(K802 = "M", "Medium", K802 = "L", "Light", K802 = "D", "Dark")</f>
        <v>Dark</v>
      </c>
      <c r="Q802" t="str">
        <f>_xlfn.XLOOKUP(Orders[[#This Row],[Customer ID]],customers!$A$2:$A$1001,customers!$I$2:$I$1001,,0)</f>
        <v>No</v>
      </c>
    </row>
    <row r="803" spans="2:17" x14ac:dyDescent="0.35">
      <c r="B803" s="2" t="s">
        <v>5018</v>
      </c>
      <c r="C803" s="5">
        <v>44025</v>
      </c>
      <c r="D803" s="2" t="s">
        <v>5019</v>
      </c>
      <c r="E803" t="s">
        <v>6149</v>
      </c>
      <c r="F803" s="2">
        <v>2</v>
      </c>
      <c r="G803" s="2" t="str">
        <f>INDEX(customers!$A$2:$I$1001,MATCH(orders!$D803,customers!$A$2:$A$1001,0), MATCH(orders!G$1,customers!$A$1:$I$1,0))</f>
        <v>Boyce Tarte</v>
      </c>
      <c r="H803" s="2" t="str">
        <f>IF(INDEX(customers!$A$2:$I$1001,MATCH(orders!$D803,customers!$A$2:$A$1001,0), MATCH(orders!H$1,customers!$A$1:$I$1,0)) = 0, " ", INDEX(customers!$A$2:$I$1001,MATCH(orders!$D803,customers!$A$2:$A$1001,0), MATCH(orders!H$1,customers!$A$1:$I$1,0)))</f>
        <v>btartem9@aol.com</v>
      </c>
      <c r="I803" s="2" t="str">
        <f>_xlfn.XLOOKUP(D803,customers!$A$1:$A$1001,customers!$G$1:$G$1001,,0)</f>
        <v>United States</v>
      </c>
      <c r="J803" t="str">
        <f>INDEX(products!$A$1:$G$49,MATCH(orders!$E803,products!$A$1:$A$49,0), MATCH(orders!J$1,products!$A$1:$G$1,0))</f>
        <v>Rob</v>
      </c>
      <c r="K803" t="str">
        <f>INDEX(products!$A$1:$G$49,MATCH(orders!$E803,products!$A$1:$A$49,0), MATCH(orders!K$1,products!$A$1:$G$1,0))</f>
        <v>D</v>
      </c>
      <c r="L803" s="3">
        <f>INDEX(products!$A$1:$G$49,MATCH(orders!$E803,products!$A$1:$A$49,0), MATCH(orders!L$1,products!$A$1:$G$1,0))</f>
        <v>2.5</v>
      </c>
      <c r="M803" s="4">
        <f>INDEX(products!$A$1:$G$49,MATCH(orders!$E803,products!$A$1:$A$49,0), MATCH(orders!M$1,products!$A$1:$G$1,0))</f>
        <v>20.584999999999997</v>
      </c>
      <c r="N803" s="4">
        <f t="shared" si="24"/>
        <v>41.169999999999995</v>
      </c>
      <c r="O803" t="str">
        <f t="shared" si="25"/>
        <v>Robusta</v>
      </c>
      <c r="P803" t="str" cm="1">
        <f t="array" ref="P803">_xlfn.IFS(K803 = "M", "Medium", K803 = "L", "Light", K803 = "D", "Dark")</f>
        <v>Dark</v>
      </c>
      <c r="Q803" t="str">
        <f>_xlfn.XLOOKUP(Orders[[#This Row],[Customer ID]],customers!$A$2:$A$1001,customers!$I$2:$I$1001,,0)</f>
        <v>Yes</v>
      </c>
    </row>
    <row r="804" spans="2:17" x14ac:dyDescent="0.35">
      <c r="B804" s="2" t="s">
        <v>5024</v>
      </c>
      <c r="C804" s="5">
        <v>43902</v>
      </c>
      <c r="D804" s="2" t="s">
        <v>5025</v>
      </c>
      <c r="E804" t="s">
        <v>6163</v>
      </c>
      <c r="F804" s="2">
        <v>4</v>
      </c>
      <c r="G804" s="2" t="str">
        <f>INDEX(customers!$A$2:$I$1001,MATCH(orders!$D804,customers!$A$2:$A$1001,0), MATCH(orders!G$1,customers!$A$1:$I$1,0))</f>
        <v>Caddric Krzysztofiak</v>
      </c>
      <c r="H804" s="2" t="str">
        <f>IF(INDEX(customers!$A$2:$I$1001,MATCH(orders!$D804,customers!$A$2:$A$1001,0), MATCH(orders!H$1,customers!$A$1:$I$1,0)) = 0, " ", INDEX(customers!$A$2:$I$1001,MATCH(orders!$D804,customers!$A$2:$A$1001,0), MATCH(orders!H$1,customers!$A$1:$I$1,0)))</f>
        <v>ckrzysztofiakma@skyrock.com</v>
      </c>
      <c r="I804" s="2" t="str">
        <f>_xlfn.XLOOKUP(D804,customers!$A$1:$A$1001,customers!$G$1:$G$1001,,0)</f>
        <v>United States</v>
      </c>
      <c r="J804" t="str">
        <f>INDEX(products!$A$1:$G$49,MATCH(orders!$E804,products!$A$1:$A$49,0), MATCH(orders!J$1,products!$A$1:$G$1,0))</f>
        <v>Rob</v>
      </c>
      <c r="K804" t="str">
        <f>INDEX(products!$A$1:$G$49,MATCH(orders!$E804,products!$A$1:$A$49,0), MATCH(orders!K$1,products!$A$1:$G$1,0))</f>
        <v>D</v>
      </c>
      <c r="L804" s="3">
        <f>INDEX(products!$A$1:$G$49,MATCH(orders!$E804,products!$A$1:$A$49,0), MATCH(orders!L$1,products!$A$1:$G$1,0))</f>
        <v>0.2</v>
      </c>
      <c r="M804" s="4">
        <f>INDEX(products!$A$1:$G$49,MATCH(orders!$E804,products!$A$1:$A$49,0), MATCH(orders!M$1,products!$A$1:$G$1,0))</f>
        <v>2.6849999999999996</v>
      </c>
      <c r="N804" s="4">
        <f t="shared" si="24"/>
        <v>10.739999999999998</v>
      </c>
      <c r="O804" t="str">
        <f t="shared" si="25"/>
        <v>Robusta</v>
      </c>
      <c r="P804" t="str" cm="1">
        <f t="array" ref="P804">_xlfn.IFS(K804 = "M", "Medium", K804 = "L", "Light", K804 = "D", "Dark")</f>
        <v>Dark</v>
      </c>
      <c r="Q804" t="str">
        <f>_xlfn.XLOOKUP(Orders[[#This Row],[Customer ID]],customers!$A$2:$A$1001,customers!$I$2:$I$1001,,0)</f>
        <v>No</v>
      </c>
    </row>
    <row r="805" spans="2:17" x14ac:dyDescent="0.35">
      <c r="B805" s="2" t="s">
        <v>5030</v>
      </c>
      <c r="C805" s="5">
        <v>43955</v>
      </c>
      <c r="D805" s="2" t="s">
        <v>5031</v>
      </c>
      <c r="E805" t="s">
        <v>6166</v>
      </c>
      <c r="F805" s="2">
        <v>4</v>
      </c>
      <c r="G805" s="2" t="str">
        <f>INDEX(customers!$A$2:$I$1001,MATCH(orders!$D805,customers!$A$2:$A$1001,0), MATCH(orders!G$1,customers!$A$1:$I$1,0))</f>
        <v>Darn Penquet</v>
      </c>
      <c r="H805" s="2" t="str">
        <f>IF(INDEX(customers!$A$2:$I$1001,MATCH(orders!$D805,customers!$A$2:$A$1001,0), MATCH(orders!H$1,customers!$A$1:$I$1,0)) = 0, " ", INDEX(customers!$A$2:$I$1001,MATCH(orders!$D805,customers!$A$2:$A$1001,0), MATCH(orders!H$1,customers!$A$1:$I$1,0)))</f>
        <v>dpenquetmb@diigo.com</v>
      </c>
      <c r="I805" s="2" t="str">
        <f>_xlfn.XLOOKUP(D805,customers!$A$1:$A$1001,customers!$G$1:$G$1001,,0)</f>
        <v>United States</v>
      </c>
      <c r="J805" t="str">
        <f>INDEX(products!$A$1:$G$49,MATCH(orders!$E805,products!$A$1:$A$49,0), MATCH(orders!J$1,products!$A$1:$G$1,0))</f>
        <v>Exc</v>
      </c>
      <c r="K805" t="str">
        <f>INDEX(products!$A$1:$G$49,MATCH(orders!$E805,products!$A$1:$A$49,0), MATCH(orders!K$1,products!$A$1:$G$1,0))</f>
        <v>M</v>
      </c>
      <c r="L805" s="3">
        <f>INDEX(products!$A$1:$G$49,MATCH(orders!$E805,products!$A$1:$A$49,0), MATCH(orders!L$1,products!$A$1:$G$1,0))</f>
        <v>2.5</v>
      </c>
      <c r="M805" s="4">
        <f>INDEX(products!$A$1:$G$49,MATCH(orders!$E805,products!$A$1:$A$49,0), MATCH(orders!M$1,products!$A$1:$G$1,0))</f>
        <v>31.624999999999996</v>
      </c>
      <c r="N805" s="4">
        <f t="shared" si="24"/>
        <v>126.49999999999999</v>
      </c>
      <c r="O805" t="str">
        <f t="shared" si="25"/>
        <v>Excelsa</v>
      </c>
      <c r="P805" t="str" cm="1">
        <f t="array" ref="P805">_xlfn.IFS(K805 = "M", "Medium", K805 = "L", "Light", K805 = "D", "Dark")</f>
        <v>Medium</v>
      </c>
      <c r="Q805" t="str">
        <f>_xlfn.XLOOKUP(Orders[[#This Row],[Customer ID]],customers!$A$2:$A$1001,customers!$I$2:$I$1001,,0)</f>
        <v>No</v>
      </c>
    </row>
    <row r="806" spans="2:17" x14ac:dyDescent="0.35">
      <c r="B806" s="2" t="s">
        <v>5035</v>
      </c>
      <c r="C806" s="5">
        <v>44289</v>
      </c>
      <c r="D806" s="2" t="s">
        <v>5036</v>
      </c>
      <c r="E806" t="s">
        <v>6179</v>
      </c>
      <c r="F806" s="2">
        <v>2</v>
      </c>
      <c r="G806" s="2" t="str">
        <f>INDEX(customers!$A$2:$I$1001,MATCH(orders!$D806,customers!$A$2:$A$1001,0), MATCH(orders!G$1,customers!$A$1:$I$1,0))</f>
        <v>Jammie Cloke</v>
      </c>
      <c r="H806" s="2" t="str">
        <f>IF(INDEX(customers!$A$2:$I$1001,MATCH(orders!$D806,customers!$A$2:$A$1001,0), MATCH(orders!H$1,customers!$A$1:$I$1,0)) = 0, " ", INDEX(customers!$A$2:$I$1001,MATCH(orders!$D806,customers!$A$2:$A$1001,0), MATCH(orders!H$1,customers!$A$1:$I$1,0)))</f>
        <v xml:space="preserve"> </v>
      </c>
      <c r="I806" s="2" t="str">
        <f>_xlfn.XLOOKUP(D806,customers!$A$1:$A$1001,customers!$G$1:$G$1001,,0)</f>
        <v>United Kingdom</v>
      </c>
      <c r="J806" t="str">
        <f>INDEX(products!$A$1:$G$49,MATCH(orders!$E806,products!$A$1:$A$49,0), MATCH(orders!J$1,products!$A$1:$G$1,0))</f>
        <v>Rob</v>
      </c>
      <c r="K806" t="str">
        <f>INDEX(products!$A$1:$G$49,MATCH(orders!$E806,products!$A$1:$A$49,0), MATCH(orders!K$1,products!$A$1:$G$1,0))</f>
        <v>L</v>
      </c>
      <c r="L806" s="3">
        <f>INDEX(products!$A$1:$G$49,MATCH(orders!$E806,products!$A$1:$A$49,0), MATCH(orders!L$1,products!$A$1:$G$1,0))</f>
        <v>1</v>
      </c>
      <c r="M806" s="4">
        <f>INDEX(products!$A$1:$G$49,MATCH(orders!$E806,products!$A$1:$A$49,0), MATCH(orders!M$1,products!$A$1:$G$1,0))</f>
        <v>11.95</v>
      </c>
      <c r="N806" s="4">
        <f t="shared" si="24"/>
        <v>23.9</v>
      </c>
      <c r="O806" t="str">
        <f t="shared" si="25"/>
        <v>Robusta</v>
      </c>
      <c r="P806" t="str" cm="1">
        <f t="array" ref="P806">_xlfn.IFS(K806 = "M", "Medium", K806 = "L", "Light", K806 = "D", "Dark")</f>
        <v>Light</v>
      </c>
      <c r="Q806" t="str">
        <f>_xlfn.XLOOKUP(Orders[[#This Row],[Customer ID]],customers!$A$2:$A$1001,customers!$I$2:$I$1001,,0)</f>
        <v>No</v>
      </c>
    </row>
    <row r="807" spans="2:17" x14ac:dyDescent="0.35">
      <c r="B807" s="2" t="s">
        <v>5040</v>
      </c>
      <c r="C807" s="5">
        <v>44713</v>
      </c>
      <c r="D807" s="2" t="s">
        <v>5041</v>
      </c>
      <c r="E807" t="s">
        <v>6146</v>
      </c>
      <c r="F807" s="2">
        <v>1</v>
      </c>
      <c r="G807" s="2" t="str">
        <f>INDEX(customers!$A$2:$I$1001,MATCH(orders!$D807,customers!$A$2:$A$1001,0), MATCH(orders!G$1,customers!$A$1:$I$1,0))</f>
        <v>Chester Clowton</v>
      </c>
      <c r="H807" s="2" t="str">
        <f>IF(INDEX(customers!$A$2:$I$1001,MATCH(orders!$D807,customers!$A$2:$A$1001,0), MATCH(orders!H$1,customers!$A$1:$I$1,0)) = 0, " ", INDEX(customers!$A$2:$I$1001,MATCH(orders!$D807,customers!$A$2:$A$1001,0), MATCH(orders!H$1,customers!$A$1:$I$1,0)))</f>
        <v xml:space="preserve"> </v>
      </c>
      <c r="I807" s="2" t="str">
        <f>_xlfn.XLOOKUP(D807,customers!$A$1:$A$1001,customers!$G$1:$G$1001,,0)</f>
        <v>United States</v>
      </c>
      <c r="J807" t="str">
        <f>INDEX(products!$A$1:$G$49,MATCH(orders!$E807,products!$A$1:$A$49,0), MATCH(orders!J$1,products!$A$1:$G$1,0))</f>
        <v>Rob</v>
      </c>
      <c r="K807" t="str">
        <f>INDEX(products!$A$1:$G$49,MATCH(orders!$E807,products!$A$1:$A$49,0), MATCH(orders!K$1,products!$A$1:$G$1,0))</f>
        <v>M</v>
      </c>
      <c r="L807" s="3">
        <f>INDEX(products!$A$1:$G$49,MATCH(orders!$E807,products!$A$1:$A$49,0), MATCH(orders!L$1,products!$A$1:$G$1,0))</f>
        <v>0.5</v>
      </c>
      <c r="M807" s="4">
        <f>INDEX(products!$A$1:$G$49,MATCH(orders!$E807,products!$A$1:$A$49,0), MATCH(orders!M$1,products!$A$1:$G$1,0))</f>
        <v>5.97</v>
      </c>
      <c r="N807" s="4">
        <f t="shared" si="24"/>
        <v>5.97</v>
      </c>
      <c r="O807" t="str">
        <f t="shared" si="25"/>
        <v>Robusta</v>
      </c>
      <c r="P807" t="str" cm="1">
        <f t="array" ref="P807">_xlfn.IFS(K807 = "M", "Medium", K807 = "L", "Light", K807 = "D", "Dark")</f>
        <v>Medium</v>
      </c>
      <c r="Q807" t="str">
        <f>_xlfn.XLOOKUP(Orders[[#This Row],[Customer ID]],customers!$A$2:$A$1001,customers!$I$2:$I$1001,,0)</f>
        <v>No</v>
      </c>
    </row>
    <row r="808" spans="2:17" x14ac:dyDescent="0.35">
      <c r="B808" s="2" t="s">
        <v>5046</v>
      </c>
      <c r="C808" s="5">
        <v>44241</v>
      </c>
      <c r="D808" s="2" t="s">
        <v>5047</v>
      </c>
      <c r="E808" t="s">
        <v>6150</v>
      </c>
      <c r="F808" s="2">
        <v>2</v>
      </c>
      <c r="G808" s="2" t="str">
        <f>INDEX(customers!$A$2:$I$1001,MATCH(orders!$D808,customers!$A$2:$A$1001,0), MATCH(orders!G$1,customers!$A$1:$I$1,0))</f>
        <v>Kathleen Diable</v>
      </c>
      <c r="H808" s="2" t="str">
        <f>IF(INDEX(customers!$A$2:$I$1001,MATCH(orders!$D808,customers!$A$2:$A$1001,0), MATCH(orders!H$1,customers!$A$1:$I$1,0)) = 0, " ", INDEX(customers!$A$2:$I$1001,MATCH(orders!$D808,customers!$A$2:$A$1001,0), MATCH(orders!H$1,customers!$A$1:$I$1,0)))</f>
        <v xml:space="preserve"> </v>
      </c>
      <c r="I808" s="2" t="str">
        <f>_xlfn.XLOOKUP(D808,customers!$A$1:$A$1001,customers!$G$1:$G$1001,,0)</f>
        <v>United Kingdom</v>
      </c>
      <c r="J808" t="str">
        <f>INDEX(products!$A$1:$G$49,MATCH(orders!$E808,products!$A$1:$A$49,0), MATCH(orders!J$1,products!$A$1:$G$1,0))</f>
        <v>Lib</v>
      </c>
      <c r="K808" t="str">
        <f>INDEX(products!$A$1:$G$49,MATCH(orders!$E808,products!$A$1:$A$49,0), MATCH(orders!K$1,products!$A$1:$G$1,0))</f>
        <v>D</v>
      </c>
      <c r="L808" s="3">
        <f>INDEX(products!$A$1:$G$49,MATCH(orders!$E808,products!$A$1:$A$49,0), MATCH(orders!L$1,products!$A$1:$G$1,0))</f>
        <v>0.2</v>
      </c>
      <c r="M808" s="4">
        <f>INDEX(products!$A$1:$G$49,MATCH(orders!$E808,products!$A$1:$A$49,0), MATCH(orders!M$1,products!$A$1:$G$1,0))</f>
        <v>3.8849999999999998</v>
      </c>
      <c r="N808" s="4">
        <f t="shared" si="24"/>
        <v>7.77</v>
      </c>
      <c r="O808" t="str">
        <f t="shared" si="25"/>
        <v>Liberica</v>
      </c>
      <c r="P808" t="str" cm="1">
        <f t="array" ref="P808">_xlfn.IFS(K808 = "M", "Medium", K808 = "L", "Light", K808 = "D", "Dark")</f>
        <v>Dark</v>
      </c>
      <c r="Q808" t="str">
        <f>_xlfn.XLOOKUP(Orders[[#This Row],[Customer ID]],customers!$A$2:$A$1001,customers!$I$2:$I$1001,,0)</f>
        <v>Yes</v>
      </c>
    </row>
    <row r="809" spans="2:17" x14ac:dyDescent="0.35">
      <c r="B809" s="2" t="s">
        <v>5050</v>
      </c>
      <c r="C809" s="5">
        <v>44543</v>
      </c>
      <c r="D809" s="2" t="s">
        <v>5051</v>
      </c>
      <c r="E809" t="s">
        <v>6169</v>
      </c>
      <c r="F809" s="2">
        <v>3</v>
      </c>
      <c r="G809" s="2" t="str">
        <f>INDEX(customers!$A$2:$I$1001,MATCH(orders!$D809,customers!$A$2:$A$1001,0), MATCH(orders!G$1,customers!$A$1:$I$1,0))</f>
        <v>Koren Ferretti</v>
      </c>
      <c r="H809" s="2" t="str">
        <f>IF(INDEX(customers!$A$2:$I$1001,MATCH(orders!$D809,customers!$A$2:$A$1001,0), MATCH(orders!H$1,customers!$A$1:$I$1,0)) = 0, " ", INDEX(customers!$A$2:$I$1001,MATCH(orders!$D809,customers!$A$2:$A$1001,0), MATCH(orders!H$1,customers!$A$1:$I$1,0)))</f>
        <v>kferrettimf@huffingtonpost.com</v>
      </c>
      <c r="I809" s="2" t="str">
        <f>_xlfn.XLOOKUP(D809,customers!$A$1:$A$1001,customers!$G$1:$G$1001,,0)</f>
        <v>Ireland</v>
      </c>
      <c r="J809" t="str">
        <f>INDEX(products!$A$1:$G$49,MATCH(orders!$E809,products!$A$1:$A$49,0), MATCH(orders!J$1,products!$A$1:$G$1,0))</f>
        <v>Lib</v>
      </c>
      <c r="K809" t="str">
        <f>INDEX(products!$A$1:$G$49,MATCH(orders!$E809,products!$A$1:$A$49,0), MATCH(orders!K$1,products!$A$1:$G$1,0))</f>
        <v>D</v>
      </c>
      <c r="L809" s="3">
        <f>INDEX(products!$A$1:$G$49,MATCH(orders!$E809,products!$A$1:$A$49,0), MATCH(orders!L$1,products!$A$1:$G$1,0))</f>
        <v>0.5</v>
      </c>
      <c r="M809" s="4">
        <f>INDEX(products!$A$1:$G$49,MATCH(orders!$E809,products!$A$1:$A$49,0), MATCH(orders!M$1,products!$A$1:$G$1,0))</f>
        <v>7.77</v>
      </c>
      <c r="N809" s="4">
        <f t="shared" si="24"/>
        <v>23.31</v>
      </c>
      <c r="O809" t="str">
        <f t="shared" si="25"/>
        <v>Liberica</v>
      </c>
      <c r="P809" t="str" cm="1">
        <f t="array" ref="P809">_xlfn.IFS(K809 = "M", "Medium", K809 = "L", "Light", K809 = "D", "Dark")</f>
        <v>Dark</v>
      </c>
      <c r="Q809" t="str">
        <f>_xlfn.XLOOKUP(Orders[[#This Row],[Customer ID]],customers!$A$2:$A$1001,customers!$I$2:$I$1001,,0)</f>
        <v>No</v>
      </c>
    </row>
    <row r="810" spans="2:17" x14ac:dyDescent="0.35">
      <c r="B810" s="2" t="s">
        <v>5056</v>
      </c>
      <c r="C810" s="5">
        <v>43868</v>
      </c>
      <c r="D810" s="2" t="s">
        <v>5113</v>
      </c>
      <c r="E810" t="s">
        <v>6142</v>
      </c>
      <c r="F810" s="2">
        <v>5</v>
      </c>
      <c r="G810" s="2" t="str">
        <f>INDEX(customers!$A$2:$I$1001,MATCH(orders!$D810,customers!$A$2:$A$1001,0), MATCH(orders!G$1,customers!$A$1:$I$1,0))</f>
        <v>Allis Wilmore</v>
      </c>
      <c r="H810" s="2" t="str">
        <f>IF(INDEX(customers!$A$2:$I$1001,MATCH(orders!$D810,customers!$A$2:$A$1001,0), MATCH(orders!H$1,customers!$A$1:$I$1,0)) = 0, " ", INDEX(customers!$A$2:$I$1001,MATCH(orders!$D810,customers!$A$2:$A$1001,0), MATCH(orders!H$1,customers!$A$1:$I$1,0)))</f>
        <v xml:space="preserve"> </v>
      </c>
      <c r="I810" s="2" t="str">
        <f>_xlfn.XLOOKUP(D810,customers!$A$1:$A$1001,customers!$G$1:$G$1001,,0)</f>
        <v>United States</v>
      </c>
      <c r="J810" t="str">
        <f>INDEX(products!$A$1:$G$49,MATCH(orders!$E810,products!$A$1:$A$49,0), MATCH(orders!J$1,products!$A$1:$G$1,0))</f>
        <v>Rob</v>
      </c>
      <c r="K810" t="str">
        <f>INDEX(products!$A$1:$G$49,MATCH(orders!$E810,products!$A$1:$A$49,0), MATCH(orders!K$1,products!$A$1:$G$1,0))</f>
        <v>L</v>
      </c>
      <c r="L810" s="3">
        <f>INDEX(products!$A$1:$G$49,MATCH(orders!$E810,products!$A$1:$A$49,0), MATCH(orders!L$1,products!$A$1:$G$1,0))</f>
        <v>2.5</v>
      </c>
      <c r="M810" s="4">
        <f>INDEX(products!$A$1:$G$49,MATCH(orders!$E810,products!$A$1:$A$49,0), MATCH(orders!M$1,products!$A$1:$G$1,0))</f>
        <v>27.484999999999996</v>
      </c>
      <c r="N810" s="4">
        <f t="shared" si="24"/>
        <v>137.42499999999998</v>
      </c>
      <c r="O810" t="str">
        <f t="shared" si="25"/>
        <v>Robusta</v>
      </c>
      <c r="P810" t="str" cm="1">
        <f t="array" ref="P810">_xlfn.IFS(K810 = "M", "Medium", K810 = "L", "Light", K810 = "D", "Dark")</f>
        <v>Light</v>
      </c>
      <c r="Q810" t="str">
        <f>_xlfn.XLOOKUP(Orders[[#This Row],[Customer ID]],customers!$A$2:$A$1001,customers!$I$2:$I$1001,,0)</f>
        <v>No</v>
      </c>
    </row>
    <row r="811" spans="2:17" x14ac:dyDescent="0.35">
      <c r="B811" s="2" t="s">
        <v>5062</v>
      </c>
      <c r="C811" s="5">
        <v>44235</v>
      </c>
      <c r="D811" s="2" t="s">
        <v>5063</v>
      </c>
      <c r="E811" t="s">
        <v>6163</v>
      </c>
      <c r="F811" s="2">
        <v>3</v>
      </c>
      <c r="G811" s="2" t="str">
        <f>INDEX(customers!$A$2:$I$1001,MATCH(orders!$D811,customers!$A$2:$A$1001,0), MATCH(orders!G$1,customers!$A$1:$I$1,0))</f>
        <v>Chaddie Bennie</v>
      </c>
      <c r="H811" s="2" t="str">
        <f>IF(INDEX(customers!$A$2:$I$1001,MATCH(orders!$D811,customers!$A$2:$A$1001,0), MATCH(orders!H$1,customers!$A$1:$I$1,0)) = 0, " ", INDEX(customers!$A$2:$I$1001,MATCH(orders!$D811,customers!$A$2:$A$1001,0), MATCH(orders!H$1,customers!$A$1:$I$1,0)))</f>
        <v xml:space="preserve"> </v>
      </c>
      <c r="I811" s="2" t="str">
        <f>_xlfn.XLOOKUP(D811,customers!$A$1:$A$1001,customers!$G$1:$G$1001,,0)</f>
        <v>United States</v>
      </c>
      <c r="J811" t="str">
        <f>INDEX(products!$A$1:$G$49,MATCH(orders!$E811,products!$A$1:$A$49,0), MATCH(orders!J$1,products!$A$1:$G$1,0))</f>
        <v>Rob</v>
      </c>
      <c r="K811" t="str">
        <f>INDEX(products!$A$1:$G$49,MATCH(orders!$E811,products!$A$1:$A$49,0), MATCH(orders!K$1,products!$A$1:$G$1,0))</f>
        <v>D</v>
      </c>
      <c r="L811" s="3">
        <f>INDEX(products!$A$1:$G$49,MATCH(orders!$E811,products!$A$1:$A$49,0), MATCH(orders!L$1,products!$A$1:$G$1,0))</f>
        <v>0.2</v>
      </c>
      <c r="M811" s="4">
        <f>INDEX(products!$A$1:$G$49,MATCH(orders!$E811,products!$A$1:$A$49,0), MATCH(orders!M$1,products!$A$1:$G$1,0))</f>
        <v>2.6849999999999996</v>
      </c>
      <c r="N811" s="4">
        <f t="shared" si="24"/>
        <v>8.0549999999999997</v>
      </c>
      <c r="O811" t="str">
        <f t="shared" si="25"/>
        <v>Robusta</v>
      </c>
      <c r="P811" t="str" cm="1">
        <f t="array" ref="P811">_xlfn.IFS(K811 = "M", "Medium", K811 = "L", "Light", K811 = "D", "Dark")</f>
        <v>Dark</v>
      </c>
      <c r="Q811" t="str">
        <f>_xlfn.XLOOKUP(Orders[[#This Row],[Customer ID]],customers!$A$2:$A$1001,customers!$I$2:$I$1001,,0)</f>
        <v>Yes</v>
      </c>
    </row>
    <row r="812" spans="2:17" x14ac:dyDescent="0.35">
      <c r="B812" s="2" t="s">
        <v>5067</v>
      </c>
      <c r="C812" s="5">
        <v>44054</v>
      </c>
      <c r="D812" s="2" t="s">
        <v>5068</v>
      </c>
      <c r="E812" t="s">
        <v>6161</v>
      </c>
      <c r="F812" s="2">
        <v>3</v>
      </c>
      <c r="G812" s="2" t="str">
        <f>INDEX(customers!$A$2:$I$1001,MATCH(orders!$D812,customers!$A$2:$A$1001,0), MATCH(orders!G$1,customers!$A$1:$I$1,0))</f>
        <v>Alberta Balsdone</v>
      </c>
      <c r="H812" s="2" t="str">
        <f>IF(INDEX(customers!$A$2:$I$1001,MATCH(orders!$D812,customers!$A$2:$A$1001,0), MATCH(orders!H$1,customers!$A$1:$I$1,0)) = 0, " ", INDEX(customers!$A$2:$I$1001,MATCH(orders!$D812,customers!$A$2:$A$1001,0), MATCH(orders!H$1,customers!$A$1:$I$1,0)))</f>
        <v>abalsdonemi@toplist.cz</v>
      </c>
      <c r="I812" s="2" t="str">
        <f>_xlfn.XLOOKUP(D812,customers!$A$1:$A$1001,customers!$G$1:$G$1001,,0)</f>
        <v>United States</v>
      </c>
      <c r="J812" t="str">
        <f>INDEX(products!$A$1:$G$49,MATCH(orders!$E812,products!$A$1:$A$49,0), MATCH(orders!J$1,products!$A$1:$G$1,0))</f>
        <v>Lib</v>
      </c>
      <c r="K812" t="str">
        <f>INDEX(products!$A$1:$G$49,MATCH(orders!$E812,products!$A$1:$A$49,0), MATCH(orders!K$1,products!$A$1:$G$1,0))</f>
        <v>L</v>
      </c>
      <c r="L812" s="3">
        <f>INDEX(products!$A$1:$G$49,MATCH(orders!$E812,products!$A$1:$A$49,0), MATCH(orders!L$1,products!$A$1:$G$1,0))</f>
        <v>0.5</v>
      </c>
      <c r="M812" s="4">
        <f>INDEX(products!$A$1:$G$49,MATCH(orders!$E812,products!$A$1:$A$49,0), MATCH(orders!M$1,products!$A$1:$G$1,0))</f>
        <v>9.51</v>
      </c>
      <c r="N812" s="4">
        <f t="shared" si="24"/>
        <v>28.53</v>
      </c>
      <c r="O812" t="str">
        <f t="shared" si="25"/>
        <v>Liberica</v>
      </c>
      <c r="P812" t="str" cm="1">
        <f t="array" ref="P812">_xlfn.IFS(K812 = "M", "Medium", K812 = "L", "Light", K812 = "D", "Dark")</f>
        <v>Light</v>
      </c>
      <c r="Q812" t="str">
        <f>_xlfn.XLOOKUP(Orders[[#This Row],[Customer ID]],customers!$A$2:$A$1001,customers!$I$2:$I$1001,,0)</f>
        <v>No</v>
      </c>
    </row>
    <row r="813" spans="2:17" x14ac:dyDescent="0.35">
      <c r="B813" s="2" t="s">
        <v>5073</v>
      </c>
      <c r="C813" s="5">
        <v>44114</v>
      </c>
      <c r="D813" s="2" t="s">
        <v>5074</v>
      </c>
      <c r="E813" t="s">
        <v>6155</v>
      </c>
      <c r="F813" s="2">
        <v>6</v>
      </c>
      <c r="G813" s="2" t="str">
        <f>INDEX(customers!$A$2:$I$1001,MATCH(orders!$D813,customers!$A$2:$A$1001,0), MATCH(orders!G$1,customers!$A$1:$I$1,0))</f>
        <v>Brice Romera</v>
      </c>
      <c r="H813" s="2" t="str">
        <f>IF(INDEX(customers!$A$2:$I$1001,MATCH(orders!$D813,customers!$A$2:$A$1001,0), MATCH(orders!H$1,customers!$A$1:$I$1,0)) = 0, " ", INDEX(customers!$A$2:$I$1001,MATCH(orders!$D813,customers!$A$2:$A$1001,0), MATCH(orders!H$1,customers!$A$1:$I$1,0)))</f>
        <v>bromeramj@list-manage.com</v>
      </c>
      <c r="I813" s="2" t="str">
        <f>_xlfn.XLOOKUP(D813,customers!$A$1:$A$1001,customers!$G$1:$G$1001,,0)</f>
        <v>Ireland</v>
      </c>
      <c r="J813" t="str">
        <f>INDEX(products!$A$1:$G$49,MATCH(orders!$E813,products!$A$1:$A$49,0), MATCH(orders!J$1,products!$A$1:$G$1,0))</f>
        <v>Ara</v>
      </c>
      <c r="K813" t="str">
        <f>INDEX(products!$A$1:$G$49,MATCH(orders!$E813,products!$A$1:$A$49,0), MATCH(orders!K$1,products!$A$1:$G$1,0))</f>
        <v>M</v>
      </c>
      <c r="L813" s="3">
        <f>INDEX(products!$A$1:$G$49,MATCH(orders!$E813,products!$A$1:$A$49,0), MATCH(orders!L$1,products!$A$1:$G$1,0))</f>
        <v>1</v>
      </c>
      <c r="M813" s="4">
        <f>INDEX(products!$A$1:$G$49,MATCH(orders!$E813,products!$A$1:$A$49,0), MATCH(orders!M$1,products!$A$1:$G$1,0))</f>
        <v>11.25</v>
      </c>
      <c r="N813" s="4">
        <f t="shared" si="24"/>
        <v>67.5</v>
      </c>
      <c r="O813" t="str">
        <f t="shared" si="25"/>
        <v>Arabica</v>
      </c>
      <c r="P813" t="str" cm="1">
        <f t="array" ref="P813">_xlfn.IFS(K813 = "M", "Medium", K813 = "L", "Light", K813 = "D", "Dark")</f>
        <v>Medium</v>
      </c>
      <c r="Q813" t="str">
        <f>_xlfn.XLOOKUP(Orders[[#This Row],[Customer ID]],customers!$A$2:$A$1001,customers!$I$2:$I$1001,,0)</f>
        <v>Yes</v>
      </c>
    </row>
    <row r="814" spans="2:17" x14ac:dyDescent="0.35">
      <c r="B814" s="2" t="s">
        <v>5073</v>
      </c>
      <c r="C814" s="5">
        <v>44114</v>
      </c>
      <c r="D814" s="2" t="s">
        <v>5074</v>
      </c>
      <c r="E814" t="s">
        <v>6165</v>
      </c>
      <c r="F814" s="2">
        <v>6</v>
      </c>
      <c r="G814" s="2" t="str">
        <f>INDEX(customers!$A$2:$I$1001,MATCH(orders!$D814,customers!$A$2:$A$1001,0), MATCH(orders!G$1,customers!$A$1:$I$1,0))</f>
        <v>Brice Romera</v>
      </c>
      <c r="H814" s="2" t="str">
        <f>IF(INDEX(customers!$A$2:$I$1001,MATCH(orders!$D814,customers!$A$2:$A$1001,0), MATCH(orders!H$1,customers!$A$1:$I$1,0)) = 0, " ", INDEX(customers!$A$2:$I$1001,MATCH(orders!$D814,customers!$A$2:$A$1001,0), MATCH(orders!H$1,customers!$A$1:$I$1,0)))</f>
        <v>bromeramj@list-manage.com</v>
      </c>
      <c r="I814" s="2" t="str">
        <f>_xlfn.XLOOKUP(D814,customers!$A$1:$A$1001,customers!$G$1:$G$1001,,0)</f>
        <v>Ireland</v>
      </c>
      <c r="J814" t="str">
        <f>INDEX(products!$A$1:$G$49,MATCH(orders!$E814,products!$A$1:$A$49,0), MATCH(orders!J$1,products!$A$1:$G$1,0))</f>
        <v>Lib</v>
      </c>
      <c r="K814" t="str">
        <f>INDEX(products!$A$1:$G$49,MATCH(orders!$E814,products!$A$1:$A$49,0), MATCH(orders!K$1,products!$A$1:$G$1,0))</f>
        <v>D</v>
      </c>
      <c r="L814" s="3">
        <f>INDEX(products!$A$1:$G$49,MATCH(orders!$E814,products!$A$1:$A$49,0), MATCH(orders!L$1,products!$A$1:$G$1,0))</f>
        <v>2.5</v>
      </c>
      <c r="M814" s="4">
        <f>INDEX(products!$A$1:$G$49,MATCH(orders!$E814,products!$A$1:$A$49,0), MATCH(orders!M$1,products!$A$1:$G$1,0))</f>
        <v>29.784999999999997</v>
      </c>
      <c r="N814" s="4">
        <f t="shared" si="24"/>
        <v>178.70999999999998</v>
      </c>
      <c r="O814" t="str">
        <f t="shared" si="25"/>
        <v>Liberica</v>
      </c>
      <c r="P814" t="str" cm="1">
        <f t="array" ref="P814">_xlfn.IFS(K814 = "M", "Medium", K814 = "L", "Light", K814 = "D", "Dark")</f>
        <v>Dark</v>
      </c>
      <c r="Q814" t="str">
        <f>_xlfn.XLOOKUP(Orders[[#This Row],[Customer ID]],customers!$A$2:$A$1001,customers!$I$2:$I$1001,,0)</f>
        <v>Yes</v>
      </c>
    </row>
    <row r="815" spans="2:17" x14ac:dyDescent="0.35">
      <c r="B815" s="2" t="s">
        <v>5084</v>
      </c>
      <c r="C815" s="5">
        <v>44173</v>
      </c>
      <c r="D815" s="2" t="s">
        <v>5085</v>
      </c>
      <c r="E815" t="s">
        <v>6166</v>
      </c>
      <c r="F815" s="2">
        <v>1</v>
      </c>
      <c r="G815" s="2" t="str">
        <f>INDEX(customers!$A$2:$I$1001,MATCH(orders!$D815,customers!$A$2:$A$1001,0), MATCH(orders!G$1,customers!$A$1:$I$1,0))</f>
        <v>Conchita Bryde</v>
      </c>
      <c r="H815" s="2" t="str">
        <f>IF(INDEX(customers!$A$2:$I$1001,MATCH(orders!$D815,customers!$A$2:$A$1001,0), MATCH(orders!H$1,customers!$A$1:$I$1,0)) = 0, " ", INDEX(customers!$A$2:$I$1001,MATCH(orders!$D815,customers!$A$2:$A$1001,0), MATCH(orders!H$1,customers!$A$1:$I$1,0)))</f>
        <v>cbrydeml@tuttocitta.it</v>
      </c>
      <c r="I815" s="2" t="str">
        <f>_xlfn.XLOOKUP(D815,customers!$A$1:$A$1001,customers!$G$1:$G$1001,,0)</f>
        <v>United States</v>
      </c>
      <c r="J815" t="str">
        <f>INDEX(products!$A$1:$G$49,MATCH(orders!$E815,products!$A$1:$A$49,0), MATCH(orders!J$1,products!$A$1:$G$1,0))</f>
        <v>Exc</v>
      </c>
      <c r="K815" t="str">
        <f>INDEX(products!$A$1:$G$49,MATCH(orders!$E815,products!$A$1:$A$49,0), MATCH(orders!K$1,products!$A$1:$G$1,0))</f>
        <v>M</v>
      </c>
      <c r="L815" s="3">
        <f>INDEX(products!$A$1:$G$49,MATCH(orders!$E815,products!$A$1:$A$49,0), MATCH(orders!L$1,products!$A$1:$G$1,0))</f>
        <v>2.5</v>
      </c>
      <c r="M815" s="4">
        <f>INDEX(products!$A$1:$G$49,MATCH(orders!$E815,products!$A$1:$A$49,0), MATCH(orders!M$1,products!$A$1:$G$1,0))</f>
        <v>31.624999999999996</v>
      </c>
      <c r="N815" s="4">
        <f t="shared" si="24"/>
        <v>31.624999999999996</v>
      </c>
      <c r="O815" t="str">
        <f t="shared" si="25"/>
        <v>Excelsa</v>
      </c>
      <c r="P815" t="str" cm="1">
        <f t="array" ref="P815">_xlfn.IFS(K815 = "M", "Medium", K815 = "L", "Light", K815 = "D", "Dark")</f>
        <v>Medium</v>
      </c>
      <c r="Q815" t="str">
        <f>_xlfn.XLOOKUP(Orders[[#This Row],[Customer ID]],customers!$A$2:$A$1001,customers!$I$2:$I$1001,,0)</f>
        <v>Yes</v>
      </c>
    </row>
    <row r="816" spans="2:17" x14ac:dyDescent="0.35">
      <c r="B816" s="2" t="s">
        <v>5090</v>
      </c>
      <c r="C816" s="5">
        <v>43573</v>
      </c>
      <c r="D816" s="2" t="s">
        <v>5091</v>
      </c>
      <c r="E816" t="s">
        <v>6184</v>
      </c>
      <c r="F816" s="2">
        <v>2</v>
      </c>
      <c r="G816" s="2" t="str">
        <f>INDEX(customers!$A$2:$I$1001,MATCH(orders!$D816,customers!$A$2:$A$1001,0), MATCH(orders!G$1,customers!$A$1:$I$1,0))</f>
        <v>Silvanus Enefer</v>
      </c>
      <c r="H816" s="2" t="str">
        <f>IF(INDEX(customers!$A$2:$I$1001,MATCH(orders!$D816,customers!$A$2:$A$1001,0), MATCH(orders!H$1,customers!$A$1:$I$1,0)) = 0, " ", INDEX(customers!$A$2:$I$1001,MATCH(orders!$D816,customers!$A$2:$A$1001,0), MATCH(orders!H$1,customers!$A$1:$I$1,0)))</f>
        <v>senefermm@blog.com</v>
      </c>
      <c r="I816" s="2" t="str">
        <f>_xlfn.XLOOKUP(D816,customers!$A$1:$A$1001,customers!$G$1:$G$1001,,0)</f>
        <v>United States</v>
      </c>
      <c r="J816" t="str">
        <f>INDEX(products!$A$1:$G$49,MATCH(orders!$E816,products!$A$1:$A$49,0), MATCH(orders!J$1,products!$A$1:$G$1,0))</f>
        <v>Exc</v>
      </c>
      <c r="K816" t="str">
        <f>INDEX(products!$A$1:$G$49,MATCH(orders!$E816,products!$A$1:$A$49,0), MATCH(orders!K$1,products!$A$1:$G$1,0))</f>
        <v>L</v>
      </c>
      <c r="L816" s="3">
        <f>INDEX(products!$A$1:$G$49,MATCH(orders!$E816,products!$A$1:$A$49,0), MATCH(orders!L$1,products!$A$1:$G$1,0))</f>
        <v>0.2</v>
      </c>
      <c r="M816" s="4">
        <f>INDEX(products!$A$1:$G$49,MATCH(orders!$E816,products!$A$1:$A$49,0), MATCH(orders!M$1,products!$A$1:$G$1,0))</f>
        <v>4.4550000000000001</v>
      </c>
      <c r="N816" s="4">
        <f t="shared" si="24"/>
        <v>8.91</v>
      </c>
      <c r="O816" t="str">
        <f t="shared" si="25"/>
        <v>Excelsa</v>
      </c>
      <c r="P816" t="str" cm="1">
        <f t="array" ref="P816">_xlfn.IFS(K816 = "M", "Medium", K816 = "L", "Light", K816 = "D", "Dark")</f>
        <v>Light</v>
      </c>
      <c r="Q816" t="str">
        <f>_xlfn.XLOOKUP(Orders[[#This Row],[Customer ID]],customers!$A$2:$A$1001,customers!$I$2:$I$1001,,0)</f>
        <v>No</v>
      </c>
    </row>
    <row r="817" spans="2:17" x14ac:dyDescent="0.35">
      <c r="B817" s="2" t="s">
        <v>5096</v>
      </c>
      <c r="C817" s="5">
        <v>44200</v>
      </c>
      <c r="D817" s="2" t="s">
        <v>5097</v>
      </c>
      <c r="E817" t="s">
        <v>6146</v>
      </c>
      <c r="F817" s="2">
        <v>6</v>
      </c>
      <c r="G817" s="2" t="str">
        <f>INDEX(customers!$A$2:$I$1001,MATCH(orders!$D817,customers!$A$2:$A$1001,0), MATCH(orders!G$1,customers!$A$1:$I$1,0))</f>
        <v>Lenci Haggerstone</v>
      </c>
      <c r="H817" s="2" t="str">
        <f>IF(INDEX(customers!$A$2:$I$1001,MATCH(orders!$D817,customers!$A$2:$A$1001,0), MATCH(orders!H$1,customers!$A$1:$I$1,0)) = 0, " ", INDEX(customers!$A$2:$I$1001,MATCH(orders!$D817,customers!$A$2:$A$1001,0), MATCH(orders!H$1,customers!$A$1:$I$1,0)))</f>
        <v>lhaggerstonemn@independent.co.uk</v>
      </c>
      <c r="I817" s="2" t="str">
        <f>_xlfn.XLOOKUP(D817,customers!$A$1:$A$1001,customers!$G$1:$G$1001,,0)</f>
        <v>United States</v>
      </c>
      <c r="J817" t="str">
        <f>INDEX(products!$A$1:$G$49,MATCH(orders!$E817,products!$A$1:$A$49,0), MATCH(orders!J$1,products!$A$1:$G$1,0))</f>
        <v>Rob</v>
      </c>
      <c r="K817" t="str">
        <f>INDEX(products!$A$1:$G$49,MATCH(orders!$E817,products!$A$1:$A$49,0), MATCH(orders!K$1,products!$A$1:$G$1,0))</f>
        <v>M</v>
      </c>
      <c r="L817" s="3">
        <f>INDEX(products!$A$1:$G$49,MATCH(orders!$E817,products!$A$1:$A$49,0), MATCH(orders!L$1,products!$A$1:$G$1,0))</f>
        <v>0.5</v>
      </c>
      <c r="M817" s="4">
        <f>INDEX(products!$A$1:$G$49,MATCH(orders!$E817,products!$A$1:$A$49,0), MATCH(orders!M$1,products!$A$1:$G$1,0))</f>
        <v>5.97</v>
      </c>
      <c r="N817" s="4">
        <f t="shared" si="24"/>
        <v>35.82</v>
      </c>
      <c r="O817" t="str">
        <f t="shared" si="25"/>
        <v>Robusta</v>
      </c>
      <c r="P817" t="str" cm="1">
        <f t="array" ref="P817">_xlfn.IFS(K817 = "M", "Medium", K817 = "L", "Light", K817 = "D", "Dark")</f>
        <v>Medium</v>
      </c>
      <c r="Q817" t="str">
        <f>_xlfn.XLOOKUP(Orders[[#This Row],[Customer ID]],customers!$A$2:$A$1001,customers!$I$2:$I$1001,,0)</f>
        <v>No</v>
      </c>
    </row>
    <row r="818" spans="2:17" x14ac:dyDescent="0.35">
      <c r="B818" s="2" t="s">
        <v>5102</v>
      </c>
      <c r="C818" s="5">
        <v>43534</v>
      </c>
      <c r="D818" s="2" t="s">
        <v>5103</v>
      </c>
      <c r="E818" t="s">
        <v>6161</v>
      </c>
      <c r="F818" s="2">
        <v>4</v>
      </c>
      <c r="G818" s="2" t="str">
        <f>INDEX(customers!$A$2:$I$1001,MATCH(orders!$D818,customers!$A$2:$A$1001,0), MATCH(orders!G$1,customers!$A$1:$I$1,0))</f>
        <v>Marvin Gundry</v>
      </c>
      <c r="H818" s="2" t="str">
        <f>IF(INDEX(customers!$A$2:$I$1001,MATCH(orders!$D818,customers!$A$2:$A$1001,0), MATCH(orders!H$1,customers!$A$1:$I$1,0)) = 0, " ", INDEX(customers!$A$2:$I$1001,MATCH(orders!$D818,customers!$A$2:$A$1001,0), MATCH(orders!H$1,customers!$A$1:$I$1,0)))</f>
        <v>mgundrymo@omniture.com</v>
      </c>
      <c r="I818" s="2" t="str">
        <f>_xlfn.XLOOKUP(D818,customers!$A$1:$A$1001,customers!$G$1:$G$1001,,0)</f>
        <v>Ireland</v>
      </c>
      <c r="J818" t="str">
        <f>INDEX(products!$A$1:$G$49,MATCH(orders!$E818,products!$A$1:$A$49,0), MATCH(orders!J$1,products!$A$1:$G$1,0))</f>
        <v>Lib</v>
      </c>
      <c r="K818" t="str">
        <f>INDEX(products!$A$1:$G$49,MATCH(orders!$E818,products!$A$1:$A$49,0), MATCH(orders!K$1,products!$A$1:$G$1,0))</f>
        <v>L</v>
      </c>
      <c r="L818" s="3">
        <f>INDEX(products!$A$1:$G$49,MATCH(orders!$E818,products!$A$1:$A$49,0), MATCH(orders!L$1,products!$A$1:$G$1,0))</f>
        <v>0.5</v>
      </c>
      <c r="M818" s="4">
        <f>INDEX(products!$A$1:$G$49,MATCH(orders!$E818,products!$A$1:$A$49,0), MATCH(orders!M$1,products!$A$1:$G$1,0))</f>
        <v>9.51</v>
      </c>
      <c r="N818" s="4">
        <f t="shared" si="24"/>
        <v>38.04</v>
      </c>
      <c r="O818" t="str">
        <f t="shared" si="25"/>
        <v>Liberica</v>
      </c>
      <c r="P818" t="str" cm="1">
        <f t="array" ref="P818">_xlfn.IFS(K818 = "M", "Medium", K818 = "L", "Light", K818 = "D", "Dark")</f>
        <v>Light</v>
      </c>
      <c r="Q818" t="str">
        <f>_xlfn.XLOOKUP(Orders[[#This Row],[Customer ID]],customers!$A$2:$A$1001,customers!$I$2:$I$1001,,0)</f>
        <v>No</v>
      </c>
    </row>
    <row r="819" spans="2:17" x14ac:dyDescent="0.35">
      <c r="B819" s="2" t="s">
        <v>5107</v>
      </c>
      <c r="C819" s="5">
        <v>43798</v>
      </c>
      <c r="D819" s="2" t="s">
        <v>5108</v>
      </c>
      <c r="E819" t="s">
        <v>6169</v>
      </c>
      <c r="F819" s="2">
        <v>2</v>
      </c>
      <c r="G819" s="2" t="str">
        <f>INDEX(customers!$A$2:$I$1001,MATCH(orders!$D819,customers!$A$2:$A$1001,0), MATCH(orders!G$1,customers!$A$1:$I$1,0))</f>
        <v>Bayard Wellan</v>
      </c>
      <c r="H819" s="2" t="str">
        <f>IF(INDEX(customers!$A$2:$I$1001,MATCH(orders!$D819,customers!$A$2:$A$1001,0), MATCH(orders!H$1,customers!$A$1:$I$1,0)) = 0, " ", INDEX(customers!$A$2:$I$1001,MATCH(orders!$D819,customers!$A$2:$A$1001,0), MATCH(orders!H$1,customers!$A$1:$I$1,0)))</f>
        <v>bwellanmp@cafepress.com</v>
      </c>
      <c r="I819" s="2" t="str">
        <f>_xlfn.XLOOKUP(D819,customers!$A$1:$A$1001,customers!$G$1:$G$1001,,0)</f>
        <v>United States</v>
      </c>
      <c r="J819" t="str">
        <f>INDEX(products!$A$1:$G$49,MATCH(orders!$E819,products!$A$1:$A$49,0), MATCH(orders!J$1,products!$A$1:$G$1,0))</f>
        <v>Lib</v>
      </c>
      <c r="K819" t="str">
        <f>INDEX(products!$A$1:$G$49,MATCH(orders!$E819,products!$A$1:$A$49,0), MATCH(orders!K$1,products!$A$1:$G$1,0))</f>
        <v>D</v>
      </c>
      <c r="L819" s="3">
        <f>INDEX(products!$A$1:$G$49,MATCH(orders!$E819,products!$A$1:$A$49,0), MATCH(orders!L$1,products!$A$1:$G$1,0))</f>
        <v>0.5</v>
      </c>
      <c r="M819" s="4">
        <f>INDEX(products!$A$1:$G$49,MATCH(orders!$E819,products!$A$1:$A$49,0), MATCH(orders!M$1,products!$A$1:$G$1,0))</f>
        <v>7.77</v>
      </c>
      <c r="N819" s="4">
        <f t="shared" si="24"/>
        <v>15.54</v>
      </c>
      <c r="O819" t="str">
        <f t="shared" si="25"/>
        <v>Liberica</v>
      </c>
      <c r="P819" t="str" cm="1">
        <f t="array" ref="P819">_xlfn.IFS(K819 = "M", "Medium", K819 = "L", "Light", K819 = "D", "Dark")</f>
        <v>Dark</v>
      </c>
      <c r="Q819" t="str">
        <f>_xlfn.XLOOKUP(Orders[[#This Row],[Customer ID]],customers!$A$2:$A$1001,customers!$I$2:$I$1001,,0)</f>
        <v>No</v>
      </c>
    </row>
    <row r="820" spans="2:17" x14ac:dyDescent="0.35">
      <c r="B820" s="2" t="s">
        <v>5112</v>
      </c>
      <c r="C820" s="5">
        <v>44761</v>
      </c>
      <c r="D820" s="2" t="s">
        <v>5113</v>
      </c>
      <c r="E820" t="s">
        <v>6170</v>
      </c>
      <c r="F820" s="2">
        <v>5</v>
      </c>
      <c r="G820" s="2" t="str">
        <f>INDEX(customers!$A$2:$I$1001,MATCH(orders!$D820,customers!$A$2:$A$1001,0), MATCH(orders!G$1,customers!$A$1:$I$1,0))</f>
        <v>Allis Wilmore</v>
      </c>
      <c r="H820" s="2" t="str">
        <f>IF(INDEX(customers!$A$2:$I$1001,MATCH(orders!$D820,customers!$A$2:$A$1001,0), MATCH(orders!H$1,customers!$A$1:$I$1,0)) = 0, " ", INDEX(customers!$A$2:$I$1001,MATCH(orders!$D820,customers!$A$2:$A$1001,0), MATCH(orders!H$1,customers!$A$1:$I$1,0)))</f>
        <v xml:space="preserve"> </v>
      </c>
      <c r="I820" s="2" t="str">
        <f>_xlfn.XLOOKUP(D820,customers!$A$1:$A$1001,customers!$G$1:$G$1001,,0)</f>
        <v>United States</v>
      </c>
      <c r="J820" t="str">
        <f>INDEX(products!$A$1:$G$49,MATCH(orders!$E820,products!$A$1:$A$49,0), MATCH(orders!J$1,products!$A$1:$G$1,0))</f>
        <v>Lib</v>
      </c>
      <c r="K820" t="str">
        <f>INDEX(products!$A$1:$G$49,MATCH(orders!$E820,products!$A$1:$A$49,0), MATCH(orders!K$1,products!$A$1:$G$1,0))</f>
        <v>L</v>
      </c>
      <c r="L820" s="3">
        <f>INDEX(products!$A$1:$G$49,MATCH(orders!$E820,products!$A$1:$A$49,0), MATCH(orders!L$1,products!$A$1:$G$1,0))</f>
        <v>1</v>
      </c>
      <c r="M820" s="4">
        <f>INDEX(products!$A$1:$G$49,MATCH(orders!$E820,products!$A$1:$A$49,0), MATCH(orders!M$1,products!$A$1:$G$1,0))</f>
        <v>15.85</v>
      </c>
      <c r="N820" s="4">
        <f t="shared" si="24"/>
        <v>79.25</v>
      </c>
      <c r="O820" t="str">
        <f t="shared" si="25"/>
        <v>Liberica</v>
      </c>
      <c r="P820" t="str" cm="1">
        <f t="array" ref="P820">_xlfn.IFS(K820 = "M", "Medium", K820 = "L", "Light", K820 = "D", "Dark")</f>
        <v>Light</v>
      </c>
      <c r="Q820" t="str">
        <f>_xlfn.XLOOKUP(Orders[[#This Row],[Customer ID]],customers!$A$2:$A$1001,customers!$I$2:$I$1001,,0)</f>
        <v>No</v>
      </c>
    </row>
    <row r="821" spans="2:17" x14ac:dyDescent="0.35">
      <c r="B821" s="2" t="s">
        <v>5117</v>
      </c>
      <c r="C821" s="5">
        <v>44008</v>
      </c>
      <c r="D821" s="2" t="s">
        <v>5118</v>
      </c>
      <c r="E821" t="s">
        <v>6145</v>
      </c>
      <c r="F821" s="2">
        <v>1</v>
      </c>
      <c r="G821" s="2" t="str">
        <f>INDEX(customers!$A$2:$I$1001,MATCH(orders!$D821,customers!$A$2:$A$1001,0), MATCH(orders!G$1,customers!$A$1:$I$1,0))</f>
        <v>Caddric Atcheson</v>
      </c>
      <c r="H821" s="2" t="str">
        <f>IF(INDEX(customers!$A$2:$I$1001,MATCH(orders!$D821,customers!$A$2:$A$1001,0), MATCH(orders!H$1,customers!$A$1:$I$1,0)) = 0, " ", INDEX(customers!$A$2:$I$1001,MATCH(orders!$D821,customers!$A$2:$A$1001,0), MATCH(orders!H$1,customers!$A$1:$I$1,0)))</f>
        <v>catchesonmr@xinhuanet.com</v>
      </c>
      <c r="I821" s="2" t="str">
        <f>_xlfn.XLOOKUP(D821,customers!$A$1:$A$1001,customers!$G$1:$G$1001,,0)</f>
        <v>United States</v>
      </c>
      <c r="J821" t="str">
        <f>INDEX(products!$A$1:$G$49,MATCH(orders!$E821,products!$A$1:$A$49,0), MATCH(orders!J$1,products!$A$1:$G$1,0))</f>
        <v>Lib</v>
      </c>
      <c r="K821" t="str">
        <f>INDEX(products!$A$1:$G$49,MATCH(orders!$E821,products!$A$1:$A$49,0), MATCH(orders!K$1,products!$A$1:$G$1,0))</f>
        <v>L</v>
      </c>
      <c r="L821" s="3">
        <f>INDEX(products!$A$1:$G$49,MATCH(orders!$E821,products!$A$1:$A$49,0), MATCH(orders!L$1,products!$A$1:$G$1,0))</f>
        <v>0.2</v>
      </c>
      <c r="M821" s="4">
        <f>INDEX(products!$A$1:$G$49,MATCH(orders!$E821,products!$A$1:$A$49,0), MATCH(orders!M$1,products!$A$1:$G$1,0))</f>
        <v>4.7549999999999999</v>
      </c>
      <c r="N821" s="4">
        <f t="shared" si="24"/>
        <v>4.7549999999999999</v>
      </c>
      <c r="O821" t="str">
        <f t="shared" si="25"/>
        <v>Liberica</v>
      </c>
      <c r="P821" t="str" cm="1">
        <f t="array" ref="P821">_xlfn.IFS(K821 = "M", "Medium", K821 = "L", "Light", K821 = "D", "Dark")</f>
        <v>Light</v>
      </c>
      <c r="Q821" t="str">
        <f>_xlfn.XLOOKUP(Orders[[#This Row],[Customer ID]],customers!$A$2:$A$1001,customers!$I$2:$I$1001,,0)</f>
        <v>Yes</v>
      </c>
    </row>
    <row r="822" spans="2:17" x14ac:dyDescent="0.35">
      <c r="B822" s="2" t="s">
        <v>5123</v>
      </c>
      <c r="C822" s="5">
        <v>43510</v>
      </c>
      <c r="D822" s="2" t="s">
        <v>5124</v>
      </c>
      <c r="E822" t="s">
        <v>6141</v>
      </c>
      <c r="F822" s="2">
        <v>4</v>
      </c>
      <c r="G822" s="2" t="str">
        <f>INDEX(customers!$A$2:$I$1001,MATCH(orders!$D822,customers!$A$2:$A$1001,0), MATCH(orders!G$1,customers!$A$1:$I$1,0))</f>
        <v>Eustace Stenton</v>
      </c>
      <c r="H822" s="2" t="str">
        <f>IF(INDEX(customers!$A$2:$I$1001,MATCH(orders!$D822,customers!$A$2:$A$1001,0), MATCH(orders!H$1,customers!$A$1:$I$1,0)) = 0, " ", INDEX(customers!$A$2:$I$1001,MATCH(orders!$D822,customers!$A$2:$A$1001,0), MATCH(orders!H$1,customers!$A$1:$I$1,0)))</f>
        <v>estentonms@google.it</v>
      </c>
      <c r="I822" s="2" t="str">
        <f>_xlfn.XLOOKUP(D822,customers!$A$1:$A$1001,customers!$G$1:$G$1001,,0)</f>
        <v>United States</v>
      </c>
      <c r="J822" t="str">
        <f>INDEX(products!$A$1:$G$49,MATCH(orders!$E822,products!$A$1:$A$49,0), MATCH(orders!J$1,products!$A$1:$G$1,0))</f>
        <v>Exc</v>
      </c>
      <c r="K822" t="str">
        <f>INDEX(products!$A$1:$G$49,MATCH(orders!$E822,products!$A$1:$A$49,0), MATCH(orders!K$1,products!$A$1:$G$1,0))</f>
        <v>M</v>
      </c>
      <c r="L822" s="3">
        <f>INDEX(products!$A$1:$G$49,MATCH(orders!$E822,products!$A$1:$A$49,0), MATCH(orders!L$1,products!$A$1:$G$1,0))</f>
        <v>1</v>
      </c>
      <c r="M822" s="4">
        <f>INDEX(products!$A$1:$G$49,MATCH(orders!$E822,products!$A$1:$A$49,0), MATCH(orders!M$1,products!$A$1:$G$1,0))</f>
        <v>13.75</v>
      </c>
      <c r="N822" s="4">
        <f t="shared" si="24"/>
        <v>55</v>
      </c>
      <c r="O822" t="str">
        <f t="shared" si="25"/>
        <v>Excelsa</v>
      </c>
      <c r="P822" t="str" cm="1">
        <f t="array" ref="P822">_xlfn.IFS(K822 = "M", "Medium", K822 = "L", "Light", K822 = "D", "Dark")</f>
        <v>Medium</v>
      </c>
      <c r="Q822" t="str">
        <f>_xlfn.XLOOKUP(Orders[[#This Row],[Customer ID]],customers!$A$2:$A$1001,customers!$I$2:$I$1001,,0)</f>
        <v>Yes</v>
      </c>
    </row>
    <row r="823" spans="2:17" x14ac:dyDescent="0.35">
      <c r="B823" s="2" t="s">
        <v>5129</v>
      </c>
      <c r="C823" s="5">
        <v>44144</v>
      </c>
      <c r="D823" s="2" t="s">
        <v>5130</v>
      </c>
      <c r="E823" t="s">
        <v>6172</v>
      </c>
      <c r="F823" s="2">
        <v>5</v>
      </c>
      <c r="G823" s="2" t="str">
        <f>INDEX(customers!$A$2:$I$1001,MATCH(orders!$D823,customers!$A$2:$A$1001,0), MATCH(orders!G$1,customers!$A$1:$I$1,0))</f>
        <v>Ericka Tripp</v>
      </c>
      <c r="H823" s="2" t="str">
        <f>IF(INDEX(customers!$A$2:$I$1001,MATCH(orders!$D823,customers!$A$2:$A$1001,0), MATCH(orders!H$1,customers!$A$1:$I$1,0)) = 0, " ", INDEX(customers!$A$2:$I$1001,MATCH(orders!$D823,customers!$A$2:$A$1001,0), MATCH(orders!H$1,customers!$A$1:$I$1,0)))</f>
        <v>etrippmt@wp.com</v>
      </c>
      <c r="I823" s="2" t="str">
        <f>_xlfn.XLOOKUP(D823,customers!$A$1:$A$1001,customers!$G$1:$G$1001,,0)</f>
        <v>United States</v>
      </c>
      <c r="J823" t="str">
        <f>INDEX(products!$A$1:$G$49,MATCH(orders!$E823,products!$A$1:$A$49,0), MATCH(orders!J$1,products!$A$1:$G$1,0))</f>
        <v>Rob</v>
      </c>
      <c r="K823" t="str">
        <f>INDEX(products!$A$1:$G$49,MATCH(orders!$E823,products!$A$1:$A$49,0), MATCH(orders!K$1,products!$A$1:$G$1,0))</f>
        <v>D</v>
      </c>
      <c r="L823" s="3">
        <f>INDEX(products!$A$1:$G$49,MATCH(orders!$E823,products!$A$1:$A$49,0), MATCH(orders!L$1,products!$A$1:$G$1,0))</f>
        <v>0.5</v>
      </c>
      <c r="M823" s="4">
        <f>INDEX(products!$A$1:$G$49,MATCH(orders!$E823,products!$A$1:$A$49,0), MATCH(orders!M$1,products!$A$1:$G$1,0))</f>
        <v>5.3699999999999992</v>
      </c>
      <c r="N823" s="4">
        <f t="shared" si="24"/>
        <v>26.849999999999994</v>
      </c>
      <c r="O823" t="str">
        <f t="shared" si="25"/>
        <v>Robusta</v>
      </c>
      <c r="P823" t="str" cm="1">
        <f t="array" ref="P823">_xlfn.IFS(K823 = "M", "Medium", K823 = "L", "Light", K823 = "D", "Dark")</f>
        <v>Dark</v>
      </c>
      <c r="Q823" t="str">
        <f>_xlfn.XLOOKUP(Orders[[#This Row],[Customer ID]],customers!$A$2:$A$1001,customers!$I$2:$I$1001,,0)</f>
        <v>No</v>
      </c>
    </row>
    <row r="824" spans="2:17" x14ac:dyDescent="0.35">
      <c r="B824" s="2" t="s">
        <v>5135</v>
      </c>
      <c r="C824" s="5">
        <v>43585</v>
      </c>
      <c r="D824" s="2" t="s">
        <v>5136</v>
      </c>
      <c r="E824" t="s">
        <v>6148</v>
      </c>
      <c r="F824" s="2">
        <v>4</v>
      </c>
      <c r="G824" s="2" t="str">
        <f>INDEX(customers!$A$2:$I$1001,MATCH(orders!$D824,customers!$A$2:$A$1001,0), MATCH(orders!G$1,customers!$A$1:$I$1,0))</f>
        <v>Lyndsey MacManus</v>
      </c>
      <c r="H824" s="2" t="str">
        <f>IF(INDEX(customers!$A$2:$I$1001,MATCH(orders!$D824,customers!$A$2:$A$1001,0), MATCH(orders!H$1,customers!$A$1:$I$1,0)) = 0, " ", INDEX(customers!$A$2:$I$1001,MATCH(orders!$D824,customers!$A$2:$A$1001,0), MATCH(orders!H$1,customers!$A$1:$I$1,0)))</f>
        <v>lmacmanusmu@imdb.com</v>
      </c>
      <c r="I824" s="2" t="str">
        <f>_xlfn.XLOOKUP(D824,customers!$A$1:$A$1001,customers!$G$1:$G$1001,,0)</f>
        <v>United States</v>
      </c>
      <c r="J824" t="str">
        <f>INDEX(products!$A$1:$G$49,MATCH(orders!$E824,products!$A$1:$A$49,0), MATCH(orders!J$1,products!$A$1:$G$1,0))</f>
        <v>Exc</v>
      </c>
      <c r="K824" t="str">
        <f>INDEX(products!$A$1:$G$49,MATCH(orders!$E824,products!$A$1:$A$49,0), MATCH(orders!K$1,products!$A$1:$G$1,0))</f>
        <v>L</v>
      </c>
      <c r="L824" s="3">
        <f>INDEX(products!$A$1:$G$49,MATCH(orders!$E824,products!$A$1:$A$49,0), MATCH(orders!L$1,products!$A$1:$G$1,0))</f>
        <v>2.5</v>
      </c>
      <c r="M824" s="4">
        <f>INDEX(products!$A$1:$G$49,MATCH(orders!$E824,products!$A$1:$A$49,0), MATCH(orders!M$1,products!$A$1:$G$1,0))</f>
        <v>34.154999999999994</v>
      </c>
      <c r="N824" s="4">
        <f t="shared" si="24"/>
        <v>136.61999999999998</v>
      </c>
      <c r="O824" t="str">
        <f t="shared" si="25"/>
        <v>Excelsa</v>
      </c>
      <c r="P824" t="str" cm="1">
        <f t="array" ref="P824">_xlfn.IFS(K824 = "M", "Medium", K824 = "L", "Light", K824 = "D", "Dark")</f>
        <v>Light</v>
      </c>
      <c r="Q824" t="str">
        <f>_xlfn.XLOOKUP(Orders[[#This Row],[Customer ID]],customers!$A$2:$A$1001,customers!$I$2:$I$1001,,0)</f>
        <v>No</v>
      </c>
    </row>
    <row r="825" spans="2:17" x14ac:dyDescent="0.35">
      <c r="B825" s="2" t="s">
        <v>5141</v>
      </c>
      <c r="C825" s="5">
        <v>44134</v>
      </c>
      <c r="D825" s="2" t="s">
        <v>5142</v>
      </c>
      <c r="E825" t="s">
        <v>6170</v>
      </c>
      <c r="F825" s="2">
        <v>3</v>
      </c>
      <c r="G825" s="2" t="str">
        <f>INDEX(customers!$A$2:$I$1001,MATCH(orders!$D825,customers!$A$2:$A$1001,0), MATCH(orders!G$1,customers!$A$1:$I$1,0))</f>
        <v>Tess Benediktovich</v>
      </c>
      <c r="H825" s="2" t="str">
        <f>IF(INDEX(customers!$A$2:$I$1001,MATCH(orders!$D825,customers!$A$2:$A$1001,0), MATCH(orders!H$1,customers!$A$1:$I$1,0)) = 0, " ", INDEX(customers!$A$2:$I$1001,MATCH(orders!$D825,customers!$A$2:$A$1001,0), MATCH(orders!H$1,customers!$A$1:$I$1,0)))</f>
        <v>tbenediktovichmv@ebay.com</v>
      </c>
      <c r="I825" s="2" t="str">
        <f>_xlfn.XLOOKUP(D825,customers!$A$1:$A$1001,customers!$G$1:$G$1001,,0)</f>
        <v>United States</v>
      </c>
      <c r="J825" t="str">
        <f>INDEX(products!$A$1:$G$49,MATCH(orders!$E825,products!$A$1:$A$49,0), MATCH(orders!J$1,products!$A$1:$G$1,0))</f>
        <v>Lib</v>
      </c>
      <c r="K825" t="str">
        <f>INDEX(products!$A$1:$G$49,MATCH(orders!$E825,products!$A$1:$A$49,0), MATCH(orders!K$1,products!$A$1:$G$1,0))</f>
        <v>L</v>
      </c>
      <c r="L825" s="3">
        <f>INDEX(products!$A$1:$G$49,MATCH(orders!$E825,products!$A$1:$A$49,0), MATCH(orders!L$1,products!$A$1:$G$1,0))</f>
        <v>1</v>
      </c>
      <c r="M825" s="4">
        <f>INDEX(products!$A$1:$G$49,MATCH(orders!$E825,products!$A$1:$A$49,0), MATCH(orders!M$1,products!$A$1:$G$1,0))</f>
        <v>15.85</v>
      </c>
      <c r="N825" s="4">
        <f t="shared" si="24"/>
        <v>47.55</v>
      </c>
      <c r="O825" t="str">
        <f t="shared" si="25"/>
        <v>Liberica</v>
      </c>
      <c r="P825" t="str" cm="1">
        <f t="array" ref="P825">_xlfn.IFS(K825 = "M", "Medium", K825 = "L", "Light", K825 = "D", "Dark")</f>
        <v>Light</v>
      </c>
      <c r="Q825" t="str">
        <f>_xlfn.XLOOKUP(Orders[[#This Row],[Customer ID]],customers!$A$2:$A$1001,customers!$I$2:$I$1001,,0)</f>
        <v>Yes</v>
      </c>
    </row>
    <row r="826" spans="2:17" x14ac:dyDescent="0.35">
      <c r="B826" s="2" t="s">
        <v>5147</v>
      </c>
      <c r="C826" s="5">
        <v>43781</v>
      </c>
      <c r="D826" s="2" t="s">
        <v>5148</v>
      </c>
      <c r="E826" t="s">
        <v>6152</v>
      </c>
      <c r="F826" s="2">
        <v>5</v>
      </c>
      <c r="G826" s="2" t="str">
        <f>INDEX(customers!$A$2:$I$1001,MATCH(orders!$D826,customers!$A$2:$A$1001,0), MATCH(orders!G$1,customers!$A$1:$I$1,0))</f>
        <v>Correy Bourner</v>
      </c>
      <c r="H826" s="2" t="str">
        <f>IF(INDEX(customers!$A$2:$I$1001,MATCH(orders!$D826,customers!$A$2:$A$1001,0), MATCH(orders!H$1,customers!$A$1:$I$1,0)) = 0, " ", INDEX(customers!$A$2:$I$1001,MATCH(orders!$D826,customers!$A$2:$A$1001,0), MATCH(orders!H$1,customers!$A$1:$I$1,0)))</f>
        <v>cbournermw@chronoengine.com</v>
      </c>
      <c r="I826" s="2" t="str">
        <f>_xlfn.XLOOKUP(D826,customers!$A$1:$A$1001,customers!$G$1:$G$1001,,0)</f>
        <v>United States</v>
      </c>
      <c r="J826" t="str">
        <f>INDEX(products!$A$1:$G$49,MATCH(orders!$E826,products!$A$1:$A$49,0), MATCH(orders!J$1,products!$A$1:$G$1,0))</f>
        <v>Ara</v>
      </c>
      <c r="K826" t="str">
        <f>INDEX(products!$A$1:$G$49,MATCH(orders!$E826,products!$A$1:$A$49,0), MATCH(orders!K$1,products!$A$1:$G$1,0))</f>
        <v>M</v>
      </c>
      <c r="L826" s="3">
        <f>INDEX(products!$A$1:$G$49,MATCH(orders!$E826,products!$A$1:$A$49,0), MATCH(orders!L$1,products!$A$1:$G$1,0))</f>
        <v>0.2</v>
      </c>
      <c r="M826" s="4">
        <f>INDEX(products!$A$1:$G$49,MATCH(orders!$E826,products!$A$1:$A$49,0), MATCH(orders!M$1,products!$A$1:$G$1,0))</f>
        <v>3.375</v>
      </c>
      <c r="N826" s="4">
        <f t="shared" si="24"/>
        <v>16.875</v>
      </c>
      <c r="O826" t="str">
        <f t="shared" si="25"/>
        <v>Arabica</v>
      </c>
      <c r="P826" t="str" cm="1">
        <f t="array" ref="P826">_xlfn.IFS(K826 = "M", "Medium", K826 = "L", "Light", K826 = "D", "Dark")</f>
        <v>Medium</v>
      </c>
      <c r="Q826" t="str">
        <f>_xlfn.XLOOKUP(Orders[[#This Row],[Customer ID]],customers!$A$2:$A$1001,customers!$I$2:$I$1001,,0)</f>
        <v>Yes</v>
      </c>
    </row>
    <row r="827" spans="2:17" x14ac:dyDescent="0.35">
      <c r="B827" s="2" t="s">
        <v>5152</v>
      </c>
      <c r="C827" s="5">
        <v>44603</v>
      </c>
      <c r="D827" s="2" t="s">
        <v>5188</v>
      </c>
      <c r="E827" t="s">
        <v>6147</v>
      </c>
      <c r="F827" s="2">
        <v>3</v>
      </c>
      <c r="G827" s="2" t="str">
        <f>INDEX(customers!$A$2:$I$1001,MATCH(orders!$D827,customers!$A$2:$A$1001,0), MATCH(orders!G$1,customers!$A$1:$I$1,0))</f>
        <v>Odelia Skerme</v>
      </c>
      <c r="H827" s="2" t="str">
        <f>IF(INDEX(customers!$A$2:$I$1001,MATCH(orders!$D827,customers!$A$2:$A$1001,0), MATCH(orders!H$1,customers!$A$1:$I$1,0)) = 0, " ", INDEX(customers!$A$2:$I$1001,MATCH(orders!$D827,customers!$A$2:$A$1001,0), MATCH(orders!H$1,customers!$A$1:$I$1,0)))</f>
        <v>oskermen3@hatena.ne.jp</v>
      </c>
      <c r="I827" s="2" t="str">
        <f>_xlfn.XLOOKUP(D827,customers!$A$1:$A$1001,customers!$G$1:$G$1001,,0)</f>
        <v>United States</v>
      </c>
      <c r="J827" t="str">
        <f>INDEX(products!$A$1:$G$49,MATCH(orders!$E827,products!$A$1:$A$49,0), MATCH(orders!J$1,products!$A$1:$G$1,0))</f>
        <v>Ara</v>
      </c>
      <c r="K827" t="str">
        <f>INDEX(products!$A$1:$G$49,MATCH(orders!$E827,products!$A$1:$A$49,0), MATCH(orders!K$1,products!$A$1:$G$1,0))</f>
        <v>D</v>
      </c>
      <c r="L827" s="3">
        <f>INDEX(products!$A$1:$G$49,MATCH(orders!$E827,products!$A$1:$A$49,0), MATCH(orders!L$1,products!$A$1:$G$1,0))</f>
        <v>1</v>
      </c>
      <c r="M827" s="4">
        <f>INDEX(products!$A$1:$G$49,MATCH(orders!$E827,products!$A$1:$A$49,0), MATCH(orders!M$1,products!$A$1:$G$1,0))</f>
        <v>9.9499999999999993</v>
      </c>
      <c r="N827" s="4">
        <f t="shared" si="24"/>
        <v>29.849999999999998</v>
      </c>
      <c r="O827" t="str">
        <f t="shared" si="25"/>
        <v>Arabica</v>
      </c>
      <c r="P827" t="str" cm="1">
        <f t="array" ref="P827">_xlfn.IFS(K827 = "M", "Medium", K827 = "L", "Light", K827 = "D", "Dark")</f>
        <v>Dark</v>
      </c>
      <c r="Q827" t="str">
        <f>_xlfn.XLOOKUP(Orders[[#This Row],[Customer ID]],customers!$A$2:$A$1001,customers!$I$2:$I$1001,,0)</f>
        <v>Yes</v>
      </c>
    </row>
    <row r="828" spans="2:17" x14ac:dyDescent="0.35">
      <c r="B828" s="2" t="s">
        <v>5158</v>
      </c>
      <c r="C828" s="5">
        <v>44283</v>
      </c>
      <c r="D828" s="2" t="s">
        <v>5159</v>
      </c>
      <c r="E828" t="s">
        <v>6139</v>
      </c>
      <c r="F828" s="2">
        <v>5</v>
      </c>
      <c r="G828" s="2" t="str">
        <f>INDEX(customers!$A$2:$I$1001,MATCH(orders!$D828,customers!$A$2:$A$1001,0), MATCH(orders!G$1,customers!$A$1:$I$1,0))</f>
        <v>Kandy Heddan</v>
      </c>
      <c r="H828" s="2" t="str">
        <f>IF(INDEX(customers!$A$2:$I$1001,MATCH(orders!$D828,customers!$A$2:$A$1001,0), MATCH(orders!H$1,customers!$A$1:$I$1,0)) = 0, " ", INDEX(customers!$A$2:$I$1001,MATCH(orders!$D828,customers!$A$2:$A$1001,0), MATCH(orders!H$1,customers!$A$1:$I$1,0)))</f>
        <v>kheddanmy@icq.com</v>
      </c>
      <c r="I828" s="2" t="str">
        <f>_xlfn.XLOOKUP(D828,customers!$A$1:$A$1001,customers!$G$1:$G$1001,,0)</f>
        <v>United States</v>
      </c>
      <c r="J828" t="str">
        <f>INDEX(products!$A$1:$G$49,MATCH(orders!$E828,products!$A$1:$A$49,0), MATCH(orders!J$1,products!$A$1:$G$1,0))</f>
        <v>Exc</v>
      </c>
      <c r="K828" t="str">
        <f>INDEX(products!$A$1:$G$49,MATCH(orders!$E828,products!$A$1:$A$49,0), MATCH(orders!K$1,products!$A$1:$G$1,0))</f>
        <v>M</v>
      </c>
      <c r="L828" s="3">
        <f>INDEX(products!$A$1:$G$49,MATCH(orders!$E828,products!$A$1:$A$49,0), MATCH(orders!L$1,products!$A$1:$G$1,0))</f>
        <v>0.5</v>
      </c>
      <c r="M828" s="4">
        <f>INDEX(products!$A$1:$G$49,MATCH(orders!$E828,products!$A$1:$A$49,0), MATCH(orders!M$1,products!$A$1:$G$1,0))</f>
        <v>8.25</v>
      </c>
      <c r="N828" s="4">
        <f t="shared" si="24"/>
        <v>41.25</v>
      </c>
      <c r="O828" t="str">
        <f t="shared" si="25"/>
        <v>Excelsa</v>
      </c>
      <c r="P828" t="str" cm="1">
        <f t="array" ref="P828">_xlfn.IFS(K828 = "M", "Medium", K828 = "L", "Light", K828 = "D", "Dark")</f>
        <v>Medium</v>
      </c>
      <c r="Q828" t="str">
        <f>_xlfn.XLOOKUP(Orders[[#This Row],[Customer ID]],customers!$A$2:$A$1001,customers!$I$2:$I$1001,,0)</f>
        <v>Yes</v>
      </c>
    </row>
    <row r="829" spans="2:17" x14ac:dyDescent="0.35">
      <c r="B829" s="2" t="s">
        <v>5164</v>
      </c>
      <c r="C829" s="5">
        <v>44540</v>
      </c>
      <c r="D829" s="2" t="s">
        <v>5165</v>
      </c>
      <c r="E829" t="s">
        <v>6156</v>
      </c>
      <c r="F829" s="2">
        <v>5</v>
      </c>
      <c r="G829" s="2" t="str">
        <f>INDEX(customers!$A$2:$I$1001,MATCH(orders!$D829,customers!$A$2:$A$1001,0), MATCH(orders!G$1,customers!$A$1:$I$1,0))</f>
        <v>Ibby Charters</v>
      </c>
      <c r="H829" s="2" t="str">
        <f>IF(INDEX(customers!$A$2:$I$1001,MATCH(orders!$D829,customers!$A$2:$A$1001,0), MATCH(orders!H$1,customers!$A$1:$I$1,0)) = 0, " ", INDEX(customers!$A$2:$I$1001,MATCH(orders!$D829,customers!$A$2:$A$1001,0), MATCH(orders!H$1,customers!$A$1:$I$1,0)))</f>
        <v>ichartersmz@abc.net.au</v>
      </c>
      <c r="I829" s="2" t="str">
        <f>_xlfn.XLOOKUP(D829,customers!$A$1:$A$1001,customers!$G$1:$G$1001,,0)</f>
        <v>United States</v>
      </c>
      <c r="J829" t="str">
        <f>INDEX(products!$A$1:$G$49,MATCH(orders!$E829,products!$A$1:$A$49,0), MATCH(orders!J$1,products!$A$1:$G$1,0))</f>
        <v>Exc</v>
      </c>
      <c r="K829" t="str">
        <f>INDEX(products!$A$1:$G$49,MATCH(orders!$E829,products!$A$1:$A$49,0), MATCH(orders!K$1,products!$A$1:$G$1,0))</f>
        <v>M</v>
      </c>
      <c r="L829" s="3">
        <f>INDEX(products!$A$1:$G$49,MATCH(orders!$E829,products!$A$1:$A$49,0), MATCH(orders!L$1,products!$A$1:$G$1,0))</f>
        <v>0.2</v>
      </c>
      <c r="M829" s="4">
        <f>INDEX(products!$A$1:$G$49,MATCH(orders!$E829,products!$A$1:$A$49,0), MATCH(orders!M$1,products!$A$1:$G$1,0))</f>
        <v>4.125</v>
      </c>
      <c r="N829" s="4">
        <f t="shared" si="24"/>
        <v>20.625</v>
      </c>
      <c r="O829" t="str">
        <f t="shared" si="25"/>
        <v>Excelsa</v>
      </c>
      <c r="P829" t="str" cm="1">
        <f t="array" ref="P829">_xlfn.IFS(K829 = "M", "Medium", K829 = "L", "Light", K829 = "D", "Dark")</f>
        <v>Medium</v>
      </c>
      <c r="Q829" t="str">
        <f>_xlfn.XLOOKUP(Orders[[#This Row],[Customer ID]],customers!$A$2:$A$1001,customers!$I$2:$I$1001,,0)</f>
        <v>No</v>
      </c>
    </row>
    <row r="830" spans="2:17" x14ac:dyDescent="0.35">
      <c r="B830" s="2" t="s">
        <v>5170</v>
      </c>
      <c r="C830" s="5">
        <v>44505</v>
      </c>
      <c r="D830" s="2" t="s">
        <v>5171</v>
      </c>
      <c r="E830" t="s">
        <v>6168</v>
      </c>
      <c r="F830" s="2">
        <v>6</v>
      </c>
      <c r="G830" s="2" t="str">
        <f>INDEX(customers!$A$2:$I$1001,MATCH(orders!$D830,customers!$A$2:$A$1001,0), MATCH(orders!G$1,customers!$A$1:$I$1,0))</f>
        <v>Adora Roubert</v>
      </c>
      <c r="H830" s="2" t="str">
        <f>IF(INDEX(customers!$A$2:$I$1001,MATCH(orders!$D830,customers!$A$2:$A$1001,0), MATCH(orders!H$1,customers!$A$1:$I$1,0)) = 0, " ", INDEX(customers!$A$2:$I$1001,MATCH(orders!$D830,customers!$A$2:$A$1001,0), MATCH(orders!H$1,customers!$A$1:$I$1,0)))</f>
        <v>aroubertn0@tmall.com</v>
      </c>
      <c r="I830" s="2" t="str">
        <f>_xlfn.XLOOKUP(D830,customers!$A$1:$A$1001,customers!$G$1:$G$1001,,0)</f>
        <v>United States</v>
      </c>
      <c r="J830" t="str">
        <f>INDEX(products!$A$1:$G$49,MATCH(orders!$E830,products!$A$1:$A$49,0), MATCH(orders!J$1,products!$A$1:$G$1,0))</f>
        <v>Ara</v>
      </c>
      <c r="K830" t="str">
        <f>INDEX(products!$A$1:$G$49,MATCH(orders!$E830,products!$A$1:$A$49,0), MATCH(orders!K$1,products!$A$1:$G$1,0))</f>
        <v>D</v>
      </c>
      <c r="L830" s="3">
        <f>INDEX(products!$A$1:$G$49,MATCH(orders!$E830,products!$A$1:$A$49,0), MATCH(orders!L$1,products!$A$1:$G$1,0))</f>
        <v>2.5</v>
      </c>
      <c r="M830" s="4">
        <f>INDEX(products!$A$1:$G$49,MATCH(orders!$E830,products!$A$1:$A$49,0), MATCH(orders!M$1,products!$A$1:$G$1,0))</f>
        <v>22.884999999999998</v>
      </c>
      <c r="N830" s="4">
        <f t="shared" si="24"/>
        <v>137.31</v>
      </c>
      <c r="O830" t="str">
        <f t="shared" si="25"/>
        <v>Arabica</v>
      </c>
      <c r="P830" t="str" cm="1">
        <f t="array" ref="P830">_xlfn.IFS(K830 = "M", "Medium", K830 = "L", "Light", K830 = "D", "Dark")</f>
        <v>Dark</v>
      </c>
      <c r="Q830" t="str">
        <f>_xlfn.XLOOKUP(Orders[[#This Row],[Customer ID]],customers!$A$2:$A$1001,customers!$I$2:$I$1001,,0)</f>
        <v>Yes</v>
      </c>
    </row>
    <row r="831" spans="2:17" x14ac:dyDescent="0.35">
      <c r="B831" s="2" t="s">
        <v>5176</v>
      </c>
      <c r="C831" s="5">
        <v>43890</v>
      </c>
      <c r="D831" s="2" t="s">
        <v>5177</v>
      </c>
      <c r="E831" t="s">
        <v>6154</v>
      </c>
      <c r="F831" s="2">
        <v>1</v>
      </c>
      <c r="G831" s="2" t="str">
        <f>INDEX(customers!$A$2:$I$1001,MATCH(orders!$D831,customers!$A$2:$A$1001,0), MATCH(orders!G$1,customers!$A$1:$I$1,0))</f>
        <v>Hillel Mairs</v>
      </c>
      <c r="H831" s="2" t="str">
        <f>IF(INDEX(customers!$A$2:$I$1001,MATCH(orders!$D831,customers!$A$2:$A$1001,0), MATCH(orders!H$1,customers!$A$1:$I$1,0)) = 0, " ", INDEX(customers!$A$2:$I$1001,MATCH(orders!$D831,customers!$A$2:$A$1001,0), MATCH(orders!H$1,customers!$A$1:$I$1,0)))</f>
        <v>hmairsn1@so-net.ne.jp</v>
      </c>
      <c r="I831" s="2" t="str">
        <f>_xlfn.XLOOKUP(D831,customers!$A$1:$A$1001,customers!$G$1:$G$1001,,0)</f>
        <v>United States</v>
      </c>
      <c r="J831" t="str">
        <f>INDEX(products!$A$1:$G$49,MATCH(orders!$E831,products!$A$1:$A$49,0), MATCH(orders!J$1,products!$A$1:$G$1,0))</f>
        <v>Ara</v>
      </c>
      <c r="K831" t="str">
        <f>INDEX(products!$A$1:$G$49,MATCH(orders!$E831,products!$A$1:$A$49,0), MATCH(orders!K$1,products!$A$1:$G$1,0))</f>
        <v>D</v>
      </c>
      <c r="L831" s="3">
        <f>INDEX(products!$A$1:$G$49,MATCH(orders!$E831,products!$A$1:$A$49,0), MATCH(orders!L$1,products!$A$1:$G$1,0))</f>
        <v>0.2</v>
      </c>
      <c r="M831" s="4">
        <f>INDEX(products!$A$1:$G$49,MATCH(orders!$E831,products!$A$1:$A$49,0), MATCH(orders!M$1,products!$A$1:$G$1,0))</f>
        <v>2.9849999999999999</v>
      </c>
      <c r="N831" s="4">
        <f t="shared" si="24"/>
        <v>2.9849999999999999</v>
      </c>
      <c r="O831" t="str">
        <f t="shared" si="25"/>
        <v>Arabica</v>
      </c>
      <c r="P831" t="str" cm="1">
        <f t="array" ref="P831">_xlfn.IFS(K831 = "M", "Medium", K831 = "L", "Light", K831 = "D", "Dark")</f>
        <v>Dark</v>
      </c>
      <c r="Q831" t="str">
        <f>_xlfn.XLOOKUP(Orders[[#This Row],[Customer ID]],customers!$A$2:$A$1001,customers!$I$2:$I$1001,,0)</f>
        <v>No</v>
      </c>
    </row>
    <row r="832" spans="2:17" x14ac:dyDescent="0.35">
      <c r="B832" s="2" t="s">
        <v>5182</v>
      </c>
      <c r="C832" s="5">
        <v>44414</v>
      </c>
      <c r="D832" s="2" t="s">
        <v>5183</v>
      </c>
      <c r="E832" t="s">
        <v>6141</v>
      </c>
      <c r="F832" s="2">
        <v>2</v>
      </c>
      <c r="G832" s="2" t="str">
        <f>INDEX(customers!$A$2:$I$1001,MATCH(orders!$D832,customers!$A$2:$A$1001,0), MATCH(orders!G$1,customers!$A$1:$I$1,0))</f>
        <v>Helaina Rainforth</v>
      </c>
      <c r="H832" s="2" t="str">
        <f>IF(INDEX(customers!$A$2:$I$1001,MATCH(orders!$D832,customers!$A$2:$A$1001,0), MATCH(orders!H$1,customers!$A$1:$I$1,0)) = 0, " ", INDEX(customers!$A$2:$I$1001,MATCH(orders!$D832,customers!$A$2:$A$1001,0), MATCH(orders!H$1,customers!$A$1:$I$1,0)))</f>
        <v>hrainforthn2@blog.com</v>
      </c>
      <c r="I832" s="2" t="str">
        <f>_xlfn.XLOOKUP(D832,customers!$A$1:$A$1001,customers!$G$1:$G$1001,,0)</f>
        <v>United States</v>
      </c>
      <c r="J832" t="str">
        <f>INDEX(products!$A$1:$G$49,MATCH(orders!$E832,products!$A$1:$A$49,0), MATCH(orders!J$1,products!$A$1:$G$1,0))</f>
        <v>Exc</v>
      </c>
      <c r="K832" t="str">
        <f>INDEX(products!$A$1:$G$49,MATCH(orders!$E832,products!$A$1:$A$49,0), MATCH(orders!K$1,products!$A$1:$G$1,0))</f>
        <v>M</v>
      </c>
      <c r="L832" s="3">
        <f>INDEX(products!$A$1:$G$49,MATCH(orders!$E832,products!$A$1:$A$49,0), MATCH(orders!L$1,products!$A$1:$G$1,0))</f>
        <v>1</v>
      </c>
      <c r="M832" s="4">
        <f>INDEX(products!$A$1:$G$49,MATCH(orders!$E832,products!$A$1:$A$49,0), MATCH(orders!M$1,products!$A$1:$G$1,0))</f>
        <v>13.75</v>
      </c>
      <c r="N832" s="4">
        <f t="shared" si="24"/>
        <v>27.5</v>
      </c>
      <c r="O832" t="str">
        <f t="shared" si="25"/>
        <v>Excelsa</v>
      </c>
      <c r="P832" t="str" cm="1">
        <f t="array" ref="P832">_xlfn.IFS(K832 = "M", "Medium", K832 = "L", "Light", K832 = "D", "Dark")</f>
        <v>Medium</v>
      </c>
      <c r="Q832" t="str">
        <f>_xlfn.XLOOKUP(Orders[[#This Row],[Customer ID]],customers!$A$2:$A$1001,customers!$I$2:$I$1001,,0)</f>
        <v>No</v>
      </c>
    </row>
    <row r="833" spans="2:17" x14ac:dyDescent="0.35">
      <c r="B833" s="2" t="s">
        <v>5182</v>
      </c>
      <c r="C833" s="5">
        <v>44414</v>
      </c>
      <c r="D833" s="2" t="s">
        <v>5183</v>
      </c>
      <c r="E833" t="s">
        <v>6154</v>
      </c>
      <c r="F833" s="2">
        <v>2</v>
      </c>
      <c r="G833" s="2" t="str">
        <f>INDEX(customers!$A$2:$I$1001,MATCH(orders!$D833,customers!$A$2:$A$1001,0), MATCH(orders!G$1,customers!$A$1:$I$1,0))</f>
        <v>Helaina Rainforth</v>
      </c>
      <c r="H833" s="2" t="str">
        <f>IF(INDEX(customers!$A$2:$I$1001,MATCH(orders!$D833,customers!$A$2:$A$1001,0), MATCH(orders!H$1,customers!$A$1:$I$1,0)) = 0, " ", INDEX(customers!$A$2:$I$1001,MATCH(orders!$D833,customers!$A$2:$A$1001,0), MATCH(orders!H$1,customers!$A$1:$I$1,0)))</f>
        <v>hrainforthn2@blog.com</v>
      </c>
      <c r="I833" s="2" t="str">
        <f>_xlfn.XLOOKUP(D833,customers!$A$1:$A$1001,customers!$G$1:$G$1001,,0)</f>
        <v>United States</v>
      </c>
      <c r="J833" t="str">
        <f>INDEX(products!$A$1:$G$49,MATCH(orders!$E833,products!$A$1:$A$49,0), MATCH(orders!J$1,products!$A$1:$G$1,0))</f>
        <v>Ara</v>
      </c>
      <c r="K833" t="str">
        <f>INDEX(products!$A$1:$G$49,MATCH(orders!$E833,products!$A$1:$A$49,0), MATCH(orders!K$1,products!$A$1:$G$1,0))</f>
        <v>D</v>
      </c>
      <c r="L833" s="3">
        <f>INDEX(products!$A$1:$G$49,MATCH(orders!$E833,products!$A$1:$A$49,0), MATCH(orders!L$1,products!$A$1:$G$1,0))</f>
        <v>0.2</v>
      </c>
      <c r="M833" s="4">
        <f>INDEX(products!$A$1:$G$49,MATCH(orders!$E833,products!$A$1:$A$49,0), MATCH(orders!M$1,products!$A$1:$G$1,0))</f>
        <v>2.9849999999999999</v>
      </c>
      <c r="N833" s="4">
        <f t="shared" si="24"/>
        <v>5.97</v>
      </c>
      <c r="O833" t="str">
        <f t="shared" si="25"/>
        <v>Arabica</v>
      </c>
      <c r="P833" t="str" cm="1">
        <f t="array" ref="P833">_xlfn.IFS(K833 = "M", "Medium", K833 = "L", "Light", K833 = "D", "Dark")</f>
        <v>Dark</v>
      </c>
      <c r="Q833" t="str">
        <f>_xlfn.XLOOKUP(Orders[[#This Row],[Customer ID]],customers!$A$2:$A$1001,customers!$I$2:$I$1001,,0)</f>
        <v>No</v>
      </c>
    </row>
    <row r="834" spans="2:17" x14ac:dyDescent="0.35">
      <c r="B834" s="2" t="s">
        <v>5193</v>
      </c>
      <c r="C834" s="5">
        <v>44274</v>
      </c>
      <c r="D834" s="2" t="s">
        <v>5194</v>
      </c>
      <c r="E834" t="s">
        <v>6138</v>
      </c>
      <c r="F834" s="2">
        <v>6</v>
      </c>
      <c r="G834" s="2" t="str">
        <f>INDEX(customers!$A$2:$I$1001,MATCH(orders!$D834,customers!$A$2:$A$1001,0), MATCH(orders!G$1,customers!$A$1:$I$1,0))</f>
        <v>Isac Jesper</v>
      </c>
      <c r="H834" s="2" t="str">
        <f>IF(INDEX(customers!$A$2:$I$1001,MATCH(orders!$D834,customers!$A$2:$A$1001,0), MATCH(orders!H$1,customers!$A$1:$I$1,0)) = 0, " ", INDEX(customers!$A$2:$I$1001,MATCH(orders!$D834,customers!$A$2:$A$1001,0), MATCH(orders!H$1,customers!$A$1:$I$1,0)))</f>
        <v>ijespern4@theglobeandmail.com</v>
      </c>
      <c r="I834" s="2" t="str">
        <f>_xlfn.XLOOKUP(D834,customers!$A$1:$A$1001,customers!$G$1:$G$1001,,0)</f>
        <v>United States</v>
      </c>
      <c r="J834" t="str">
        <f>INDEX(products!$A$1:$G$49,MATCH(orders!$E834,products!$A$1:$A$49,0), MATCH(orders!J$1,products!$A$1:$G$1,0))</f>
        <v>Rob</v>
      </c>
      <c r="K834" t="str">
        <f>INDEX(products!$A$1:$G$49,MATCH(orders!$E834,products!$A$1:$A$49,0), MATCH(orders!K$1,products!$A$1:$G$1,0))</f>
        <v>M</v>
      </c>
      <c r="L834" s="3">
        <f>INDEX(products!$A$1:$G$49,MATCH(orders!$E834,products!$A$1:$A$49,0), MATCH(orders!L$1,products!$A$1:$G$1,0))</f>
        <v>1</v>
      </c>
      <c r="M834" s="4">
        <f>INDEX(products!$A$1:$G$49,MATCH(orders!$E834,products!$A$1:$A$49,0), MATCH(orders!M$1,products!$A$1:$G$1,0))</f>
        <v>9.9499999999999993</v>
      </c>
      <c r="N834" s="4">
        <f t="shared" si="24"/>
        <v>59.699999999999996</v>
      </c>
      <c r="O834" t="str">
        <f t="shared" si="25"/>
        <v>Robusta</v>
      </c>
      <c r="P834" t="str" cm="1">
        <f t="array" ref="P834">_xlfn.IFS(K834 = "M", "Medium", K834 = "L", "Light", K834 = "D", "Dark")</f>
        <v>Medium</v>
      </c>
      <c r="Q834" t="str">
        <f>_xlfn.XLOOKUP(Orders[[#This Row],[Customer ID]],customers!$A$2:$A$1001,customers!$I$2:$I$1001,,0)</f>
        <v>No</v>
      </c>
    </row>
    <row r="835" spans="2:17" x14ac:dyDescent="0.35">
      <c r="B835" s="2" t="s">
        <v>5199</v>
      </c>
      <c r="C835" s="5">
        <v>44302</v>
      </c>
      <c r="D835" s="2" t="s">
        <v>5200</v>
      </c>
      <c r="E835" t="s">
        <v>6149</v>
      </c>
      <c r="F835" s="2">
        <v>4</v>
      </c>
      <c r="G835" s="2" t="str">
        <f>INDEX(customers!$A$2:$I$1001,MATCH(orders!$D835,customers!$A$2:$A$1001,0), MATCH(orders!G$1,customers!$A$1:$I$1,0))</f>
        <v>Lenette Dwerryhouse</v>
      </c>
      <c r="H835" s="2" t="str">
        <f>IF(INDEX(customers!$A$2:$I$1001,MATCH(orders!$D835,customers!$A$2:$A$1001,0), MATCH(orders!H$1,customers!$A$1:$I$1,0)) = 0, " ", INDEX(customers!$A$2:$I$1001,MATCH(orders!$D835,customers!$A$2:$A$1001,0), MATCH(orders!H$1,customers!$A$1:$I$1,0)))</f>
        <v>ldwerryhousen5@gravatar.com</v>
      </c>
      <c r="I835" s="2" t="str">
        <f>_xlfn.XLOOKUP(D835,customers!$A$1:$A$1001,customers!$G$1:$G$1001,,0)</f>
        <v>United States</v>
      </c>
      <c r="J835" t="str">
        <f>INDEX(products!$A$1:$G$49,MATCH(orders!$E835,products!$A$1:$A$49,0), MATCH(orders!J$1,products!$A$1:$G$1,0))</f>
        <v>Rob</v>
      </c>
      <c r="K835" t="str">
        <f>INDEX(products!$A$1:$G$49,MATCH(orders!$E835,products!$A$1:$A$49,0), MATCH(orders!K$1,products!$A$1:$G$1,0))</f>
        <v>D</v>
      </c>
      <c r="L835" s="3">
        <f>INDEX(products!$A$1:$G$49,MATCH(orders!$E835,products!$A$1:$A$49,0), MATCH(orders!L$1,products!$A$1:$G$1,0))</f>
        <v>2.5</v>
      </c>
      <c r="M835" s="4">
        <f>INDEX(products!$A$1:$G$49,MATCH(orders!$E835,products!$A$1:$A$49,0), MATCH(orders!M$1,products!$A$1:$G$1,0))</f>
        <v>20.584999999999997</v>
      </c>
      <c r="N835" s="4">
        <f t="shared" ref="N835:N898" si="26">M835*F835</f>
        <v>82.339999999999989</v>
      </c>
      <c r="O835" t="str">
        <f t="shared" ref="O835:O898" si="27">IF(J835="Rob","Robusta",IF(J835="Exc","Excelsa",IF(J835="Ara","Arabica",IF(J835="Lib","Liberica"," "))))</f>
        <v>Robusta</v>
      </c>
      <c r="P835" t="str" cm="1">
        <f t="array" ref="P835">_xlfn.IFS(K835 = "M", "Medium", K835 = "L", "Light", K835 = "D", "Dark")</f>
        <v>Dark</v>
      </c>
      <c r="Q835" t="str">
        <f>_xlfn.XLOOKUP(Orders[[#This Row],[Customer ID]],customers!$A$2:$A$1001,customers!$I$2:$I$1001,,0)</f>
        <v>Yes</v>
      </c>
    </row>
    <row r="836" spans="2:17" x14ac:dyDescent="0.35">
      <c r="B836" s="2" t="s">
        <v>5205</v>
      </c>
      <c r="C836" s="5">
        <v>44141</v>
      </c>
      <c r="D836" s="2" t="s">
        <v>5206</v>
      </c>
      <c r="E836" t="s">
        <v>6168</v>
      </c>
      <c r="F836" s="2">
        <v>1</v>
      </c>
      <c r="G836" s="2" t="str">
        <f>INDEX(customers!$A$2:$I$1001,MATCH(orders!$D836,customers!$A$2:$A$1001,0), MATCH(orders!G$1,customers!$A$1:$I$1,0))</f>
        <v>Nadeen Broomer</v>
      </c>
      <c r="H836" s="2" t="str">
        <f>IF(INDEX(customers!$A$2:$I$1001,MATCH(orders!$D836,customers!$A$2:$A$1001,0), MATCH(orders!H$1,customers!$A$1:$I$1,0)) = 0, " ", INDEX(customers!$A$2:$I$1001,MATCH(orders!$D836,customers!$A$2:$A$1001,0), MATCH(orders!H$1,customers!$A$1:$I$1,0)))</f>
        <v>nbroomern6@examiner.com</v>
      </c>
      <c r="I836" s="2" t="str">
        <f>_xlfn.XLOOKUP(D836,customers!$A$1:$A$1001,customers!$G$1:$G$1001,,0)</f>
        <v>United States</v>
      </c>
      <c r="J836" t="str">
        <f>INDEX(products!$A$1:$G$49,MATCH(orders!$E836,products!$A$1:$A$49,0), MATCH(orders!J$1,products!$A$1:$G$1,0))</f>
        <v>Ara</v>
      </c>
      <c r="K836" t="str">
        <f>INDEX(products!$A$1:$G$49,MATCH(orders!$E836,products!$A$1:$A$49,0), MATCH(orders!K$1,products!$A$1:$G$1,0))</f>
        <v>D</v>
      </c>
      <c r="L836" s="3">
        <f>INDEX(products!$A$1:$G$49,MATCH(orders!$E836,products!$A$1:$A$49,0), MATCH(orders!L$1,products!$A$1:$G$1,0))</f>
        <v>2.5</v>
      </c>
      <c r="M836" s="4">
        <f>INDEX(products!$A$1:$G$49,MATCH(orders!$E836,products!$A$1:$A$49,0), MATCH(orders!M$1,products!$A$1:$G$1,0))</f>
        <v>22.884999999999998</v>
      </c>
      <c r="N836" s="4">
        <f t="shared" si="26"/>
        <v>22.884999999999998</v>
      </c>
      <c r="O836" t="str">
        <f t="shared" si="27"/>
        <v>Arabica</v>
      </c>
      <c r="P836" t="str" cm="1">
        <f t="array" ref="P836">_xlfn.IFS(K836 = "M", "Medium", K836 = "L", "Light", K836 = "D", "Dark")</f>
        <v>Dark</v>
      </c>
      <c r="Q836" t="str">
        <f>_xlfn.XLOOKUP(Orders[[#This Row],[Customer ID]],customers!$A$2:$A$1001,customers!$I$2:$I$1001,,0)</f>
        <v>No</v>
      </c>
    </row>
    <row r="837" spans="2:17" x14ac:dyDescent="0.35">
      <c r="B837" s="2" t="s">
        <v>5211</v>
      </c>
      <c r="C837" s="5">
        <v>44270</v>
      </c>
      <c r="D837" s="2" t="s">
        <v>5212</v>
      </c>
      <c r="E837" t="s">
        <v>6176</v>
      </c>
      <c r="F837" s="2">
        <v>1</v>
      </c>
      <c r="G837" s="2" t="str">
        <f>INDEX(customers!$A$2:$I$1001,MATCH(orders!$D837,customers!$A$2:$A$1001,0), MATCH(orders!G$1,customers!$A$1:$I$1,0))</f>
        <v>Konstantine Thoumasson</v>
      </c>
      <c r="H837" s="2" t="str">
        <f>IF(INDEX(customers!$A$2:$I$1001,MATCH(orders!$D837,customers!$A$2:$A$1001,0), MATCH(orders!H$1,customers!$A$1:$I$1,0)) = 0, " ", INDEX(customers!$A$2:$I$1001,MATCH(orders!$D837,customers!$A$2:$A$1001,0), MATCH(orders!H$1,customers!$A$1:$I$1,0)))</f>
        <v>kthoumassonn7@bloglovin.com</v>
      </c>
      <c r="I837" s="2" t="str">
        <f>_xlfn.XLOOKUP(D837,customers!$A$1:$A$1001,customers!$G$1:$G$1001,,0)</f>
        <v>United States</v>
      </c>
      <c r="J837" t="str">
        <f>INDEX(products!$A$1:$G$49,MATCH(orders!$E837,products!$A$1:$A$49,0), MATCH(orders!J$1,products!$A$1:$G$1,0))</f>
        <v>Exc</v>
      </c>
      <c r="K837" t="str">
        <f>INDEX(products!$A$1:$G$49,MATCH(orders!$E837,products!$A$1:$A$49,0), MATCH(orders!K$1,products!$A$1:$G$1,0))</f>
        <v>L</v>
      </c>
      <c r="L837" s="3">
        <f>INDEX(products!$A$1:$G$49,MATCH(orders!$E837,products!$A$1:$A$49,0), MATCH(orders!L$1,products!$A$1:$G$1,0))</f>
        <v>0.5</v>
      </c>
      <c r="M837" s="4">
        <f>INDEX(products!$A$1:$G$49,MATCH(orders!$E837,products!$A$1:$A$49,0), MATCH(orders!M$1,products!$A$1:$G$1,0))</f>
        <v>8.91</v>
      </c>
      <c r="N837" s="4">
        <f t="shared" si="26"/>
        <v>8.91</v>
      </c>
      <c r="O837" t="str">
        <f t="shared" si="27"/>
        <v>Excelsa</v>
      </c>
      <c r="P837" t="str" cm="1">
        <f t="array" ref="P837">_xlfn.IFS(K837 = "M", "Medium", K837 = "L", "Light", K837 = "D", "Dark")</f>
        <v>Light</v>
      </c>
      <c r="Q837" t="str">
        <f>_xlfn.XLOOKUP(Orders[[#This Row],[Customer ID]],customers!$A$2:$A$1001,customers!$I$2:$I$1001,,0)</f>
        <v>Yes</v>
      </c>
    </row>
    <row r="838" spans="2:17" x14ac:dyDescent="0.35">
      <c r="B838" s="2" t="s">
        <v>5216</v>
      </c>
      <c r="C838" s="5">
        <v>44486</v>
      </c>
      <c r="D838" s="2" t="s">
        <v>5217</v>
      </c>
      <c r="E838" t="s">
        <v>6154</v>
      </c>
      <c r="F838" s="2">
        <v>4</v>
      </c>
      <c r="G838" s="2" t="str">
        <f>INDEX(customers!$A$2:$I$1001,MATCH(orders!$D838,customers!$A$2:$A$1001,0), MATCH(orders!G$1,customers!$A$1:$I$1,0))</f>
        <v>Frans Habbergham</v>
      </c>
      <c r="H838" s="2" t="str">
        <f>IF(INDEX(customers!$A$2:$I$1001,MATCH(orders!$D838,customers!$A$2:$A$1001,0), MATCH(orders!H$1,customers!$A$1:$I$1,0)) = 0, " ", INDEX(customers!$A$2:$I$1001,MATCH(orders!$D838,customers!$A$2:$A$1001,0), MATCH(orders!H$1,customers!$A$1:$I$1,0)))</f>
        <v>fhabberghamn8@discovery.com</v>
      </c>
      <c r="I838" s="2" t="str">
        <f>_xlfn.XLOOKUP(D838,customers!$A$1:$A$1001,customers!$G$1:$G$1001,,0)</f>
        <v>United States</v>
      </c>
      <c r="J838" t="str">
        <f>INDEX(products!$A$1:$G$49,MATCH(orders!$E838,products!$A$1:$A$49,0), MATCH(orders!J$1,products!$A$1:$G$1,0))</f>
        <v>Ara</v>
      </c>
      <c r="K838" t="str">
        <f>INDEX(products!$A$1:$G$49,MATCH(orders!$E838,products!$A$1:$A$49,0), MATCH(orders!K$1,products!$A$1:$G$1,0))</f>
        <v>D</v>
      </c>
      <c r="L838" s="3">
        <f>INDEX(products!$A$1:$G$49,MATCH(orders!$E838,products!$A$1:$A$49,0), MATCH(orders!L$1,products!$A$1:$G$1,0))</f>
        <v>0.2</v>
      </c>
      <c r="M838" s="4">
        <f>INDEX(products!$A$1:$G$49,MATCH(orders!$E838,products!$A$1:$A$49,0), MATCH(orders!M$1,products!$A$1:$G$1,0))</f>
        <v>2.9849999999999999</v>
      </c>
      <c r="N838" s="4">
        <f t="shared" si="26"/>
        <v>11.94</v>
      </c>
      <c r="O838" t="str">
        <f t="shared" si="27"/>
        <v>Arabica</v>
      </c>
      <c r="P838" t="str" cm="1">
        <f t="array" ref="P838">_xlfn.IFS(K838 = "M", "Medium", K838 = "L", "Light", K838 = "D", "Dark")</f>
        <v>Dark</v>
      </c>
      <c r="Q838" t="str">
        <f>_xlfn.XLOOKUP(Orders[[#This Row],[Customer ID]],customers!$A$2:$A$1001,customers!$I$2:$I$1001,,0)</f>
        <v>No</v>
      </c>
    </row>
    <row r="839" spans="2:17" x14ac:dyDescent="0.35">
      <c r="B839" s="2" t="s">
        <v>5222</v>
      </c>
      <c r="C839" s="5">
        <v>43715</v>
      </c>
      <c r="D839" s="2" t="s">
        <v>5113</v>
      </c>
      <c r="E839" t="s">
        <v>6181</v>
      </c>
      <c r="F839" s="2">
        <v>3</v>
      </c>
      <c r="G839" s="2" t="str">
        <f>INDEX(customers!$A$2:$I$1001,MATCH(orders!$D839,customers!$A$2:$A$1001,0), MATCH(orders!G$1,customers!$A$1:$I$1,0))</f>
        <v>Allis Wilmore</v>
      </c>
      <c r="H839" s="2" t="str">
        <f>IF(INDEX(customers!$A$2:$I$1001,MATCH(orders!$D839,customers!$A$2:$A$1001,0), MATCH(orders!H$1,customers!$A$1:$I$1,0)) = 0, " ", INDEX(customers!$A$2:$I$1001,MATCH(orders!$D839,customers!$A$2:$A$1001,0), MATCH(orders!H$1,customers!$A$1:$I$1,0)))</f>
        <v xml:space="preserve"> </v>
      </c>
      <c r="I839" s="2" t="str">
        <f>_xlfn.XLOOKUP(D839,customers!$A$1:$A$1001,customers!$G$1:$G$1001,,0)</f>
        <v>United States</v>
      </c>
      <c r="J839" t="str">
        <f>INDEX(products!$A$1:$G$49,MATCH(orders!$E839,products!$A$1:$A$49,0), MATCH(orders!J$1,products!$A$1:$G$1,0))</f>
        <v>Lib</v>
      </c>
      <c r="K839" t="str">
        <f>INDEX(products!$A$1:$G$49,MATCH(orders!$E839,products!$A$1:$A$49,0), MATCH(orders!K$1,products!$A$1:$G$1,0))</f>
        <v>M</v>
      </c>
      <c r="L839" s="3">
        <f>INDEX(products!$A$1:$G$49,MATCH(orders!$E839,products!$A$1:$A$49,0), MATCH(orders!L$1,products!$A$1:$G$1,0))</f>
        <v>2.5</v>
      </c>
      <c r="M839" s="4">
        <f>INDEX(products!$A$1:$G$49,MATCH(orders!$E839,products!$A$1:$A$49,0), MATCH(orders!M$1,products!$A$1:$G$1,0))</f>
        <v>33.464999999999996</v>
      </c>
      <c r="N839" s="4">
        <f t="shared" si="26"/>
        <v>100.39499999999998</v>
      </c>
      <c r="O839" t="str">
        <f t="shared" si="27"/>
        <v>Liberica</v>
      </c>
      <c r="P839" t="str" cm="1">
        <f t="array" ref="P839">_xlfn.IFS(K839 = "M", "Medium", K839 = "L", "Light", K839 = "D", "Dark")</f>
        <v>Medium</v>
      </c>
      <c r="Q839" t="str">
        <f>_xlfn.XLOOKUP(Orders[[#This Row],[Customer ID]],customers!$A$2:$A$1001,customers!$I$2:$I$1001,,0)</f>
        <v>No</v>
      </c>
    </row>
    <row r="840" spans="2:17" x14ac:dyDescent="0.35">
      <c r="B840" s="2" t="s">
        <v>5228</v>
      </c>
      <c r="C840" s="5">
        <v>44755</v>
      </c>
      <c r="D840" s="2" t="s">
        <v>5229</v>
      </c>
      <c r="E840" t="s">
        <v>6168</v>
      </c>
      <c r="F840" s="2">
        <v>5</v>
      </c>
      <c r="G840" s="2" t="str">
        <f>INDEX(customers!$A$2:$I$1001,MATCH(orders!$D840,customers!$A$2:$A$1001,0), MATCH(orders!G$1,customers!$A$1:$I$1,0))</f>
        <v>Romain Avrashin</v>
      </c>
      <c r="H840" s="2" t="str">
        <f>IF(INDEX(customers!$A$2:$I$1001,MATCH(orders!$D840,customers!$A$2:$A$1001,0), MATCH(orders!H$1,customers!$A$1:$I$1,0)) = 0, " ", INDEX(customers!$A$2:$I$1001,MATCH(orders!$D840,customers!$A$2:$A$1001,0), MATCH(orders!H$1,customers!$A$1:$I$1,0)))</f>
        <v>ravrashinna@tamu.edu</v>
      </c>
      <c r="I840" s="2" t="str">
        <f>_xlfn.XLOOKUP(D840,customers!$A$1:$A$1001,customers!$G$1:$G$1001,,0)</f>
        <v>United States</v>
      </c>
      <c r="J840" t="str">
        <f>INDEX(products!$A$1:$G$49,MATCH(orders!$E840,products!$A$1:$A$49,0), MATCH(orders!J$1,products!$A$1:$G$1,0))</f>
        <v>Ara</v>
      </c>
      <c r="K840" t="str">
        <f>INDEX(products!$A$1:$G$49,MATCH(orders!$E840,products!$A$1:$A$49,0), MATCH(orders!K$1,products!$A$1:$G$1,0))</f>
        <v>D</v>
      </c>
      <c r="L840" s="3">
        <f>INDEX(products!$A$1:$G$49,MATCH(orders!$E840,products!$A$1:$A$49,0), MATCH(orders!L$1,products!$A$1:$G$1,0))</f>
        <v>2.5</v>
      </c>
      <c r="M840" s="4">
        <f>INDEX(products!$A$1:$G$49,MATCH(orders!$E840,products!$A$1:$A$49,0), MATCH(orders!M$1,products!$A$1:$G$1,0))</f>
        <v>22.884999999999998</v>
      </c>
      <c r="N840" s="4">
        <f t="shared" si="26"/>
        <v>114.42499999999998</v>
      </c>
      <c r="O840" t="str">
        <f t="shared" si="27"/>
        <v>Arabica</v>
      </c>
      <c r="P840" t="str" cm="1">
        <f t="array" ref="P840">_xlfn.IFS(K840 = "M", "Medium", K840 = "L", "Light", K840 = "D", "Dark")</f>
        <v>Dark</v>
      </c>
      <c r="Q840" t="str">
        <f>_xlfn.XLOOKUP(Orders[[#This Row],[Customer ID]],customers!$A$2:$A$1001,customers!$I$2:$I$1001,,0)</f>
        <v>No</v>
      </c>
    </row>
    <row r="841" spans="2:17" x14ac:dyDescent="0.35">
      <c r="B841" s="2" t="s">
        <v>5234</v>
      </c>
      <c r="C841" s="5">
        <v>44521</v>
      </c>
      <c r="D841" s="2" t="s">
        <v>5235</v>
      </c>
      <c r="E841" t="s">
        <v>6139</v>
      </c>
      <c r="F841" s="2">
        <v>5</v>
      </c>
      <c r="G841" s="2" t="str">
        <f>INDEX(customers!$A$2:$I$1001,MATCH(orders!$D841,customers!$A$2:$A$1001,0), MATCH(orders!G$1,customers!$A$1:$I$1,0))</f>
        <v>Miran Doidge</v>
      </c>
      <c r="H841" s="2" t="str">
        <f>IF(INDEX(customers!$A$2:$I$1001,MATCH(orders!$D841,customers!$A$2:$A$1001,0), MATCH(orders!H$1,customers!$A$1:$I$1,0)) = 0, " ", INDEX(customers!$A$2:$I$1001,MATCH(orders!$D841,customers!$A$2:$A$1001,0), MATCH(orders!H$1,customers!$A$1:$I$1,0)))</f>
        <v>mdoidgenb@etsy.com</v>
      </c>
      <c r="I841" s="2" t="str">
        <f>_xlfn.XLOOKUP(D841,customers!$A$1:$A$1001,customers!$G$1:$G$1001,,0)</f>
        <v>United States</v>
      </c>
      <c r="J841" t="str">
        <f>INDEX(products!$A$1:$G$49,MATCH(orders!$E841,products!$A$1:$A$49,0), MATCH(orders!J$1,products!$A$1:$G$1,0))</f>
        <v>Exc</v>
      </c>
      <c r="K841" t="str">
        <f>INDEX(products!$A$1:$G$49,MATCH(orders!$E841,products!$A$1:$A$49,0), MATCH(orders!K$1,products!$A$1:$G$1,0))</f>
        <v>M</v>
      </c>
      <c r="L841" s="3">
        <f>INDEX(products!$A$1:$G$49,MATCH(orders!$E841,products!$A$1:$A$49,0), MATCH(orders!L$1,products!$A$1:$G$1,0))</f>
        <v>0.5</v>
      </c>
      <c r="M841" s="4">
        <f>INDEX(products!$A$1:$G$49,MATCH(orders!$E841,products!$A$1:$A$49,0), MATCH(orders!M$1,products!$A$1:$G$1,0))</f>
        <v>8.25</v>
      </c>
      <c r="N841" s="4">
        <f t="shared" si="26"/>
        <v>41.25</v>
      </c>
      <c r="O841" t="str">
        <f t="shared" si="27"/>
        <v>Excelsa</v>
      </c>
      <c r="P841" t="str" cm="1">
        <f t="array" ref="P841">_xlfn.IFS(K841 = "M", "Medium", K841 = "L", "Light", K841 = "D", "Dark")</f>
        <v>Medium</v>
      </c>
      <c r="Q841" t="str">
        <f>_xlfn.XLOOKUP(Orders[[#This Row],[Customer ID]],customers!$A$2:$A$1001,customers!$I$2:$I$1001,,0)</f>
        <v>No</v>
      </c>
    </row>
    <row r="842" spans="2:17" x14ac:dyDescent="0.35">
      <c r="B842" s="2" t="s">
        <v>5240</v>
      </c>
      <c r="C842" s="5">
        <v>44574</v>
      </c>
      <c r="D842" s="2" t="s">
        <v>5241</v>
      </c>
      <c r="E842" t="s">
        <v>6173</v>
      </c>
      <c r="F842" s="2">
        <v>4</v>
      </c>
      <c r="G842" s="2" t="str">
        <f>INDEX(customers!$A$2:$I$1001,MATCH(orders!$D842,customers!$A$2:$A$1001,0), MATCH(orders!G$1,customers!$A$1:$I$1,0))</f>
        <v>Janeva Edinboro</v>
      </c>
      <c r="H842" s="2" t="str">
        <f>IF(INDEX(customers!$A$2:$I$1001,MATCH(orders!$D842,customers!$A$2:$A$1001,0), MATCH(orders!H$1,customers!$A$1:$I$1,0)) = 0, " ", INDEX(customers!$A$2:$I$1001,MATCH(orders!$D842,customers!$A$2:$A$1001,0), MATCH(orders!H$1,customers!$A$1:$I$1,0)))</f>
        <v>jedinboronc@reverbnation.com</v>
      </c>
      <c r="I842" s="2" t="str">
        <f>_xlfn.XLOOKUP(D842,customers!$A$1:$A$1001,customers!$G$1:$G$1001,,0)</f>
        <v>United States</v>
      </c>
      <c r="J842" t="str">
        <f>INDEX(products!$A$1:$G$49,MATCH(orders!$E842,products!$A$1:$A$49,0), MATCH(orders!J$1,products!$A$1:$G$1,0))</f>
        <v>Rob</v>
      </c>
      <c r="K842" t="str">
        <f>INDEX(products!$A$1:$G$49,MATCH(orders!$E842,products!$A$1:$A$49,0), MATCH(orders!K$1,products!$A$1:$G$1,0))</f>
        <v>L</v>
      </c>
      <c r="L842" s="3">
        <f>INDEX(products!$A$1:$G$49,MATCH(orders!$E842,products!$A$1:$A$49,0), MATCH(orders!L$1,products!$A$1:$G$1,0))</f>
        <v>0.5</v>
      </c>
      <c r="M842" s="4">
        <f>INDEX(products!$A$1:$G$49,MATCH(orders!$E842,products!$A$1:$A$49,0), MATCH(orders!M$1,products!$A$1:$G$1,0))</f>
        <v>7.169999999999999</v>
      </c>
      <c r="N842" s="4">
        <f t="shared" si="26"/>
        <v>28.679999999999996</v>
      </c>
      <c r="O842" t="str">
        <f t="shared" si="27"/>
        <v>Robusta</v>
      </c>
      <c r="P842" t="str" cm="1">
        <f t="array" ref="P842">_xlfn.IFS(K842 = "M", "Medium", K842 = "L", "Light", K842 = "D", "Dark")</f>
        <v>Light</v>
      </c>
      <c r="Q842" t="str">
        <f>_xlfn.XLOOKUP(Orders[[#This Row],[Customer ID]],customers!$A$2:$A$1001,customers!$I$2:$I$1001,,0)</f>
        <v>Yes</v>
      </c>
    </row>
    <row r="843" spans="2:17" x14ac:dyDescent="0.35">
      <c r="B843" s="2" t="s">
        <v>5246</v>
      </c>
      <c r="C843" s="5">
        <v>44755</v>
      </c>
      <c r="D843" s="2" t="s">
        <v>5247</v>
      </c>
      <c r="E843" t="s">
        <v>6159</v>
      </c>
      <c r="F843" s="2">
        <v>1</v>
      </c>
      <c r="G843" s="2" t="str">
        <f>INDEX(customers!$A$2:$I$1001,MATCH(orders!$D843,customers!$A$2:$A$1001,0), MATCH(orders!G$1,customers!$A$1:$I$1,0))</f>
        <v>Trumaine Tewelson</v>
      </c>
      <c r="H843" s="2" t="str">
        <f>IF(INDEX(customers!$A$2:$I$1001,MATCH(orders!$D843,customers!$A$2:$A$1001,0), MATCH(orders!H$1,customers!$A$1:$I$1,0)) = 0, " ", INDEX(customers!$A$2:$I$1001,MATCH(orders!$D843,customers!$A$2:$A$1001,0), MATCH(orders!H$1,customers!$A$1:$I$1,0)))</f>
        <v>ttewelsonnd@cdbaby.com</v>
      </c>
      <c r="I843" s="2" t="str">
        <f>_xlfn.XLOOKUP(D843,customers!$A$1:$A$1001,customers!$G$1:$G$1001,,0)</f>
        <v>United States</v>
      </c>
      <c r="J843" t="str">
        <f>INDEX(products!$A$1:$G$49,MATCH(orders!$E843,products!$A$1:$A$49,0), MATCH(orders!J$1,products!$A$1:$G$1,0))</f>
        <v>Lib</v>
      </c>
      <c r="K843" t="str">
        <f>INDEX(products!$A$1:$G$49,MATCH(orders!$E843,products!$A$1:$A$49,0), MATCH(orders!K$1,products!$A$1:$G$1,0))</f>
        <v>M</v>
      </c>
      <c r="L843" s="3">
        <f>INDEX(products!$A$1:$G$49,MATCH(orders!$E843,products!$A$1:$A$49,0), MATCH(orders!L$1,products!$A$1:$G$1,0))</f>
        <v>0.2</v>
      </c>
      <c r="M843" s="4">
        <f>INDEX(products!$A$1:$G$49,MATCH(orders!$E843,products!$A$1:$A$49,0), MATCH(orders!M$1,products!$A$1:$G$1,0))</f>
        <v>4.3650000000000002</v>
      </c>
      <c r="N843" s="4">
        <f t="shared" si="26"/>
        <v>4.3650000000000002</v>
      </c>
      <c r="O843" t="str">
        <f t="shared" si="27"/>
        <v>Liberica</v>
      </c>
      <c r="P843" t="str" cm="1">
        <f t="array" ref="P843">_xlfn.IFS(K843 = "M", "Medium", K843 = "L", "Light", K843 = "D", "Dark")</f>
        <v>Medium</v>
      </c>
      <c r="Q843" t="str">
        <f>_xlfn.XLOOKUP(Orders[[#This Row],[Customer ID]],customers!$A$2:$A$1001,customers!$I$2:$I$1001,,0)</f>
        <v>No</v>
      </c>
    </row>
    <row r="844" spans="2:17" x14ac:dyDescent="0.35">
      <c r="B844" s="2" t="s">
        <v>5251</v>
      </c>
      <c r="C844" s="5">
        <v>44502</v>
      </c>
      <c r="D844" s="2" t="s">
        <v>5188</v>
      </c>
      <c r="E844" t="s">
        <v>6156</v>
      </c>
      <c r="F844" s="2">
        <v>2</v>
      </c>
      <c r="G844" s="2" t="str">
        <f>INDEX(customers!$A$2:$I$1001,MATCH(orders!$D844,customers!$A$2:$A$1001,0), MATCH(orders!G$1,customers!$A$1:$I$1,0))</f>
        <v>Odelia Skerme</v>
      </c>
      <c r="H844" s="2" t="str">
        <f>IF(INDEX(customers!$A$2:$I$1001,MATCH(orders!$D844,customers!$A$2:$A$1001,0), MATCH(orders!H$1,customers!$A$1:$I$1,0)) = 0, " ", INDEX(customers!$A$2:$I$1001,MATCH(orders!$D844,customers!$A$2:$A$1001,0), MATCH(orders!H$1,customers!$A$1:$I$1,0)))</f>
        <v>oskermen3@hatena.ne.jp</v>
      </c>
      <c r="I844" s="2" t="str">
        <f>_xlfn.XLOOKUP(D844,customers!$A$1:$A$1001,customers!$G$1:$G$1001,,0)</f>
        <v>United States</v>
      </c>
      <c r="J844" t="str">
        <f>INDEX(products!$A$1:$G$49,MATCH(orders!$E844,products!$A$1:$A$49,0), MATCH(orders!J$1,products!$A$1:$G$1,0))</f>
        <v>Exc</v>
      </c>
      <c r="K844" t="str">
        <f>INDEX(products!$A$1:$G$49,MATCH(orders!$E844,products!$A$1:$A$49,0), MATCH(orders!K$1,products!$A$1:$G$1,0))</f>
        <v>M</v>
      </c>
      <c r="L844" s="3">
        <f>INDEX(products!$A$1:$G$49,MATCH(orders!$E844,products!$A$1:$A$49,0), MATCH(orders!L$1,products!$A$1:$G$1,0))</f>
        <v>0.2</v>
      </c>
      <c r="M844" s="4">
        <f>INDEX(products!$A$1:$G$49,MATCH(orders!$E844,products!$A$1:$A$49,0), MATCH(orders!M$1,products!$A$1:$G$1,0))</f>
        <v>4.125</v>
      </c>
      <c r="N844" s="4">
        <f t="shared" si="26"/>
        <v>8.25</v>
      </c>
      <c r="O844" t="str">
        <f t="shared" si="27"/>
        <v>Excelsa</v>
      </c>
      <c r="P844" t="str" cm="1">
        <f t="array" ref="P844">_xlfn.IFS(K844 = "M", "Medium", K844 = "L", "Light", K844 = "D", "Dark")</f>
        <v>Medium</v>
      </c>
      <c r="Q844" t="str">
        <f>_xlfn.XLOOKUP(Orders[[#This Row],[Customer ID]],customers!$A$2:$A$1001,customers!$I$2:$I$1001,,0)</f>
        <v>Yes</v>
      </c>
    </row>
    <row r="845" spans="2:17" x14ac:dyDescent="0.35">
      <c r="B845" s="2" t="s">
        <v>5256</v>
      </c>
      <c r="C845" s="5">
        <v>44387</v>
      </c>
      <c r="D845" s="2" t="s">
        <v>5257</v>
      </c>
      <c r="E845" t="s">
        <v>6156</v>
      </c>
      <c r="F845" s="2">
        <v>2</v>
      </c>
      <c r="G845" s="2" t="str">
        <f>INDEX(customers!$A$2:$I$1001,MATCH(orders!$D845,customers!$A$2:$A$1001,0), MATCH(orders!G$1,customers!$A$1:$I$1,0))</f>
        <v>De Drewitt</v>
      </c>
      <c r="H845" s="2" t="str">
        <f>IF(INDEX(customers!$A$2:$I$1001,MATCH(orders!$D845,customers!$A$2:$A$1001,0), MATCH(orders!H$1,customers!$A$1:$I$1,0)) = 0, " ", INDEX(customers!$A$2:$I$1001,MATCH(orders!$D845,customers!$A$2:$A$1001,0), MATCH(orders!H$1,customers!$A$1:$I$1,0)))</f>
        <v>ddrewittnf@mapquest.com</v>
      </c>
      <c r="I845" s="2" t="str">
        <f>_xlfn.XLOOKUP(D845,customers!$A$1:$A$1001,customers!$G$1:$G$1001,,0)</f>
        <v>United States</v>
      </c>
      <c r="J845" t="str">
        <f>INDEX(products!$A$1:$G$49,MATCH(orders!$E845,products!$A$1:$A$49,0), MATCH(orders!J$1,products!$A$1:$G$1,0))</f>
        <v>Exc</v>
      </c>
      <c r="K845" t="str">
        <f>INDEX(products!$A$1:$G$49,MATCH(orders!$E845,products!$A$1:$A$49,0), MATCH(orders!K$1,products!$A$1:$G$1,0))</f>
        <v>M</v>
      </c>
      <c r="L845" s="3">
        <f>INDEX(products!$A$1:$G$49,MATCH(orders!$E845,products!$A$1:$A$49,0), MATCH(orders!L$1,products!$A$1:$G$1,0))</f>
        <v>0.2</v>
      </c>
      <c r="M845" s="4">
        <f>INDEX(products!$A$1:$G$49,MATCH(orders!$E845,products!$A$1:$A$49,0), MATCH(orders!M$1,products!$A$1:$G$1,0))</f>
        <v>4.125</v>
      </c>
      <c r="N845" s="4">
        <f t="shared" si="26"/>
        <v>8.25</v>
      </c>
      <c r="O845" t="str">
        <f t="shared" si="27"/>
        <v>Excelsa</v>
      </c>
      <c r="P845" t="str" cm="1">
        <f t="array" ref="P845">_xlfn.IFS(K845 = "M", "Medium", K845 = "L", "Light", K845 = "D", "Dark")</f>
        <v>Medium</v>
      </c>
      <c r="Q845" t="str">
        <f>_xlfn.XLOOKUP(Orders[[#This Row],[Customer ID]],customers!$A$2:$A$1001,customers!$I$2:$I$1001,,0)</f>
        <v>Yes</v>
      </c>
    </row>
    <row r="846" spans="2:17" x14ac:dyDescent="0.35">
      <c r="B846" s="2" t="s">
        <v>5262</v>
      </c>
      <c r="C846" s="5">
        <v>44476</v>
      </c>
      <c r="D846" s="2" t="s">
        <v>5263</v>
      </c>
      <c r="E846" t="s">
        <v>6158</v>
      </c>
      <c r="F846" s="2">
        <v>6</v>
      </c>
      <c r="G846" s="2" t="str">
        <f>INDEX(customers!$A$2:$I$1001,MATCH(orders!$D846,customers!$A$2:$A$1001,0), MATCH(orders!G$1,customers!$A$1:$I$1,0))</f>
        <v>Adelheid Gladhill</v>
      </c>
      <c r="H846" s="2" t="str">
        <f>IF(INDEX(customers!$A$2:$I$1001,MATCH(orders!$D846,customers!$A$2:$A$1001,0), MATCH(orders!H$1,customers!$A$1:$I$1,0)) = 0, " ", INDEX(customers!$A$2:$I$1001,MATCH(orders!$D846,customers!$A$2:$A$1001,0), MATCH(orders!H$1,customers!$A$1:$I$1,0)))</f>
        <v>agladhillng@stanford.edu</v>
      </c>
      <c r="I846" s="2" t="str">
        <f>_xlfn.XLOOKUP(D846,customers!$A$1:$A$1001,customers!$G$1:$G$1001,,0)</f>
        <v>United States</v>
      </c>
      <c r="J846" t="str">
        <f>INDEX(products!$A$1:$G$49,MATCH(orders!$E846,products!$A$1:$A$49,0), MATCH(orders!J$1,products!$A$1:$G$1,0))</f>
        <v>Ara</v>
      </c>
      <c r="K846" t="str">
        <f>INDEX(products!$A$1:$G$49,MATCH(orders!$E846,products!$A$1:$A$49,0), MATCH(orders!K$1,products!$A$1:$G$1,0))</f>
        <v>D</v>
      </c>
      <c r="L846" s="3">
        <f>INDEX(products!$A$1:$G$49,MATCH(orders!$E846,products!$A$1:$A$49,0), MATCH(orders!L$1,products!$A$1:$G$1,0))</f>
        <v>0.5</v>
      </c>
      <c r="M846" s="4">
        <f>INDEX(products!$A$1:$G$49,MATCH(orders!$E846,products!$A$1:$A$49,0), MATCH(orders!M$1,products!$A$1:$G$1,0))</f>
        <v>5.97</v>
      </c>
      <c r="N846" s="4">
        <f t="shared" si="26"/>
        <v>35.82</v>
      </c>
      <c r="O846" t="str">
        <f t="shared" si="27"/>
        <v>Arabica</v>
      </c>
      <c r="P846" t="str" cm="1">
        <f t="array" ref="P846">_xlfn.IFS(K846 = "M", "Medium", K846 = "L", "Light", K846 = "D", "Dark")</f>
        <v>Dark</v>
      </c>
      <c r="Q846" t="str">
        <f>_xlfn.XLOOKUP(Orders[[#This Row],[Customer ID]],customers!$A$2:$A$1001,customers!$I$2:$I$1001,,0)</f>
        <v>Yes</v>
      </c>
    </row>
    <row r="847" spans="2:17" x14ac:dyDescent="0.35">
      <c r="B847" s="2" t="s">
        <v>5268</v>
      </c>
      <c r="C847" s="5">
        <v>43889</v>
      </c>
      <c r="D847" s="2" t="s">
        <v>5269</v>
      </c>
      <c r="E847" t="s">
        <v>6185</v>
      </c>
      <c r="F847" s="2">
        <v>6</v>
      </c>
      <c r="G847" s="2" t="str">
        <f>INDEX(customers!$A$2:$I$1001,MATCH(orders!$D847,customers!$A$2:$A$1001,0), MATCH(orders!G$1,customers!$A$1:$I$1,0))</f>
        <v>Murielle Lorinez</v>
      </c>
      <c r="H847" s="2" t="str">
        <f>IF(INDEX(customers!$A$2:$I$1001,MATCH(orders!$D847,customers!$A$2:$A$1001,0), MATCH(orders!H$1,customers!$A$1:$I$1,0)) = 0, " ", INDEX(customers!$A$2:$I$1001,MATCH(orders!$D847,customers!$A$2:$A$1001,0), MATCH(orders!H$1,customers!$A$1:$I$1,0)))</f>
        <v>mlorineznh@whitehouse.gov</v>
      </c>
      <c r="I847" s="2" t="str">
        <f>_xlfn.XLOOKUP(D847,customers!$A$1:$A$1001,customers!$G$1:$G$1001,,0)</f>
        <v>United States</v>
      </c>
      <c r="J847" t="str">
        <f>INDEX(products!$A$1:$G$49,MATCH(orders!$E847,products!$A$1:$A$49,0), MATCH(orders!J$1,products!$A$1:$G$1,0))</f>
        <v>Exc</v>
      </c>
      <c r="K847" t="str">
        <f>INDEX(products!$A$1:$G$49,MATCH(orders!$E847,products!$A$1:$A$49,0), MATCH(orders!K$1,products!$A$1:$G$1,0))</f>
        <v>D</v>
      </c>
      <c r="L847" s="3">
        <f>INDEX(products!$A$1:$G$49,MATCH(orders!$E847,products!$A$1:$A$49,0), MATCH(orders!L$1,products!$A$1:$G$1,0))</f>
        <v>2.5</v>
      </c>
      <c r="M847" s="4">
        <f>INDEX(products!$A$1:$G$49,MATCH(orders!$E847,products!$A$1:$A$49,0), MATCH(orders!M$1,products!$A$1:$G$1,0))</f>
        <v>27.945</v>
      </c>
      <c r="N847" s="4">
        <f t="shared" si="26"/>
        <v>167.67000000000002</v>
      </c>
      <c r="O847" t="str">
        <f t="shared" si="27"/>
        <v>Excelsa</v>
      </c>
      <c r="P847" t="str" cm="1">
        <f t="array" ref="P847">_xlfn.IFS(K847 = "M", "Medium", K847 = "L", "Light", K847 = "D", "Dark")</f>
        <v>Dark</v>
      </c>
      <c r="Q847" t="str">
        <f>_xlfn.XLOOKUP(Orders[[#This Row],[Customer ID]],customers!$A$2:$A$1001,customers!$I$2:$I$1001,,0)</f>
        <v>No</v>
      </c>
    </row>
    <row r="848" spans="2:17" x14ac:dyDescent="0.35">
      <c r="B848" s="2" t="s">
        <v>5273</v>
      </c>
      <c r="C848" s="5">
        <v>44747</v>
      </c>
      <c r="D848" s="2" t="s">
        <v>5274</v>
      </c>
      <c r="E848" t="s">
        <v>6175</v>
      </c>
      <c r="F848" s="2">
        <v>2</v>
      </c>
      <c r="G848" s="2" t="str">
        <f>INDEX(customers!$A$2:$I$1001,MATCH(orders!$D848,customers!$A$2:$A$1001,0), MATCH(orders!G$1,customers!$A$1:$I$1,0))</f>
        <v>Edin Mathe</v>
      </c>
      <c r="H848" s="2" t="str">
        <f>IF(INDEX(customers!$A$2:$I$1001,MATCH(orders!$D848,customers!$A$2:$A$1001,0), MATCH(orders!H$1,customers!$A$1:$I$1,0)) = 0, " ", INDEX(customers!$A$2:$I$1001,MATCH(orders!$D848,customers!$A$2:$A$1001,0), MATCH(orders!H$1,customers!$A$1:$I$1,0)))</f>
        <v xml:space="preserve"> </v>
      </c>
      <c r="I848" s="2" t="str">
        <f>_xlfn.XLOOKUP(D848,customers!$A$1:$A$1001,customers!$G$1:$G$1001,,0)</f>
        <v>United States</v>
      </c>
      <c r="J848" t="str">
        <f>INDEX(products!$A$1:$G$49,MATCH(orders!$E848,products!$A$1:$A$49,0), MATCH(orders!J$1,products!$A$1:$G$1,0))</f>
        <v>Ara</v>
      </c>
      <c r="K848" t="str">
        <f>INDEX(products!$A$1:$G$49,MATCH(orders!$E848,products!$A$1:$A$49,0), MATCH(orders!K$1,products!$A$1:$G$1,0))</f>
        <v>M</v>
      </c>
      <c r="L848" s="3">
        <f>INDEX(products!$A$1:$G$49,MATCH(orders!$E848,products!$A$1:$A$49,0), MATCH(orders!L$1,products!$A$1:$G$1,0))</f>
        <v>2.5</v>
      </c>
      <c r="M848" s="4">
        <f>INDEX(products!$A$1:$G$49,MATCH(orders!$E848,products!$A$1:$A$49,0), MATCH(orders!M$1,products!$A$1:$G$1,0))</f>
        <v>25.874999999999996</v>
      </c>
      <c r="N848" s="4">
        <f t="shared" si="26"/>
        <v>51.749999999999993</v>
      </c>
      <c r="O848" t="str">
        <f t="shared" si="27"/>
        <v>Arabica</v>
      </c>
      <c r="P848" t="str" cm="1">
        <f t="array" ref="P848">_xlfn.IFS(K848 = "M", "Medium", K848 = "L", "Light", K848 = "D", "Dark")</f>
        <v>Medium</v>
      </c>
      <c r="Q848" t="str">
        <f>_xlfn.XLOOKUP(Orders[[#This Row],[Customer ID]],customers!$A$2:$A$1001,customers!$I$2:$I$1001,,0)</f>
        <v>Yes</v>
      </c>
    </row>
    <row r="849" spans="2:17" x14ac:dyDescent="0.35">
      <c r="B849" s="2" t="s">
        <v>5278</v>
      </c>
      <c r="C849" s="5">
        <v>44460</v>
      </c>
      <c r="D849" s="2" t="s">
        <v>5279</v>
      </c>
      <c r="E849" t="s">
        <v>6154</v>
      </c>
      <c r="F849" s="2">
        <v>3</v>
      </c>
      <c r="G849" s="2" t="str">
        <f>INDEX(customers!$A$2:$I$1001,MATCH(orders!$D849,customers!$A$2:$A$1001,0), MATCH(orders!G$1,customers!$A$1:$I$1,0))</f>
        <v>Mordy Van Der Vlies</v>
      </c>
      <c r="H849" s="2" t="str">
        <f>IF(INDEX(customers!$A$2:$I$1001,MATCH(orders!$D849,customers!$A$2:$A$1001,0), MATCH(orders!H$1,customers!$A$1:$I$1,0)) = 0, " ", INDEX(customers!$A$2:$I$1001,MATCH(orders!$D849,customers!$A$2:$A$1001,0), MATCH(orders!H$1,customers!$A$1:$I$1,0)))</f>
        <v>mvannj@wikipedia.org</v>
      </c>
      <c r="I849" s="2" t="str">
        <f>_xlfn.XLOOKUP(D849,customers!$A$1:$A$1001,customers!$G$1:$G$1001,,0)</f>
        <v>United States</v>
      </c>
      <c r="J849" t="str">
        <f>INDEX(products!$A$1:$G$49,MATCH(orders!$E849,products!$A$1:$A$49,0), MATCH(orders!J$1,products!$A$1:$G$1,0))</f>
        <v>Ara</v>
      </c>
      <c r="K849" t="str">
        <f>INDEX(products!$A$1:$G$49,MATCH(orders!$E849,products!$A$1:$A$49,0), MATCH(orders!K$1,products!$A$1:$G$1,0))</f>
        <v>D</v>
      </c>
      <c r="L849" s="3">
        <f>INDEX(products!$A$1:$G$49,MATCH(orders!$E849,products!$A$1:$A$49,0), MATCH(orders!L$1,products!$A$1:$G$1,0))</f>
        <v>0.2</v>
      </c>
      <c r="M849" s="4">
        <f>INDEX(products!$A$1:$G$49,MATCH(orders!$E849,products!$A$1:$A$49,0), MATCH(orders!M$1,products!$A$1:$G$1,0))</f>
        <v>2.9849999999999999</v>
      </c>
      <c r="N849" s="4">
        <f t="shared" si="26"/>
        <v>8.9550000000000001</v>
      </c>
      <c r="O849" t="str">
        <f t="shared" si="27"/>
        <v>Arabica</v>
      </c>
      <c r="P849" t="str" cm="1">
        <f t="array" ref="P849">_xlfn.IFS(K849 = "M", "Medium", K849 = "L", "Light", K849 = "D", "Dark")</f>
        <v>Dark</v>
      </c>
      <c r="Q849" t="str">
        <f>_xlfn.XLOOKUP(Orders[[#This Row],[Customer ID]],customers!$A$2:$A$1001,customers!$I$2:$I$1001,,0)</f>
        <v>Yes</v>
      </c>
    </row>
    <row r="850" spans="2:17" x14ac:dyDescent="0.35">
      <c r="B850" s="2" t="s">
        <v>5283</v>
      </c>
      <c r="C850" s="5">
        <v>43468</v>
      </c>
      <c r="D850" s="2" t="s">
        <v>5284</v>
      </c>
      <c r="E850" t="s">
        <v>6176</v>
      </c>
      <c r="F850" s="2">
        <v>6</v>
      </c>
      <c r="G850" s="2" t="str">
        <f>INDEX(customers!$A$2:$I$1001,MATCH(orders!$D850,customers!$A$2:$A$1001,0), MATCH(orders!G$1,customers!$A$1:$I$1,0))</f>
        <v>Spencer Wastell</v>
      </c>
      <c r="H850" s="2" t="str">
        <f>IF(INDEX(customers!$A$2:$I$1001,MATCH(orders!$D850,customers!$A$2:$A$1001,0), MATCH(orders!H$1,customers!$A$1:$I$1,0)) = 0, " ", INDEX(customers!$A$2:$I$1001,MATCH(orders!$D850,customers!$A$2:$A$1001,0), MATCH(orders!H$1,customers!$A$1:$I$1,0)))</f>
        <v xml:space="preserve"> </v>
      </c>
      <c r="I850" s="2" t="str">
        <f>_xlfn.XLOOKUP(D850,customers!$A$1:$A$1001,customers!$G$1:$G$1001,,0)</f>
        <v>United States</v>
      </c>
      <c r="J850" t="str">
        <f>INDEX(products!$A$1:$G$49,MATCH(orders!$E850,products!$A$1:$A$49,0), MATCH(orders!J$1,products!$A$1:$G$1,0))</f>
        <v>Exc</v>
      </c>
      <c r="K850" t="str">
        <f>INDEX(products!$A$1:$G$49,MATCH(orders!$E850,products!$A$1:$A$49,0), MATCH(orders!K$1,products!$A$1:$G$1,0))</f>
        <v>L</v>
      </c>
      <c r="L850" s="3">
        <f>INDEX(products!$A$1:$G$49,MATCH(orders!$E850,products!$A$1:$A$49,0), MATCH(orders!L$1,products!$A$1:$G$1,0))</f>
        <v>0.5</v>
      </c>
      <c r="M850" s="4">
        <f>INDEX(products!$A$1:$G$49,MATCH(orders!$E850,products!$A$1:$A$49,0), MATCH(orders!M$1,products!$A$1:$G$1,0))</f>
        <v>8.91</v>
      </c>
      <c r="N850" s="4">
        <f t="shared" si="26"/>
        <v>53.46</v>
      </c>
      <c r="O850" t="str">
        <f t="shared" si="27"/>
        <v>Excelsa</v>
      </c>
      <c r="P850" t="str" cm="1">
        <f t="array" ref="P850">_xlfn.IFS(K850 = "M", "Medium", K850 = "L", "Light", K850 = "D", "Dark")</f>
        <v>Light</v>
      </c>
      <c r="Q850" t="str">
        <f>_xlfn.XLOOKUP(Orders[[#This Row],[Customer ID]],customers!$A$2:$A$1001,customers!$I$2:$I$1001,,0)</f>
        <v>No</v>
      </c>
    </row>
    <row r="851" spans="2:17" x14ac:dyDescent="0.35">
      <c r="B851" s="2" t="s">
        <v>5288</v>
      </c>
      <c r="C851" s="5">
        <v>44628</v>
      </c>
      <c r="D851" s="2" t="s">
        <v>5289</v>
      </c>
      <c r="E851" t="s">
        <v>6167</v>
      </c>
      <c r="F851" s="2">
        <v>6</v>
      </c>
      <c r="G851" s="2" t="str">
        <f>INDEX(customers!$A$2:$I$1001,MATCH(orders!$D851,customers!$A$2:$A$1001,0), MATCH(orders!G$1,customers!$A$1:$I$1,0))</f>
        <v>Jemimah Ethelston</v>
      </c>
      <c r="H851" s="2" t="str">
        <f>IF(INDEX(customers!$A$2:$I$1001,MATCH(orders!$D851,customers!$A$2:$A$1001,0), MATCH(orders!H$1,customers!$A$1:$I$1,0)) = 0, " ", INDEX(customers!$A$2:$I$1001,MATCH(orders!$D851,customers!$A$2:$A$1001,0), MATCH(orders!H$1,customers!$A$1:$I$1,0)))</f>
        <v>jethelstonnl@creativecommons.org</v>
      </c>
      <c r="I851" s="2" t="str">
        <f>_xlfn.XLOOKUP(D851,customers!$A$1:$A$1001,customers!$G$1:$G$1001,,0)</f>
        <v>United States</v>
      </c>
      <c r="J851" t="str">
        <f>INDEX(products!$A$1:$G$49,MATCH(orders!$E851,products!$A$1:$A$49,0), MATCH(orders!J$1,products!$A$1:$G$1,0))</f>
        <v>Ara</v>
      </c>
      <c r="K851" t="str">
        <f>INDEX(products!$A$1:$G$49,MATCH(orders!$E851,products!$A$1:$A$49,0), MATCH(orders!K$1,products!$A$1:$G$1,0))</f>
        <v>L</v>
      </c>
      <c r="L851" s="3">
        <f>INDEX(products!$A$1:$G$49,MATCH(orders!$E851,products!$A$1:$A$49,0), MATCH(orders!L$1,products!$A$1:$G$1,0))</f>
        <v>0.2</v>
      </c>
      <c r="M851" s="4">
        <f>INDEX(products!$A$1:$G$49,MATCH(orders!$E851,products!$A$1:$A$49,0), MATCH(orders!M$1,products!$A$1:$G$1,0))</f>
        <v>3.8849999999999998</v>
      </c>
      <c r="N851" s="4">
        <f t="shared" si="26"/>
        <v>23.31</v>
      </c>
      <c r="O851" t="str">
        <f t="shared" si="27"/>
        <v>Arabica</v>
      </c>
      <c r="P851" t="str" cm="1">
        <f t="array" ref="P851">_xlfn.IFS(K851 = "M", "Medium", K851 = "L", "Light", K851 = "D", "Dark")</f>
        <v>Light</v>
      </c>
      <c r="Q851" t="str">
        <f>_xlfn.XLOOKUP(Orders[[#This Row],[Customer ID]],customers!$A$2:$A$1001,customers!$I$2:$I$1001,,0)</f>
        <v>Yes</v>
      </c>
    </row>
    <row r="852" spans="2:17" x14ac:dyDescent="0.35">
      <c r="B852" s="2" t="s">
        <v>5288</v>
      </c>
      <c r="C852" s="5">
        <v>44628</v>
      </c>
      <c r="D852" s="2" t="s">
        <v>5289</v>
      </c>
      <c r="E852" t="s">
        <v>6152</v>
      </c>
      <c r="F852" s="2">
        <v>2</v>
      </c>
      <c r="G852" s="2" t="str">
        <f>INDEX(customers!$A$2:$I$1001,MATCH(orders!$D852,customers!$A$2:$A$1001,0), MATCH(orders!G$1,customers!$A$1:$I$1,0))</f>
        <v>Jemimah Ethelston</v>
      </c>
      <c r="H852" s="2" t="str">
        <f>IF(INDEX(customers!$A$2:$I$1001,MATCH(orders!$D852,customers!$A$2:$A$1001,0), MATCH(orders!H$1,customers!$A$1:$I$1,0)) = 0, " ", INDEX(customers!$A$2:$I$1001,MATCH(orders!$D852,customers!$A$2:$A$1001,0), MATCH(orders!H$1,customers!$A$1:$I$1,0)))</f>
        <v>jethelstonnl@creativecommons.org</v>
      </c>
      <c r="I852" s="2" t="str">
        <f>_xlfn.XLOOKUP(D852,customers!$A$1:$A$1001,customers!$G$1:$G$1001,,0)</f>
        <v>United States</v>
      </c>
      <c r="J852" t="str">
        <f>INDEX(products!$A$1:$G$49,MATCH(orders!$E852,products!$A$1:$A$49,0), MATCH(orders!J$1,products!$A$1:$G$1,0))</f>
        <v>Ara</v>
      </c>
      <c r="K852" t="str">
        <f>INDEX(products!$A$1:$G$49,MATCH(orders!$E852,products!$A$1:$A$49,0), MATCH(orders!K$1,products!$A$1:$G$1,0))</f>
        <v>M</v>
      </c>
      <c r="L852" s="3">
        <f>INDEX(products!$A$1:$G$49,MATCH(orders!$E852,products!$A$1:$A$49,0), MATCH(orders!L$1,products!$A$1:$G$1,0))</f>
        <v>0.2</v>
      </c>
      <c r="M852" s="4">
        <f>INDEX(products!$A$1:$G$49,MATCH(orders!$E852,products!$A$1:$A$49,0), MATCH(orders!M$1,products!$A$1:$G$1,0))</f>
        <v>3.375</v>
      </c>
      <c r="N852" s="4">
        <f t="shared" si="26"/>
        <v>6.75</v>
      </c>
      <c r="O852" t="str">
        <f t="shared" si="27"/>
        <v>Arabica</v>
      </c>
      <c r="P852" t="str" cm="1">
        <f t="array" ref="P852">_xlfn.IFS(K852 = "M", "Medium", K852 = "L", "Light", K852 = "D", "Dark")</f>
        <v>Medium</v>
      </c>
      <c r="Q852" t="str">
        <f>_xlfn.XLOOKUP(Orders[[#This Row],[Customer ID]],customers!$A$2:$A$1001,customers!$I$2:$I$1001,,0)</f>
        <v>Yes</v>
      </c>
    </row>
    <row r="853" spans="2:17" x14ac:dyDescent="0.35">
      <c r="B853" s="2" t="s">
        <v>5299</v>
      </c>
      <c r="C853" s="5">
        <v>43900</v>
      </c>
      <c r="D853" s="2" t="s">
        <v>5300</v>
      </c>
      <c r="E853" t="s">
        <v>6169</v>
      </c>
      <c r="F853" s="2">
        <v>1</v>
      </c>
      <c r="G853" s="2" t="str">
        <f>INDEX(customers!$A$2:$I$1001,MATCH(orders!$D853,customers!$A$2:$A$1001,0), MATCH(orders!G$1,customers!$A$1:$I$1,0))</f>
        <v>Perice Eberz</v>
      </c>
      <c r="H853" s="2" t="str">
        <f>IF(INDEX(customers!$A$2:$I$1001,MATCH(orders!$D853,customers!$A$2:$A$1001,0), MATCH(orders!H$1,customers!$A$1:$I$1,0)) = 0, " ", INDEX(customers!$A$2:$I$1001,MATCH(orders!$D853,customers!$A$2:$A$1001,0), MATCH(orders!H$1,customers!$A$1:$I$1,0)))</f>
        <v>peberznn@woothemes.com</v>
      </c>
      <c r="I853" s="2" t="str">
        <f>_xlfn.XLOOKUP(D853,customers!$A$1:$A$1001,customers!$G$1:$G$1001,,0)</f>
        <v>United States</v>
      </c>
      <c r="J853" t="str">
        <f>INDEX(products!$A$1:$G$49,MATCH(orders!$E853,products!$A$1:$A$49,0), MATCH(orders!J$1,products!$A$1:$G$1,0))</f>
        <v>Lib</v>
      </c>
      <c r="K853" t="str">
        <f>INDEX(products!$A$1:$G$49,MATCH(orders!$E853,products!$A$1:$A$49,0), MATCH(orders!K$1,products!$A$1:$G$1,0))</f>
        <v>D</v>
      </c>
      <c r="L853" s="3">
        <f>INDEX(products!$A$1:$G$49,MATCH(orders!$E853,products!$A$1:$A$49,0), MATCH(orders!L$1,products!$A$1:$G$1,0))</f>
        <v>0.5</v>
      </c>
      <c r="M853" s="4">
        <f>INDEX(products!$A$1:$G$49,MATCH(orders!$E853,products!$A$1:$A$49,0), MATCH(orders!M$1,products!$A$1:$G$1,0))</f>
        <v>7.77</v>
      </c>
      <c r="N853" s="4">
        <f t="shared" si="26"/>
        <v>7.77</v>
      </c>
      <c r="O853" t="str">
        <f t="shared" si="27"/>
        <v>Liberica</v>
      </c>
      <c r="P853" t="str" cm="1">
        <f t="array" ref="P853">_xlfn.IFS(K853 = "M", "Medium", K853 = "L", "Light", K853 = "D", "Dark")</f>
        <v>Dark</v>
      </c>
      <c r="Q853" t="str">
        <f>_xlfn.XLOOKUP(Orders[[#This Row],[Customer ID]],customers!$A$2:$A$1001,customers!$I$2:$I$1001,,0)</f>
        <v>Yes</v>
      </c>
    </row>
    <row r="854" spans="2:17" x14ac:dyDescent="0.35">
      <c r="B854" s="2" t="s">
        <v>5305</v>
      </c>
      <c r="C854" s="5">
        <v>44527</v>
      </c>
      <c r="D854" s="2" t="s">
        <v>5306</v>
      </c>
      <c r="E854" t="s">
        <v>6165</v>
      </c>
      <c r="F854" s="2">
        <v>4</v>
      </c>
      <c r="G854" s="2" t="str">
        <f>INDEX(customers!$A$2:$I$1001,MATCH(orders!$D854,customers!$A$2:$A$1001,0), MATCH(orders!G$1,customers!$A$1:$I$1,0))</f>
        <v>Bear Gaish</v>
      </c>
      <c r="H854" s="2" t="str">
        <f>IF(INDEX(customers!$A$2:$I$1001,MATCH(orders!$D854,customers!$A$2:$A$1001,0), MATCH(orders!H$1,customers!$A$1:$I$1,0)) = 0, " ", INDEX(customers!$A$2:$I$1001,MATCH(orders!$D854,customers!$A$2:$A$1001,0), MATCH(orders!H$1,customers!$A$1:$I$1,0)))</f>
        <v>bgaishno@altervista.org</v>
      </c>
      <c r="I854" s="2" t="str">
        <f>_xlfn.XLOOKUP(D854,customers!$A$1:$A$1001,customers!$G$1:$G$1001,,0)</f>
        <v>United States</v>
      </c>
      <c r="J854" t="str">
        <f>INDEX(products!$A$1:$G$49,MATCH(orders!$E854,products!$A$1:$A$49,0), MATCH(orders!J$1,products!$A$1:$G$1,0))</f>
        <v>Lib</v>
      </c>
      <c r="K854" t="str">
        <f>INDEX(products!$A$1:$G$49,MATCH(orders!$E854,products!$A$1:$A$49,0), MATCH(orders!K$1,products!$A$1:$G$1,0))</f>
        <v>D</v>
      </c>
      <c r="L854" s="3">
        <f>INDEX(products!$A$1:$G$49,MATCH(orders!$E854,products!$A$1:$A$49,0), MATCH(orders!L$1,products!$A$1:$G$1,0))</f>
        <v>2.5</v>
      </c>
      <c r="M854" s="4">
        <f>INDEX(products!$A$1:$G$49,MATCH(orders!$E854,products!$A$1:$A$49,0), MATCH(orders!M$1,products!$A$1:$G$1,0))</f>
        <v>29.784999999999997</v>
      </c>
      <c r="N854" s="4">
        <f t="shared" si="26"/>
        <v>119.13999999999999</v>
      </c>
      <c r="O854" t="str">
        <f t="shared" si="27"/>
        <v>Liberica</v>
      </c>
      <c r="P854" t="str" cm="1">
        <f t="array" ref="P854">_xlfn.IFS(K854 = "M", "Medium", K854 = "L", "Light", K854 = "D", "Dark")</f>
        <v>Dark</v>
      </c>
      <c r="Q854" t="str">
        <f>_xlfn.XLOOKUP(Orders[[#This Row],[Customer ID]],customers!$A$2:$A$1001,customers!$I$2:$I$1001,,0)</f>
        <v>Yes</v>
      </c>
    </row>
    <row r="855" spans="2:17" x14ac:dyDescent="0.35">
      <c r="B855" s="2" t="s">
        <v>5310</v>
      </c>
      <c r="C855" s="5">
        <v>44259</v>
      </c>
      <c r="D855" s="2" t="s">
        <v>5311</v>
      </c>
      <c r="E855" t="s">
        <v>6147</v>
      </c>
      <c r="F855" s="2">
        <v>2</v>
      </c>
      <c r="G855" s="2" t="str">
        <f>INDEX(customers!$A$2:$I$1001,MATCH(orders!$D855,customers!$A$2:$A$1001,0), MATCH(orders!G$1,customers!$A$1:$I$1,0))</f>
        <v>Lynnea Danton</v>
      </c>
      <c r="H855" s="2" t="str">
        <f>IF(INDEX(customers!$A$2:$I$1001,MATCH(orders!$D855,customers!$A$2:$A$1001,0), MATCH(orders!H$1,customers!$A$1:$I$1,0)) = 0, " ", INDEX(customers!$A$2:$I$1001,MATCH(orders!$D855,customers!$A$2:$A$1001,0), MATCH(orders!H$1,customers!$A$1:$I$1,0)))</f>
        <v>ldantonnp@miitbeian.gov.cn</v>
      </c>
      <c r="I855" s="2" t="str">
        <f>_xlfn.XLOOKUP(D855,customers!$A$1:$A$1001,customers!$G$1:$G$1001,,0)</f>
        <v>United States</v>
      </c>
      <c r="J855" t="str">
        <f>INDEX(products!$A$1:$G$49,MATCH(orders!$E855,products!$A$1:$A$49,0), MATCH(orders!J$1,products!$A$1:$G$1,0))</f>
        <v>Ara</v>
      </c>
      <c r="K855" t="str">
        <f>INDEX(products!$A$1:$G$49,MATCH(orders!$E855,products!$A$1:$A$49,0), MATCH(orders!K$1,products!$A$1:$G$1,0))</f>
        <v>D</v>
      </c>
      <c r="L855" s="3">
        <f>INDEX(products!$A$1:$G$49,MATCH(orders!$E855,products!$A$1:$A$49,0), MATCH(orders!L$1,products!$A$1:$G$1,0))</f>
        <v>1</v>
      </c>
      <c r="M855" s="4">
        <f>INDEX(products!$A$1:$G$49,MATCH(orders!$E855,products!$A$1:$A$49,0), MATCH(orders!M$1,products!$A$1:$G$1,0))</f>
        <v>9.9499999999999993</v>
      </c>
      <c r="N855" s="4">
        <f t="shared" si="26"/>
        <v>19.899999999999999</v>
      </c>
      <c r="O855" t="str">
        <f t="shared" si="27"/>
        <v>Arabica</v>
      </c>
      <c r="P855" t="str" cm="1">
        <f t="array" ref="P855">_xlfn.IFS(K855 = "M", "Medium", K855 = "L", "Light", K855 = "D", "Dark")</f>
        <v>Dark</v>
      </c>
      <c r="Q855" t="str">
        <f>_xlfn.XLOOKUP(Orders[[#This Row],[Customer ID]],customers!$A$2:$A$1001,customers!$I$2:$I$1001,,0)</f>
        <v>No</v>
      </c>
    </row>
    <row r="856" spans="2:17" x14ac:dyDescent="0.35">
      <c r="B856" s="2" t="s">
        <v>5315</v>
      </c>
      <c r="C856" s="5">
        <v>44516</v>
      </c>
      <c r="D856" s="2" t="s">
        <v>5316</v>
      </c>
      <c r="E856" t="s">
        <v>6173</v>
      </c>
      <c r="F856" s="2">
        <v>5</v>
      </c>
      <c r="G856" s="2" t="str">
        <f>INDEX(customers!$A$2:$I$1001,MATCH(orders!$D856,customers!$A$2:$A$1001,0), MATCH(orders!G$1,customers!$A$1:$I$1,0))</f>
        <v>Skipton Morrall</v>
      </c>
      <c r="H856" s="2" t="str">
        <f>IF(INDEX(customers!$A$2:$I$1001,MATCH(orders!$D856,customers!$A$2:$A$1001,0), MATCH(orders!H$1,customers!$A$1:$I$1,0)) = 0, " ", INDEX(customers!$A$2:$I$1001,MATCH(orders!$D856,customers!$A$2:$A$1001,0), MATCH(orders!H$1,customers!$A$1:$I$1,0)))</f>
        <v>smorrallnq@answers.com</v>
      </c>
      <c r="I856" s="2" t="str">
        <f>_xlfn.XLOOKUP(D856,customers!$A$1:$A$1001,customers!$G$1:$G$1001,,0)</f>
        <v>United States</v>
      </c>
      <c r="J856" t="str">
        <f>INDEX(products!$A$1:$G$49,MATCH(orders!$E856,products!$A$1:$A$49,0), MATCH(orders!J$1,products!$A$1:$G$1,0))</f>
        <v>Rob</v>
      </c>
      <c r="K856" t="str">
        <f>INDEX(products!$A$1:$G$49,MATCH(orders!$E856,products!$A$1:$A$49,0), MATCH(orders!K$1,products!$A$1:$G$1,0))</f>
        <v>L</v>
      </c>
      <c r="L856" s="3">
        <f>INDEX(products!$A$1:$G$49,MATCH(orders!$E856,products!$A$1:$A$49,0), MATCH(orders!L$1,products!$A$1:$G$1,0))</f>
        <v>0.5</v>
      </c>
      <c r="M856" s="4">
        <f>INDEX(products!$A$1:$G$49,MATCH(orders!$E856,products!$A$1:$A$49,0), MATCH(orders!M$1,products!$A$1:$G$1,0))</f>
        <v>7.169999999999999</v>
      </c>
      <c r="N856" s="4">
        <f t="shared" si="26"/>
        <v>35.849999999999994</v>
      </c>
      <c r="O856" t="str">
        <f t="shared" si="27"/>
        <v>Robusta</v>
      </c>
      <c r="P856" t="str" cm="1">
        <f t="array" ref="P856">_xlfn.IFS(K856 = "M", "Medium", K856 = "L", "Light", K856 = "D", "Dark")</f>
        <v>Light</v>
      </c>
      <c r="Q856" t="str">
        <f>_xlfn.XLOOKUP(Orders[[#This Row],[Customer ID]],customers!$A$2:$A$1001,customers!$I$2:$I$1001,,0)</f>
        <v>Yes</v>
      </c>
    </row>
    <row r="857" spans="2:17" x14ac:dyDescent="0.35">
      <c r="B857" s="2" t="s">
        <v>5321</v>
      </c>
      <c r="C857" s="5">
        <v>43632</v>
      </c>
      <c r="D857" s="2" t="s">
        <v>5322</v>
      </c>
      <c r="E857" t="s">
        <v>6165</v>
      </c>
      <c r="F857" s="2">
        <v>3</v>
      </c>
      <c r="G857" s="2" t="str">
        <f>INDEX(customers!$A$2:$I$1001,MATCH(orders!$D857,customers!$A$2:$A$1001,0), MATCH(orders!G$1,customers!$A$1:$I$1,0))</f>
        <v>Devan Crownshaw</v>
      </c>
      <c r="H857" s="2" t="str">
        <f>IF(INDEX(customers!$A$2:$I$1001,MATCH(orders!$D857,customers!$A$2:$A$1001,0), MATCH(orders!H$1,customers!$A$1:$I$1,0)) = 0, " ", INDEX(customers!$A$2:$I$1001,MATCH(orders!$D857,customers!$A$2:$A$1001,0), MATCH(orders!H$1,customers!$A$1:$I$1,0)))</f>
        <v>dcrownshawnr@photobucket.com</v>
      </c>
      <c r="I857" s="2" t="str">
        <f>_xlfn.XLOOKUP(D857,customers!$A$1:$A$1001,customers!$G$1:$G$1001,,0)</f>
        <v>United States</v>
      </c>
      <c r="J857" t="str">
        <f>INDEX(products!$A$1:$G$49,MATCH(orders!$E857,products!$A$1:$A$49,0), MATCH(orders!J$1,products!$A$1:$G$1,0))</f>
        <v>Lib</v>
      </c>
      <c r="K857" t="str">
        <f>INDEX(products!$A$1:$G$49,MATCH(orders!$E857,products!$A$1:$A$49,0), MATCH(orders!K$1,products!$A$1:$G$1,0))</f>
        <v>D</v>
      </c>
      <c r="L857" s="3">
        <f>INDEX(products!$A$1:$G$49,MATCH(orders!$E857,products!$A$1:$A$49,0), MATCH(orders!L$1,products!$A$1:$G$1,0))</f>
        <v>2.5</v>
      </c>
      <c r="M857" s="4">
        <f>INDEX(products!$A$1:$G$49,MATCH(orders!$E857,products!$A$1:$A$49,0), MATCH(orders!M$1,products!$A$1:$G$1,0))</f>
        <v>29.784999999999997</v>
      </c>
      <c r="N857" s="4">
        <f t="shared" si="26"/>
        <v>89.35499999999999</v>
      </c>
      <c r="O857" t="str">
        <f t="shared" si="27"/>
        <v>Liberica</v>
      </c>
      <c r="P857" t="str" cm="1">
        <f t="array" ref="P857">_xlfn.IFS(K857 = "M", "Medium", K857 = "L", "Light", K857 = "D", "Dark")</f>
        <v>Dark</v>
      </c>
      <c r="Q857" t="str">
        <f>_xlfn.XLOOKUP(Orders[[#This Row],[Customer ID]],customers!$A$2:$A$1001,customers!$I$2:$I$1001,,0)</f>
        <v>No</v>
      </c>
    </row>
    <row r="858" spans="2:17" x14ac:dyDescent="0.35">
      <c r="B858" s="2" t="s">
        <v>5327</v>
      </c>
      <c r="C858" s="5">
        <v>44031</v>
      </c>
      <c r="D858" s="2" t="s">
        <v>5188</v>
      </c>
      <c r="E858" t="s">
        <v>6159</v>
      </c>
      <c r="F858" s="2">
        <v>2</v>
      </c>
      <c r="G858" s="2" t="str">
        <f>INDEX(customers!$A$2:$I$1001,MATCH(orders!$D858,customers!$A$2:$A$1001,0), MATCH(orders!G$1,customers!$A$1:$I$1,0))</f>
        <v>Odelia Skerme</v>
      </c>
      <c r="H858" s="2" t="str">
        <f>IF(INDEX(customers!$A$2:$I$1001,MATCH(orders!$D858,customers!$A$2:$A$1001,0), MATCH(orders!H$1,customers!$A$1:$I$1,0)) = 0, " ", INDEX(customers!$A$2:$I$1001,MATCH(orders!$D858,customers!$A$2:$A$1001,0), MATCH(orders!H$1,customers!$A$1:$I$1,0)))</f>
        <v>oskermen3@hatena.ne.jp</v>
      </c>
      <c r="I858" s="2" t="str">
        <f>_xlfn.XLOOKUP(D858,customers!$A$1:$A$1001,customers!$G$1:$G$1001,,0)</f>
        <v>United States</v>
      </c>
      <c r="J858" t="str">
        <f>INDEX(products!$A$1:$G$49,MATCH(orders!$E858,products!$A$1:$A$49,0), MATCH(orders!J$1,products!$A$1:$G$1,0))</f>
        <v>Lib</v>
      </c>
      <c r="K858" t="str">
        <f>INDEX(products!$A$1:$G$49,MATCH(orders!$E858,products!$A$1:$A$49,0), MATCH(orders!K$1,products!$A$1:$G$1,0))</f>
        <v>M</v>
      </c>
      <c r="L858" s="3">
        <f>INDEX(products!$A$1:$G$49,MATCH(orders!$E858,products!$A$1:$A$49,0), MATCH(orders!L$1,products!$A$1:$G$1,0))</f>
        <v>0.2</v>
      </c>
      <c r="M858" s="4">
        <f>INDEX(products!$A$1:$G$49,MATCH(orders!$E858,products!$A$1:$A$49,0), MATCH(orders!M$1,products!$A$1:$G$1,0))</f>
        <v>4.3650000000000002</v>
      </c>
      <c r="N858" s="4">
        <f t="shared" si="26"/>
        <v>8.73</v>
      </c>
      <c r="O858" t="str">
        <f t="shared" si="27"/>
        <v>Liberica</v>
      </c>
      <c r="P858" t="str" cm="1">
        <f t="array" ref="P858">_xlfn.IFS(K858 = "M", "Medium", K858 = "L", "Light", K858 = "D", "Dark")</f>
        <v>Medium</v>
      </c>
      <c r="Q858" t="str">
        <f>_xlfn.XLOOKUP(Orders[[#This Row],[Customer ID]],customers!$A$2:$A$1001,customers!$I$2:$I$1001,,0)</f>
        <v>Yes</v>
      </c>
    </row>
    <row r="859" spans="2:17" x14ac:dyDescent="0.35">
      <c r="B859" s="2" t="s">
        <v>5333</v>
      </c>
      <c r="C859" s="5">
        <v>43889</v>
      </c>
      <c r="D859" s="2" t="s">
        <v>5334</v>
      </c>
      <c r="E859" t="s">
        <v>6142</v>
      </c>
      <c r="F859" s="2">
        <v>5</v>
      </c>
      <c r="G859" s="2" t="str">
        <f>INDEX(customers!$A$2:$I$1001,MATCH(orders!$D859,customers!$A$2:$A$1001,0), MATCH(orders!G$1,customers!$A$1:$I$1,0))</f>
        <v>Joceline Reddoch</v>
      </c>
      <c r="H859" s="2" t="str">
        <f>IF(INDEX(customers!$A$2:$I$1001,MATCH(orders!$D859,customers!$A$2:$A$1001,0), MATCH(orders!H$1,customers!$A$1:$I$1,0)) = 0, " ", INDEX(customers!$A$2:$I$1001,MATCH(orders!$D859,customers!$A$2:$A$1001,0), MATCH(orders!H$1,customers!$A$1:$I$1,0)))</f>
        <v>jreddochnt@sun.com</v>
      </c>
      <c r="I859" s="2" t="str">
        <f>_xlfn.XLOOKUP(D859,customers!$A$1:$A$1001,customers!$G$1:$G$1001,,0)</f>
        <v>United States</v>
      </c>
      <c r="J859" t="str">
        <f>INDEX(products!$A$1:$G$49,MATCH(orders!$E859,products!$A$1:$A$49,0), MATCH(orders!J$1,products!$A$1:$G$1,0))</f>
        <v>Rob</v>
      </c>
      <c r="K859" t="str">
        <f>INDEX(products!$A$1:$G$49,MATCH(orders!$E859,products!$A$1:$A$49,0), MATCH(orders!K$1,products!$A$1:$G$1,0))</f>
        <v>L</v>
      </c>
      <c r="L859" s="3">
        <f>INDEX(products!$A$1:$G$49,MATCH(orders!$E859,products!$A$1:$A$49,0), MATCH(orders!L$1,products!$A$1:$G$1,0))</f>
        <v>2.5</v>
      </c>
      <c r="M859" s="4">
        <f>INDEX(products!$A$1:$G$49,MATCH(orders!$E859,products!$A$1:$A$49,0), MATCH(orders!M$1,products!$A$1:$G$1,0))</f>
        <v>27.484999999999996</v>
      </c>
      <c r="N859" s="4">
        <f t="shared" si="26"/>
        <v>137.42499999999998</v>
      </c>
      <c r="O859" t="str">
        <f t="shared" si="27"/>
        <v>Robusta</v>
      </c>
      <c r="P859" t="str" cm="1">
        <f t="array" ref="P859">_xlfn.IFS(K859 = "M", "Medium", K859 = "L", "Light", K859 = "D", "Dark")</f>
        <v>Light</v>
      </c>
      <c r="Q859" t="str">
        <f>_xlfn.XLOOKUP(Orders[[#This Row],[Customer ID]],customers!$A$2:$A$1001,customers!$I$2:$I$1001,,0)</f>
        <v>No</v>
      </c>
    </row>
    <row r="860" spans="2:17" x14ac:dyDescent="0.35">
      <c r="B860" s="2" t="s">
        <v>5339</v>
      </c>
      <c r="C860" s="5">
        <v>43638</v>
      </c>
      <c r="D860" s="2" t="s">
        <v>5340</v>
      </c>
      <c r="E860" t="s">
        <v>6160</v>
      </c>
      <c r="F860" s="2">
        <v>4</v>
      </c>
      <c r="G860" s="2" t="str">
        <f>INDEX(customers!$A$2:$I$1001,MATCH(orders!$D860,customers!$A$2:$A$1001,0), MATCH(orders!G$1,customers!$A$1:$I$1,0))</f>
        <v>Shelley Titley</v>
      </c>
      <c r="H860" s="2" t="str">
        <f>IF(INDEX(customers!$A$2:$I$1001,MATCH(orders!$D860,customers!$A$2:$A$1001,0), MATCH(orders!H$1,customers!$A$1:$I$1,0)) = 0, " ", INDEX(customers!$A$2:$I$1001,MATCH(orders!$D860,customers!$A$2:$A$1001,0), MATCH(orders!H$1,customers!$A$1:$I$1,0)))</f>
        <v>stitleynu@whitehouse.gov</v>
      </c>
      <c r="I860" s="2" t="str">
        <f>_xlfn.XLOOKUP(D860,customers!$A$1:$A$1001,customers!$G$1:$G$1001,,0)</f>
        <v>United States</v>
      </c>
      <c r="J860" t="str">
        <f>INDEX(products!$A$1:$G$49,MATCH(orders!$E860,products!$A$1:$A$49,0), MATCH(orders!J$1,products!$A$1:$G$1,0))</f>
        <v>Lib</v>
      </c>
      <c r="K860" t="str">
        <f>INDEX(products!$A$1:$G$49,MATCH(orders!$E860,products!$A$1:$A$49,0), MATCH(orders!K$1,products!$A$1:$G$1,0))</f>
        <v>M</v>
      </c>
      <c r="L860" s="3">
        <f>INDEX(products!$A$1:$G$49,MATCH(orders!$E860,products!$A$1:$A$49,0), MATCH(orders!L$1,products!$A$1:$G$1,0))</f>
        <v>0.5</v>
      </c>
      <c r="M860" s="4">
        <f>INDEX(products!$A$1:$G$49,MATCH(orders!$E860,products!$A$1:$A$49,0), MATCH(orders!M$1,products!$A$1:$G$1,0))</f>
        <v>8.73</v>
      </c>
      <c r="N860" s="4">
        <f t="shared" si="26"/>
        <v>34.92</v>
      </c>
      <c r="O860" t="str">
        <f t="shared" si="27"/>
        <v>Liberica</v>
      </c>
      <c r="P860" t="str" cm="1">
        <f t="array" ref="P860">_xlfn.IFS(K860 = "M", "Medium", K860 = "L", "Light", K860 = "D", "Dark")</f>
        <v>Medium</v>
      </c>
      <c r="Q860" t="str">
        <f>_xlfn.XLOOKUP(Orders[[#This Row],[Customer ID]],customers!$A$2:$A$1001,customers!$I$2:$I$1001,,0)</f>
        <v>No</v>
      </c>
    </row>
    <row r="861" spans="2:17" x14ac:dyDescent="0.35">
      <c r="B861" s="2" t="s">
        <v>5345</v>
      </c>
      <c r="C861" s="5">
        <v>43716</v>
      </c>
      <c r="D861" s="2" t="s">
        <v>5346</v>
      </c>
      <c r="E861" t="s">
        <v>6182</v>
      </c>
      <c r="F861" s="2">
        <v>6</v>
      </c>
      <c r="G861" s="2" t="str">
        <f>INDEX(customers!$A$2:$I$1001,MATCH(orders!$D861,customers!$A$2:$A$1001,0), MATCH(orders!G$1,customers!$A$1:$I$1,0))</f>
        <v>Redd Simao</v>
      </c>
      <c r="H861" s="2" t="str">
        <f>IF(INDEX(customers!$A$2:$I$1001,MATCH(orders!$D861,customers!$A$2:$A$1001,0), MATCH(orders!H$1,customers!$A$1:$I$1,0)) = 0, " ", INDEX(customers!$A$2:$I$1001,MATCH(orders!$D861,customers!$A$2:$A$1001,0), MATCH(orders!H$1,customers!$A$1:$I$1,0)))</f>
        <v>rsimaonv@simplemachines.org</v>
      </c>
      <c r="I861" s="2" t="str">
        <f>_xlfn.XLOOKUP(D861,customers!$A$1:$A$1001,customers!$G$1:$G$1001,,0)</f>
        <v>United States</v>
      </c>
      <c r="J861" t="str">
        <f>INDEX(products!$A$1:$G$49,MATCH(orders!$E861,products!$A$1:$A$49,0), MATCH(orders!J$1,products!$A$1:$G$1,0))</f>
        <v>Ara</v>
      </c>
      <c r="K861" t="str">
        <f>INDEX(products!$A$1:$G$49,MATCH(orders!$E861,products!$A$1:$A$49,0), MATCH(orders!K$1,products!$A$1:$G$1,0))</f>
        <v>L</v>
      </c>
      <c r="L861" s="3">
        <f>INDEX(products!$A$1:$G$49,MATCH(orders!$E861,products!$A$1:$A$49,0), MATCH(orders!L$1,products!$A$1:$G$1,0))</f>
        <v>2.5</v>
      </c>
      <c r="M861" s="4">
        <f>INDEX(products!$A$1:$G$49,MATCH(orders!$E861,products!$A$1:$A$49,0), MATCH(orders!M$1,products!$A$1:$G$1,0))</f>
        <v>29.784999999999997</v>
      </c>
      <c r="N861" s="4">
        <f t="shared" si="26"/>
        <v>178.70999999999998</v>
      </c>
      <c r="O861" t="str">
        <f t="shared" si="27"/>
        <v>Arabica</v>
      </c>
      <c r="P861" t="str" cm="1">
        <f t="array" ref="P861">_xlfn.IFS(K861 = "M", "Medium", K861 = "L", "Light", K861 = "D", "Dark")</f>
        <v>Light</v>
      </c>
      <c r="Q861" t="str">
        <f>_xlfn.XLOOKUP(Orders[[#This Row],[Customer ID]],customers!$A$2:$A$1001,customers!$I$2:$I$1001,,0)</f>
        <v>No</v>
      </c>
    </row>
    <row r="862" spans="2:17" x14ac:dyDescent="0.35">
      <c r="B862" s="2" t="s">
        <v>5351</v>
      </c>
      <c r="C862" s="5">
        <v>44707</v>
      </c>
      <c r="D862" s="2" t="s">
        <v>5352</v>
      </c>
      <c r="E862" t="s">
        <v>6175</v>
      </c>
      <c r="F862" s="2">
        <v>1</v>
      </c>
      <c r="G862" s="2" t="str">
        <f>INDEX(customers!$A$2:$I$1001,MATCH(orders!$D862,customers!$A$2:$A$1001,0), MATCH(orders!G$1,customers!$A$1:$I$1,0))</f>
        <v>Cece Inker</v>
      </c>
      <c r="H862" s="2" t="str">
        <f>IF(INDEX(customers!$A$2:$I$1001,MATCH(orders!$D862,customers!$A$2:$A$1001,0), MATCH(orders!H$1,customers!$A$1:$I$1,0)) = 0, " ", INDEX(customers!$A$2:$I$1001,MATCH(orders!$D862,customers!$A$2:$A$1001,0), MATCH(orders!H$1,customers!$A$1:$I$1,0)))</f>
        <v xml:space="preserve"> </v>
      </c>
      <c r="I862" s="2" t="str">
        <f>_xlfn.XLOOKUP(D862,customers!$A$1:$A$1001,customers!$G$1:$G$1001,,0)</f>
        <v>United States</v>
      </c>
      <c r="J862" t="str">
        <f>INDEX(products!$A$1:$G$49,MATCH(orders!$E862,products!$A$1:$A$49,0), MATCH(orders!J$1,products!$A$1:$G$1,0))</f>
        <v>Ara</v>
      </c>
      <c r="K862" t="str">
        <f>INDEX(products!$A$1:$G$49,MATCH(orders!$E862,products!$A$1:$A$49,0), MATCH(orders!K$1,products!$A$1:$G$1,0))</f>
        <v>M</v>
      </c>
      <c r="L862" s="3">
        <f>INDEX(products!$A$1:$G$49,MATCH(orders!$E862,products!$A$1:$A$49,0), MATCH(orders!L$1,products!$A$1:$G$1,0))</f>
        <v>2.5</v>
      </c>
      <c r="M862" s="4">
        <f>INDEX(products!$A$1:$G$49,MATCH(orders!$E862,products!$A$1:$A$49,0), MATCH(orders!M$1,products!$A$1:$G$1,0))</f>
        <v>25.874999999999996</v>
      </c>
      <c r="N862" s="4">
        <f t="shared" si="26"/>
        <v>25.874999999999996</v>
      </c>
      <c r="O862" t="str">
        <f t="shared" si="27"/>
        <v>Arabica</v>
      </c>
      <c r="P862" t="str" cm="1">
        <f t="array" ref="P862">_xlfn.IFS(K862 = "M", "Medium", K862 = "L", "Light", K862 = "D", "Dark")</f>
        <v>Medium</v>
      </c>
      <c r="Q862" t="str">
        <f>_xlfn.XLOOKUP(Orders[[#This Row],[Customer ID]],customers!$A$2:$A$1001,customers!$I$2:$I$1001,,0)</f>
        <v>No</v>
      </c>
    </row>
    <row r="863" spans="2:17" x14ac:dyDescent="0.35">
      <c r="B863" s="2" t="s">
        <v>5356</v>
      </c>
      <c r="C863" s="5">
        <v>43802</v>
      </c>
      <c r="D863" s="2" t="s">
        <v>5357</v>
      </c>
      <c r="E863" t="s">
        <v>6143</v>
      </c>
      <c r="F863" s="2">
        <v>6</v>
      </c>
      <c r="G863" s="2" t="str">
        <f>INDEX(customers!$A$2:$I$1001,MATCH(orders!$D863,customers!$A$2:$A$1001,0), MATCH(orders!G$1,customers!$A$1:$I$1,0))</f>
        <v>Noel Chisholm</v>
      </c>
      <c r="H863" s="2" t="str">
        <f>IF(INDEX(customers!$A$2:$I$1001,MATCH(orders!$D863,customers!$A$2:$A$1001,0), MATCH(orders!H$1,customers!$A$1:$I$1,0)) = 0, " ", INDEX(customers!$A$2:$I$1001,MATCH(orders!$D863,customers!$A$2:$A$1001,0), MATCH(orders!H$1,customers!$A$1:$I$1,0)))</f>
        <v>nchisholmnx@example.com</v>
      </c>
      <c r="I863" s="2" t="str">
        <f>_xlfn.XLOOKUP(D863,customers!$A$1:$A$1001,customers!$G$1:$G$1001,,0)</f>
        <v>United States</v>
      </c>
      <c r="J863" t="str">
        <f>INDEX(products!$A$1:$G$49,MATCH(orders!$E863,products!$A$1:$A$49,0), MATCH(orders!J$1,products!$A$1:$G$1,0))</f>
        <v>Lib</v>
      </c>
      <c r="K863" t="str">
        <f>INDEX(products!$A$1:$G$49,MATCH(orders!$E863,products!$A$1:$A$49,0), MATCH(orders!K$1,products!$A$1:$G$1,0))</f>
        <v>D</v>
      </c>
      <c r="L863" s="3">
        <f>INDEX(products!$A$1:$G$49,MATCH(orders!$E863,products!$A$1:$A$49,0), MATCH(orders!L$1,products!$A$1:$G$1,0))</f>
        <v>1</v>
      </c>
      <c r="M863" s="4">
        <f>INDEX(products!$A$1:$G$49,MATCH(orders!$E863,products!$A$1:$A$49,0), MATCH(orders!M$1,products!$A$1:$G$1,0))</f>
        <v>12.95</v>
      </c>
      <c r="N863" s="4">
        <f t="shared" si="26"/>
        <v>77.699999999999989</v>
      </c>
      <c r="O863" t="str">
        <f t="shared" si="27"/>
        <v>Liberica</v>
      </c>
      <c r="P863" t="str" cm="1">
        <f t="array" ref="P863">_xlfn.IFS(K863 = "M", "Medium", K863 = "L", "Light", K863 = "D", "Dark")</f>
        <v>Dark</v>
      </c>
      <c r="Q863" t="str">
        <f>_xlfn.XLOOKUP(Orders[[#This Row],[Customer ID]],customers!$A$2:$A$1001,customers!$I$2:$I$1001,,0)</f>
        <v>Yes</v>
      </c>
    </row>
    <row r="864" spans="2:17" x14ac:dyDescent="0.35">
      <c r="B864" s="2" t="s">
        <v>5362</v>
      </c>
      <c r="C864" s="5">
        <v>43725</v>
      </c>
      <c r="D864" s="2" t="s">
        <v>5363</v>
      </c>
      <c r="E864" t="s">
        <v>6138</v>
      </c>
      <c r="F864" s="2">
        <v>1</v>
      </c>
      <c r="G864" s="2" t="str">
        <f>INDEX(customers!$A$2:$I$1001,MATCH(orders!$D864,customers!$A$2:$A$1001,0), MATCH(orders!G$1,customers!$A$1:$I$1,0))</f>
        <v>Grazia Oats</v>
      </c>
      <c r="H864" s="2" t="str">
        <f>IF(INDEX(customers!$A$2:$I$1001,MATCH(orders!$D864,customers!$A$2:$A$1001,0), MATCH(orders!H$1,customers!$A$1:$I$1,0)) = 0, " ", INDEX(customers!$A$2:$I$1001,MATCH(orders!$D864,customers!$A$2:$A$1001,0), MATCH(orders!H$1,customers!$A$1:$I$1,0)))</f>
        <v>goatsny@live.com</v>
      </c>
      <c r="I864" s="2" t="str">
        <f>_xlfn.XLOOKUP(D864,customers!$A$1:$A$1001,customers!$G$1:$G$1001,,0)</f>
        <v>United States</v>
      </c>
      <c r="J864" t="str">
        <f>INDEX(products!$A$1:$G$49,MATCH(orders!$E864,products!$A$1:$A$49,0), MATCH(orders!J$1,products!$A$1:$G$1,0))</f>
        <v>Rob</v>
      </c>
      <c r="K864" t="str">
        <f>INDEX(products!$A$1:$G$49,MATCH(orders!$E864,products!$A$1:$A$49,0), MATCH(orders!K$1,products!$A$1:$G$1,0))</f>
        <v>M</v>
      </c>
      <c r="L864" s="3">
        <f>INDEX(products!$A$1:$G$49,MATCH(orders!$E864,products!$A$1:$A$49,0), MATCH(orders!L$1,products!$A$1:$G$1,0))</f>
        <v>1</v>
      </c>
      <c r="M864" s="4">
        <f>INDEX(products!$A$1:$G$49,MATCH(orders!$E864,products!$A$1:$A$49,0), MATCH(orders!M$1,products!$A$1:$G$1,0))</f>
        <v>9.9499999999999993</v>
      </c>
      <c r="N864" s="4">
        <f t="shared" si="26"/>
        <v>9.9499999999999993</v>
      </c>
      <c r="O864" t="str">
        <f t="shared" si="27"/>
        <v>Robusta</v>
      </c>
      <c r="P864" t="str" cm="1">
        <f t="array" ref="P864">_xlfn.IFS(K864 = "M", "Medium", K864 = "L", "Light", K864 = "D", "Dark")</f>
        <v>Medium</v>
      </c>
      <c r="Q864" t="str">
        <f>_xlfn.XLOOKUP(Orders[[#This Row],[Customer ID]],customers!$A$2:$A$1001,customers!$I$2:$I$1001,,0)</f>
        <v>Yes</v>
      </c>
    </row>
    <row r="865" spans="2:17" x14ac:dyDescent="0.35">
      <c r="B865" s="2" t="s">
        <v>5368</v>
      </c>
      <c r="C865" s="5">
        <v>44712</v>
      </c>
      <c r="D865" s="2" t="s">
        <v>5369</v>
      </c>
      <c r="E865" t="s">
        <v>6162</v>
      </c>
      <c r="F865" s="2">
        <v>2</v>
      </c>
      <c r="G865" s="2" t="str">
        <f>INDEX(customers!$A$2:$I$1001,MATCH(orders!$D865,customers!$A$2:$A$1001,0), MATCH(orders!G$1,customers!$A$1:$I$1,0))</f>
        <v>Meade Birkin</v>
      </c>
      <c r="H865" s="2" t="str">
        <f>IF(INDEX(customers!$A$2:$I$1001,MATCH(orders!$D865,customers!$A$2:$A$1001,0), MATCH(orders!H$1,customers!$A$1:$I$1,0)) = 0, " ", INDEX(customers!$A$2:$I$1001,MATCH(orders!$D865,customers!$A$2:$A$1001,0), MATCH(orders!H$1,customers!$A$1:$I$1,0)))</f>
        <v>mbirkinnz@java.com</v>
      </c>
      <c r="I865" s="2" t="str">
        <f>_xlfn.XLOOKUP(D865,customers!$A$1:$A$1001,customers!$G$1:$G$1001,,0)</f>
        <v>United States</v>
      </c>
      <c r="J865" t="str">
        <f>INDEX(products!$A$1:$G$49,MATCH(orders!$E865,products!$A$1:$A$49,0), MATCH(orders!J$1,products!$A$1:$G$1,0))</f>
        <v>Lib</v>
      </c>
      <c r="K865" t="str">
        <f>INDEX(products!$A$1:$G$49,MATCH(orders!$E865,products!$A$1:$A$49,0), MATCH(orders!K$1,products!$A$1:$G$1,0))</f>
        <v>M</v>
      </c>
      <c r="L865" s="3">
        <f>INDEX(products!$A$1:$G$49,MATCH(orders!$E865,products!$A$1:$A$49,0), MATCH(orders!L$1,products!$A$1:$G$1,0))</f>
        <v>1</v>
      </c>
      <c r="M865" s="4">
        <f>INDEX(products!$A$1:$G$49,MATCH(orders!$E865,products!$A$1:$A$49,0), MATCH(orders!M$1,products!$A$1:$G$1,0))</f>
        <v>14.55</v>
      </c>
      <c r="N865" s="4">
        <f t="shared" si="26"/>
        <v>29.1</v>
      </c>
      <c r="O865" t="str">
        <f t="shared" si="27"/>
        <v>Liberica</v>
      </c>
      <c r="P865" t="str" cm="1">
        <f t="array" ref="P865">_xlfn.IFS(K865 = "M", "Medium", K865 = "L", "Light", K865 = "D", "Dark")</f>
        <v>Medium</v>
      </c>
      <c r="Q865" t="str">
        <f>_xlfn.XLOOKUP(Orders[[#This Row],[Customer ID]],customers!$A$2:$A$1001,customers!$I$2:$I$1001,,0)</f>
        <v>Yes</v>
      </c>
    </row>
    <row r="866" spans="2:17" x14ac:dyDescent="0.35">
      <c r="B866" s="2" t="s">
        <v>5374</v>
      </c>
      <c r="C866" s="5">
        <v>43759</v>
      </c>
      <c r="D866" s="2" t="s">
        <v>5375</v>
      </c>
      <c r="E866" t="s">
        <v>6178</v>
      </c>
      <c r="F866" s="2">
        <v>6</v>
      </c>
      <c r="G866" s="2" t="str">
        <f>INDEX(customers!$A$2:$I$1001,MATCH(orders!$D866,customers!$A$2:$A$1001,0), MATCH(orders!G$1,customers!$A$1:$I$1,0))</f>
        <v>Ronda Pyson</v>
      </c>
      <c r="H866" s="2" t="str">
        <f>IF(INDEX(customers!$A$2:$I$1001,MATCH(orders!$D866,customers!$A$2:$A$1001,0), MATCH(orders!H$1,customers!$A$1:$I$1,0)) = 0, " ", INDEX(customers!$A$2:$I$1001,MATCH(orders!$D866,customers!$A$2:$A$1001,0), MATCH(orders!H$1,customers!$A$1:$I$1,0)))</f>
        <v>rpysono0@constantcontact.com</v>
      </c>
      <c r="I866" s="2" t="str">
        <f>_xlfn.XLOOKUP(D866,customers!$A$1:$A$1001,customers!$G$1:$G$1001,,0)</f>
        <v>Ireland</v>
      </c>
      <c r="J866" t="str">
        <f>INDEX(products!$A$1:$G$49,MATCH(orders!$E866,products!$A$1:$A$49,0), MATCH(orders!J$1,products!$A$1:$G$1,0))</f>
        <v>Rob</v>
      </c>
      <c r="K866" t="str">
        <f>INDEX(products!$A$1:$G$49,MATCH(orders!$E866,products!$A$1:$A$49,0), MATCH(orders!K$1,products!$A$1:$G$1,0))</f>
        <v>L</v>
      </c>
      <c r="L866" s="3">
        <f>INDEX(products!$A$1:$G$49,MATCH(orders!$E866,products!$A$1:$A$49,0), MATCH(orders!L$1,products!$A$1:$G$1,0))</f>
        <v>0.2</v>
      </c>
      <c r="M866" s="4">
        <f>INDEX(products!$A$1:$G$49,MATCH(orders!$E866,products!$A$1:$A$49,0), MATCH(orders!M$1,products!$A$1:$G$1,0))</f>
        <v>3.5849999999999995</v>
      </c>
      <c r="N866" s="4">
        <f t="shared" si="26"/>
        <v>21.509999999999998</v>
      </c>
      <c r="O866" t="str">
        <f t="shared" si="27"/>
        <v>Robusta</v>
      </c>
      <c r="P866" t="str" cm="1">
        <f t="array" ref="P866">_xlfn.IFS(K866 = "M", "Medium", K866 = "L", "Light", K866 = "D", "Dark")</f>
        <v>Light</v>
      </c>
      <c r="Q866" t="str">
        <f>_xlfn.XLOOKUP(Orders[[#This Row],[Customer ID]],customers!$A$2:$A$1001,customers!$I$2:$I$1001,,0)</f>
        <v>No</v>
      </c>
    </row>
    <row r="867" spans="2:17" x14ac:dyDescent="0.35">
      <c r="B867" s="2" t="s">
        <v>5380</v>
      </c>
      <c r="C867" s="5">
        <v>44675</v>
      </c>
      <c r="D867" s="2" t="s">
        <v>5428</v>
      </c>
      <c r="E867" t="s">
        <v>6157</v>
      </c>
      <c r="F867" s="2">
        <v>1</v>
      </c>
      <c r="G867" s="2" t="str">
        <f>INDEX(customers!$A$2:$I$1001,MATCH(orders!$D867,customers!$A$2:$A$1001,0), MATCH(orders!G$1,customers!$A$1:$I$1,0))</f>
        <v>Modesty MacConnechie</v>
      </c>
      <c r="H867" s="2" t="str">
        <f>IF(INDEX(customers!$A$2:$I$1001,MATCH(orders!$D867,customers!$A$2:$A$1001,0), MATCH(orders!H$1,customers!$A$1:$I$1,0)) = 0, " ", INDEX(customers!$A$2:$I$1001,MATCH(orders!$D867,customers!$A$2:$A$1001,0), MATCH(orders!H$1,customers!$A$1:$I$1,0)))</f>
        <v>mmacconnechieo9@reuters.com</v>
      </c>
      <c r="I867" s="2" t="str">
        <f>_xlfn.XLOOKUP(D867,customers!$A$1:$A$1001,customers!$G$1:$G$1001,,0)</f>
        <v>United States</v>
      </c>
      <c r="J867" t="str">
        <f>INDEX(products!$A$1:$G$49,MATCH(orders!$E867,products!$A$1:$A$49,0), MATCH(orders!J$1,products!$A$1:$G$1,0))</f>
        <v>Ara</v>
      </c>
      <c r="K867" t="str">
        <f>INDEX(products!$A$1:$G$49,MATCH(orders!$E867,products!$A$1:$A$49,0), MATCH(orders!K$1,products!$A$1:$G$1,0))</f>
        <v>M</v>
      </c>
      <c r="L867" s="3">
        <f>INDEX(products!$A$1:$G$49,MATCH(orders!$E867,products!$A$1:$A$49,0), MATCH(orders!L$1,products!$A$1:$G$1,0))</f>
        <v>0.5</v>
      </c>
      <c r="M867" s="4">
        <f>INDEX(products!$A$1:$G$49,MATCH(orders!$E867,products!$A$1:$A$49,0), MATCH(orders!M$1,products!$A$1:$G$1,0))</f>
        <v>6.75</v>
      </c>
      <c r="N867" s="4">
        <f t="shared" si="26"/>
        <v>6.75</v>
      </c>
      <c r="O867" t="str">
        <f t="shared" si="27"/>
        <v>Arabica</v>
      </c>
      <c r="P867" t="str" cm="1">
        <f t="array" ref="P867">_xlfn.IFS(K867 = "M", "Medium", K867 = "L", "Light", K867 = "D", "Dark")</f>
        <v>Medium</v>
      </c>
      <c r="Q867" t="str">
        <f>_xlfn.XLOOKUP(Orders[[#This Row],[Customer ID]],customers!$A$2:$A$1001,customers!$I$2:$I$1001,,0)</f>
        <v>Yes</v>
      </c>
    </row>
    <row r="868" spans="2:17" x14ac:dyDescent="0.35">
      <c r="B868" s="2" t="s">
        <v>5385</v>
      </c>
      <c r="C868" s="5">
        <v>44209</v>
      </c>
      <c r="D868" s="2" t="s">
        <v>5386</v>
      </c>
      <c r="E868" t="s">
        <v>6158</v>
      </c>
      <c r="F868" s="2">
        <v>3</v>
      </c>
      <c r="G868" s="2" t="str">
        <f>INDEX(customers!$A$2:$I$1001,MATCH(orders!$D868,customers!$A$2:$A$1001,0), MATCH(orders!G$1,customers!$A$1:$I$1,0))</f>
        <v>Rafaela Treacher</v>
      </c>
      <c r="H868" s="2" t="str">
        <f>IF(INDEX(customers!$A$2:$I$1001,MATCH(orders!$D868,customers!$A$2:$A$1001,0), MATCH(orders!H$1,customers!$A$1:$I$1,0)) = 0, " ", INDEX(customers!$A$2:$I$1001,MATCH(orders!$D868,customers!$A$2:$A$1001,0), MATCH(orders!H$1,customers!$A$1:$I$1,0)))</f>
        <v>rtreachero2@usa.gov</v>
      </c>
      <c r="I868" s="2" t="str">
        <f>_xlfn.XLOOKUP(D868,customers!$A$1:$A$1001,customers!$G$1:$G$1001,,0)</f>
        <v>Ireland</v>
      </c>
      <c r="J868" t="str">
        <f>INDEX(products!$A$1:$G$49,MATCH(orders!$E868,products!$A$1:$A$49,0), MATCH(orders!J$1,products!$A$1:$G$1,0))</f>
        <v>Ara</v>
      </c>
      <c r="K868" t="str">
        <f>INDEX(products!$A$1:$G$49,MATCH(orders!$E868,products!$A$1:$A$49,0), MATCH(orders!K$1,products!$A$1:$G$1,0))</f>
        <v>D</v>
      </c>
      <c r="L868" s="3">
        <f>INDEX(products!$A$1:$G$49,MATCH(orders!$E868,products!$A$1:$A$49,0), MATCH(orders!L$1,products!$A$1:$G$1,0))</f>
        <v>0.5</v>
      </c>
      <c r="M868" s="4">
        <f>INDEX(products!$A$1:$G$49,MATCH(orders!$E868,products!$A$1:$A$49,0), MATCH(orders!M$1,products!$A$1:$G$1,0))</f>
        <v>5.97</v>
      </c>
      <c r="N868" s="4">
        <f t="shared" si="26"/>
        <v>17.91</v>
      </c>
      <c r="O868" t="str">
        <f t="shared" si="27"/>
        <v>Arabica</v>
      </c>
      <c r="P868" t="str" cm="1">
        <f t="array" ref="P868">_xlfn.IFS(K868 = "M", "Medium", K868 = "L", "Light", K868 = "D", "Dark")</f>
        <v>Dark</v>
      </c>
      <c r="Q868" t="str">
        <f>_xlfn.XLOOKUP(Orders[[#This Row],[Customer ID]],customers!$A$2:$A$1001,customers!$I$2:$I$1001,,0)</f>
        <v>No</v>
      </c>
    </row>
    <row r="869" spans="2:17" x14ac:dyDescent="0.35">
      <c r="B869" s="2" t="s">
        <v>5391</v>
      </c>
      <c r="C869" s="5">
        <v>44792</v>
      </c>
      <c r="D869" s="2" t="s">
        <v>5392</v>
      </c>
      <c r="E869" t="s">
        <v>6182</v>
      </c>
      <c r="F869" s="2">
        <v>1</v>
      </c>
      <c r="G869" s="2" t="str">
        <f>INDEX(customers!$A$2:$I$1001,MATCH(orders!$D869,customers!$A$2:$A$1001,0), MATCH(orders!G$1,customers!$A$1:$I$1,0))</f>
        <v>Bee Fattorini</v>
      </c>
      <c r="H869" s="2" t="str">
        <f>IF(INDEX(customers!$A$2:$I$1001,MATCH(orders!$D869,customers!$A$2:$A$1001,0), MATCH(orders!H$1,customers!$A$1:$I$1,0)) = 0, " ", INDEX(customers!$A$2:$I$1001,MATCH(orders!$D869,customers!$A$2:$A$1001,0), MATCH(orders!H$1,customers!$A$1:$I$1,0)))</f>
        <v>bfattorinio3@quantcast.com</v>
      </c>
      <c r="I869" s="2" t="str">
        <f>_xlfn.XLOOKUP(D869,customers!$A$1:$A$1001,customers!$G$1:$G$1001,,0)</f>
        <v>Ireland</v>
      </c>
      <c r="J869" t="str">
        <f>INDEX(products!$A$1:$G$49,MATCH(orders!$E869,products!$A$1:$A$49,0), MATCH(orders!J$1,products!$A$1:$G$1,0))</f>
        <v>Ara</v>
      </c>
      <c r="K869" t="str">
        <f>INDEX(products!$A$1:$G$49,MATCH(orders!$E869,products!$A$1:$A$49,0), MATCH(orders!K$1,products!$A$1:$G$1,0))</f>
        <v>L</v>
      </c>
      <c r="L869" s="3">
        <f>INDEX(products!$A$1:$G$49,MATCH(orders!$E869,products!$A$1:$A$49,0), MATCH(orders!L$1,products!$A$1:$G$1,0))</f>
        <v>2.5</v>
      </c>
      <c r="M869" s="4">
        <f>INDEX(products!$A$1:$G$49,MATCH(orders!$E869,products!$A$1:$A$49,0), MATCH(orders!M$1,products!$A$1:$G$1,0))</f>
        <v>29.784999999999997</v>
      </c>
      <c r="N869" s="4">
        <f t="shared" si="26"/>
        <v>29.784999999999997</v>
      </c>
      <c r="O869" t="str">
        <f t="shared" si="27"/>
        <v>Arabica</v>
      </c>
      <c r="P869" t="str" cm="1">
        <f t="array" ref="P869">_xlfn.IFS(K869 = "M", "Medium", K869 = "L", "Light", K869 = "D", "Dark")</f>
        <v>Light</v>
      </c>
      <c r="Q869" t="str">
        <f>_xlfn.XLOOKUP(Orders[[#This Row],[Customer ID]],customers!$A$2:$A$1001,customers!$I$2:$I$1001,,0)</f>
        <v>Yes</v>
      </c>
    </row>
    <row r="870" spans="2:17" x14ac:dyDescent="0.35">
      <c r="B870" s="2" t="s">
        <v>5396</v>
      </c>
      <c r="C870" s="5">
        <v>43526</v>
      </c>
      <c r="D870" s="2" t="s">
        <v>5397</v>
      </c>
      <c r="E870" t="s">
        <v>6139</v>
      </c>
      <c r="F870" s="2">
        <v>5</v>
      </c>
      <c r="G870" s="2" t="str">
        <f>INDEX(customers!$A$2:$I$1001,MATCH(orders!$D870,customers!$A$2:$A$1001,0), MATCH(orders!G$1,customers!$A$1:$I$1,0))</f>
        <v>Margie Palleske</v>
      </c>
      <c r="H870" s="2" t="str">
        <f>IF(INDEX(customers!$A$2:$I$1001,MATCH(orders!$D870,customers!$A$2:$A$1001,0), MATCH(orders!H$1,customers!$A$1:$I$1,0)) = 0, " ", INDEX(customers!$A$2:$I$1001,MATCH(orders!$D870,customers!$A$2:$A$1001,0), MATCH(orders!H$1,customers!$A$1:$I$1,0)))</f>
        <v>mpalleskeo4@nyu.edu</v>
      </c>
      <c r="I870" s="2" t="str">
        <f>_xlfn.XLOOKUP(D870,customers!$A$1:$A$1001,customers!$G$1:$G$1001,,0)</f>
        <v>United States</v>
      </c>
      <c r="J870" t="str">
        <f>INDEX(products!$A$1:$G$49,MATCH(orders!$E870,products!$A$1:$A$49,0), MATCH(orders!J$1,products!$A$1:$G$1,0))</f>
        <v>Exc</v>
      </c>
      <c r="K870" t="str">
        <f>INDEX(products!$A$1:$G$49,MATCH(orders!$E870,products!$A$1:$A$49,0), MATCH(orders!K$1,products!$A$1:$G$1,0))</f>
        <v>M</v>
      </c>
      <c r="L870" s="3">
        <f>INDEX(products!$A$1:$G$49,MATCH(orders!$E870,products!$A$1:$A$49,0), MATCH(orders!L$1,products!$A$1:$G$1,0))</f>
        <v>0.5</v>
      </c>
      <c r="M870" s="4">
        <f>INDEX(products!$A$1:$G$49,MATCH(orders!$E870,products!$A$1:$A$49,0), MATCH(orders!M$1,products!$A$1:$G$1,0))</f>
        <v>8.25</v>
      </c>
      <c r="N870" s="4">
        <f t="shared" si="26"/>
        <v>41.25</v>
      </c>
      <c r="O870" t="str">
        <f t="shared" si="27"/>
        <v>Excelsa</v>
      </c>
      <c r="P870" t="str" cm="1">
        <f t="array" ref="P870">_xlfn.IFS(K870 = "M", "Medium", K870 = "L", "Light", K870 = "D", "Dark")</f>
        <v>Medium</v>
      </c>
      <c r="Q870" t="str">
        <f>_xlfn.XLOOKUP(Orders[[#This Row],[Customer ID]],customers!$A$2:$A$1001,customers!$I$2:$I$1001,,0)</f>
        <v>Yes</v>
      </c>
    </row>
    <row r="871" spans="2:17" x14ac:dyDescent="0.35">
      <c r="B871" s="2" t="s">
        <v>5402</v>
      </c>
      <c r="C871" s="5">
        <v>43851</v>
      </c>
      <c r="D871" s="2" t="s">
        <v>5403</v>
      </c>
      <c r="E871" t="s">
        <v>6146</v>
      </c>
      <c r="F871" s="2">
        <v>3</v>
      </c>
      <c r="G871" s="2" t="str">
        <f>INDEX(customers!$A$2:$I$1001,MATCH(orders!$D871,customers!$A$2:$A$1001,0), MATCH(orders!G$1,customers!$A$1:$I$1,0))</f>
        <v>Alexina Randals</v>
      </c>
      <c r="H871" s="2" t="str">
        <f>IF(INDEX(customers!$A$2:$I$1001,MATCH(orders!$D871,customers!$A$2:$A$1001,0), MATCH(orders!H$1,customers!$A$1:$I$1,0)) = 0, " ", INDEX(customers!$A$2:$I$1001,MATCH(orders!$D871,customers!$A$2:$A$1001,0), MATCH(orders!H$1,customers!$A$1:$I$1,0)))</f>
        <v xml:space="preserve"> </v>
      </c>
      <c r="I871" s="2" t="str">
        <f>_xlfn.XLOOKUP(D871,customers!$A$1:$A$1001,customers!$G$1:$G$1001,,0)</f>
        <v>United States</v>
      </c>
      <c r="J871" t="str">
        <f>INDEX(products!$A$1:$G$49,MATCH(orders!$E871,products!$A$1:$A$49,0), MATCH(orders!J$1,products!$A$1:$G$1,0))</f>
        <v>Rob</v>
      </c>
      <c r="K871" t="str">
        <f>INDEX(products!$A$1:$G$49,MATCH(orders!$E871,products!$A$1:$A$49,0), MATCH(orders!K$1,products!$A$1:$G$1,0))</f>
        <v>M</v>
      </c>
      <c r="L871" s="3">
        <f>INDEX(products!$A$1:$G$49,MATCH(orders!$E871,products!$A$1:$A$49,0), MATCH(orders!L$1,products!$A$1:$G$1,0))</f>
        <v>0.5</v>
      </c>
      <c r="M871" s="4">
        <f>INDEX(products!$A$1:$G$49,MATCH(orders!$E871,products!$A$1:$A$49,0), MATCH(orders!M$1,products!$A$1:$G$1,0))</f>
        <v>5.97</v>
      </c>
      <c r="N871" s="4">
        <f t="shared" si="26"/>
        <v>17.91</v>
      </c>
      <c r="O871" t="str">
        <f t="shared" si="27"/>
        <v>Robusta</v>
      </c>
      <c r="P871" t="str" cm="1">
        <f t="array" ref="P871">_xlfn.IFS(K871 = "M", "Medium", K871 = "L", "Light", K871 = "D", "Dark")</f>
        <v>Medium</v>
      </c>
      <c r="Q871" t="str">
        <f>_xlfn.XLOOKUP(Orders[[#This Row],[Customer ID]],customers!$A$2:$A$1001,customers!$I$2:$I$1001,,0)</f>
        <v>Yes</v>
      </c>
    </row>
    <row r="872" spans="2:17" x14ac:dyDescent="0.35">
      <c r="B872" s="2" t="s">
        <v>5407</v>
      </c>
      <c r="C872" s="5">
        <v>44460</v>
      </c>
      <c r="D872" s="2" t="s">
        <v>5408</v>
      </c>
      <c r="E872" t="s">
        <v>6144</v>
      </c>
      <c r="F872" s="2">
        <v>1</v>
      </c>
      <c r="G872" s="2" t="str">
        <f>INDEX(customers!$A$2:$I$1001,MATCH(orders!$D872,customers!$A$2:$A$1001,0), MATCH(orders!G$1,customers!$A$1:$I$1,0))</f>
        <v>Filip Antcliffe</v>
      </c>
      <c r="H872" s="2" t="str">
        <f>IF(INDEX(customers!$A$2:$I$1001,MATCH(orders!$D872,customers!$A$2:$A$1001,0), MATCH(orders!H$1,customers!$A$1:$I$1,0)) = 0, " ", INDEX(customers!$A$2:$I$1001,MATCH(orders!$D872,customers!$A$2:$A$1001,0), MATCH(orders!H$1,customers!$A$1:$I$1,0)))</f>
        <v>fantcliffeo6@amazon.co.jp</v>
      </c>
      <c r="I872" s="2" t="str">
        <f>_xlfn.XLOOKUP(D872,customers!$A$1:$A$1001,customers!$G$1:$G$1001,,0)</f>
        <v>Ireland</v>
      </c>
      <c r="J872" t="str">
        <f>INDEX(products!$A$1:$G$49,MATCH(orders!$E872,products!$A$1:$A$49,0), MATCH(orders!J$1,products!$A$1:$G$1,0))</f>
        <v>Exc</v>
      </c>
      <c r="K872" t="str">
        <f>INDEX(products!$A$1:$G$49,MATCH(orders!$E872,products!$A$1:$A$49,0), MATCH(orders!K$1,products!$A$1:$G$1,0))</f>
        <v>D</v>
      </c>
      <c r="L872" s="3">
        <f>INDEX(products!$A$1:$G$49,MATCH(orders!$E872,products!$A$1:$A$49,0), MATCH(orders!L$1,products!$A$1:$G$1,0))</f>
        <v>0.5</v>
      </c>
      <c r="M872" s="4">
        <f>INDEX(products!$A$1:$G$49,MATCH(orders!$E872,products!$A$1:$A$49,0), MATCH(orders!M$1,products!$A$1:$G$1,0))</f>
        <v>7.29</v>
      </c>
      <c r="N872" s="4">
        <f t="shared" si="26"/>
        <v>7.29</v>
      </c>
      <c r="O872" t="str">
        <f t="shared" si="27"/>
        <v>Excelsa</v>
      </c>
      <c r="P872" t="str" cm="1">
        <f t="array" ref="P872">_xlfn.IFS(K872 = "M", "Medium", K872 = "L", "Light", K872 = "D", "Dark")</f>
        <v>Dark</v>
      </c>
      <c r="Q872" t="str">
        <f>_xlfn.XLOOKUP(Orders[[#This Row],[Customer ID]],customers!$A$2:$A$1001,customers!$I$2:$I$1001,,0)</f>
        <v>Yes</v>
      </c>
    </row>
    <row r="873" spans="2:17" x14ac:dyDescent="0.35">
      <c r="B873" s="2" t="s">
        <v>5413</v>
      </c>
      <c r="C873" s="5">
        <v>43707</v>
      </c>
      <c r="D873" s="2" t="s">
        <v>5414</v>
      </c>
      <c r="E873" t="s">
        <v>6171</v>
      </c>
      <c r="F873" s="2">
        <v>2</v>
      </c>
      <c r="G873" s="2" t="str">
        <f>INDEX(customers!$A$2:$I$1001,MATCH(orders!$D873,customers!$A$2:$A$1001,0), MATCH(orders!G$1,customers!$A$1:$I$1,0))</f>
        <v>Peyter Matignon</v>
      </c>
      <c r="H873" s="2" t="str">
        <f>IF(INDEX(customers!$A$2:$I$1001,MATCH(orders!$D873,customers!$A$2:$A$1001,0), MATCH(orders!H$1,customers!$A$1:$I$1,0)) = 0, " ", INDEX(customers!$A$2:$I$1001,MATCH(orders!$D873,customers!$A$2:$A$1001,0), MATCH(orders!H$1,customers!$A$1:$I$1,0)))</f>
        <v>pmatignono7@harvard.edu</v>
      </c>
      <c r="I873" s="2" t="str">
        <f>_xlfn.XLOOKUP(D873,customers!$A$1:$A$1001,customers!$G$1:$G$1001,,0)</f>
        <v>United Kingdom</v>
      </c>
      <c r="J873" t="str">
        <f>INDEX(products!$A$1:$G$49,MATCH(orders!$E873,products!$A$1:$A$49,0), MATCH(orders!J$1,products!$A$1:$G$1,0))</f>
        <v>Exc</v>
      </c>
      <c r="K873" t="str">
        <f>INDEX(products!$A$1:$G$49,MATCH(orders!$E873,products!$A$1:$A$49,0), MATCH(orders!K$1,products!$A$1:$G$1,0))</f>
        <v>L</v>
      </c>
      <c r="L873" s="3">
        <f>INDEX(products!$A$1:$G$49,MATCH(orders!$E873,products!$A$1:$A$49,0), MATCH(orders!L$1,products!$A$1:$G$1,0))</f>
        <v>1</v>
      </c>
      <c r="M873" s="4">
        <f>INDEX(products!$A$1:$G$49,MATCH(orders!$E873,products!$A$1:$A$49,0), MATCH(orders!M$1,products!$A$1:$G$1,0))</f>
        <v>14.85</v>
      </c>
      <c r="N873" s="4">
        <f t="shared" si="26"/>
        <v>29.7</v>
      </c>
      <c r="O873" t="str">
        <f t="shared" si="27"/>
        <v>Excelsa</v>
      </c>
      <c r="P873" t="str" cm="1">
        <f t="array" ref="P873">_xlfn.IFS(K873 = "M", "Medium", K873 = "L", "Light", K873 = "D", "Dark")</f>
        <v>Light</v>
      </c>
      <c r="Q873" t="str">
        <f>_xlfn.XLOOKUP(Orders[[#This Row],[Customer ID]],customers!$A$2:$A$1001,customers!$I$2:$I$1001,,0)</f>
        <v>Yes</v>
      </c>
    </row>
    <row r="874" spans="2:17" x14ac:dyDescent="0.35">
      <c r="B874" s="2" t="s">
        <v>5421</v>
      </c>
      <c r="C874" s="5">
        <v>43521</v>
      </c>
      <c r="D874" s="2" t="s">
        <v>5422</v>
      </c>
      <c r="E874" t="s">
        <v>6155</v>
      </c>
      <c r="F874" s="2">
        <v>2</v>
      </c>
      <c r="G874" s="2" t="str">
        <f>INDEX(customers!$A$2:$I$1001,MATCH(orders!$D874,customers!$A$2:$A$1001,0), MATCH(orders!G$1,customers!$A$1:$I$1,0))</f>
        <v>Claudie Weond</v>
      </c>
      <c r="H874" s="2" t="str">
        <f>IF(INDEX(customers!$A$2:$I$1001,MATCH(orders!$D874,customers!$A$2:$A$1001,0), MATCH(orders!H$1,customers!$A$1:$I$1,0)) = 0, " ", INDEX(customers!$A$2:$I$1001,MATCH(orders!$D874,customers!$A$2:$A$1001,0), MATCH(orders!H$1,customers!$A$1:$I$1,0)))</f>
        <v>cweondo8@theglobeandmail.com</v>
      </c>
      <c r="I874" s="2" t="str">
        <f>_xlfn.XLOOKUP(D874,customers!$A$1:$A$1001,customers!$G$1:$G$1001,,0)</f>
        <v>United States</v>
      </c>
      <c r="J874" t="str">
        <f>INDEX(products!$A$1:$G$49,MATCH(orders!$E874,products!$A$1:$A$49,0), MATCH(orders!J$1,products!$A$1:$G$1,0))</f>
        <v>Ara</v>
      </c>
      <c r="K874" t="str">
        <f>INDEX(products!$A$1:$G$49,MATCH(orders!$E874,products!$A$1:$A$49,0), MATCH(orders!K$1,products!$A$1:$G$1,0))</f>
        <v>M</v>
      </c>
      <c r="L874" s="3">
        <f>INDEX(products!$A$1:$G$49,MATCH(orders!$E874,products!$A$1:$A$49,0), MATCH(orders!L$1,products!$A$1:$G$1,0))</f>
        <v>1</v>
      </c>
      <c r="M874" s="4">
        <f>INDEX(products!$A$1:$G$49,MATCH(orders!$E874,products!$A$1:$A$49,0), MATCH(orders!M$1,products!$A$1:$G$1,0))</f>
        <v>11.25</v>
      </c>
      <c r="N874" s="4">
        <f t="shared" si="26"/>
        <v>22.5</v>
      </c>
      <c r="O874" t="str">
        <f t="shared" si="27"/>
        <v>Arabica</v>
      </c>
      <c r="P874" t="str" cm="1">
        <f t="array" ref="P874">_xlfn.IFS(K874 = "M", "Medium", K874 = "L", "Light", K874 = "D", "Dark")</f>
        <v>Medium</v>
      </c>
      <c r="Q874" t="str">
        <f>_xlfn.XLOOKUP(Orders[[#This Row],[Customer ID]],customers!$A$2:$A$1001,customers!$I$2:$I$1001,,0)</f>
        <v>No</v>
      </c>
    </row>
    <row r="875" spans="2:17" x14ac:dyDescent="0.35">
      <c r="B875" s="2" t="s">
        <v>5427</v>
      </c>
      <c r="C875" s="5">
        <v>43725</v>
      </c>
      <c r="D875" s="2" t="s">
        <v>5428</v>
      </c>
      <c r="E875" t="s">
        <v>6174</v>
      </c>
      <c r="F875" s="2">
        <v>4</v>
      </c>
      <c r="G875" s="2" t="str">
        <f>INDEX(customers!$A$2:$I$1001,MATCH(orders!$D875,customers!$A$2:$A$1001,0), MATCH(orders!G$1,customers!$A$1:$I$1,0))</f>
        <v>Modesty MacConnechie</v>
      </c>
      <c r="H875" s="2" t="str">
        <f>IF(INDEX(customers!$A$2:$I$1001,MATCH(orders!$D875,customers!$A$2:$A$1001,0), MATCH(orders!H$1,customers!$A$1:$I$1,0)) = 0, " ", INDEX(customers!$A$2:$I$1001,MATCH(orders!$D875,customers!$A$2:$A$1001,0), MATCH(orders!H$1,customers!$A$1:$I$1,0)))</f>
        <v>mmacconnechieo9@reuters.com</v>
      </c>
      <c r="I875" s="2" t="str">
        <f>_xlfn.XLOOKUP(D875,customers!$A$1:$A$1001,customers!$G$1:$G$1001,,0)</f>
        <v>United States</v>
      </c>
      <c r="J875" t="str">
        <f>INDEX(products!$A$1:$G$49,MATCH(orders!$E875,products!$A$1:$A$49,0), MATCH(orders!J$1,products!$A$1:$G$1,0))</f>
        <v>Rob</v>
      </c>
      <c r="K875" t="str">
        <f>INDEX(products!$A$1:$G$49,MATCH(orders!$E875,products!$A$1:$A$49,0), MATCH(orders!K$1,products!$A$1:$G$1,0))</f>
        <v>M</v>
      </c>
      <c r="L875" s="3">
        <f>INDEX(products!$A$1:$G$49,MATCH(orders!$E875,products!$A$1:$A$49,0), MATCH(orders!L$1,products!$A$1:$G$1,0))</f>
        <v>0.2</v>
      </c>
      <c r="M875" s="4">
        <f>INDEX(products!$A$1:$G$49,MATCH(orders!$E875,products!$A$1:$A$49,0), MATCH(orders!M$1,products!$A$1:$G$1,0))</f>
        <v>2.9849999999999999</v>
      </c>
      <c r="N875" s="4">
        <f t="shared" si="26"/>
        <v>11.94</v>
      </c>
      <c r="O875" t="str">
        <f t="shared" si="27"/>
        <v>Robusta</v>
      </c>
      <c r="P875" t="str" cm="1">
        <f t="array" ref="P875">_xlfn.IFS(K875 = "M", "Medium", K875 = "L", "Light", K875 = "D", "Dark")</f>
        <v>Medium</v>
      </c>
      <c r="Q875" t="str">
        <f>_xlfn.XLOOKUP(Orders[[#This Row],[Customer ID]],customers!$A$2:$A$1001,customers!$I$2:$I$1001,,0)</f>
        <v>Yes</v>
      </c>
    </row>
    <row r="876" spans="2:17" x14ac:dyDescent="0.35">
      <c r="B876" s="2" t="s">
        <v>5433</v>
      </c>
      <c r="C876" s="5">
        <v>43680</v>
      </c>
      <c r="D876" s="2" t="s">
        <v>5434</v>
      </c>
      <c r="E876" t="s">
        <v>6140</v>
      </c>
      <c r="F876" s="2">
        <v>2</v>
      </c>
      <c r="G876" s="2" t="str">
        <f>INDEX(customers!$A$2:$I$1001,MATCH(orders!$D876,customers!$A$2:$A$1001,0), MATCH(orders!G$1,customers!$A$1:$I$1,0))</f>
        <v>Jaquenette Skentelbery</v>
      </c>
      <c r="H876" s="2" t="str">
        <f>IF(INDEX(customers!$A$2:$I$1001,MATCH(orders!$D876,customers!$A$2:$A$1001,0), MATCH(orders!H$1,customers!$A$1:$I$1,0)) = 0, " ", INDEX(customers!$A$2:$I$1001,MATCH(orders!$D876,customers!$A$2:$A$1001,0), MATCH(orders!H$1,customers!$A$1:$I$1,0)))</f>
        <v>jskentelberyoa@paypal.com</v>
      </c>
      <c r="I876" s="2" t="str">
        <f>_xlfn.XLOOKUP(D876,customers!$A$1:$A$1001,customers!$G$1:$G$1001,,0)</f>
        <v>United States</v>
      </c>
      <c r="J876" t="str">
        <f>INDEX(products!$A$1:$G$49,MATCH(orders!$E876,products!$A$1:$A$49,0), MATCH(orders!J$1,products!$A$1:$G$1,0))</f>
        <v>Ara</v>
      </c>
      <c r="K876" t="str">
        <f>INDEX(products!$A$1:$G$49,MATCH(orders!$E876,products!$A$1:$A$49,0), MATCH(orders!K$1,products!$A$1:$G$1,0))</f>
        <v>L</v>
      </c>
      <c r="L876" s="3">
        <f>INDEX(products!$A$1:$G$49,MATCH(orders!$E876,products!$A$1:$A$49,0), MATCH(orders!L$1,products!$A$1:$G$1,0))</f>
        <v>1</v>
      </c>
      <c r="M876" s="4">
        <f>INDEX(products!$A$1:$G$49,MATCH(orders!$E876,products!$A$1:$A$49,0), MATCH(orders!M$1,products!$A$1:$G$1,0))</f>
        <v>12.95</v>
      </c>
      <c r="N876" s="4">
        <f t="shared" si="26"/>
        <v>25.9</v>
      </c>
      <c r="O876" t="str">
        <f t="shared" si="27"/>
        <v>Arabica</v>
      </c>
      <c r="P876" t="str" cm="1">
        <f t="array" ref="P876">_xlfn.IFS(K876 = "M", "Medium", K876 = "L", "Light", K876 = "D", "Dark")</f>
        <v>Light</v>
      </c>
      <c r="Q876" t="str">
        <f>_xlfn.XLOOKUP(Orders[[#This Row],[Customer ID]],customers!$A$2:$A$1001,customers!$I$2:$I$1001,,0)</f>
        <v>No</v>
      </c>
    </row>
    <row r="877" spans="2:17" x14ac:dyDescent="0.35">
      <c r="B877" s="2" t="s">
        <v>5439</v>
      </c>
      <c r="C877" s="5">
        <v>44253</v>
      </c>
      <c r="D877" s="2" t="s">
        <v>5440</v>
      </c>
      <c r="E877" t="s">
        <v>6160</v>
      </c>
      <c r="F877" s="2">
        <v>5</v>
      </c>
      <c r="G877" s="2" t="str">
        <f>INDEX(customers!$A$2:$I$1001,MATCH(orders!$D877,customers!$A$2:$A$1001,0), MATCH(orders!G$1,customers!$A$1:$I$1,0))</f>
        <v>Orazio Comber</v>
      </c>
      <c r="H877" s="2" t="str">
        <f>IF(INDEX(customers!$A$2:$I$1001,MATCH(orders!$D877,customers!$A$2:$A$1001,0), MATCH(orders!H$1,customers!$A$1:$I$1,0)) = 0, " ", INDEX(customers!$A$2:$I$1001,MATCH(orders!$D877,customers!$A$2:$A$1001,0), MATCH(orders!H$1,customers!$A$1:$I$1,0)))</f>
        <v>ocomberob@goo.gl</v>
      </c>
      <c r="I877" s="2" t="str">
        <f>_xlfn.XLOOKUP(D877,customers!$A$1:$A$1001,customers!$G$1:$G$1001,,0)</f>
        <v>Ireland</v>
      </c>
      <c r="J877" t="str">
        <f>INDEX(products!$A$1:$G$49,MATCH(orders!$E877,products!$A$1:$A$49,0), MATCH(orders!J$1,products!$A$1:$G$1,0))</f>
        <v>Lib</v>
      </c>
      <c r="K877" t="str">
        <f>INDEX(products!$A$1:$G$49,MATCH(orders!$E877,products!$A$1:$A$49,0), MATCH(orders!K$1,products!$A$1:$G$1,0))</f>
        <v>M</v>
      </c>
      <c r="L877" s="3">
        <f>INDEX(products!$A$1:$G$49,MATCH(orders!$E877,products!$A$1:$A$49,0), MATCH(orders!L$1,products!$A$1:$G$1,0))</f>
        <v>0.5</v>
      </c>
      <c r="M877" s="4">
        <f>INDEX(products!$A$1:$G$49,MATCH(orders!$E877,products!$A$1:$A$49,0), MATCH(orders!M$1,products!$A$1:$G$1,0))</f>
        <v>8.73</v>
      </c>
      <c r="N877" s="4">
        <f t="shared" si="26"/>
        <v>43.650000000000006</v>
      </c>
      <c r="O877" t="str">
        <f t="shared" si="27"/>
        <v>Liberica</v>
      </c>
      <c r="P877" t="str" cm="1">
        <f t="array" ref="P877">_xlfn.IFS(K877 = "M", "Medium", K877 = "L", "Light", K877 = "D", "Dark")</f>
        <v>Medium</v>
      </c>
      <c r="Q877" t="str">
        <f>_xlfn.XLOOKUP(Orders[[#This Row],[Customer ID]],customers!$A$2:$A$1001,customers!$I$2:$I$1001,,0)</f>
        <v>No</v>
      </c>
    </row>
    <row r="878" spans="2:17" x14ac:dyDescent="0.35">
      <c r="B878" s="2" t="s">
        <v>5439</v>
      </c>
      <c r="C878" s="5">
        <v>44253</v>
      </c>
      <c r="D878" s="2" t="s">
        <v>5440</v>
      </c>
      <c r="E878" t="s">
        <v>6180</v>
      </c>
      <c r="F878" s="2">
        <v>6</v>
      </c>
      <c r="G878" s="2" t="str">
        <f>INDEX(customers!$A$2:$I$1001,MATCH(orders!$D878,customers!$A$2:$A$1001,0), MATCH(orders!G$1,customers!$A$1:$I$1,0))</f>
        <v>Orazio Comber</v>
      </c>
      <c r="H878" s="2" t="str">
        <f>IF(INDEX(customers!$A$2:$I$1001,MATCH(orders!$D878,customers!$A$2:$A$1001,0), MATCH(orders!H$1,customers!$A$1:$I$1,0)) = 0, " ", INDEX(customers!$A$2:$I$1001,MATCH(orders!$D878,customers!$A$2:$A$1001,0), MATCH(orders!H$1,customers!$A$1:$I$1,0)))</f>
        <v>ocomberob@goo.gl</v>
      </c>
      <c r="I878" s="2" t="str">
        <f>_xlfn.XLOOKUP(D878,customers!$A$1:$A$1001,customers!$G$1:$G$1001,,0)</f>
        <v>Ireland</v>
      </c>
      <c r="J878" t="str">
        <f>INDEX(products!$A$1:$G$49,MATCH(orders!$E878,products!$A$1:$A$49,0), MATCH(orders!J$1,products!$A$1:$G$1,0))</f>
        <v>Ara</v>
      </c>
      <c r="K878" t="str">
        <f>INDEX(products!$A$1:$G$49,MATCH(orders!$E878,products!$A$1:$A$49,0), MATCH(orders!K$1,products!$A$1:$G$1,0))</f>
        <v>L</v>
      </c>
      <c r="L878" s="3">
        <f>INDEX(products!$A$1:$G$49,MATCH(orders!$E878,products!$A$1:$A$49,0), MATCH(orders!L$1,products!$A$1:$G$1,0))</f>
        <v>0.5</v>
      </c>
      <c r="M878" s="4">
        <f>INDEX(products!$A$1:$G$49,MATCH(orders!$E878,products!$A$1:$A$49,0), MATCH(orders!M$1,products!$A$1:$G$1,0))</f>
        <v>7.77</v>
      </c>
      <c r="N878" s="4">
        <f t="shared" si="26"/>
        <v>46.62</v>
      </c>
      <c r="O878" t="str">
        <f t="shared" si="27"/>
        <v>Arabica</v>
      </c>
      <c r="P878" t="str" cm="1">
        <f t="array" ref="P878">_xlfn.IFS(K878 = "M", "Medium", K878 = "L", "Light", K878 = "D", "Dark")</f>
        <v>Light</v>
      </c>
      <c r="Q878" t="str">
        <f>_xlfn.XLOOKUP(Orders[[#This Row],[Customer ID]],customers!$A$2:$A$1001,customers!$I$2:$I$1001,,0)</f>
        <v>No</v>
      </c>
    </row>
    <row r="879" spans="2:17" x14ac:dyDescent="0.35">
      <c r="B879" s="2" t="s">
        <v>5450</v>
      </c>
      <c r="C879" s="5">
        <v>44411</v>
      </c>
      <c r="D879" s="2" t="s">
        <v>5451</v>
      </c>
      <c r="E879" t="s">
        <v>6161</v>
      </c>
      <c r="F879" s="2">
        <v>3</v>
      </c>
      <c r="G879" s="2" t="str">
        <f>INDEX(customers!$A$2:$I$1001,MATCH(orders!$D879,customers!$A$2:$A$1001,0), MATCH(orders!G$1,customers!$A$1:$I$1,0))</f>
        <v>Zachary Tramel</v>
      </c>
      <c r="H879" s="2" t="str">
        <f>IF(INDEX(customers!$A$2:$I$1001,MATCH(orders!$D879,customers!$A$2:$A$1001,0), MATCH(orders!H$1,customers!$A$1:$I$1,0)) = 0, " ", INDEX(customers!$A$2:$I$1001,MATCH(orders!$D879,customers!$A$2:$A$1001,0), MATCH(orders!H$1,customers!$A$1:$I$1,0)))</f>
        <v>ztramelod@netlog.com</v>
      </c>
      <c r="I879" s="2" t="str">
        <f>_xlfn.XLOOKUP(D879,customers!$A$1:$A$1001,customers!$G$1:$G$1001,,0)</f>
        <v>United States</v>
      </c>
      <c r="J879" t="str">
        <f>INDEX(products!$A$1:$G$49,MATCH(orders!$E879,products!$A$1:$A$49,0), MATCH(orders!J$1,products!$A$1:$G$1,0))</f>
        <v>Lib</v>
      </c>
      <c r="K879" t="str">
        <f>INDEX(products!$A$1:$G$49,MATCH(orders!$E879,products!$A$1:$A$49,0), MATCH(orders!K$1,products!$A$1:$G$1,0))</f>
        <v>L</v>
      </c>
      <c r="L879" s="3">
        <f>INDEX(products!$A$1:$G$49,MATCH(orders!$E879,products!$A$1:$A$49,0), MATCH(orders!L$1,products!$A$1:$G$1,0))</f>
        <v>0.5</v>
      </c>
      <c r="M879" s="4">
        <f>INDEX(products!$A$1:$G$49,MATCH(orders!$E879,products!$A$1:$A$49,0), MATCH(orders!M$1,products!$A$1:$G$1,0))</f>
        <v>9.51</v>
      </c>
      <c r="N879" s="4">
        <f t="shared" si="26"/>
        <v>28.53</v>
      </c>
      <c r="O879" t="str">
        <f t="shared" si="27"/>
        <v>Liberica</v>
      </c>
      <c r="P879" t="str" cm="1">
        <f t="array" ref="P879">_xlfn.IFS(K879 = "M", "Medium", K879 = "L", "Light", K879 = "D", "Dark")</f>
        <v>Light</v>
      </c>
      <c r="Q879" t="str">
        <f>_xlfn.XLOOKUP(Orders[[#This Row],[Customer ID]],customers!$A$2:$A$1001,customers!$I$2:$I$1001,,0)</f>
        <v>No</v>
      </c>
    </row>
    <row r="880" spans="2:17" x14ac:dyDescent="0.35">
      <c r="B880" s="2" t="s">
        <v>5456</v>
      </c>
      <c r="C880" s="5">
        <v>44323</v>
      </c>
      <c r="D880" s="2" t="s">
        <v>5457</v>
      </c>
      <c r="E880" t="s">
        <v>6142</v>
      </c>
      <c r="F880" s="2">
        <v>1</v>
      </c>
      <c r="G880" s="2" t="str">
        <f>INDEX(customers!$A$2:$I$1001,MATCH(orders!$D880,customers!$A$2:$A$1001,0), MATCH(orders!G$1,customers!$A$1:$I$1,0))</f>
        <v>Izaak Primak</v>
      </c>
      <c r="H880" s="2" t="str">
        <f>IF(INDEX(customers!$A$2:$I$1001,MATCH(orders!$D880,customers!$A$2:$A$1001,0), MATCH(orders!H$1,customers!$A$1:$I$1,0)) = 0, " ", INDEX(customers!$A$2:$I$1001,MATCH(orders!$D880,customers!$A$2:$A$1001,0), MATCH(orders!H$1,customers!$A$1:$I$1,0)))</f>
        <v xml:space="preserve"> </v>
      </c>
      <c r="I880" s="2" t="str">
        <f>_xlfn.XLOOKUP(D880,customers!$A$1:$A$1001,customers!$G$1:$G$1001,,0)</f>
        <v>United States</v>
      </c>
      <c r="J880" t="str">
        <f>INDEX(products!$A$1:$G$49,MATCH(orders!$E880,products!$A$1:$A$49,0), MATCH(orders!J$1,products!$A$1:$G$1,0))</f>
        <v>Rob</v>
      </c>
      <c r="K880" t="str">
        <f>INDEX(products!$A$1:$G$49,MATCH(orders!$E880,products!$A$1:$A$49,0), MATCH(orders!K$1,products!$A$1:$G$1,0))</f>
        <v>L</v>
      </c>
      <c r="L880" s="3">
        <f>INDEX(products!$A$1:$G$49,MATCH(orders!$E880,products!$A$1:$A$49,0), MATCH(orders!L$1,products!$A$1:$G$1,0))</f>
        <v>2.5</v>
      </c>
      <c r="M880" s="4">
        <f>INDEX(products!$A$1:$G$49,MATCH(orders!$E880,products!$A$1:$A$49,0), MATCH(orders!M$1,products!$A$1:$G$1,0))</f>
        <v>27.484999999999996</v>
      </c>
      <c r="N880" s="4">
        <f t="shared" si="26"/>
        <v>27.484999999999996</v>
      </c>
      <c r="O880" t="str">
        <f t="shared" si="27"/>
        <v>Robusta</v>
      </c>
      <c r="P880" t="str" cm="1">
        <f t="array" ref="P880">_xlfn.IFS(K880 = "M", "Medium", K880 = "L", "Light", K880 = "D", "Dark")</f>
        <v>Light</v>
      </c>
      <c r="Q880" t="str">
        <f>_xlfn.XLOOKUP(Orders[[#This Row],[Customer ID]],customers!$A$2:$A$1001,customers!$I$2:$I$1001,,0)</f>
        <v>Yes</v>
      </c>
    </row>
    <row r="881" spans="2:17" x14ac:dyDescent="0.35">
      <c r="B881" s="2" t="s">
        <v>5461</v>
      </c>
      <c r="C881" s="5">
        <v>43630</v>
      </c>
      <c r="D881" s="2" t="s">
        <v>5462</v>
      </c>
      <c r="E881" t="s">
        <v>6153</v>
      </c>
      <c r="F881" s="2">
        <v>3</v>
      </c>
      <c r="G881" s="2" t="str">
        <f>INDEX(customers!$A$2:$I$1001,MATCH(orders!$D881,customers!$A$2:$A$1001,0), MATCH(orders!G$1,customers!$A$1:$I$1,0))</f>
        <v>Brittani Thoresbie</v>
      </c>
      <c r="H881" s="2" t="str">
        <f>IF(INDEX(customers!$A$2:$I$1001,MATCH(orders!$D881,customers!$A$2:$A$1001,0), MATCH(orders!H$1,customers!$A$1:$I$1,0)) = 0, " ", INDEX(customers!$A$2:$I$1001,MATCH(orders!$D881,customers!$A$2:$A$1001,0), MATCH(orders!H$1,customers!$A$1:$I$1,0)))</f>
        <v xml:space="preserve"> </v>
      </c>
      <c r="I881" s="2" t="str">
        <f>_xlfn.XLOOKUP(D881,customers!$A$1:$A$1001,customers!$G$1:$G$1001,,0)</f>
        <v>United States</v>
      </c>
      <c r="J881" t="str">
        <f>INDEX(products!$A$1:$G$49,MATCH(orders!$E881,products!$A$1:$A$49,0), MATCH(orders!J$1,products!$A$1:$G$1,0))</f>
        <v>Exc</v>
      </c>
      <c r="K881" t="str">
        <f>INDEX(products!$A$1:$G$49,MATCH(orders!$E881,products!$A$1:$A$49,0), MATCH(orders!K$1,products!$A$1:$G$1,0))</f>
        <v>D</v>
      </c>
      <c r="L881" s="3">
        <f>INDEX(products!$A$1:$G$49,MATCH(orders!$E881,products!$A$1:$A$49,0), MATCH(orders!L$1,products!$A$1:$G$1,0))</f>
        <v>0.2</v>
      </c>
      <c r="M881" s="4">
        <f>INDEX(products!$A$1:$G$49,MATCH(orders!$E881,products!$A$1:$A$49,0), MATCH(orders!M$1,products!$A$1:$G$1,0))</f>
        <v>3.645</v>
      </c>
      <c r="N881" s="4">
        <f t="shared" si="26"/>
        <v>10.935</v>
      </c>
      <c r="O881" t="str">
        <f t="shared" si="27"/>
        <v>Excelsa</v>
      </c>
      <c r="P881" t="str" cm="1">
        <f t="array" ref="P881">_xlfn.IFS(K881 = "M", "Medium", K881 = "L", "Light", K881 = "D", "Dark")</f>
        <v>Dark</v>
      </c>
      <c r="Q881" t="str">
        <f>_xlfn.XLOOKUP(Orders[[#This Row],[Customer ID]],customers!$A$2:$A$1001,customers!$I$2:$I$1001,,0)</f>
        <v>No</v>
      </c>
    </row>
    <row r="882" spans="2:17" x14ac:dyDescent="0.35">
      <c r="B882" s="2" t="s">
        <v>5466</v>
      </c>
      <c r="C882" s="5">
        <v>43790</v>
      </c>
      <c r="D882" s="2" t="s">
        <v>5467</v>
      </c>
      <c r="E882" t="s">
        <v>6178</v>
      </c>
      <c r="F882" s="2">
        <v>2</v>
      </c>
      <c r="G882" s="2" t="str">
        <f>INDEX(customers!$A$2:$I$1001,MATCH(orders!$D882,customers!$A$2:$A$1001,0), MATCH(orders!G$1,customers!$A$1:$I$1,0))</f>
        <v>Constanta Hatfull</v>
      </c>
      <c r="H882" s="2" t="str">
        <f>IF(INDEX(customers!$A$2:$I$1001,MATCH(orders!$D882,customers!$A$2:$A$1001,0), MATCH(orders!H$1,customers!$A$1:$I$1,0)) = 0, " ", INDEX(customers!$A$2:$I$1001,MATCH(orders!$D882,customers!$A$2:$A$1001,0), MATCH(orders!H$1,customers!$A$1:$I$1,0)))</f>
        <v>chatfullog@ebay.com</v>
      </c>
      <c r="I882" s="2" t="str">
        <f>_xlfn.XLOOKUP(D882,customers!$A$1:$A$1001,customers!$G$1:$G$1001,,0)</f>
        <v>United States</v>
      </c>
      <c r="J882" t="str">
        <f>INDEX(products!$A$1:$G$49,MATCH(orders!$E882,products!$A$1:$A$49,0), MATCH(orders!J$1,products!$A$1:$G$1,0))</f>
        <v>Rob</v>
      </c>
      <c r="K882" t="str">
        <f>INDEX(products!$A$1:$G$49,MATCH(orders!$E882,products!$A$1:$A$49,0), MATCH(orders!K$1,products!$A$1:$G$1,0))</f>
        <v>L</v>
      </c>
      <c r="L882" s="3">
        <f>INDEX(products!$A$1:$G$49,MATCH(orders!$E882,products!$A$1:$A$49,0), MATCH(orders!L$1,products!$A$1:$G$1,0))</f>
        <v>0.2</v>
      </c>
      <c r="M882" s="4">
        <f>INDEX(products!$A$1:$G$49,MATCH(orders!$E882,products!$A$1:$A$49,0), MATCH(orders!M$1,products!$A$1:$G$1,0))</f>
        <v>3.5849999999999995</v>
      </c>
      <c r="N882" s="4">
        <f t="shared" si="26"/>
        <v>7.169999999999999</v>
      </c>
      <c r="O882" t="str">
        <f t="shared" si="27"/>
        <v>Robusta</v>
      </c>
      <c r="P882" t="str" cm="1">
        <f t="array" ref="P882">_xlfn.IFS(K882 = "M", "Medium", K882 = "L", "Light", K882 = "D", "Dark")</f>
        <v>Light</v>
      </c>
      <c r="Q882" t="str">
        <f>_xlfn.XLOOKUP(Orders[[#This Row],[Customer ID]],customers!$A$2:$A$1001,customers!$I$2:$I$1001,,0)</f>
        <v>No</v>
      </c>
    </row>
    <row r="883" spans="2:17" x14ac:dyDescent="0.35">
      <c r="B883" s="2" t="s">
        <v>5472</v>
      </c>
      <c r="C883" s="5">
        <v>44286</v>
      </c>
      <c r="D883" s="2" t="s">
        <v>5473</v>
      </c>
      <c r="E883" t="s">
        <v>6167</v>
      </c>
      <c r="F883" s="2">
        <v>6</v>
      </c>
      <c r="G883" s="2" t="str">
        <f>INDEX(customers!$A$2:$I$1001,MATCH(orders!$D883,customers!$A$2:$A$1001,0), MATCH(orders!G$1,customers!$A$1:$I$1,0))</f>
        <v>Bobbe Castagneto</v>
      </c>
      <c r="H883" s="2" t="str">
        <f>IF(INDEX(customers!$A$2:$I$1001,MATCH(orders!$D883,customers!$A$2:$A$1001,0), MATCH(orders!H$1,customers!$A$1:$I$1,0)) = 0, " ", INDEX(customers!$A$2:$I$1001,MATCH(orders!$D883,customers!$A$2:$A$1001,0), MATCH(orders!H$1,customers!$A$1:$I$1,0)))</f>
        <v xml:space="preserve"> </v>
      </c>
      <c r="I883" s="2" t="str">
        <f>_xlfn.XLOOKUP(D883,customers!$A$1:$A$1001,customers!$G$1:$G$1001,,0)</f>
        <v>United States</v>
      </c>
      <c r="J883" t="str">
        <f>INDEX(products!$A$1:$G$49,MATCH(orders!$E883,products!$A$1:$A$49,0), MATCH(orders!J$1,products!$A$1:$G$1,0))</f>
        <v>Ara</v>
      </c>
      <c r="K883" t="str">
        <f>INDEX(products!$A$1:$G$49,MATCH(orders!$E883,products!$A$1:$A$49,0), MATCH(orders!K$1,products!$A$1:$G$1,0))</f>
        <v>L</v>
      </c>
      <c r="L883" s="3">
        <f>INDEX(products!$A$1:$G$49,MATCH(orders!$E883,products!$A$1:$A$49,0), MATCH(orders!L$1,products!$A$1:$G$1,0))</f>
        <v>0.2</v>
      </c>
      <c r="M883" s="4">
        <f>INDEX(products!$A$1:$G$49,MATCH(orders!$E883,products!$A$1:$A$49,0), MATCH(orders!M$1,products!$A$1:$G$1,0))</f>
        <v>3.8849999999999998</v>
      </c>
      <c r="N883" s="4">
        <f t="shared" si="26"/>
        <v>23.31</v>
      </c>
      <c r="O883" t="str">
        <f t="shared" si="27"/>
        <v>Arabica</v>
      </c>
      <c r="P883" t="str" cm="1">
        <f t="array" ref="P883">_xlfn.IFS(K883 = "M", "Medium", K883 = "L", "Light", K883 = "D", "Dark")</f>
        <v>Light</v>
      </c>
      <c r="Q883" t="str">
        <f>_xlfn.XLOOKUP(Orders[[#This Row],[Customer ID]],customers!$A$2:$A$1001,customers!$I$2:$I$1001,,0)</f>
        <v>Yes</v>
      </c>
    </row>
    <row r="884" spans="2:17" x14ac:dyDescent="0.35">
      <c r="B884" s="2" t="s">
        <v>5477</v>
      </c>
      <c r="C884" s="5">
        <v>43647</v>
      </c>
      <c r="D884" s="2" t="s">
        <v>5526</v>
      </c>
      <c r="E884" t="s">
        <v>6168</v>
      </c>
      <c r="F884" s="2">
        <v>5</v>
      </c>
      <c r="G884" s="2" t="str">
        <f>INDEX(customers!$A$2:$I$1001,MATCH(orders!$D884,customers!$A$2:$A$1001,0), MATCH(orders!G$1,customers!$A$1:$I$1,0))</f>
        <v>Kippie Marrison</v>
      </c>
      <c r="H884" s="2" t="str">
        <f>IF(INDEX(customers!$A$2:$I$1001,MATCH(orders!$D884,customers!$A$2:$A$1001,0), MATCH(orders!H$1,customers!$A$1:$I$1,0)) = 0, " ", INDEX(customers!$A$2:$I$1001,MATCH(orders!$D884,customers!$A$2:$A$1001,0), MATCH(orders!H$1,customers!$A$1:$I$1,0)))</f>
        <v>kmarrisonoq@dropbox.com</v>
      </c>
      <c r="I884" s="2" t="str">
        <f>_xlfn.XLOOKUP(D884,customers!$A$1:$A$1001,customers!$G$1:$G$1001,,0)</f>
        <v>United States</v>
      </c>
      <c r="J884" t="str">
        <f>INDEX(products!$A$1:$G$49,MATCH(orders!$E884,products!$A$1:$A$49,0), MATCH(orders!J$1,products!$A$1:$G$1,0))</f>
        <v>Ara</v>
      </c>
      <c r="K884" t="str">
        <f>INDEX(products!$A$1:$G$49,MATCH(orders!$E884,products!$A$1:$A$49,0), MATCH(orders!K$1,products!$A$1:$G$1,0))</f>
        <v>D</v>
      </c>
      <c r="L884" s="3">
        <f>INDEX(products!$A$1:$G$49,MATCH(orders!$E884,products!$A$1:$A$49,0), MATCH(orders!L$1,products!$A$1:$G$1,0))</f>
        <v>2.5</v>
      </c>
      <c r="M884" s="4">
        <f>INDEX(products!$A$1:$G$49,MATCH(orders!$E884,products!$A$1:$A$49,0), MATCH(orders!M$1,products!$A$1:$G$1,0))</f>
        <v>22.884999999999998</v>
      </c>
      <c r="N884" s="4">
        <f t="shared" si="26"/>
        <v>114.42499999999998</v>
      </c>
      <c r="O884" t="str">
        <f t="shared" si="27"/>
        <v>Arabica</v>
      </c>
      <c r="P884" t="str" cm="1">
        <f t="array" ref="P884">_xlfn.IFS(K884 = "M", "Medium", K884 = "L", "Light", K884 = "D", "Dark")</f>
        <v>Dark</v>
      </c>
      <c r="Q884" t="str">
        <f>_xlfn.XLOOKUP(Orders[[#This Row],[Customer ID]],customers!$A$2:$A$1001,customers!$I$2:$I$1001,,0)</f>
        <v>Yes</v>
      </c>
    </row>
    <row r="885" spans="2:17" x14ac:dyDescent="0.35">
      <c r="B885" s="2" t="s">
        <v>5483</v>
      </c>
      <c r="C885" s="5">
        <v>43956</v>
      </c>
      <c r="D885" s="2" t="s">
        <v>5484</v>
      </c>
      <c r="E885" t="s">
        <v>6175</v>
      </c>
      <c r="F885" s="2">
        <v>3</v>
      </c>
      <c r="G885" s="2" t="str">
        <f>INDEX(customers!$A$2:$I$1001,MATCH(orders!$D885,customers!$A$2:$A$1001,0), MATCH(orders!G$1,customers!$A$1:$I$1,0))</f>
        <v>Lindon Agnolo</v>
      </c>
      <c r="H885" s="2" t="str">
        <f>IF(INDEX(customers!$A$2:$I$1001,MATCH(orders!$D885,customers!$A$2:$A$1001,0), MATCH(orders!H$1,customers!$A$1:$I$1,0)) = 0, " ", INDEX(customers!$A$2:$I$1001,MATCH(orders!$D885,customers!$A$2:$A$1001,0), MATCH(orders!H$1,customers!$A$1:$I$1,0)))</f>
        <v>lagnolooj@pinterest.com</v>
      </c>
      <c r="I885" s="2" t="str">
        <f>_xlfn.XLOOKUP(D885,customers!$A$1:$A$1001,customers!$G$1:$G$1001,,0)</f>
        <v>United States</v>
      </c>
      <c r="J885" t="str">
        <f>INDEX(products!$A$1:$G$49,MATCH(orders!$E885,products!$A$1:$A$49,0), MATCH(orders!J$1,products!$A$1:$G$1,0))</f>
        <v>Ara</v>
      </c>
      <c r="K885" t="str">
        <f>INDEX(products!$A$1:$G$49,MATCH(orders!$E885,products!$A$1:$A$49,0), MATCH(orders!K$1,products!$A$1:$G$1,0))</f>
        <v>M</v>
      </c>
      <c r="L885" s="3">
        <f>INDEX(products!$A$1:$G$49,MATCH(orders!$E885,products!$A$1:$A$49,0), MATCH(orders!L$1,products!$A$1:$G$1,0))</f>
        <v>2.5</v>
      </c>
      <c r="M885" s="4">
        <f>INDEX(products!$A$1:$G$49,MATCH(orders!$E885,products!$A$1:$A$49,0), MATCH(orders!M$1,products!$A$1:$G$1,0))</f>
        <v>25.874999999999996</v>
      </c>
      <c r="N885" s="4">
        <f t="shared" si="26"/>
        <v>77.624999999999986</v>
      </c>
      <c r="O885" t="str">
        <f t="shared" si="27"/>
        <v>Arabica</v>
      </c>
      <c r="P885" t="str" cm="1">
        <f t="array" ref="P885">_xlfn.IFS(K885 = "M", "Medium", K885 = "L", "Light", K885 = "D", "Dark")</f>
        <v>Medium</v>
      </c>
      <c r="Q885" t="str">
        <f>_xlfn.XLOOKUP(Orders[[#This Row],[Customer ID]],customers!$A$2:$A$1001,customers!$I$2:$I$1001,,0)</f>
        <v>Yes</v>
      </c>
    </row>
    <row r="886" spans="2:17" x14ac:dyDescent="0.35">
      <c r="B886" s="2" t="s">
        <v>5489</v>
      </c>
      <c r="C886" s="5">
        <v>43941</v>
      </c>
      <c r="D886" s="2" t="s">
        <v>5490</v>
      </c>
      <c r="E886" t="s">
        <v>6172</v>
      </c>
      <c r="F886" s="2">
        <v>1</v>
      </c>
      <c r="G886" s="2" t="str">
        <f>INDEX(customers!$A$2:$I$1001,MATCH(orders!$D886,customers!$A$2:$A$1001,0), MATCH(orders!G$1,customers!$A$1:$I$1,0))</f>
        <v>Delainey Kiddy</v>
      </c>
      <c r="H886" s="2" t="str">
        <f>IF(INDEX(customers!$A$2:$I$1001,MATCH(orders!$D886,customers!$A$2:$A$1001,0), MATCH(orders!H$1,customers!$A$1:$I$1,0)) = 0, " ", INDEX(customers!$A$2:$I$1001,MATCH(orders!$D886,customers!$A$2:$A$1001,0), MATCH(orders!H$1,customers!$A$1:$I$1,0)))</f>
        <v>dkiddyok@fda.gov</v>
      </c>
      <c r="I886" s="2" t="str">
        <f>_xlfn.XLOOKUP(D886,customers!$A$1:$A$1001,customers!$G$1:$G$1001,,0)</f>
        <v>United States</v>
      </c>
      <c r="J886" t="str">
        <f>INDEX(products!$A$1:$G$49,MATCH(orders!$E886,products!$A$1:$A$49,0), MATCH(orders!J$1,products!$A$1:$G$1,0))</f>
        <v>Rob</v>
      </c>
      <c r="K886" t="str">
        <f>INDEX(products!$A$1:$G$49,MATCH(orders!$E886,products!$A$1:$A$49,0), MATCH(orders!K$1,products!$A$1:$G$1,0))</f>
        <v>D</v>
      </c>
      <c r="L886" s="3">
        <f>INDEX(products!$A$1:$G$49,MATCH(orders!$E886,products!$A$1:$A$49,0), MATCH(orders!L$1,products!$A$1:$G$1,0))</f>
        <v>0.5</v>
      </c>
      <c r="M886" s="4">
        <f>INDEX(products!$A$1:$G$49,MATCH(orders!$E886,products!$A$1:$A$49,0), MATCH(orders!M$1,products!$A$1:$G$1,0))</f>
        <v>5.3699999999999992</v>
      </c>
      <c r="N886" s="4">
        <f t="shared" si="26"/>
        <v>5.3699999999999992</v>
      </c>
      <c r="O886" t="str">
        <f t="shared" si="27"/>
        <v>Robusta</v>
      </c>
      <c r="P886" t="str" cm="1">
        <f t="array" ref="P886">_xlfn.IFS(K886 = "M", "Medium", K886 = "L", "Light", K886 = "D", "Dark")</f>
        <v>Dark</v>
      </c>
      <c r="Q886" t="str">
        <f>_xlfn.XLOOKUP(Orders[[#This Row],[Customer ID]],customers!$A$2:$A$1001,customers!$I$2:$I$1001,,0)</f>
        <v>Yes</v>
      </c>
    </row>
    <row r="887" spans="2:17" x14ac:dyDescent="0.35">
      <c r="B887" s="2" t="s">
        <v>5495</v>
      </c>
      <c r="C887" s="5">
        <v>43664</v>
      </c>
      <c r="D887" s="2" t="s">
        <v>5496</v>
      </c>
      <c r="E887" t="s">
        <v>6149</v>
      </c>
      <c r="F887" s="2">
        <v>6</v>
      </c>
      <c r="G887" s="2" t="str">
        <f>INDEX(customers!$A$2:$I$1001,MATCH(orders!$D887,customers!$A$2:$A$1001,0), MATCH(orders!G$1,customers!$A$1:$I$1,0))</f>
        <v>Helli Petroulis</v>
      </c>
      <c r="H887" s="2" t="str">
        <f>IF(INDEX(customers!$A$2:$I$1001,MATCH(orders!$D887,customers!$A$2:$A$1001,0), MATCH(orders!H$1,customers!$A$1:$I$1,0)) = 0, " ", INDEX(customers!$A$2:$I$1001,MATCH(orders!$D887,customers!$A$2:$A$1001,0), MATCH(orders!H$1,customers!$A$1:$I$1,0)))</f>
        <v>hpetroulisol@state.tx.us</v>
      </c>
      <c r="I887" s="2" t="str">
        <f>_xlfn.XLOOKUP(D887,customers!$A$1:$A$1001,customers!$G$1:$G$1001,,0)</f>
        <v>Ireland</v>
      </c>
      <c r="J887" t="str">
        <f>INDEX(products!$A$1:$G$49,MATCH(orders!$E887,products!$A$1:$A$49,0), MATCH(orders!J$1,products!$A$1:$G$1,0))</f>
        <v>Rob</v>
      </c>
      <c r="K887" t="str">
        <f>INDEX(products!$A$1:$G$49,MATCH(orders!$E887,products!$A$1:$A$49,0), MATCH(orders!K$1,products!$A$1:$G$1,0))</f>
        <v>D</v>
      </c>
      <c r="L887" s="3">
        <f>INDEX(products!$A$1:$G$49,MATCH(orders!$E887,products!$A$1:$A$49,0), MATCH(orders!L$1,products!$A$1:$G$1,0))</f>
        <v>2.5</v>
      </c>
      <c r="M887" s="4">
        <f>INDEX(products!$A$1:$G$49,MATCH(orders!$E887,products!$A$1:$A$49,0), MATCH(orders!M$1,products!$A$1:$G$1,0))</f>
        <v>20.584999999999997</v>
      </c>
      <c r="N887" s="4">
        <f t="shared" si="26"/>
        <v>123.50999999999999</v>
      </c>
      <c r="O887" t="str">
        <f t="shared" si="27"/>
        <v>Robusta</v>
      </c>
      <c r="P887" t="str" cm="1">
        <f t="array" ref="P887">_xlfn.IFS(K887 = "M", "Medium", K887 = "L", "Light", K887 = "D", "Dark")</f>
        <v>Dark</v>
      </c>
      <c r="Q887" t="str">
        <f>_xlfn.XLOOKUP(Orders[[#This Row],[Customer ID]],customers!$A$2:$A$1001,customers!$I$2:$I$1001,,0)</f>
        <v>No</v>
      </c>
    </row>
    <row r="888" spans="2:17" x14ac:dyDescent="0.35">
      <c r="B888" s="2" t="s">
        <v>5501</v>
      </c>
      <c r="C888" s="5">
        <v>44518</v>
      </c>
      <c r="D888" s="2" t="s">
        <v>5502</v>
      </c>
      <c r="E888" t="s">
        <v>6160</v>
      </c>
      <c r="F888" s="2">
        <v>2</v>
      </c>
      <c r="G888" s="2" t="str">
        <f>INDEX(customers!$A$2:$I$1001,MATCH(orders!$D888,customers!$A$2:$A$1001,0), MATCH(orders!G$1,customers!$A$1:$I$1,0))</f>
        <v>Marty Scholl</v>
      </c>
      <c r="H888" s="2" t="str">
        <f>IF(INDEX(customers!$A$2:$I$1001,MATCH(orders!$D888,customers!$A$2:$A$1001,0), MATCH(orders!H$1,customers!$A$1:$I$1,0)) = 0, " ", INDEX(customers!$A$2:$I$1001,MATCH(orders!$D888,customers!$A$2:$A$1001,0), MATCH(orders!H$1,customers!$A$1:$I$1,0)))</f>
        <v>mschollom@taobao.com</v>
      </c>
      <c r="I888" s="2" t="str">
        <f>_xlfn.XLOOKUP(D888,customers!$A$1:$A$1001,customers!$G$1:$G$1001,,0)</f>
        <v>United States</v>
      </c>
      <c r="J888" t="str">
        <f>INDEX(products!$A$1:$G$49,MATCH(orders!$E888,products!$A$1:$A$49,0), MATCH(orders!J$1,products!$A$1:$G$1,0))</f>
        <v>Lib</v>
      </c>
      <c r="K888" t="str">
        <f>INDEX(products!$A$1:$G$49,MATCH(orders!$E888,products!$A$1:$A$49,0), MATCH(orders!K$1,products!$A$1:$G$1,0))</f>
        <v>M</v>
      </c>
      <c r="L888" s="3">
        <f>INDEX(products!$A$1:$G$49,MATCH(orders!$E888,products!$A$1:$A$49,0), MATCH(orders!L$1,products!$A$1:$G$1,0))</f>
        <v>0.5</v>
      </c>
      <c r="M888" s="4">
        <f>INDEX(products!$A$1:$G$49,MATCH(orders!$E888,products!$A$1:$A$49,0), MATCH(orders!M$1,products!$A$1:$G$1,0))</f>
        <v>8.73</v>
      </c>
      <c r="N888" s="4">
        <f t="shared" si="26"/>
        <v>17.46</v>
      </c>
      <c r="O888" t="str">
        <f t="shared" si="27"/>
        <v>Liberica</v>
      </c>
      <c r="P888" t="str" cm="1">
        <f t="array" ref="P888">_xlfn.IFS(K888 = "M", "Medium", K888 = "L", "Light", K888 = "D", "Dark")</f>
        <v>Medium</v>
      </c>
      <c r="Q888" t="str">
        <f>_xlfn.XLOOKUP(Orders[[#This Row],[Customer ID]],customers!$A$2:$A$1001,customers!$I$2:$I$1001,,0)</f>
        <v>No</v>
      </c>
    </row>
    <row r="889" spans="2:17" x14ac:dyDescent="0.35">
      <c r="B889" s="2" t="s">
        <v>5507</v>
      </c>
      <c r="C889" s="5">
        <v>44002</v>
      </c>
      <c r="D889" s="2" t="s">
        <v>5508</v>
      </c>
      <c r="E889" t="s">
        <v>6184</v>
      </c>
      <c r="F889" s="2">
        <v>3</v>
      </c>
      <c r="G889" s="2" t="str">
        <f>INDEX(customers!$A$2:$I$1001,MATCH(orders!$D889,customers!$A$2:$A$1001,0), MATCH(orders!G$1,customers!$A$1:$I$1,0))</f>
        <v>Kienan Ferson</v>
      </c>
      <c r="H889" s="2" t="str">
        <f>IF(INDEX(customers!$A$2:$I$1001,MATCH(orders!$D889,customers!$A$2:$A$1001,0), MATCH(orders!H$1,customers!$A$1:$I$1,0)) = 0, " ", INDEX(customers!$A$2:$I$1001,MATCH(orders!$D889,customers!$A$2:$A$1001,0), MATCH(orders!H$1,customers!$A$1:$I$1,0)))</f>
        <v>kfersonon@g.co</v>
      </c>
      <c r="I889" s="2" t="str">
        <f>_xlfn.XLOOKUP(D889,customers!$A$1:$A$1001,customers!$G$1:$G$1001,,0)</f>
        <v>United States</v>
      </c>
      <c r="J889" t="str">
        <f>INDEX(products!$A$1:$G$49,MATCH(orders!$E889,products!$A$1:$A$49,0), MATCH(orders!J$1,products!$A$1:$G$1,0))</f>
        <v>Exc</v>
      </c>
      <c r="K889" t="str">
        <f>INDEX(products!$A$1:$G$49,MATCH(orders!$E889,products!$A$1:$A$49,0), MATCH(orders!K$1,products!$A$1:$G$1,0))</f>
        <v>L</v>
      </c>
      <c r="L889" s="3">
        <f>INDEX(products!$A$1:$G$49,MATCH(orders!$E889,products!$A$1:$A$49,0), MATCH(orders!L$1,products!$A$1:$G$1,0))</f>
        <v>0.2</v>
      </c>
      <c r="M889" s="4">
        <f>INDEX(products!$A$1:$G$49,MATCH(orders!$E889,products!$A$1:$A$49,0), MATCH(orders!M$1,products!$A$1:$G$1,0))</f>
        <v>4.4550000000000001</v>
      </c>
      <c r="N889" s="4">
        <f t="shared" si="26"/>
        <v>13.365</v>
      </c>
      <c r="O889" t="str">
        <f t="shared" si="27"/>
        <v>Excelsa</v>
      </c>
      <c r="P889" t="str" cm="1">
        <f t="array" ref="P889">_xlfn.IFS(K889 = "M", "Medium", K889 = "L", "Light", K889 = "D", "Dark")</f>
        <v>Light</v>
      </c>
      <c r="Q889" t="str">
        <f>_xlfn.XLOOKUP(Orders[[#This Row],[Customer ID]],customers!$A$2:$A$1001,customers!$I$2:$I$1001,,0)</f>
        <v>No</v>
      </c>
    </row>
    <row r="890" spans="2:17" x14ac:dyDescent="0.35">
      <c r="B890" s="2" t="s">
        <v>5513</v>
      </c>
      <c r="C890" s="5">
        <v>44292</v>
      </c>
      <c r="D890" s="2" t="s">
        <v>5514</v>
      </c>
      <c r="E890" t="s">
        <v>6167</v>
      </c>
      <c r="F890" s="2">
        <v>2</v>
      </c>
      <c r="G890" s="2" t="str">
        <f>INDEX(customers!$A$2:$I$1001,MATCH(orders!$D890,customers!$A$2:$A$1001,0), MATCH(orders!G$1,customers!$A$1:$I$1,0))</f>
        <v>Blake Kelloway</v>
      </c>
      <c r="H890" s="2" t="str">
        <f>IF(INDEX(customers!$A$2:$I$1001,MATCH(orders!$D890,customers!$A$2:$A$1001,0), MATCH(orders!H$1,customers!$A$1:$I$1,0)) = 0, " ", INDEX(customers!$A$2:$I$1001,MATCH(orders!$D890,customers!$A$2:$A$1001,0), MATCH(orders!H$1,customers!$A$1:$I$1,0)))</f>
        <v>bkellowayoo@omniture.com</v>
      </c>
      <c r="I890" s="2" t="str">
        <f>_xlfn.XLOOKUP(D890,customers!$A$1:$A$1001,customers!$G$1:$G$1001,,0)</f>
        <v>United States</v>
      </c>
      <c r="J890" t="str">
        <f>INDEX(products!$A$1:$G$49,MATCH(orders!$E890,products!$A$1:$A$49,0), MATCH(orders!J$1,products!$A$1:$G$1,0))</f>
        <v>Ara</v>
      </c>
      <c r="K890" t="str">
        <f>INDEX(products!$A$1:$G$49,MATCH(orders!$E890,products!$A$1:$A$49,0), MATCH(orders!K$1,products!$A$1:$G$1,0))</f>
        <v>L</v>
      </c>
      <c r="L890" s="3">
        <f>INDEX(products!$A$1:$G$49,MATCH(orders!$E890,products!$A$1:$A$49,0), MATCH(orders!L$1,products!$A$1:$G$1,0))</f>
        <v>0.2</v>
      </c>
      <c r="M890" s="4">
        <f>INDEX(products!$A$1:$G$49,MATCH(orders!$E890,products!$A$1:$A$49,0), MATCH(orders!M$1,products!$A$1:$G$1,0))</f>
        <v>3.8849999999999998</v>
      </c>
      <c r="N890" s="4">
        <f t="shared" si="26"/>
        <v>7.77</v>
      </c>
      <c r="O890" t="str">
        <f t="shared" si="27"/>
        <v>Arabica</v>
      </c>
      <c r="P890" t="str" cm="1">
        <f t="array" ref="P890">_xlfn.IFS(K890 = "M", "Medium", K890 = "L", "Light", K890 = "D", "Dark")</f>
        <v>Light</v>
      </c>
      <c r="Q890" t="str">
        <f>_xlfn.XLOOKUP(Orders[[#This Row],[Customer ID]],customers!$A$2:$A$1001,customers!$I$2:$I$1001,,0)</f>
        <v>Yes</v>
      </c>
    </row>
    <row r="891" spans="2:17" x14ac:dyDescent="0.35">
      <c r="B891" s="2" t="s">
        <v>5519</v>
      </c>
      <c r="C891" s="5">
        <v>43633</v>
      </c>
      <c r="D891" s="2" t="s">
        <v>5520</v>
      </c>
      <c r="E891" t="s">
        <v>6163</v>
      </c>
      <c r="F891" s="2">
        <v>1</v>
      </c>
      <c r="G891" s="2" t="str">
        <f>INDEX(customers!$A$2:$I$1001,MATCH(orders!$D891,customers!$A$2:$A$1001,0), MATCH(orders!G$1,customers!$A$1:$I$1,0))</f>
        <v>Scarlett Oliffe</v>
      </c>
      <c r="H891" s="2" t="str">
        <f>IF(INDEX(customers!$A$2:$I$1001,MATCH(orders!$D891,customers!$A$2:$A$1001,0), MATCH(orders!H$1,customers!$A$1:$I$1,0)) = 0, " ", INDEX(customers!$A$2:$I$1001,MATCH(orders!$D891,customers!$A$2:$A$1001,0), MATCH(orders!H$1,customers!$A$1:$I$1,0)))</f>
        <v>soliffeop@yellowbook.com</v>
      </c>
      <c r="I891" s="2" t="str">
        <f>_xlfn.XLOOKUP(D891,customers!$A$1:$A$1001,customers!$G$1:$G$1001,,0)</f>
        <v>United States</v>
      </c>
      <c r="J891" t="str">
        <f>INDEX(products!$A$1:$G$49,MATCH(orders!$E891,products!$A$1:$A$49,0), MATCH(orders!J$1,products!$A$1:$G$1,0))</f>
        <v>Rob</v>
      </c>
      <c r="K891" t="str">
        <f>INDEX(products!$A$1:$G$49,MATCH(orders!$E891,products!$A$1:$A$49,0), MATCH(orders!K$1,products!$A$1:$G$1,0))</f>
        <v>D</v>
      </c>
      <c r="L891" s="3">
        <f>INDEX(products!$A$1:$G$49,MATCH(orders!$E891,products!$A$1:$A$49,0), MATCH(orders!L$1,products!$A$1:$G$1,0))</f>
        <v>0.2</v>
      </c>
      <c r="M891" s="4">
        <f>INDEX(products!$A$1:$G$49,MATCH(orders!$E891,products!$A$1:$A$49,0), MATCH(orders!M$1,products!$A$1:$G$1,0))</f>
        <v>2.6849999999999996</v>
      </c>
      <c r="N891" s="4">
        <f t="shared" si="26"/>
        <v>2.6849999999999996</v>
      </c>
      <c r="O891" t="str">
        <f t="shared" si="27"/>
        <v>Robusta</v>
      </c>
      <c r="P891" t="str" cm="1">
        <f t="array" ref="P891">_xlfn.IFS(K891 = "M", "Medium", K891 = "L", "Light", K891 = "D", "Dark")</f>
        <v>Dark</v>
      </c>
      <c r="Q891" t="str">
        <f>_xlfn.XLOOKUP(Orders[[#This Row],[Customer ID]],customers!$A$2:$A$1001,customers!$I$2:$I$1001,,0)</f>
        <v>Yes</v>
      </c>
    </row>
    <row r="892" spans="2:17" x14ac:dyDescent="0.35">
      <c r="B892" s="2" t="s">
        <v>5525</v>
      </c>
      <c r="C892" s="5">
        <v>44646</v>
      </c>
      <c r="D892" s="2" t="s">
        <v>5526</v>
      </c>
      <c r="E892" t="s">
        <v>6149</v>
      </c>
      <c r="F892" s="2">
        <v>1</v>
      </c>
      <c r="G892" s="2" t="str">
        <f>INDEX(customers!$A$2:$I$1001,MATCH(orders!$D892,customers!$A$2:$A$1001,0), MATCH(orders!G$1,customers!$A$1:$I$1,0))</f>
        <v>Kippie Marrison</v>
      </c>
      <c r="H892" s="2" t="str">
        <f>IF(INDEX(customers!$A$2:$I$1001,MATCH(orders!$D892,customers!$A$2:$A$1001,0), MATCH(orders!H$1,customers!$A$1:$I$1,0)) = 0, " ", INDEX(customers!$A$2:$I$1001,MATCH(orders!$D892,customers!$A$2:$A$1001,0), MATCH(orders!H$1,customers!$A$1:$I$1,0)))</f>
        <v>kmarrisonoq@dropbox.com</v>
      </c>
      <c r="I892" s="2" t="str">
        <f>_xlfn.XLOOKUP(D892,customers!$A$1:$A$1001,customers!$G$1:$G$1001,,0)</f>
        <v>United States</v>
      </c>
      <c r="J892" t="str">
        <f>INDEX(products!$A$1:$G$49,MATCH(orders!$E892,products!$A$1:$A$49,0), MATCH(orders!J$1,products!$A$1:$G$1,0))</f>
        <v>Rob</v>
      </c>
      <c r="K892" t="str">
        <f>INDEX(products!$A$1:$G$49,MATCH(orders!$E892,products!$A$1:$A$49,0), MATCH(orders!K$1,products!$A$1:$G$1,0))</f>
        <v>D</v>
      </c>
      <c r="L892" s="3">
        <f>INDEX(products!$A$1:$G$49,MATCH(orders!$E892,products!$A$1:$A$49,0), MATCH(orders!L$1,products!$A$1:$G$1,0))</f>
        <v>2.5</v>
      </c>
      <c r="M892" s="4">
        <f>INDEX(products!$A$1:$G$49,MATCH(orders!$E892,products!$A$1:$A$49,0), MATCH(orders!M$1,products!$A$1:$G$1,0))</f>
        <v>20.584999999999997</v>
      </c>
      <c r="N892" s="4">
        <f t="shared" si="26"/>
        <v>20.584999999999997</v>
      </c>
      <c r="O892" t="str">
        <f t="shared" si="27"/>
        <v>Robusta</v>
      </c>
      <c r="P892" t="str" cm="1">
        <f t="array" ref="P892">_xlfn.IFS(K892 = "M", "Medium", K892 = "L", "Light", K892 = "D", "Dark")</f>
        <v>Dark</v>
      </c>
      <c r="Q892" t="str">
        <f>_xlfn.XLOOKUP(Orders[[#This Row],[Customer ID]],customers!$A$2:$A$1001,customers!$I$2:$I$1001,,0)</f>
        <v>Yes</v>
      </c>
    </row>
    <row r="893" spans="2:17" x14ac:dyDescent="0.35">
      <c r="B893" s="2" t="s">
        <v>5531</v>
      </c>
      <c r="C893" s="5">
        <v>44469</v>
      </c>
      <c r="D893" s="2" t="s">
        <v>5532</v>
      </c>
      <c r="E893" t="s">
        <v>6168</v>
      </c>
      <c r="F893" s="2">
        <v>5</v>
      </c>
      <c r="G893" s="2" t="str">
        <f>INDEX(customers!$A$2:$I$1001,MATCH(orders!$D893,customers!$A$2:$A$1001,0), MATCH(orders!G$1,customers!$A$1:$I$1,0))</f>
        <v>Celestia Dolohunty</v>
      </c>
      <c r="H893" s="2" t="str">
        <f>IF(INDEX(customers!$A$2:$I$1001,MATCH(orders!$D893,customers!$A$2:$A$1001,0), MATCH(orders!H$1,customers!$A$1:$I$1,0)) = 0, " ", INDEX(customers!$A$2:$I$1001,MATCH(orders!$D893,customers!$A$2:$A$1001,0), MATCH(orders!H$1,customers!$A$1:$I$1,0)))</f>
        <v>cdolohuntyor@dailymail.co.uk</v>
      </c>
      <c r="I893" s="2" t="str">
        <f>_xlfn.XLOOKUP(D893,customers!$A$1:$A$1001,customers!$G$1:$G$1001,,0)</f>
        <v>United States</v>
      </c>
      <c r="J893" t="str">
        <f>INDEX(products!$A$1:$G$49,MATCH(orders!$E893,products!$A$1:$A$49,0), MATCH(orders!J$1,products!$A$1:$G$1,0))</f>
        <v>Ara</v>
      </c>
      <c r="K893" t="str">
        <f>INDEX(products!$A$1:$G$49,MATCH(orders!$E893,products!$A$1:$A$49,0), MATCH(orders!K$1,products!$A$1:$G$1,0))</f>
        <v>D</v>
      </c>
      <c r="L893" s="3">
        <f>INDEX(products!$A$1:$G$49,MATCH(orders!$E893,products!$A$1:$A$49,0), MATCH(orders!L$1,products!$A$1:$G$1,0))</f>
        <v>2.5</v>
      </c>
      <c r="M893" s="4">
        <f>INDEX(products!$A$1:$G$49,MATCH(orders!$E893,products!$A$1:$A$49,0), MATCH(orders!M$1,products!$A$1:$G$1,0))</f>
        <v>22.884999999999998</v>
      </c>
      <c r="N893" s="4">
        <f t="shared" si="26"/>
        <v>114.42499999999998</v>
      </c>
      <c r="O893" t="str">
        <f t="shared" si="27"/>
        <v>Arabica</v>
      </c>
      <c r="P893" t="str" cm="1">
        <f t="array" ref="P893">_xlfn.IFS(K893 = "M", "Medium", K893 = "L", "Light", K893 = "D", "Dark")</f>
        <v>Dark</v>
      </c>
      <c r="Q893" t="str">
        <f>_xlfn.XLOOKUP(Orders[[#This Row],[Customer ID]],customers!$A$2:$A$1001,customers!$I$2:$I$1001,,0)</f>
        <v>Yes</v>
      </c>
    </row>
    <row r="894" spans="2:17" x14ac:dyDescent="0.35">
      <c r="B894" s="2" t="s">
        <v>5537</v>
      </c>
      <c r="C894" s="5">
        <v>43635</v>
      </c>
      <c r="D894" s="2" t="s">
        <v>5538</v>
      </c>
      <c r="E894" t="s">
        <v>6156</v>
      </c>
      <c r="F894" s="2">
        <v>5</v>
      </c>
      <c r="G894" s="2" t="str">
        <f>INDEX(customers!$A$2:$I$1001,MATCH(orders!$D894,customers!$A$2:$A$1001,0), MATCH(orders!G$1,customers!$A$1:$I$1,0))</f>
        <v>Patsy Vasilenko</v>
      </c>
      <c r="H894" s="2" t="str">
        <f>IF(INDEX(customers!$A$2:$I$1001,MATCH(orders!$D894,customers!$A$2:$A$1001,0), MATCH(orders!H$1,customers!$A$1:$I$1,0)) = 0, " ", INDEX(customers!$A$2:$I$1001,MATCH(orders!$D894,customers!$A$2:$A$1001,0), MATCH(orders!H$1,customers!$A$1:$I$1,0)))</f>
        <v>pvasilenkoos@addtoany.com</v>
      </c>
      <c r="I894" s="2" t="str">
        <f>_xlfn.XLOOKUP(D894,customers!$A$1:$A$1001,customers!$G$1:$G$1001,,0)</f>
        <v>United Kingdom</v>
      </c>
      <c r="J894" t="str">
        <f>INDEX(products!$A$1:$G$49,MATCH(orders!$E894,products!$A$1:$A$49,0), MATCH(orders!J$1,products!$A$1:$G$1,0))</f>
        <v>Exc</v>
      </c>
      <c r="K894" t="str">
        <f>INDEX(products!$A$1:$G$49,MATCH(orders!$E894,products!$A$1:$A$49,0), MATCH(orders!K$1,products!$A$1:$G$1,0))</f>
        <v>M</v>
      </c>
      <c r="L894" s="3">
        <f>INDEX(products!$A$1:$G$49,MATCH(orders!$E894,products!$A$1:$A$49,0), MATCH(orders!L$1,products!$A$1:$G$1,0))</f>
        <v>0.2</v>
      </c>
      <c r="M894" s="4">
        <f>INDEX(products!$A$1:$G$49,MATCH(orders!$E894,products!$A$1:$A$49,0), MATCH(orders!M$1,products!$A$1:$G$1,0))</f>
        <v>4.125</v>
      </c>
      <c r="N894" s="4">
        <f t="shared" si="26"/>
        <v>20.625</v>
      </c>
      <c r="O894" t="str">
        <f t="shared" si="27"/>
        <v>Excelsa</v>
      </c>
      <c r="P894" t="str" cm="1">
        <f t="array" ref="P894">_xlfn.IFS(K894 = "M", "Medium", K894 = "L", "Light", K894 = "D", "Dark")</f>
        <v>Medium</v>
      </c>
      <c r="Q894" t="str">
        <f>_xlfn.XLOOKUP(Orders[[#This Row],[Customer ID]],customers!$A$2:$A$1001,customers!$I$2:$I$1001,,0)</f>
        <v>No</v>
      </c>
    </row>
    <row r="895" spans="2:17" x14ac:dyDescent="0.35">
      <c r="B895" s="2" t="s">
        <v>5543</v>
      </c>
      <c r="C895" s="5">
        <v>44651</v>
      </c>
      <c r="D895" s="2" t="s">
        <v>5544</v>
      </c>
      <c r="E895" t="s">
        <v>6161</v>
      </c>
      <c r="F895" s="2">
        <v>6</v>
      </c>
      <c r="G895" s="2" t="str">
        <f>INDEX(customers!$A$2:$I$1001,MATCH(orders!$D895,customers!$A$2:$A$1001,0), MATCH(orders!G$1,customers!$A$1:$I$1,0))</f>
        <v>Raphaela Schankelborg</v>
      </c>
      <c r="H895" s="2" t="str">
        <f>IF(INDEX(customers!$A$2:$I$1001,MATCH(orders!$D895,customers!$A$2:$A$1001,0), MATCH(orders!H$1,customers!$A$1:$I$1,0)) = 0, " ", INDEX(customers!$A$2:$I$1001,MATCH(orders!$D895,customers!$A$2:$A$1001,0), MATCH(orders!H$1,customers!$A$1:$I$1,0)))</f>
        <v>rschankelborgot@ameblo.jp</v>
      </c>
      <c r="I895" s="2" t="str">
        <f>_xlfn.XLOOKUP(D895,customers!$A$1:$A$1001,customers!$G$1:$G$1001,,0)</f>
        <v>United States</v>
      </c>
      <c r="J895" t="str">
        <f>INDEX(products!$A$1:$G$49,MATCH(orders!$E895,products!$A$1:$A$49,0), MATCH(orders!J$1,products!$A$1:$G$1,0))</f>
        <v>Lib</v>
      </c>
      <c r="K895" t="str">
        <f>INDEX(products!$A$1:$G$49,MATCH(orders!$E895,products!$A$1:$A$49,0), MATCH(orders!K$1,products!$A$1:$G$1,0))</f>
        <v>L</v>
      </c>
      <c r="L895" s="3">
        <f>INDEX(products!$A$1:$G$49,MATCH(orders!$E895,products!$A$1:$A$49,0), MATCH(orders!L$1,products!$A$1:$G$1,0))</f>
        <v>0.5</v>
      </c>
      <c r="M895" s="4">
        <f>INDEX(products!$A$1:$G$49,MATCH(orders!$E895,products!$A$1:$A$49,0), MATCH(orders!M$1,products!$A$1:$G$1,0))</f>
        <v>9.51</v>
      </c>
      <c r="N895" s="4">
        <f t="shared" si="26"/>
        <v>57.06</v>
      </c>
      <c r="O895" t="str">
        <f t="shared" si="27"/>
        <v>Liberica</v>
      </c>
      <c r="P895" t="str" cm="1">
        <f t="array" ref="P895">_xlfn.IFS(K895 = "M", "Medium", K895 = "L", "Light", K895 = "D", "Dark")</f>
        <v>Light</v>
      </c>
      <c r="Q895" t="str">
        <f>_xlfn.XLOOKUP(Orders[[#This Row],[Customer ID]],customers!$A$2:$A$1001,customers!$I$2:$I$1001,,0)</f>
        <v>Yes</v>
      </c>
    </row>
    <row r="896" spans="2:17" x14ac:dyDescent="0.35">
      <c r="B896" s="2" t="s">
        <v>5548</v>
      </c>
      <c r="C896" s="5">
        <v>44016</v>
      </c>
      <c r="D896" s="2" t="s">
        <v>5549</v>
      </c>
      <c r="E896" t="s">
        <v>6149</v>
      </c>
      <c r="F896" s="2">
        <v>4</v>
      </c>
      <c r="G896" s="2" t="str">
        <f>INDEX(customers!$A$2:$I$1001,MATCH(orders!$D896,customers!$A$2:$A$1001,0), MATCH(orders!G$1,customers!$A$1:$I$1,0))</f>
        <v>Sharity Wickens</v>
      </c>
      <c r="H896" s="2" t="str">
        <f>IF(INDEX(customers!$A$2:$I$1001,MATCH(orders!$D896,customers!$A$2:$A$1001,0), MATCH(orders!H$1,customers!$A$1:$I$1,0)) = 0, " ", INDEX(customers!$A$2:$I$1001,MATCH(orders!$D896,customers!$A$2:$A$1001,0), MATCH(orders!H$1,customers!$A$1:$I$1,0)))</f>
        <v xml:space="preserve"> </v>
      </c>
      <c r="I896" s="2" t="str">
        <f>_xlfn.XLOOKUP(D896,customers!$A$1:$A$1001,customers!$G$1:$G$1001,,0)</f>
        <v>Ireland</v>
      </c>
      <c r="J896" t="str">
        <f>INDEX(products!$A$1:$G$49,MATCH(orders!$E896,products!$A$1:$A$49,0), MATCH(orders!J$1,products!$A$1:$G$1,0))</f>
        <v>Rob</v>
      </c>
      <c r="K896" t="str">
        <f>INDEX(products!$A$1:$G$49,MATCH(orders!$E896,products!$A$1:$A$49,0), MATCH(orders!K$1,products!$A$1:$G$1,0))</f>
        <v>D</v>
      </c>
      <c r="L896" s="3">
        <f>INDEX(products!$A$1:$G$49,MATCH(orders!$E896,products!$A$1:$A$49,0), MATCH(orders!L$1,products!$A$1:$G$1,0))</f>
        <v>2.5</v>
      </c>
      <c r="M896" s="4">
        <f>INDEX(products!$A$1:$G$49,MATCH(orders!$E896,products!$A$1:$A$49,0), MATCH(orders!M$1,products!$A$1:$G$1,0))</f>
        <v>20.584999999999997</v>
      </c>
      <c r="N896" s="4">
        <f t="shared" si="26"/>
        <v>82.339999999999989</v>
      </c>
      <c r="O896" t="str">
        <f t="shared" si="27"/>
        <v>Robusta</v>
      </c>
      <c r="P896" t="str" cm="1">
        <f t="array" ref="P896">_xlfn.IFS(K896 = "M", "Medium", K896 = "L", "Light", K896 = "D", "Dark")</f>
        <v>Dark</v>
      </c>
      <c r="Q896" t="str">
        <f>_xlfn.XLOOKUP(Orders[[#This Row],[Customer ID]],customers!$A$2:$A$1001,customers!$I$2:$I$1001,,0)</f>
        <v>Yes</v>
      </c>
    </row>
    <row r="897" spans="2:17" x14ac:dyDescent="0.35">
      <c r="B897" s="2" t="s">
        <v>5553</v>
      </c>
      <c r="C897" s="5">
        <v>44521</v>
      </c>
      <c r="D897" s="2" t="s">
        <v>5554</v>
      </c>
      <c r="E897" t="s">
        <v>6166</v>
      </c>
      <c r="F897" s="2">
        <v>5</v>
      </c>
      <c r="G897" s="2" t="str">
        <f>INDEX(customers!$A$2:$I$1001,MATCH(orders!$D897,customers!$A$2:$A$1001,0), MATCH(orders!G$1,customers!$A$1:$I$1,0))</f>
        <v>Derick Snow</v>
      </c>
      <c r="H897" s="2" t="str">
        <f>IF(INDEX(customers!$A$2:$I$1001,MATCH(orders!$D897,customers!$A$2:$A$1001,0), MATCH(orders!H$1,customers!$A$1:$I$1,0)) = 0, " ", INDEX(customers!$A$2:$I$1001,MATCH(orders!$D897,customers!$A$2:$A$1001,0), MATCH(orders!H$1,customers!$A$1:$I$1,0)))</f>
        <v xml:space="preserve"> </v>
      </c>
      <c r="I897" s="2" t="str">
        <f>_xlfn.XLOOKUP(D897,customers!$A$1:$A$1001,customers!$G$1:$G$1001,,0)</f>
        <v>United States</v>
      </c>
      <c r="J897" t="str">
        <f>INDEX(products!$A$1:$G$49,MATCH(orders!$E897,products!$A$1:$A$49,0), MATCH(orders!J$1,products!$A$1:$G$1,0))</f>
        <v>Exc</v>
      </c>
      <c r="K897" t="str">
        <f>INDEX(products!$A$1:$G$49,MATCH(orders!$E897,products!$A$1:$A$49,0), MATCH(orders!K$1,products!$A$1:$G$1,0))</f>
        <v>M</v>
      </c>
      <c r="L897" s="3">
        <f>INDEX(products!$A$1:$G$49,MATCH(orders!$E897,products!$A$1:$A$49,0), MATCH(orders!L$1,products!$A$1:$G$1,0))</f>
        <v>2.5</v>
      </c>
      <c r="M897" s="4">
        <f>INDEX(products!$A$1:$G$49,MATCH(orders!$E897,products!$A$1:$A$49,0), MATCH(orders!M$1,products!$A$1:$G$1,0))</f>
        <v>31.624999999999996</v>
      </c>
      <c r="N897" s="4">
        <f t="shared" si="26"/>
        <v>158.12499999999997</v>
      </c>
      <c r="O897" t="str">
        <f t="shared" si="27"/>
        <v>Excelsa</v>
      </c>
      <c r="P897" t="str" cm="1">
        <f t="array" ref="P897">_xlfn.IFS(K897 = "M", "Medium", K897 = "L", "Light", K897 = "D", "Dark")</f>
        <v>Medium</v>
      </c>
      <c r="Q897" t="str">
        <f>_xlfn.XLOOKUP(Orders[[#This Row],[Customer ID]],customers!$A$2:$A$1001,customers!$I$2:$I$1001,,0)</f>
        <v>No</v>
      </c>
    </row>
    <row r="898" spans="2:17" x14ac:dyDescent="0.35">
      <c r="B898" s="2" t="s">
        <v>5558</v>
      </c>
      <c r="C898" s="5">
        <v>44347</v>
      </c>
      <c r="D898" s="2" t="s">
        <v>5559</v>
      </c>
      <c r="E898" t="s">
        <v>6172</v>
      </c>
      <c r="F898" s="2">
        <v>6</v>
      </c>
      <c r="G898" s="2" t="str">
        <f>INDEX(customers!$A$2:$I$1001,MATCH(orders!$D898,customers!$A$2:$A$1001,0), MATCH(orders!G$1,customers!$A$1:$I$1,0))</f>
        <v>Baxy Cargen</v>
      </c>
      <c r="H898" s="2" t="str">
        <f>IF(INDEX(customers!$A$2:$I$1001,MATCH(orders!$D898,customers!$A$2:$A$1001,0), MATCH(orders!H$1,customers!$A$1:$I$1,0)) = 0, " ", INDEX(customers!$A$2:$I$1001,MATCH(orders!$D898,customers!$A$2:$A$1001,0), MATCH(orders!H$1,customers!$A$1:$I$1,0)))</f>
        <v>bcargenow@geocities.jp</v>
      </c>
      <c r="I898" s="2" t="str">
        <f>_xlfn.XLOOKUP(D898,customers!$A$1:$A$1001,customers!$G$1:$G$1001,,0)</f>
        <v>United States</v>
      </c>
      <c r="J898" t="str">
        <f>INDEX(products!$A$1:$G$49,MATCH(orders!$E898,products!$A$1:$A$49,0), MATCH(orders!J$1,products!$A$1:$G$1,0))</f>
        <v>Rob</v>
      </c>
      <c r="K898" t="str">
        <f>INDEX(products!$A$1:$G$49,MATCH(orders!$E898,products!$A$1:$A$49,0), MATCH(orders!K$1,products!$A$1:$G$1,0))</f>
        <v>D</v>
      </c>
      <c r="L898" s="3">
        <f>INDEX(products!$A$1:$G$49,MATCH(orders!$E898,products!$A$1:$A$49,0), MATCH(orders!L$1,products!$A$1:$G$1,0))</f>
        <v>0.5</v>
      </c>
      <c r="M898" s="4">
        <f>INDEX(products!$A$1:$G$49,MATCH(orders!$E898,products!$A$1:$A$49,0), MATCH(orders!M$1,products!$A$1:$G$1,0))</f>
        <v>5.3699999999999992</v>
      </c>
      <c r="N898" s="4">
        <f t="shared" si="26"/>
        <v>32.22</v>
      </c>
      <c r="O898" t="str">
        <f t="shared" si="27"/>
        <v>Robusta</v>
      </c>
      <c r="P898" t="str" cm="1">
        <f t="array" ref="P898">_xlfn.IFS(K898 = "M", "Medium", K898 = "L", "Light", K898 = "D", "Dark")</f>
        <v>Dark</v>
      </c>
      <c r="Q898" t="str">
        <f>_xlfn.XLOOKUP(Orders[[#This Row],[Customer ID]],customers!$A$2:$A$1001,customers!$I$2:$I$1001,,0)</f>
        <v>Yes</v>
      </c>
    </row>
    <row r="899" spans="2:17" x14ac:dyDescent="0.35">
      <c r="B899" s="2" t="s">
        <v>5564</v>
      </c>
      <c r="C899" s="5">
        <v>43932</v>
      </c>
      <c r="D899" s="2" t="s">
        <v>5565</v>
      </c>
      <c r="E899" t="s">
        <v>6183</v>
      </c>
      <c r="F899" s="2">
        <v>2</v>
      </c>
      <c r="G899" s="2" t="str">
        <f>INDEX(customers!$A$2:$I$1001,MATCH(orders!$D899,customers!$A$2:$A$1001,0), MATCH(orders!G$1,customers!$A$1:$I$1,0))</f>
        <v>Ryann Stickler</v>
      </c>
      <c r="H899" s="2" t="str">
        <f>IF(INDEX(customers!$A$2:$I$1001,MATCH(orders!$D899,customers!$A$2:$A$1001,0), MATCH(orders!H$1,customers!$A$1:$I$1,0)) = 0, " ", INDEX(customers!$A$2:$I$1001,MATCH(orders!$D899,customers!$A$2:$A$1001,0), MATCH(orders!H$1,customers!$A$1:$I$1,0)))</f>
        <v>rsticklerox@printfriendly.com</v>
      </c>
      <c r="I899" s="2" t="str">
        <f>_xlfn.XLOOKUP(D899,customers!$A$1:$A$1001,customers!$G$1:$G$1001,,0)</f>
        <v>United Kingdom</v>
      </c>
      <c r="J899" t="str">
        <f>INDEX(products!$A$1:$G$49,MATCH(orders!$E899,products!$A$1:$A$49,0), MATCH(orders!J$1,products!$A$1:$G$1,0))</f>
        <v>Exc</v>
      </c>
      <c r="K899" t="str">
        <f>INDEX(products!$A$1:$G$49,MATCH(orders!$E899,products!$A$1:$A$49,0), MATCH(orders!K$1,products!$A$1:$G$1,0))</f>
        <v>D</v>
      </c>
      <c r="L899" s="3">
        <f>INDEX(products!$A$1:$G$49,MATCH(orders!$E899,products!$A$1:$A$49,0), MATCH(orders!L$1,products!$A$1:$G$1,0))</f>
        <v>1</v>
      </c>
      <c r="M899" s="4">
        <f>INDEX(products!$A$1:$G$49,MATCH(orders!$E899,products!$A$1:$A$49,0), MATCH(orders!M$1,products!$A$1:$G$1,0))</f>
        <v>12.15</v>
      </c>
      <c r="N899" s="4">
        <f t="shared" ref="N899:N962" si="28">M899*F899</f>
        <v>24.3</v>
      </c>
      <c r="O899" t="str">
        <f t="shared" ref="O899:O962" si="29">IF(J899="Rob","Robusta",IF(J899="Exc","Excelsa",IF(J899="Ara","Arabica",IF(J899="Lib","Liberica"," "))))</f>
        <v>Excelsa</v>
      </c>
      <c r="P899" t="str" cm="1">
        <f t="array" ref="P899">_xlfn.IFS(K899 = "M", "Medium", K899 = "L", "Light", K899 = "D", "Dark")</f>
        <v>Dark</v>
      </c>
      <c r="Q899" t="str">
        <f>_xlfn.XLOOKUP(Orders[[#This Row],[Customer ID]],customers!$A$2:$A$1001,customers!$I$2:$I$1001,,0)</f>
        <v>No</v>
      </c>
    </row>
    <row r="900" spans="2:17" x14ac:dyDescent="0.35">
      <c r="B900" s="2" t="s">
        <v>5570</v>
      </c>
      <c r="C900" s="5">
        <v>44089</v>
      </c>
      <c r="D900" s="2" t="s">
        <v>5571</v>
      </c>
      <c r="E900" t="s">
        <v>6173</v>
      </c>
      <c r="F900" s="2">
        <v>5</v>
      </c>
      <c r="G900" s="2" t="str">
        <f>INDEX(customers!$A$2:$I$1001,MATCH(orders!$D900,customers!$A$2:$A$1001,0), MATCH(orders!G$1,customers!$A$1:$I$1,0))</f>
        <v>Daryn Cassius</v>
      </c>
      <c r="H900" s="2" t="str">
        <f>IF(INDEX(customers!$A$2:$I$1001,MATCH(orders!$D900,customers!$A$2:$A$1001,0), MATCH(orders!H$1,customers!$A$1:$I$1,0)) = 0, " ", INDEX(customers!$A$2:$I$1001,MATCH(orders!$D900,customers!$A$2:$A$1001,0), MATCH(orders!H$1,customers!$A$1:$I$1,0)))</f>
        <v xml:space="preserve"> </v>
      </c>
      <c r="I900" s="2" t="str">
        <f>_xlfn.XLOOKUP(D900,customers!$A$1:$A$1001,customers!$G$1:$G$1001,,0)</f>
        <v>United States</v>
      </c>
      <c r="J900" t="str">
        <f>INDEX(products!$A$1:$G$49,MATCH(orders!$E900,products!$A$1:$A$49,0), MATCH(orders!J$1,products!$A$1:$G$1,0))</f>
        <v>Rob</v>
      </c>
      <c r="K900" t="str">
        <f>INDEX(products!$A$1:$G$49,MATCH(orders!$E900,products!$A$1:$A$49,0), MATCH(orders!K$1,products!$A$1:$G$1,0))</f>
        <v>L</v>
      </c>
      <c r="L900" s="3">
        <f>INDEX(products!$A$1:$G$49,MATCH(orders!$E900,products!$A$1:$A$49,0), MATCH(orders!L$1,products!$A$1:$G$1,0))</f>
        <v>0.5</v>
      </c>
      <c r="M900" s="4">
        <f>INDEX(products!$A$1:$G$49,MATCH(orders!$E900,products!$A$1:$A$49,0), MATCH(orders!M$1,products!$A$1:$G$1,0))</f>
        <v>7.169999999999999</v>
      </c>
      <c r="N900" s="4">
        <f t="shared" si="28"/>
        <v>35.849999999999994</v>
      </c>
      <c r="O900" t="str">
        <f t="shared" si="29"/>
        <v>Robusta</v>
      </c>
      <c r="P900" t="str" cm="1">
        <f t="array" ref="P900">_xlfn.IFS(K900 = "M", "Medium", K900 = "L", "Light", K900 = "D", "Dark")</f>
        <v>Light</v>
      </c>
      <c r="Q900" t="str">
        <f>_xlfn.XLOOKUP(Orders[[#This Row],[Customer ID]],customers!$A$2:$A$1001,customers!$I$2:$I$1001,,0)</f>
        <v>No</v>
      </c>
    </row>
    <row r="901" spans="2:17" x14ac:dyDescent="0.35">
      <c r="B901" s="2" t="s">
        <v>5575</v>
      </c>
      <c r="C901" s="5">
        <v>44523</v>
      </c>
      <c r="D901" s="2" t="s">
        <v>5554</v>
      </c>
      <c r="E901" t="s">
        <v>6162</v>
      </c>
      <c r="F901" s="2">
        <v>5</v>
      </c>
      <c r="G901" s="2" t="str">
        <f>INDEX(customers!$A$2:$I$1001,MATCH(orders!$D901,customers!$A$2:$A$1001,0), MATCH(orders!G$1,customers!$A$1:$I$1,0))</f>
        <v>Derick Snow</v>
      </c>
      <c r="H901" s="2" t="str">
        <f>IF(INDEX(customers!$A$2:$I$1001,MATCH(orders!$D901,customers!$A$2:$A$1001,0), MATCH(orders!H$1,customers!$A$1:$I$1,0)) = 0, " ", INDEX(customers!$A$2:$I$1001,MATCH(orders!$D901,customers!$A$2:$A$1001,0), MATCH(orders!H$1,customers!$A$1:$I$1,0)))</f>
        <v xml:space="preserve"> </v>
      </c>
      <c r="I901" s="2" t="str">
        <f>_xlfn.XLOOKUP(D901,customers!$A$1:$A$1001,customers!$G$1:$G$1001,,0)</f>
        <v>United States</v>
      </c>
      <c r="J901" t="str">
        <f>INDEX(products!$A$1:$G$49,MATCH(orders!$E901,products!$A$1:$A$49,0), MATCH(orders!J$1,products!$A$1:$G$1,0))</f>
        <v>Lib</v>
      </c>
      <c r="K901" t="str">
        <f>INDEX(products!$A$1:$G$49,MATCH(orders!$E901,products!$A$1:$A$49,0), MATCH(orders!K$1,products!$A$1:$G$1,0))</f>
        <v>M</v>
      </c>
      <c r="L901" s="3">
        <f>INDEX(products!$A$1:$G$49,MATCH(orders!$E901,products!$A$1:$A$49,0), MATCH(orders!L$1,products!$A$1:$G$1,0))</f>
        <v>1</v>
      </c>
      <c r="M901" s="4">
        <f>INDEX(products!$A$1:$G$49,MATCH(orders!$E901,products!$A$1:$A$49,0), MATCH(orders!M$1,products!$A$1:$G$1,0))</f>
        <v>14.55</v>
      </c>
      <c r="N901" s="4">
        <f t="shared" si="28"/>
        <v>72.75</v>
      </c>
      <c r="O901" t="str">
        <f t="shared" si="29"/>
        <v>Liberica</v>
      </c>
      <c r="P901" t="str" cm="1">
        <f t="array" ref="P901">_xlfn.IFS(K901 = "M", "Medium", K901 = "L", "Light", K901 = "D", "Dark")</f>
        <v>Medium</v>
      </c>
      <c r="Q901" t="str">
        <f>_xlfn.XLOOKUP(Orders[[#This Row],[Customer ID]],customers!$A$2:$A$1001,customers!$I$2:$I$1001,,0)</f>
        <v>No</v>
      </c>
    </row>
    <row r="902" spans="2:17" x14ac:dyDescent="0.35">
      <c r="B902" s="2" t="s">
        <v>5580</v>
      </c>
      <c r="C902" s="5">
        <v>44584</v>
      </c>
      <c r="D902" s="2" t="s">
        <v>5581</v>
      </c>
      <c r="E902" t="s">
        <v>6170</v>
      </c>
      <c r="F902" s="2">
        <v>3</v>
      </c>
      <c r="G902" s="2" t="str">
        <f>INDEX(customers!$A$2:$I$1001,MATCH(orders!$D902,customers!$A$2:$A$1001,0), MATCH(orders!G$1,customers!$A$1:$I$1,0))</f>
        <v>Skelly Dolohunty</v>
      </c>
      <c r="H902" s="2" t="str">
        <f>IF(INDEX(customers!$A$2:$I$1001,MATCH(orders!$D902,customers!$A$2:$A$1001,0), MATCH(orders!H$1,customers!$A$1:$I$1,0)) = 0, " ", INDEX(customers!$A$2:$I$1001,MATCH(orders!$D902,customers!$A$2:$A$1001,0), MATCH(orders!H$1,customers!$A$1:$I$1,0)))</f>
        <v xml:space="preserve"> </v>
      </c>
      <c r="I902" s="2" t="str">
        <f>_xlfn.XLOOKUP(D902,customers!$A$1:$A$1001,customers!$G$1:$G$1001,,0)</f>
        <v>Ireland</v>
      </c>
      <c r="J902" t="str">
        <f>INDEX(products!$A$1:$G$49,MATCH(orders!$E902,products!$A$1:$A$49,0), MATCH(orders!J$1,products!$A$1:$G$1,0))</f>
        <v>Lib</v>
      </c>
      <c r="K902" t="str">
        <f>INDEX(products!$A$1:$G$49,MATCH(orders!$E902,products!$A$1:$A$49,0), MATCH(orders!K$1,products!$A$1:$G$1,0))</f>
        <v>L</v>
      </c>
      <c r="L902" s="3">
        <f>INDEX(products!$A$1:$G$49,MATCH(orders!$E902,products!$A$1:$A$49,0), MATCH(orders!L$1,products!$A$1:$G$1,0))</f>
        <v>1</v>
      </c>
      <c r="M902" s="4">
        <f>INDEX(products!$A$1:$G$49,MATCH(orders!$E902,products!$A$1:$A$49,0), MATCH(orders!M$1,products!$A$1:$G$1,0))</f>
        <v>15.85</v>
      </c>
      <c r="N902" s="4">
        <f t="shared" si="28"/>
        <v>47.55</v>
      </c>
      <c r="O902" t="str">
        <f t="shared" si="29"/>
        <v>Liberica</v>
      </c>
      <c r="P902" t="str" cm="1">
        <f t="array" ref="P902">_xlfn.IFS(K902 = "M", "Medium", K902 = "L", "Light", K902 = "D", "Dark")</f>
        <v>Light</v>
      </c>
      <c r="Q902" t="str">
        <f>_xlfn.XLOOKUP(Orders[[#This Row],[Customer ID]],customers!$A$2:$A$1001,customers!$I$2:$I$1001,,0)</f>
        <v>No</v>
      </c>
    </row>
    <row r="903" spans="2:17" x14ac:dyDescent="0.35">
      <c r="B903" s="2" t="s">
        <v>5585</v>
      </c>
      <c r="C903" s="5">
        <v>44223</v>
      </c>
      <c r="D903" s="2" t="s">
        <v>5586</v>
      </c>
      <c r="E903" t="s">
        <v>6178</v>
      </c>
      <c r="F903" s="2">
        <v>1</v>
      </c>
      <c r="G903" s="2" t="str">
        <f>INDEX(customers!$A$2:$I$1001,MATCH(orders!$D903,customers!$A$2:$A$1001,0), MATCH(orders!G$1,customers!$A$1:$I$1,0))</f>
        <v>Drake Jevon</v>
      </c>
      <c r="H903" s="2" t="str">
        <f>IF(INDEX(customers!$A$2:$I$1001,MATCH(orders!$D903,customers!$A$2:$A$1001,0), MATCH(orders!H$1,customers!$A$1:$I$1,0)) = 0, " ", INDEX(customers!$A$2:$I$1001,MATCH(orders!$D903,customers!$A$2:$A$1001,0), MATCH(orders!H$1,customers!$A$1:$I$1,0)))</f>
        <v>djevonp1@ibm.com</v>
      </c>
      <c r="I903" s="2" t="str">
        <f>_xlfn.XLOOKUP(D903,customers!$A$1:$A$1001,customers!$G$1:$G$1001,,0)</f>
        <v>United States</v>
      </c>
      <c r="J903" t="str">
        <f>INDEX(products!$A$1:$G$49,MATCH(orders!$E903,products!$A$1:$A$49,0), MATCH(orders!J$1,products!$A$1:$G$1,0))</f>
        <v>Rob</v>
      </c>
      <c r="K903" t="str">
        <f>INDEX(products!$A$1:$G$49,MATCH(orders!$E903,products!$A$1:$A$49,0), MATCH(orders!K$1,products!$A$1:$G$1,0))</f>
        <v>L</v>
      </c>
      <c r="L903" s="3">
        <f>INDEX(products!$A$1:$G$49,MATCH(orders!$E903,products!$A$1:$A$49,0), MATCH(orders!L$1,products!$A$1:$G$1,0))</f>
        <v>0.2</v>
      </c>
      <c r="M903" s="4">
        <f>INDEX(products!$A$1:$G$49,MATCH(orders!$E903,products!$A$1:$A$49,0), MATCH(orders!M$1,products!$A$1:$G$1,0))</f>
        <v>3.5849999999999995</v>
      </c>
      <c r="N903" s="4">
        <f t="shared" si="28"/>
        <v>3.5849999999999995</v>
      </c>
      <c r="O903" t="str">
        <f t="shared" si="29"/>
        <v>Robusta</v>
      </c>
      <c r="P903" t="str" cm="1">
        <f t="array" ref="P903">_xlfn.IFS(K903 = "M", "Medium", K903 = "L", "Light", K903 = "D", "Dark")</f>
        <v>Light</v>
      </c>
      <c r="Q903" t="str">
        <f>_xlfn.XLOOKUP(Orders[[#This Row],[Customer ID]],customers!$A$2:$A$1001,customers!$I$2:$I$1001,,0)</f>
        <v>Yes</v>
      </c>
    </row>
    <row r="904" spans="2:17" x14ac:dyDescent="0.35">
      <c r="B904" s="2" t="s">
        <v>5591</v>
      </c>
      <c r="C904" s="5">
        <v>43640</v>
      </c>
      <c r="D904" s="2" t="s">
        <v>5592</v>
      </c>
      <c r="E904" t="s">
        <v>6166</v>
      </c>
      <c r="F904" s="2">
        <v>5</v>
      </c>
      <c r="G904" s="2" t="str">
        <f>INDEX(customers!$A$2:$I$1001,MATCH(orders!$D904,customers!$A$2:$A$1001,0), MATCH(orders!G$1,customers!$A$1:$I$1,0))</f>
        <v>Hall Ranner</v>
      </c>
      <c r="H904" s="2" t="str">
        <f>IF(INDEX(customers!$A$2:$I$1001,MATCH(orders!$D904,customers!$A$2:$A$1001,0), MATCH(orders!H$1,customers!$A$1:$I$1,0)) = 0, " ", INDEX(customers!$A$2:$I$1001,MATCH(orders!$D904,customers!$A$2:$A$1001,0), MATCH(orders!H$1,customers!$A$1:$I$1,0)))</f>
        <v>hrannerp2@omniture.com</v>
      </c>
      <c r="I904" s="2" t="str">
        <f>_xlfn.XLOOKUP(D904,customers!$A$1:$A$1001,customers!$G$1:$G$1001,,0)</f>
        <v>United States</v>
      </c>
      <c r="J904" t="str">
        <f>INDEX(products!$A$1:$G$49,MATCH(orders!$E904,products!$A$1:$A$49,0), MATCH(orders!J$1,products!$A$1:$G$1,0))</f>
        <v>Exc</v>
      </c>
      <c r="K904" t="str">
        <f>INDEX(products!$A$1:$G$49,MATCH(orders!$E904,products!$A$1:$A$49,0), MATCH(orders!K$1,products!$A$1:$G$1,0))</f>
        <v>M</v>
      </c>
      <c r="L904" s="3">
        <f>INDEX(products!$A$1:$G$49,MATCH(orders!$E904,products!$A$1:$A$49,0), MATCH(orders!L$1,products!$A$1:$G$1,0))</f>
        <v>2.5</v>
      </c>
      <c r="M904" s="4">
        <f>INDEX(products!$A$1:$G$49,MATCH(orders!$E904,products!$A$1:$A$49,0), MATCH(orders!M$1,products!$A$1:$G$1,0))</f>
        <v>31.624999999999996</v>
      </c>
      <c r="N904" s="4">
        <f t="shared" si="28"/>
        <v>158.12499999999997</v>
      </c>
      <c r="O904" t="str">
        <f t="shared" si="29"/>
        <v>Excelsa</v>
      </c>
      <c r="P904" t="str" cm="1">
        <f t="array" ref="P904">_xlfn.IFS(K904 = "M", "Medium", K904 = "L", "Light", K904 = "D", "Dark")</f>
        <v>Medium</v>
      </c>
      <c r="Q904" t="str">
        <f>_xlfn.XLOOKUP(Orders[[#This Row],[Customer ID]],customers!$A$2:$A$1001,customers!$I$2:$I$1001,,0)</f>
        <v>No</v>
      </c>
    </row>
    <row r="905" spans="2:17" x14ac:dyDescent="0.35">
      <c r="B905" s="2" t="s">
        <v>5597</v>
      </c>
      <c r="C905" s="5">
        <v>43905</v>
      </c>
      <c r="D905" s="2" t="s">
        <v>5598</v>
      </c>
      <c r="E905" t="s">
        <v>6160</v>
      </c>
      <c r="F905" s="2">
        <v>2</v>
      </c>
      <c r="G905" s="2" t="str">
        <f>INDEX(customers!$A$2:$I$1001,MATCH(orders!$D905,customers!$A$2:$A$1001,0), MATCH(orders!G$1,customers!$A$1:$I$1,0))</f>
        <v>Berkly Imrie</v>
      </c>
      <c r="H905" s="2" t="str">
        <f>IF(INDEX(customers!$A$2:$I$1001,MATCH(orders!$D905,customers!$A$2:$A$1001,0), MATCH(orders!H$1,customers!$A$1:$I$1,0)) = 0, " ", INDEX(customers!$A$2:$I$1001,MATCH(orders!$D905,customers!$A$2:$A$1001,0), MATCH(orders!H$1,customers!$A$1:$I$1,0)))</f>
        <v>bimriep3@addtoany.com</v>
      </c>
      <c r="I905" s="2" t="str">
        <f>_xlfn.XLOOKUP(D905,customers!$A$1:$A$1001,customers!$G$1:$G$1001,,0)</f>
        <v>United States</v>
      </c>
      <c r="J905" t="str">
        <f>INDEX(products!$A$1:$G$49,MATCH(orders!$E905,products!$A$1:$A$49,0), MATCH(orders!J$1,products!$A$1:$G$1,0))</f>
        <v>Lib</v>
      </c>
      <c r="K905" t="str">
        <f>INDEX(products!$A$1:$G$49,MATCH(orders!$E905,products!$A$1:$A$49,0), MATCH(orders!K$1,products!$A$1:$G$1,0))</f>
        <v>M</v>
      </c>
      <c r="L905" s="3">
        <f>INDEX(products!$A$1:$G$49,MATCH(orders!$E905,products!$A$1:$A$49,0), MATCH(orders!L$1,products!$A$1:$G$1,0))</f>
        <v>0.5</v>
      </c>
      <c r="M905" s="4">
        <f>INDEX(products!$A$1:$G$49,MATCH(orders!$E905,products!$A$1:$A$49,0), MATCH(orders!M$1,products!$A$1:$G$1,0))</f>
        <v>8.73</v>
      </c>
      <c r="N905" s="4">
        <f t="shared" si="28"/>
        <v>17.46</v>
      </c>
      <c r="O905" t="str">
        <f t="shared" si="29"/>
        <v>Liberica</v>
      </c>
      <c r="P905" t="str" cm="1">
        <f t="array" ref="P905">_xlfn.IFS(K905 = "M", "Medium", K905 = "L", "Light", K905 = "D", "Dark")</f>
        <v>Medium</v>
      </c>
      <c r="Q905" t="str">
        <f>_xlfn.XLOOKUP(Orders[[#This Row],[Customer ID]],customers!$A$2:$A$1001,customers!$I$2:$I$1001,,0)</f>
        <v>No</v>
      </c>
    </row>
    <row r="906" spans="2:17" x14ac:dyDescent="0.35">
      <c r="B906" s="2" t="s">
        <v>5603</v>
      </c>
      <c r="C906" s="5">
        <v>44463</v>
      </c>
      <c r="D906" s="2" t="s">
        <v>5604</v>
      </c>
      <c r="E906" t="s">
        <v>6182</v>
      </c>
      <c r="F906" s="2">
        <v>5</v>
      </c>
      <c r="G906" s="2" t="str">
        <f>INDEX(customers!$A$2:$I$1001,MATCH(orders!$D906,customers!$A$2:$A$1001,0), MATCH(orders!G$1,customers!$A$1:$I$1,0))</f>
        <v>Dorey Sopper</v>
      </c>
      <c r="H906" s="2" t="str">
        <f>IF(INDEX(customers!$A$2:$I$1001,MATCH(orders!$D906,customers!$A$2:$A$1001,0), MATCH(orders!H$1,customers!$A$1:$I$1,0)) = 0, " ", INDEX(customers!$A$2:$I$1001,MATCH(orders!$D906,customers!$A$2:$A$1001,0), MATCH(orders!H$1,customers!$A$1:$I$1,0)))</f>
        <v>dsopperp4@eventbrite.com</v>
      </c>
      <c r="I906" s="2" t="str">
        <f>_xlfn.XLOOKUP(D906,customers!$A$1:$A$1001,customers!$G$1:$G$1001,,0)</f>
        <v>United States</v>
      </c>
      <c r="J906" t="str">
        <f>INDEX(products!$A$1:$G$49,MATCH(orders!$E906,products!$A$1:$A$49,0), MATCH(orders!J$1,products!$A$1:$G$1,0))</f>
        <v>Ara</v>
      </c>
      <c r="K906" t="str">
        <f>INDEX(products!$A$1:$G$49,MATCH(orders!$E906,products!$A$1:$A$49,0), MATCH(orders!K$1,products!$A$1:$G$1,0))</f>
        <v>L</v>
      </c>
      <c r="L906" s="3">
        <f>INDEX(products!$A$1:$G$49,MATCH(orders!$E906,products!$A$1:$A$49,0), MATCH(orders!L$1,products!$A$1:$G$1,0))</f>
        <v>2.5</v>
      </c>
      <c r="M906" s="4">
        <f>INDEX(products!$A$1:$G$49,MATCH(orders!$E906,products!$A$1:$A$49,0), MATCH(orders!M$1,products!$A$1:$G$1,0))</f>
        <v>29.784999999999997</v>
      </c>
      <c r="N906" s="4">
        <f t="shared" si="28"/>
        <v>148.92499999999998</v>
      </c>
      <c r="O906" t="str">
        <f t="shared" si="29"/>
        <v>Arabica</v>
      </c>
      <c r="P906" t="str" cm="1">
        <f t="array" ref="P906">_xlfn.IFS(K906 = "M", "Medium", K906 = "L", "Light", K906 = "D", "Dark")</f>
        <v>Light</v>
      </c>
      <c r="Q906" t="str">
        <f>_xlfn.XLOOKUP(Orders[[#This Row],[Customer ID]],customers!$A$2:$A$1001,customers!$I$2:$I$1001,,0)</f>
        <v>No</v>
      </c>
    </row>
    <row r="907" spans="2:17" x14ac:dyDescent="0.35">
      <c r="B907" s="2" t="s">
        <v>5609</v>
      </c>
      <c r="C907" s="5">
        <v>43560</v>
      </c>
      <c r="D907" s="2" t="s">
        <v>5610</v>
      </c>
      <c r="E907" t="s">
        <v>6157</v>
      </c>
      <c r="F907" s="2">
        <v>6</v>
      </c>
      <c r="G907" s="2" t="str">
        <f>INDEX(customers!$A$2:$I$1001,MATCH(orders!$D907,customers!$A$2:$A$1001,0), MATCH(orders!G$1,customers!$A$1:$I$1,0))</f>
        <v>Darcy Lochran</v>
      </c>
      <c r="H907" s="2" t="str">
        <f>IF(INDEX(customers!$A$2:$I$1001,MATCH(orders!$D907,customers!$A$2:$A$1001,0), MATCH(orders!H$1,customers!$A$1:$I$1,0)) = 0, " ", INDEX(customers!$A$2:$I$1001,MATCH(orders!$D907,customers!$A$2:$A$1001,0), MATCH(orders!H$1,customers!$A$1:$I$1,0)))</f>
        <v xml:space="preserve"> </v>
      </c>
      <c r="I907" s="2" t="str">
        <f>_xlfn.XLOOKUP(D907,customers!$A$1:$A$1001,customers!$G$1:$G$1001,,0)</f>
        <v>United States</v>
      </c>
      <c r="J907" t="str">
        <f>INDEX(products!$A$1:$G$49,MATCH(orders!$E907,products!$A$1:$A$49,0), MATCH(orders!J$1,products!$A$1:$G$1,0))</f>
        <v>Ara</v>
      </c>
      <c r="K907" t="str">
        <f>INDEX(products!$A$1:$G$49,MATCH(orders!$E907,products!$A$1:$A$49,0), MATCH(orders!K$1,products!$A$1:$G$1,0))</f>
        <v>M</v>
      </c>
      <c r="L907" s="3">
        <f>INDEX(products!$A$1:$G$49,MATCH(orders!$E907,products!$A$1:$A$49,0), MATCH(orders!L$1,products!$A$1:$G$1,0))</f>
        <v>0.5</v>
      </c>
      <c r="M907" s="4">
        <f>INDEX(products!$A$1:$G$49,MATCH(orders!$E907,products!$A$1:$A$49,0), MATCH(orders!M$1,products!$A$1:$G$1,0))</f>
        <v>6.75</v>
      </c>
      <c r="N907" s="4">
        <f t="shared" si="28"/>
        <v>40.5</v>
      </c>
      <c r="O907" t="str">
        <f t="shared" si="29"/>
        <v>Arabica</v>
      </c>
      <c r="P907" t="str" cm="1">
        <f t="array" ref="P907">_xlfn.IFS(K907 = "M", "Medium", K907 = "L", "Light", K907 = "D", "Dark")</f>
        <v>Medium</v>
      </c>
      <c r="Q907" t="str">
        <f>_xlfn.XLOOKUP(Orders[[#This Row],[Customer ID]],customers!$A$2:$A$1001,customers!$I$2:$I$1001,,0)</f>
        <v>Yes</v>
      </c>
    </row>
    <row r="908" spans="2:17" x14ac:dyDescent="0.35">
      <c r="B908" s="2" t="s">
        <v>5614</v>
      </c>
      <c r="C908" s="5">
        <v>44588</v>
      </c>
      <c r="D908" s="2" t="s">
        <v>5615</v>
      </c>
      <c r="E908" t="s">
        <v>6157</v>
      </c>
      <c r="F908" s="2">
        <v>4</v>
      </c>
      <c r="G908" s="2" t="str">
        <f>INDEX(customers!$A$2:$I$1001,MATCH(orders!$D908,customers!$A$2:$A$1001,0), MATCH(orders!G$1,customers!$A$1:$I$1,0))</f>
        <v>Lauritz Ledgley</v>
      </c>
      <c r="H908" s="2" t="str">
        <f>IF(INDEX(customers!$A$2:$I$1001,MATCH(orders!$D908,customers!$A$2:$A$1001,0), MATCH(orders!H$1,customers!$A$1:$I$1,0)) = 0, " ", INDEX(customers!$A$2:$I$1001,MATCH(orders!$D908,customers!$A$2:$A$1001,0), MATCH(orders!H$1,customers!$A$1:$I$1,0)))</f>
        <v>lledgleyp6@de.vu</v>
      </c>
      <c r="I908" s="2" t="str">
        <f>_xlfn.XLOOKUP(D908,customers!$A$1:$A$1001,customers!$G$1:$G$1001,,0)</f>
        <v>United States</v>
      </c>
      <c r="J908" t="str">
        <f>INDEX(products!$A$1:$G$49,MATCH(orders!$E908,products!$A$1:$A$49,0), MATCH(orders!J$1,products!$A$1:$G$1,0))</f>
        <v>Ara</v>
      </c>
      <c r="K908" t="str">
        <f>INDEX(products!$A$1:$G$49,MATCH(orders!$E908,products!$A$1:$A$49,0), MATCH(orders!K$1,products!$A$1:$G$1,0))</f>
        <v>M</v>
      </c>
      <c r="L908" s="3">
        <f>INDEX(products!$A$1:$G$49,MATCH(orders!$E908,products!$A$1:$A$49,0), MATCH(orders!L$1,products!$A$1:$G$1,0))</f>
        <v>0.5</v>
      </c>
      <c r="M908" s="4">
        <f>INDEX(products!$A$1:$G$49,MATCH(orders!$E908,products!$A$1:$A$49,0), MATCH(orders!M$1,products!$A$1:$G$1,0))</f>
        <v>6.75</v>
      </c>
      <c r="N908" s="4">
        <f t="shared" si="28"/>
        <v>27</v>
      </c>
      <c r="O908" t="str">
        <f t="shared" si="29"/>
        <v>Arabica</v>
      </c>
      <c r="P908" t="str" cm="1">
        <f t="array" ref="P908">_xlfn.IFS(K908 = "M", "Medium", K908 = "L", "Light", K908 = "D", "Dark")</f>
        <v>Medium</v>
      </c>
      <c r="Q908" t="str">
        <f>_xlfn.XLOOKUP(Orders[[#This Row],[Customer ID]],customers!$A$2:$A$1001,customers!$I$2:$I$1001,,0)</f>
        <v>Yes</v>
      </c>
    </row>
    <row r="909" spans="2:17" x14ac:dyDescent="0.35">
      <c r="B909" s="2" t="s">
        <v>5620</v>
      </c>
      <c r="C909" s="5">
        <v>44449</v>
      </c>
      <c r="D909" s="2" t="s">
        <v>5621</v>
      </c>
      <c r="E909" t="s">
        <v>6143</v>
      </c>
      <c r="F909" s="2">
        <v>3</v>
      </c>
      <c r="G909" s="2" t="str">
        <f>INDEX(customers!$A$2:$I$1001,MATCH(orders!$D909,customers!$A$2:$A$1001,0), MATCH(orders!G$1,customers!$A$1:$I$1,0))</f>
        <v>Tawnya Menary</v>
      </c>
      <c r="H909" s="2" t="str">
        <f>IF(INDEX(customers!$A$2:$I$1001,MATCH(orders!$D909,customers!$A$2:$A$1001,0), MATCH(orders!H$1,customers!$A$1:$I$1,0)) = 0, " ", INDEX(customers!$A$2:$I$1001,MATCH(orders!$D909,customers!$A$2:$A$1001,0), MATCH(orders!H$1,customers!$A$1:$I$1,0)))</f>
        <v>tmenaryp7@phoca.cz</v>
      </c>
      <c r="I909" s="2" t="str">
        <f>_xlfn.XLOOKUP(D909,customers!$A$1:$A$1001,customers!$G$1:$G$1001,,0)</f>
        <v>United States</v>
      </c>
      <c r="J909" t="str">
        <f>INDEX(products!$A$1:$G$49,MATCH(orders!$E909,products!$A$1:$A$49,0), MATCH(orders!J$1,products!$A$1:$G$1,0))</f>
        <v>Lib</v>
      </c>
      <c r="K909" t="str">
        <f>INDEX(products!$A$1:$G$49,MATCH(orders!$E909,products!$A$1:$A$49,0), MATCH(orders!K$1,products!$A$1:$G$1,0))</f>
        <v>D</v>
      </c>
      <c r="L909" s="3">
        <f>INDEX(products!$A$1:$G$49,MATCH(orders!$E909,products!$A$1:$A$49,0), MATCH(orders!L$1,products!$A$1:$G$1,0))</f>
        <v>1</v>
      </c>
      <c r="M909" s="4">
        <f>INDEX(products!$A$1:$G$49,MATCH(orders!$E909,products!$A$1:$A$49,0), MATCH(orders!M$1,products!$A$1:$G$1,0))</f>
        <v>12.95</v>
      </c>
      <c r="N909" s="4">
        <f t="shared" si="28"/>
        <v>38.849999999999994</v>
      </c>
      <c r="O909" t="str">
        <f t="shared" si="29"/>
        <v>Liberica</v>
      </c>
      <c r="P909" t="str" cm="1">
        <f t="array" ref="P909">_xlfn.IFS(K909 = "M", "Medium", K909 = "L", "Light", K909 = "D", "Dark")</f>
        <v>Dark</v>
      </c>
      <c r="Q909" t="str">
        <f>_xlfn.XLOOKUP(Orders[[#This Row],[Customer ID]],customers!$A$2:$A$1001,customers!$I$2:$I$1001,,0)</f>
        <v>No</v>
      </c>
    </row>
    <row r="910" spans="2:17" x14ac:dyDescent="0.35">
      <c r="B910" s="2" t="s">
        <v>5626</v>
      </c>
      <c r="C910" s="5">
        <v>43836</v>
      </c>
      <c r="D910" s="2" t="s">
        <v>5627</v>
      </c>
      <c r="E910" t="s">
        <v>6179</v>
      </c>
      <c r="F910" s="2">
        <v>5</v>
      </c>
      <c r="G910" s="2" t="str">
        <f>INDEX(customers!$A$2:$I$1001,MATCH(orders!$D910,customers!$A$2:$A$1001,0), MATCH(orders!G$1,customers!$A$1:$I$1,0))</f>
        <v>Gustaf Ciccotti</v>
      </c>
      <c r="H910" s="2" t="str">
        <f>IF(INDEX(customers!$A$2:$I$1001,MATCH(orders!$D910,customers!$A$2:$A$1001,0), MATCH(orders!H$1,customers!$A$1:$I$1,0)) = 0, " ", INDEX(customers!$A$2:$I$1001,MATCH(orders!$D910,customers!$A$2:$A$1001,0), MATCH(orders!H$1,customers!$A$1:$I$1,0)))</f>
        <v>gciccottip8@so-net.ne.jp</v>
      </c>
      <c r="I910" s="2" t="str">
        <f>_xlfn.XLOOKUP(D910,customers!$A$1:$A$1001,customers!$G$1:$G$1001,,0)</f>
        <v>United States</v>
      </c>
      <c r="J910" t="str">
        <f>INDEX(products!$A$1:$G$49,MATCH(orders!$E910,products!$A$1:$A$49,0), MATCH(orders!J$1,products!$A$1:$G$1,0))</f>
        <v>Rob</v>
      </c>
      <c r="K910" t="str">
        <f>INDEX(products!$A$1:$G$49,MATCH(orders!$E910,products!$A$1:$A$49,0), MATCH(orders!K$1,products!$A$1:$G$1,0))</f>
        <v>L</v>
      </c>
      <c r="L910" s="3">
        <f>INDEX(products!$A$1:$G$49,MATCH(orders!$E910,products!$A$1:$A$49,0), MATCH(orders!L$1,products!$A$1:$G$1,0))</f>
        <v>1</v>
      </c>
      <c r="M910" s="4">
        <f>INDEX(products!$A$1:$G$49,MATCH(orders!$E910,products!$A$1:$A$49,0), MATCH(orders!M$1,products!$A$1:$G$1,0))</f>
        <v>11.95</v>
      </c>
      <c r="N910" s="4">
        <f t="shared" si="28"/>
        <v>59.75</v>
      </c>
      <c r="O910" t="str">
        <f t="shared" si="29"/>
        <v>Robusta</v>
      </c>
      <c r="P910" t="str" cm="1">
        <f t="array" ref="P910">_xlfn.IFS(K910 = "M", "Medium", K910 = "L", "Light", K910 = "D", "Dark")</f>
        <v>Light</v>
      </c>
      <c r="Q910" t="str">
        <f>_xlfn.XLOOKUP(Orders[[#This Row],[Customer ID]],customers!$A$2:$A$1001,customers!$I$2:$I$1001,,0)</f>
        <v>No</v>
      </c>
    </row>
    <row r="911" spans="2:17" x14ac:dyDescent="0.35">
      <c r="B911" s="2" t="s">
        <v>5632</v>
      </c>
      <c r="C911" s="5">
        <v>44635</v>
      </c>
      <c r="D911" s="2" t="s">
        <v>5633</v>
      </c>
      <c r="E911" t="s">
        <v>6178</v>
      </c>
      <c r="F911" s="2">
        <v>3</v>
      </c>
      <c r="G911" s="2" t="str">
        <f>INDEX(customers!$A$2:$I$1001,MATCH(orders!$D911,customers!$A$2:$A$1001,0), MATCH(orders!G$1,customers!$A$1:$I$1,0))</f>
        <v>Bobbe Renner</v>
      </c>
      <c r="H911" s="2" t="str">
        <f>IF(INDEX(customers!$A$2:$I$1001,MATCH(orders!$D911,customers!$A$2:$A$1001,0), MATCH(orders!H$1,customers!$A$1:$I$1,0)) = 0, " ", INDEX(customers!$A$2:$I$1001,MATCH(orders!$D911,customers!$A$2:$A$1001,0), MATCH(orders!H$1,customers!$A$1:$I$1,0)))</f>
        <v xml:space="preserve"> </v>
      </c>
      <c r="I911" s="2" t="str">
        <f>_xlfn.XLOOKUP(D911,customers!$A$1:$A$1001,customers!$G$1:$G$1001,,0)</f>
        <v>United States</v>
      </c>
      <c r="J911" t="str">
        <f>INDEX(products!$A$1:$G$49,MATCH(orders!$E911,products!$A$1:$A$49,0), MATCH(orders!J$1,products!$A$1:$G$1,0))</f>
        <v>Rob</v>
      </c>
      <c r="K911" t="str">
        <f>INDEX(products!$A$1:$G$49,MATCH(orders!$E911,products!$A$1:$A$49,0), MATCH(orders!K$1,products!$A$1:$G$1,0))</f>
        <v>L</v>
      </c>
      <c r="L911" s="3">
        <f>INDEX(products!$A$1:$G$49,MATCH(orders!$E911,products!$A$1:$A$49,0), MATCH(orders!L$1,products!$A$1:$G$1,0))</f>
        <v>0.2</v>
      </c>
      <c r="M911" s="4">
        <f>INDEX(products!$A$1:$G$49,MATCH(orders!$E911,products!$A$1:$A$49,0), MATCH(orders!M$1,products!$A$1:$G$1,0))</f>
        <v>3.5849999999999995</v>
      </c>
      <c r="N911" s="4">
        <f t="shared" si="28"/>
        <v>10.754999999999999</v>
      </c>
      <c r="O911" t="str">
        <f t="shared" si="29"/>
        <v>Robusta</v>
      </c>
      <c r="P911" t="str" cm="1">
        <f t="array" ref="P911">_xlfn.IFS(K911 = "M", "Medium", K911 = "L", "Light", K911 = "D", "Dark")</f>
        <v>Light</v>
      </c>
      <c r="Q911" t="str">
        <f>_xlfn.XLOOKUP(Orders[[#This Row],[Customer ID]],customers!$A$2:$A$1001,customers!$I$2:$I$1001,,0)</f>
        <v>No</v>
      </c>
    </row>
    <row r="912" spans="2:17" x14ac:dyDescent="0.35">
      <c r="B912" s="2" t="s">
        <v>5637</v>
      </c>
      <c r="C912" s="5">
        <v>44447</v>
      </c>
      <c r="D912" s="2" t="s">
        <v>5638</v>
      </c>
      <c r="E912" t="s">
        <v>6168</v>
      </c>
      <c r="F912" s="2">
        <v>4</v>
      </c>
      <c r="G912" s="2" t="str">
        <f>INDEX(customers!$A$2:$I$1001,MATCH(orders!$D912,customers!$A$2:$A$1001,0), MATCH(orders!G$1,customers!$A$1:$I$1,0))</f>
        <v>Wilton Jallin</v>
      </c>
      <c r="H912" s="2" t="str">
        <f>IF(INDEX(customers!$A$2:$I$1001,MATCH(orders!$D912,customers!$A$2:$A$1001,0), MATCH(orders!H$1,customers!$A$1:$I$1,0)) = 0, " ", INDEX(customers!$A$2:$I$1001,MATCH(orders!$D912,customers!$A$2:$A$1001,0), MATCH(orders!H$1,customers!$A$1:$I$1,0)))</f>
        <v>wjallinpa@pcworld.com</v>
      </c>
      <c r="I912" s="2" t="str">
        <f>_xlfn.XLOOKUP(D912,customers!$A$1:$A$1001,customers!$G$1:$G$1001,,0)</f>
        <v>United States</v>
      </c>
      <c r="J912" t="str">
        <f>INDEX(products!$A$1:$G$49,MATCH(orders!$E912,products!$A$1:$A$49,0), MATCH(orders!J$1,products!$A$1:$G$1,0))</f>
        <v>Ara</v>
      </c>
      <c r="K912" t="str">
        <f>INDEX(products!$A$1:$G$49,MATCH(orders!$E912,products!$A$1:$A$49,0), MATCH(orders!K$1,products!$A$1:$G$1,0))</f>
        <v>D</v>
      </c>
      <c r="L912" s="3">
        <f>INDEX(products!$A$1:$G$49,MATCH(orders!$E912,products!$A$1:$A$49,0), MATCH(orders!L$1,products!$A$1:$G$1,0))</f>
        <v>2.5</v>
      </c>
      <c r="M912" s="4">
        <f>INDEX(products!$A$1:$G$49,MATCH(orders!$E912,products!$A$1:$A$49,0), MATCH(orders!M$1,products!$A$1:$G$1,0))</f>
        <v>22.884999999999998</v>
      </c>
      <c r="N912" s="4">
        <f t="shared" si="28"/>
        <v>91.539999999999992</v>
      </c>
      <c r="O912" t="str">
        <f t="shared" si="29"/>
        <v>Arabica</v>
      </c>
      <c r="P912" t="str" cm="1">
        <f t="array" ref="P912">_xlfn.IFS(K912 = "M", "Medium", K912 = "L", "Light", K912 = "D", "Dark")</f>
        <v>Dark</v>
      </c>
      <c r="Q912" t="str">
        <f>_xlfn.XLOOKUP(Orders[[#This Row],[Customer ID]],customers!$A$2:$A$1001,customers!$I$2:$I$1001,,0)</f>
        <v>No</v>
      </c>
    </row>
    <row r="913" spans="2:17" x14ac:dyDescent="0.35">
      <c r="B913" s="2" t="s">
        <v>5643</v>
      </c>
      <c r="C913" s="5">
        <v>44511</v>
      </c>
      <c r="D913" s="2" t="s">
        <v>5644</v>
      </c>
      <c r="E913" t="s">
        <v>6155</v>
      </c>
      <c r="F913" s="2">
        <v>4</v>
      </c>
      <c r="G913" s="2" t="str">
        <f>INDEX(customers!$A$2:$I$1001,MATCH(orders!$D913,customers!$A$2:$A$1001,0), MATCH(orders!G$1,customers!$A$1:$I$1,0))</f>
        <v>Mindy Bogey</v>
      </c>
      <c r="H913" s="2" t="str">
        <f>IF(INDEX(customers!$A$2:$I$1001,MATCH(orders!$D913,customers!$A$2:$A$1001,0), MATCH(orders!H$1,customers!$A$1:$I$1,0)) = 0, " ", INDEX(customers!$A$2:$I$1001,MATCH(orders!$D913,customers!$A$2:$A$1001,0), MATCH(orders!H$1,customers!$A$1:$I$1,0)))</f>
        <v>mbogeypb@thetimes.co.uk</v>
      </c>
      <c r="I913" s="2" t="str">
        <f>_xlfn.XLOOKUP(D913,customers!$A$1:$A$1001,customers!$G$1:$G$1001,,0)</f>
        <v>United States</v>
      </c>
      <c r="J913" t="str">
        <f>INDEX(products!$A$1:$G$49,MATCH(orders!$E913,products!$A$1:$A$49,0), MATCH(orders!J$1,products!$A$1:$G$1,0))</f>
        <v>Ara</v>
      </c>
      <c r="K913" t="str">
        <f>INDEX(products!$A$1:$G$49,MATCH(orders!$E913,products!$A$1:$A$49,0), MATCH(orders!K$1,products!$A$1:$G$1,0))</f>
        <v>M</v>
      </c>
      <c r="L913" s="3">
        <f>INDEX(products!$A$1:$G$49,MATCH(orders!$E913,products!$A$1:$A$49,0), MATCH(orders!L$1,products!$A$1:$G$1,0))</f>
        <v>1</v>
      </c>
      <c r="M913" s="4">
        <f>INDEX(products!$A$1:$G$49,MATCH(orders!$E913,products!$A$1:$A$49,0), MATCH(orders!M$1,products!$A$1:$G$1,0))</f>
        <v>11.25</v>
      </c>
      <c r="N913" s="4">
        <f t="shared" si="28"/>
        <v>45</v>
      </c>
      <c r="O913" t="str">
        <f t="shared" si="29"/>
        <v>Arabica</v>
      </c>
      <c r="P913" t="str" cm="1">
        <f t="array" ref="P913">_xlfn.IFS(K913 = "M", "Medium", K913 = "L", "Light", K913 = "D", "Dark")</f>
        <v>Medium</v>
      </c>
      <c r="Q913" t="str">
        <f>_xlfn.XLOOKUP(Orders[[#This Row],[Customer ID]],customers!$A$2:$A$1001,customers!$I$2:$I$1001,,0)</f>
        <v>Yes</v>
      </c>
    </row>
    <row r="914" spans="2:17" x14ac:dyDescent="0.35">
      <c r="B914" s="2" t="s">
        <v>5649</v>
      </c>
      <c r="C914" s="5">
        <v>43726</v>
      </c>
      <c r="D914" s="2" t="s">
        <v>5650</v>
      </c>
      <c r="E914" t="s">
        <v>6151</v>
      </c>
      <c r="F914" s="2">
        <v>6</v>
      </c>
      <c r="G914" s="2" t="str">
        <f>INDEX(customers!$A$2:$I$1001,MATCH(orders!$D914,customers!$A$2:$A$1001,0), MATCH(orders!G$1,customers!$A$1:$I$1,0))</f>
        <v>Paulie Fonzone</v>
      </c>
      <c r="H914" s="2" t="str">
        <f>IF(INDEX(customers!$A$2:$I$1001,MATCH(orders!$D914,customers!$A$2:$A$1001,0), MATCH(orders!H$1,customers!$A$1:$I$1,0)) = 0, " ", INDEX(customers!$A$2:$I$1001,MATCH(orders!$D914,customers!$A$2:$A$1001,0), MATCH(orders!H$1,customers!$A$1:$I$1,0)))</f>
        <v xml:space="preserve"> </v>
      </c>
      <c r="I914" s="2" t="str">
        <f>_xlfn.XLOOKUP(D914,customers!$A$1:$A$1001,customers!$G$1:$G$1001,,0)</f>
        <v>United States</v>
      </c>
      <c r="J914" t="str">
        <f>INDEX(products!$A$1:$G$49,MATCH(orders!$E914,products!$A$1:$A$49,0), MATCH(orders!J$1,products!$A$1:$G$1,0))</f>
        <v>Rob</v>
      </c>
      <c r="K914" t="str">
        <f>INDEX(products!$A$1:$G$49,MATCH(orders!$E914,products!$A$1:$A$49,0), MATCH(orders!K$1,products!$A$1:$G$1,0))</f>
        <v>M</v>
      </c>
      <c r="L914" s="3">
        <f>INDEX(products!$A$1:$G$49,MATCH(orders!$E914,products!$A$1:$A$49,0), MATCH(orders!L$1,products!$A$1:$G$1,0))</f>
        <v>2.5</v>
      </c>
      <c r="M914" s="4">
        <f>INDEX(products!$A$1:$G$49,MATCH(orders!$E914,products!$A$1:$A$49,0), MATCH(orders!M$1,products!$A$1:$G$1,0))</f>
        <v>22.884999999999998</v>
      </c>
      <c r="N914" s="4">
        <f t="shared" si="28"/>
        <v>137.31</v>
      </c>
      <c r="O914" t="str">
        <f t="shared" si="29"/>
        <v>Robusta</v>
      </c>
      <c r="P914" t="str" cm="1">
        <f t="array" ref="P914">_xlfn.IFS(K914 = "M", "Medium", K914 = "L", "Light", K914 = "D", "Dark")</f>
        <v>Medium</v>
      </c>
      <c r="Q914" t="str">
        <f>_xlfn.XLOOKUP(Orders[[#This Row],[Customer ID]],customers!$A$2:$A$1001,customers!$I$2:$I$1001,,0)</f>
        <v>Yes</v>
      </c>
    </row>
    <row r="915" spans="2:17" x14ac:dyDescent="0.35">
      <c r="B915" s="2" t="s">
        <v>5654</v>
      </c>
      <c r="C915" s="5">
        <v>44406</v>
      </c>
      <c r="D915" s="2" t="s">
        <v>5655</v>
      </c>
      <c r="E915" t="s">
        <v>6157</v>
      </c>
      <c r="F915" s="2">
        <v>1</v>
      </c>
      <c r="G915" s="2" t="str">
        <f>INDEX(customers!$A$2:$I$1001,MATCH(orders!$D915,customers!$A$2:$A$1001,0), MATCH(orders!G$1,customers!$A$1:$I$1,0))</f>
        <v>Merrile Cobbledick</v>
      </c>
      <c r="H915" s="2" t="str">
        <f>IF(INDEX(customers!$A$2:$I$1001,MATCH(orders!$D915,customers!$A$2:$A$1001,0), MATCH(orders!H$1,customers!$A$1:$I$1,0)) = 0, " ", INDEX(customers!$A$2:$I$1001,MATCH(orders!$D915,customers!$A$2:$A$1001,0), MATCH(orders!H$1,customers!$A$1:$I$1,0)))</f>
        <v>mcobbledickpd@ucsd.edu</v>
      </c>
      <c r="I915" s="2" t="str">
        <f>_xlfn.XLOOKUP(D915,customers!$A$1:$A$1001,customers!$G$1:$G$1001,,0)</f>
        <v>United States</v>
      </c>
      <c r="J915" t="str">
        <f>INDEX(products!$A$1:$G$49,MATCH(orders!$E915,products!$A$1:$A$49,0), MATCH(orders!J$1,products!$A$1:$G$1,0))</f>
        <v>Ara</v>
      </c>
      <c r="K915" t="str">
        <f>INDEX(products!$A$1:$G$49,MATCH(orders!$E915,products!$A$1:$A$49,0), MATCH(orders!K$1,products!$A$1:$G$1,0))</f>
        <v>M</v>
      </c>
      <c r="L915" s="3">
        <f>INDEX(products!$A$1:$G$49,MATCH(orders!$E915,products!$A$1:$A$49,0), MATCH(orders!L$1,products!$A$1:$G$1,0))</f>
        <v>0.5</v>
      </c>
      <c r="M915" s="4">
        <f>INDEX(products!$A$1:$G$49,MATCH(orders!$E915,products!$A$1:$A$49,0), MATCH(orders!M$1,products!$A$1:$G$1,0))</f>
        <v>6.75</v>
      </c>
      <c r="N915" s="4">
        <f t="shared" si="28"/>
        <v>6.75</v>
      </c>
      <c r="O915" t="str">
        <f t="shared" si="29"/>
        <v>Arabica</v>
      </c>
      <c r="P915" t="str" cm="1">
        <f t="array" ref="P915">_xlfn.IFS(K915 = "M", "Medium", K915 = "L", "Light", K915 = "D", "Dark")</f>
        <v>Medium</v>
      </c>
      <c r="Q915" t="str">
        <f>_xlfn.XLOOKUP(Orders[[#This Row],[Customer ID]],customers!$A$2:$A$1001,customers!$I$2:$I$1001,,0)</f>
        <v>No</v>
      </c>
    </row>
    <row r="916" spans="2:17" x14ac:dyDescent="0.35">
      <c r="B916" s="2" t="s">
        <v>5660</v>
      </c>
      <c r="C916" s="5">
        <v>44640</v>
      </c>
      <c r="D916" s="2" t="s">
        <v>5661</v>
      </c>
      <c r="E916" t="s">
        <v>6155</v>
      </c>
      <c r="F916" s="2">
        <v>4</v>
      </c>
      <c r="G916" s="2" t="str">
        <f>INDEX(customers!$A$2:$I$1001,MATCH(orders!$D916,customers!$A$2:$A$1001,0), MATCH(orders!G$1,customers!$A$1:$I$1,0))</f>
        <v>Antonius Lewry</v>
      </c>
      <c r="H916" s="2" t="str">
        <f>IF(INDEX(customers!$A$2:$I$1001,MATCH(orders!$D916,customers!$A$2:$A$1001,0), MATCH(orders!H$1,customers!$A$1:$I$1,0)) = 0, " ", INDEX(customers!$A$2:$I$1001,MATCH(orders!$D916,customers!$A$2:$A$1001,0), MATCH(orders!H$1,customers!$A$1:$I$1,0)))</f>
        <v>alewrype@whitehouse.gov</v>
      </c>
      <c r="I916" s="2" t="str">
        <f>_xlfn.XLOOKUP(D916,customers!$A$1:$A$1001,customers!$G$1:$G$1001,,0)</f>
        <v>United States</v>
      </c>
      <c r="J916" t="str">
        <f>INDEX(products!$A$1:$G$49,MATCH(orders!$E916,products!$A$1:$A$49,0), MATCH(orders!J$1,products!$A$1:$G$1,0))</f>
        <v>Ara</v>
      </c>
      <c r="K916" t="str">
        <f>INDEX(products!$A$1:$G$49,MATCH(orders!$E916,products!$A$1:$A$49,0), MATCH(orders!K$1,products!$A$1:$G$1,0))</f>
        <v>M</v>
      </c>
      <c r="L916" s="3">
        <f>INDEX(products!$A$1:$G$49,MATCH(orders!$E916,products!$A$1:$A$49,0), MATCH(orders!L$1,products!$A$1:$G$1,0))</f>
        <v>1</v>
      </c>
      <c r="M916" s="4">
        <f>INDEX(products!$A$1:$G$49,MATCH(orders!$E916,products!$A$1:$A$49,0), MATCH(orders!M$1,products!$A$1:$G$1,0))</f>
        <v>11.25</v>
      </c>
      <c r="N916" s="4">
        <f t="shared" si="28"/>
        <v>45</v>
      </c>
      <c r="O916" t="str">
        <f t="shared" si="29"/>
        <v>Arabica</v>
      </c>
      <c r="P916" t="str" cm="1">
        <f t="array" ref="P916">_xlfn.IFS(K916 = "M", "Medium", K916 = "L", "Light", K916 = "D", "Dark")</f>
        <v>Medium</v>
      </c>
      <c r="Q916" t="str">
        <f>_xlfn.XLOOKUP(Orders[[#This Row],[Customer ID]],customers!$A$2:$A$1001,customers!$I$2:$I$1001,,0)</f>
        <v>No</v>
      </c>
    </row>
    <row r="917" spans="2:17" x14ac:dyDescent="0.35">
      <c r="B917" s="2" t="s">
        <v>5666</v>
      </c>
      <c r="C917" s="5">
        <v>43955</v>
      </c>
      <c r="D917" s="2" t="s">
        <v>5667</v>
      </c>
      <c r="E917" t="s">
        <v>6185</v>
      </c>
      <c r="F917" s="2">
        <v>3</v>
      </c>
      <c r="G917" s="2" t="str">
        <f>INDEX(customers!$A$2:$I$1001,MATCH(orders!$D917,customers!$A$2:$A$1001,0), MATCH(orders!G$1,customers!$A$1:$I$1,0))</f>
        <v>Isis Hessel</v>
      </c>
      <c r="H917" s="2" t="str">
        <f>IF(INDEX(customers!$A$2:$I$1001,MATCH(orders!$D917,customers!$A$2:$A$1001,0), MATCH(orders!H$1,customers!$A$1:$I$1,0)) = 0, " ", INDEX(customers!$A$2:$I$1001,MATCH(orders!$D917,customers!$A$2:$A$1001,0), MATCH(orders!H$1,customers!$A$1:$I$1,0)))</f>
        <v>ihesselpf@ox.ac.uk</v>
      </c>
      <c r="I917" s="2" t="str">
        <f>_xlfn.XLOOKUP(D917,customers!$A$1:$A$1001,customers!$G$1:$G$1001,,0)</f>
        <v>United States</v>
      </c>
      <c r="J917" t="str">
        <f>INDEX(products!$A$1:$G$49,MATCH(orders!$E917,products!$A$1:$A$49,0), MATCH(orders!J$1,products!$A$1:$G$1,0))</f>
        <v>Exc</v>
      </c>
      <c r="K917" t="str">
        <f>INDEX(products!$A$1:$G$49,MATCH(orders!$E917,products!$A$1:$A$49,0), MATCH(orders!K$1,products!$A$1:$G$1,0))</f>
        <v>D</v>
      </c>
      <c r="L917" s="3">
        <f>INDEX(products!$A$1:$G$49,MATCH(orders!$E917,products!$A$1:$A$49,0), MATCH(orders!L$1,products!$A$1:$G$1,0))</f>
        <v>2.5</v>
      </c>
      <c r="M917" s="4">
        <f>INDEX(products!$A$1:$G$49,MATCH(orders!$E917,products!$A$1:$A$49,0), MATCH(orders!M$1,products!$A$1:$G$1,0))</f>
        <v>27.945</v>
      </c>
      <c r="N917" s="4">
        <f t="shared" si="28"/>
        <v>83.835000000000008</v>
      </c>
      <c r="O917" t="str">
        <f t="shared" si="29"/>
        <v>Excelsa</v>
      </c>
      <c r="P917" t="str" cm="1">
        <f t="array" ref="P917">_xlfn.IFS(K917 = "M", "Medium", K917 = "L", "Light", K917 = "D", "Dark")</f>
        <v>Dark</v>
      </c>
      <c r="Q917" t="str">
        <f>_xlfn.XLOOKUP(Orders[[#This Row],[Customer ID]],customers!$A$2:$A$1001,customers!$I$2:$I$1001,,0)</f>
        <v>Yes</v>
      </c>
    </row>
    <row r="918" spans="2:17" x14ac:dyDescent="0.35">
      <c r="B918" s="2" t="s">
        <v>5672</v>
      </c>
      <c r="C918" s="5">
        <v>44291</v>
      </c>
      <c r="D918" s="2" t="s">
        <v>5673</v>
      </c>
      <c r="E918" t="s">
        <v>6153</v>
      </c>
      <c r="F918" s="2">
        <v>1</v>
      </c>
      <c r="G918" s="2" t="str">
        <f>INDEX(customers!$A$2:$I$1001,MATCH(orders!$D918,customers!$A$2:$A$1001,0), MATCH(orders!G$1,customers!$A$1:$I$1,0))</f>
        <v>Harland Trematick</v>
      </c>
      <c r="H918" s="2" t="str">
        <f>IF(INDEX(customers!$A$2:$I$1001,MATCH(orders!$D918,customers!$A$2:$A$1001,0), MATCH(orders!H$1,customers!$A$1:$I$1,0)) = 0, " ", INDEX(customers!$A$2:$I$1001,MATCH(orders!$D918,customers!$A$2:$A$1001,0), MATCH(orders!H$1,customers!$A$1:$I$1,0)))</f>
        <v xml:space="preserve"> </v>
      </c>
      <c r="I918" s="2" t="str">
        <f>_xlfn.XLOOKUP(D918,customers!$A$1:$A$1001,customers!$G$1:$G$1001,,0)</f>
        <v>Ireland</v>
      </c>
      <c r="J918" t="str">
        <f>INDEX(products!$A$1:$G$49,MATCH(orders!$E918,products!$A$1:$A$49,0), MATCH(orders!J$1,products!$A$1:$G$1,0))</f>
        <v>Exc</v>
      </c>
      <c r="K918" t="str">
        <f>INDEX(products!$A$1:$G$49,MATCH(orders!$E918,products!$A$1:$A$49,0), MATCH(orders!K$1,products!$A$1:$G$1,0))</f>
        <v>D</v>
      </c>
      <c r="L918" s="3">
        <f>INDEX(products!$A$1:$G$49,MATCH(orders!$E918,products!$A$1:$A$49,0), MATCH(orders!L$1,products!$A$1:$G$1,0))</f>
        <v>0.2</v>
      </c>
      <c r="M918" s="4">
        <f>INDEX(products!$A$1:$G$49,MATCH(orders!$E918,products!$A$1:$A$49,0), MATCH(orders!M$1,products!$A$1:$G$1,0))</f>
        <v>3.645</v>
      </c>
      <c r="N918" s="4">
        <f t="shared" si="28"/>
        <v>3.645</v>
      </c>
      <c r="O918" t="str">
        <f t="shared" si="29"/>
        <v>Excelsa</v>
      </c>
      <c r="P918" t="str" cm="1">
        <f t="array" ref="P918">_xlfn.IFS(K918 = "M", "Medium", K918 = "L", "Light", K918 = "D", "Dark")</f>
        <v>Dark</v>
      </c>
      <c r="Q918" t="str">
        <f>_xlfn.XLOOKUP(Orders[[#This Row],[Customer ID]],customers!$A$2:$A$1001,customers!$I$2:$I$1001,,0)</f>
        <v>Yes</v>
      </c>
    </row>
    <row r="919" spans="2:17" x14ac:dyDescent="0.35">
      <c r="B919" s="2" t="s">
        <v>5676</v>
      </c>
      <c r="C919" s="5">
        <v>44573</v>
      </c>
      <c r="D919" s="2" t="s">
        <v>5677</v>
      </c>
      <c r="E919" t="s">
        <v>6157</v>
      </c>
      <c r="F919" s="2">
        <v>1</v>
      </c>
      <c r="G919" s="2" t="str">
        <f>INDEX(customers!$A$2:$I$1001,MATCH(orders!$D919,customers!$A$2:$A$1001,0), MATCH(orders!G$1,customers!$A$1:$I$1,0))</f>
        <v>Chloris Sorrell</v>
      </c>
      <c r="H919" s="2" t="str">
        <f>IF(INDEX(customers!$A$2:$I$1001,MATCH(orders!$D919,customers!$A$2:$A$1001,0), MATCH(orders!H$1,customers!$A$1:$I$1,0)) = 0, " ", INDEX(customers!$A$2:$I$1001,MATCH(orders!$D919,customers!$A$2:$A$1001,0), MATCH(orders!H$1,customers!$A$1:$I$1,0)))</f>
        <v>csorrellph@amazon.com</v>
      </c>
      <c r="I919" s="2" t="str">
        <f>_xlfn.XLOOKUP(D919,customers!$A$1:$A$1001,customers!$G$1:$G$1001,,0)</f>
        <v>United Kingdom</v>
      </c>
      <c r="J919" t="str">
        <f>INDEX(products!$A$1:$G$49,MATCH(orders!$E919,products!$A$1:$A$49,0), MATCH(orders!J$1,products!$A$1:$G$1,0))</f>
        <v>Ara</v>
      </c>
      <c r="K919" t="str">
        <f>INDEX(products!$A$1:$G$49,MATCH(orders!$E919,products!$A$1:$A$49,0), MATCH(orders!K$1,products!$A$1:$G$1,0))</f>
        <v>M</v>
      </c>
      <c r="L919" s="3">
        <f>INDEX(products!$A$1:$G$49,MATCH(orders!$E919,products!$A$1:$A$49,0), MATCH(orders!L$1,products!$A$1:$G$1,0))</f>
        <v>0.5</v>
      </c>
      <c r="M919" s="4">
        <f>INDEX(products!$A$1:$G$49,MATCH(orders!$E919,products!$A$1:$A$49,0), MATCH(orders!M$1,products!$A$1:$G$1,0))</f>
        <v>6.75</v>
      </c>
      <c r="N919" s="4">
        <f t="shared" si="28"/>
        <v>6.75</v>
      </c>
      <c r="O919" t="str">
        <f t="shared" si="29"/>
        <v>Arabica</v>
      </c>
      <c r="P919" t="str" cm="1">
        <f t="array" ref="P919">_xlfn.IFS(K919 = "M", "Medium", K919 = "L", "Light", K919 = "D", "Dark")</f>
        <v>Medium</v>
      </c>
      <c r="Q919" t="str">
        <f>_xlfn.XLOOKUP(Orders[[#This Row],[Customer ID]],customers!$A$2:$A$1001,customers!$I$2:$I$1001,,0)</f>
        <v>No</v>
      </c>
    </row>
    <row r="920" spans="2:17" x14ac:dyDescent="0.35">
      <c r="B920" s="2" t="s">
        <v>5676</v>
      </c>
      <c r="C920" s="5">
        <v>44573</v>
      </c>
      <c r="D920" s="2" t="s">
        <v>5677</v>
      </c>
      <c r="E920" t="s">
        <v>6144</v>
      </c>
      <c r="F920" s="2">
        <v>3</v>
      </c>
      <c r="G920" s="2" t="str">
        <f>INDEX(customers!$A$2:$I$1001,MATCH(orders!$D920,customers!$A$2:$A$1001,0), MATCH(orders!G$1,customers!$A$1:$I$1,0))</f>
        <v>Chloris Sorrell</v>
      </c>
      <c r="H920" s="2" t="str">
        <f>IF(INDEX(customers!$A$2:$I$1001,MATCH(orders!$D920,customers!$A$2:$A$1001,0), MATCH(orders!H$1,customers!$A$1:$I$1,0)) = 0, " ", INDEX(customers!$A$2:$I$1001,MATCH(orders!$D920,customers!$A$2:$A$1001,0), MATCH(orders!H$1,customers!$A$1:$I$1,0)))</f>
        <v>csorrellph@amazon.com</v>
      </c>
      <c r="I920" s="2" t="str">
        <f>_xlfn.XLOOKUP(D920,customers!$A$1:$A$1001,customers!$G$1:$G$1001,,0)</f>
        <v>United Kingdom</v>
      </c>
      <c r="J920" t="str">
        <f>INDEX(products!$A$1:$G$49,MATCH(orders!$E920,products!$A$1:$A$49,0), MATCH(orders!J$1,products!$A$1:$G$1,0))</f>
        <v>Exc</v>
      </c>
      <c r="K920" t="str">
        <f>INDEX(products!$A$1:$G$49,MATCH(orders!$E920,products!$A$1:$A$49,0), MATCH(orders!K$1,products!$A$1:$G$1,0))</f>
        <v>D</v>
      </c>
      <c r="L920" s="3">
        <f>INDEX(products!$A$1:$G$49,MATCH(orders!$E920,products!$A$1:$A$49,0), MATCH(orders!L$1,products!$A$1:$G$1,0))</f>
        <v>0.5</v>
      </c>
      <c r="M920" s="4">
        <f>INDEX(products!$A$1:$G$49,MATCH(orders!$E920,products!$A$1:$A$49,0), MATCH(orders!M$1,products!$A$1:$G$1,0))</f>
        <v>7.29</v>
      </c>
      <c r="N920" s="4">
        <f t="shared" si="28"/>
        <v>21.87</v>
      </c>
      <c r="O920" t="str">
        <f t="shared" si="29"/>
        <v>Excelsa</v>
      </c>
      <c r="P920" t="str" cm="1">
        <f t="array" ref="P920">_xlfn.IFS(K920 = "M", "Medium", K920 = "L", "Light", K920 = "D", "Dark")</f>
        <v>Dark</v>
      </c>
      <c r="Q920" t="str">
        <f>_xlfn.XLOOKUP(Orders[[#This Row],[Customer ID]],customers!$A$2:$A$1001,customers!$I$2:$I$1001,,0)</f>
        <v>No</v>
      </c>
    </row>
    <row r="921" spans="2:17" x14ac:dyDescent="0.35">
      <c r="B921" s="2" t="s">
        <v>5687</v>
      </c>
      <c r="C921" s="5">
        <v>44181</v>
      </c>
      <c r="D921" s="2" t="s">
        <v>5688</v>
      </c>
      <c r="E921" t="s">
        <v>6163</v>
      </c>
      <c r="F921" s="2">
        <v>5</v>
      </c>
      <c r="G921" s="2" t="str">
        <f>INDEX(customers!$A$2:$I$1001,MATCH(orders!$D921,customers!$A$2:$A$1001,0), MATCH(orders!G$1,customers!$A$1:$I$1,0))</f>
        <v>Quintina Heavyside</v>
      </c>
      <c r="H921" s="2" t="str">
        <f>IF(INDEX(customers!$A$2:$I$1001,MATCH(orders!$D921,customers!$A$2:$A$1001,0), MATCH(orders!H$1,customers!$A$1:$I$1,0)) = 0, " ", INDEX(customers!$A$2:$I$1001,MATCH(orders!$D921,customers!$A$2:$A$1001,0), MATCH(orders!H$1,customers!$A$1:$I$1,0)))</f>
        <v>qheavysidepj@unc.edu</v>
      </c>
      <c r="I921" s="2" t="str">
        <f>_xlfn.XLOOKUP(D921,customers!$A$1:$A$1001,customers!$G$1:$G$1001,,0)</f>
        <v>United States</v>
      </c>
      <c r="J921" t="str">
        <f>INDEX(products!$A$1:$G$49,MATCH(orders!$E921,products!$A$1:$A$49,0), MATCH(orders!J$1,products!$A$1:$G$1,0))</f>
        <v>Rob</v>
      </c>
      <c r="K921" t="str">
        <f>INDEX(products!$A$1:$G$49,MATCH(orders!$E921,products!$A$1:$A$49,0), MATCH(orders!K$1,products!$A$1:$G$1,0))</f>
        <v>D</v>
      </c>
      <c r="L921" s="3">
        <f>INDEX(products!$A$1:$G$49,MATCH(orders!$E921,products!$A$1:$A$49,0), MATCH(orders!L$1,products!$A$1:$G$1,0))</f>
        <v>0.2</v>
      </c>
      <c r="M921" s="4">
        <f>INDEX(products!$A$1:$G$49,MATCH(orders!$E921,products!$A$1:$A$49,0), MATCH(orders!M$1,products!$A$1:$G$1,0))</f>
        <v>2.6849999999999996</v>
      </c>
      <c r="N921" s="4">
        <f t="shared" si="28"/>
        <v>13.424999999999997</v>
      </c>
      <c r="O921" t="str">
        <f t="shared" si="29"/>
        <v>Robusta</v>
      </c>
      <c r="P921" t="str" cm="1">
        <f t="array" ref="P921">_xlfn.IFS(K921 = "M", "Medium", K921 = "L", "Light", K921 = "D", "Dark")</f>
        <v>Dark</v>
      </c>
      <c r="Q921" t="str">
        <f>_xlfn.XLOOKUP(Orders[[#This Row],[Customer ID]],customers!$A$2:$A$1001,customers!$I$2:$I$1001,,0)</f>
        <v>Yes</v>
      </c>
    </row>
    <row r="922" spans="2:17" x14ac:dyDescent="0.35">
      <c r="B922" s="2" t="s">
        <v>5693</v>
      </c>
      <c r="C922" s="5">
        <v>44711</v>
      </c>
      <c r="D922" s="2" t="s">
        <v>5694</v>
      </c>
      <c r="E922" t="s">
        <v>6149</v>
      </c>
      <c r="F922" s="2">
        <v>6</v>
      </c>
      <c r="G922" s="2" t="str">
        <f>INDEX(customers!$A$2:$I$1001,MATCH(orders!$D922,customers!$A$2:$A$1001,0), MATCH(orders!G$1,customers!$A$1:$I$1,0))</f>
        <v>Hadley Reuven</v>
      </c>
      <c r="H922" s="2" t="str">
        <f>IF(INDEX(customers!$A$2:$I$1001,MATCH(orders!$D922,customers!$A$2:$A$1001,0), MATCH(orders!H$1,customers!$A$1:$I$1,0)) = 0, " ", INDEX(customers!$A$2:$I$1001,MATCH(orders!$D922,customers!$A$2:$A$1001,0), MATCH(orders!H$1,customers!$A$1:$I$1,0)))</f>
        <v>hreuvenpk@whitehouse.gov</v>
      </c>
      <c r="I922" s="2" t="str">
        <f>_xlfn.XLOOKUP(D922,customers!$A$1:$A$1001,customers!$G$1:$G$1001,,0)</f>
        <v>United States</v>
      </c>
      <c r="J922" t="str">
        <f>INDEX(products!$A$1:$G$49,MATCH(orders!$E922,products!$A$1:$A$49,0), MATCH(orders!J$1,products!$A$1:$G$1,0))</f>
        <v>Rob</v>
      </c>
      <c r="K922" t="str">
        <f>INDEX(products!$A$1:$G$49,MATCH(orders!$E922,products!$A$1:$A$49,0), MATCH(orders!K$1,products!$A$1:$G$1,0))</f>
        <v>D</v>
      </c>
      <c r="L922" s="3">
        <f>INDEX(products!$A$1:$G$49,MATCH(orders!$E922,products!$A$1:$A$49,0), MATCH(orders!L$1,products!$A$1:$G$1,0))</f>
        <v>2.5</v>
      </c>
      <c r="M922" s="4">
        <f>INDEX(products!$A$1:$G$49,MATCH(orders!$E922,products!$A$1:$A$49,0), MATCH(orders!M$1,products!$A$1:$G$1,0))</f>
        <v>20.584999999999997</v>
      </c>
      <c r="N922" s="4">
        <f t="shared" si="28"/>
        <v>123.50999999999999</v>
      </c>
      <c r="O922" t="str">
        <f t="shared" si="29"/>
        <v>Robusta</v>
      </c>
      <c r="P922" t="str" cm="1">
        <f t="array" ref="P922">_xlfn.IFS(K922 = "M", "Medium", K922 = "L", "Light", K922 = "D", "Dark")</f>
        <v>Dark</v>
      </c>
      <c r="Q922" t="str">
        <f>_xlfn.XLOOKUP(Orders[[#This Row],[Customer ID]],customers!$A$2:$A$1001,customers!$I$2:$I$1001,,0)</f>
        <v>No</v>
      </c>
    </row>
    <row r="923" spans="2:17" x14ac:dyDescent="0.35">
      <c r="B923" s="2" t="s">
        <v>5699</v>
      </c>
      <c r="C923" s="5">
        <v>44509</v>
      </c>
      <c r="D923" s="2" t="s">
        <v>5700</v>
      </c>
      <c r="E923" t="s">
        <v>6150</v>
      </c>
      <c r="F923" s="2">
        <v>2</v>
      </c>
      <c r="G923" s="2" t="str">
        <f>INDEX(customers!$A$2:$I$1001,MATCH(orders!$D923,customers!$A$2:$A$1001,0), MATCH(orders!G$1,customers!$A$1:$I$1,0))</f>
        <v>Mitch Attwool</v>
      </c>
      <c r="H923" s="2" t="str">
        <f>IF(INDEX(customers!$A$2:$I$1001,MATCH(orders!$D923,customers!$A$2:$A$1001,0), MATCH(orders!H$1,customers!$A$1:$I$1,0)) = 0, " ", INDEX(customers!$A$2:$I$1001,MATCH(orders!$D923,customers!$A$2:$A$1001,0), MATCH(orders!H$1,customers!$A$1:$I$1,0)))</f>
        <v>mattwoolpl@nba.com</v>
      </c>
      <c r="I923" s="2" t="str">
        <f>_xlfn.XLOOKUP(D923,customers!$A$1:$A$1001,customers!$G$1:$G$1001,,0)</f>
        <v>United States</v>
      </c>
      <c r="J923" t="str">
        <f>INDEX(products!$A$1:$G$49,MATCH(orders!$E923,products!$A$1:$A$49,0), MATCH(orders!J$1,products!$A$1:$G$1,0))</f>
        <v>Lib</v>
      </c>
      <c r="K923" t="str">
        <f>INDEX(products!$A$1:$G$49,MATCH(orders!$E923,products!$A$1:$A$49,0), MATCH(orders!K$1,products!$A$1:$G$1,0))</f>
        <v>D</v>
      </c>
      <c r="L923" s="3">
        <f>INDEX(products!$A$1:$G$49,MATCH(orders!$E923,products!$A$1:$A$49,0), MATCH(orders!L$1,products!$A$1:$G$1,0))</f>
        <v>0.2</v>
      </c>
      <c r="M923" s="4">
        <f>INDEX(products!$A$1:$G$49,MATCH(orders!$E923,products!$A$1:$A$49,0), MATCH(orders!M$1,products!$A$1:$G$1,0))</f>
        <v>3.8849999999999998</v>
      </c>
      <c r="N923" s="4">
        <f t="shared" si="28"/>
        <v>7.77</v>
      </c>
      <c r="O923" t="str">
        <f t="shared" si="29"/>
        <v>Liberica</v>
      </c>
      <c r="P923" t="str" cm="1">
        <f t="array" ref="P923">_xlfn.IFS(K923 = "M", "Medium", K923 = "L", "Light", K923 = "D", "Dark")</f>
        <v>Dark</v>
      </c>
      <c r="Q923" t="str">
        <f>_xlfn.XLOOKUP(Orders[[#This Row],[Customer ID]],customers!$A$2:$A$1001,customers!$I$2:$I$1001,,0)</f>
        <v>No</v>
      </c>
    </row>
    <row r="924" spans="2:17" x14ac:dyDescent="0.35">
      <c r="B924" s="2" t="s">
        <v>5705</v>
      </c>
      <c r="C924" s="5">
        <v>44659</v>
      </c>
      <c r="D924" s="2" t="s">
        <v>5706</v>
      </c>
      <c r="E924" t="s">
        <v>6155</v>
      </c>
      <c r="F924" s="2">
        <v>6</v>
      </c>
      <c r="G924" s="2" t="str">
        <f>INDEX(customers!$A$2:$I$1001,MATCH(orders!$D924,customers!$A$2:$A$1001,0), MATCH(orders!G$1,customers!$A$1:$I$1,0))</f>
        <v>Charin Maplethorp</v>
      </c>
      <c r="H924" s="2" t="str">
        <f>IF(INDEX(customers!$A$2:$I$1001,MATCH(orders!$D924,customers!$A$2:$A$1001,0), MATCH(orders!H$1,customers!$A$1:$I$1,0)) = 0, " ", INDEX(customers!$A$2:$I$1001,MATCH(orders!$D924,customers!$A$2:$A$1001,0), MATCH(orders!H$1,customers!$A$1:$I$1,0)))</f>
        <v xml:space="preserve"> </v>
      </c>
      <c r="I924" s="2" t="str">
        <f>_xlfn.XLOOKUP(D924,customers!$A$1:$A$1001,customers!$G$1:$G$1001,,0)</f>
        <v>United States</v>
      </c>
      <c r="J924" t="str">
        <f>INDEX(products!$A$1:$G$49,MATCH(orders!$E924,products!$A$1:$A$49,0), MATCH(orders!J$1,products!$A$1:$G$1,0))</f>
        <v>Ara</v>
      </c>
      <c r="K924" t="str">
        <f>INDEX(products!$A$1:$G$49,MATCH(orders!$E924,products!$A$1:$A$49,0), MATCH(orders!K$1,products!$A$1:$G$1,0))</f>
        <v>M</v>
      </c>
      <c r="L924" s="3">
        <f>INDEX(products!$A$1:$G$49,MATCH(orders!$E924,products!$A$1:$A$49,0), MATCH(orders!L$1,products!$A$1:$G$1,0))</f>
        <v>1</v>
      </c>
      <c r="M924" s="4">
        <f>INDEX(products!$A$1:$G$49,MATCH(orders!$E924,products!$A$1:$A$49,0), MATCH(orders!M$1,products!$A$1:$G$1,0))</f>
        <v>11.25</v>
      </c>
      <c r="N924" s="4">
        <f t="shared" si="28"/>
        <v>67.5</v>
      </c>
      <c r="O924" t="str">
        <f t="shared" si="29"/>
        <v>Arabica</v>
      </c>
      <c r="P924" t="str" cm="1">
        <f t="array" ref="P924">_xlfn.IFS(K924 = "M", "Medium", K924 = "L", "Light", K924 = "D", "Dark")</f>
        <v>Medium</v>
      </c>
      <c r="Q924" t="str">
        <f>_xlfn.XLOOKUP(Orders[[#This Row],[Customer ID]],customers!$A$2:$A$1001,customers!$I$2:$I$1001,,0)</f>
        <v>Yes</v>
      </c>
    </row>
    <row r="925" spans="2:17" x14ac:dyDescent="0.35">
      <c r="B925" s="2" t="s">
        <v>5709</v>
      </c>
      <c r="C925" s="5">
        <v>43746</v>
      </c>
      <c r="D925" s="2" t="s">
        <v>5710</v>
      </c>
      <c r="E925" t="s">
        <v>6185</v>
      </c>
      <c r="F925" s="2">
        <v>1</v>
      </c>
      <c r="G925" s="2" t="str">
        <f>INDEX(customers!$A$2:$I$1001,MATCH(orders!$D925,customers!$A$2:$A$1001,0), MATCH(orders!G$1,customers!$A$1:$I$1,0))</f>
        <v>Goldie Wynes</v>
      </c>
      <c r="H925" s="2" t="str">
        <f>IF(INDEX(customers!$A$2:$I$1001,MATCH(orders!$D925,customers!$A$2:$A$1001,0), MATCH(orders!H$1,customers!$A$1:$I$1,0)) = 0, " ", INDEX(customers!$A$2:$I$1001,MATCH(orders!$D925,customers!$A$2:$A$1001,0), MATCH(orders!H$1,customers!$A$1:$I$1,0)))</f>
        <v>gwynespn@dagondesign.com</v>
      </c>
      <c r="I925" s="2" t="str">
        <f>_xlfn.XLOOKUP(D925,customers!$A$1:$A$1001,customers!$G$1:$G$1001,,0)</f>
        <v>United States</v>
      </c>
      <c r="J925" t="str">
        <f>INDEX(products!$A$1:$G$49,MATCH(orders!$E925,products!$A$1:$A$49,0), MATCH(orders!J$1,products!$A$1:$G$1,0))</f>
        <v>Exc</v>
      </c>
      <c r="K925" t="str">
        <f>INDEX(products!$A$1:$G$49,MATCH(orders!$E925,products!$A$1:$A$49,0), MATCH(orders!K$1,products!$A$1:$G$1,0))</f>
        <v>D</v>
      </c>
      <c r="L925" s="3">
        <f>INDEX(products!$A$1:$G$49,MATCH(orders!$E925,products!$A$1:$A$49,0), MATCH(orders!L$1,products!$A$1:$G$1,0))</f>
        <v>2.5</v>
      </c>
      <c r="M925" s="4">
        <f>INDEX(products!$A$1:$G$49,MATCH(orders!$E925,products!$A$1:$A$49,0), MATCH(orders!M$1,products!$A$1:$G$1,0))</f>
        <v>27.945</v>
      </c>
      <c r="N925" s="4">
        <f t="shared" si="28"/>
        <v>27.945</v>
      </c>
      <c r="O925" t="str">
        <f t="shared" si="29"/>
        <v>Excelsa</v>
      </c>
      <c r="P925" t="str" cm="1">
        <f t="array" ref="P925">_xlfn.IFS(K925 = "M", "Medium", K925 = "L", "Light", K925 = "D", "Dark")</f>
        <v>Dark</v>
      </c>
      <c r="Q925" t="str">
        <f>_xlfn.XLOOKUP(Orders[[#This Row],[Customer ID]],customers!$A$2:$A$1001,customers!$I$2:$I$1001,,0)</f>
        <v>No</v>
      </c>
    </row>
    <row r="926" spans="2:17" x14ac:dyDescent="0.35">
      <c r="B926" s="2" t="s">
        <v>5715</v>
      </c>
      <c r="C926" s="5">
        <v>44451</v>
      </c>
      <c r="D926" s="2" t="s">
        <v>5716</v>
      </c>
      <c r="E926" t="s">
        <v>6182</v>
      </c>
      <c r="F926" s="2">
        <v>3</v>
      </c>
      <c r="G926" s="2" t="str">
        <f>INDEX(customers!$A$2:$I$1001,MATCH(orders!$D926,customers!$A$2:$A$1001,0), MATCH(orders!G$1,customers!$A$1:$I$1,0))</f>
        <v>Celie MacCourt</v>
      </c>
      <c r="H926" s="2" t="str">
        <f>IF(INDEX(customers!$A$2:$I$1001,MATCH(orders!$D926,customers!$A$2:$A$1001,0), MATCH(orders!H$1,customers!$A$1:$I$1,0)) = 0, " ", INDEX(customers!$A$2:$I$1001,MATCH(orders!$D926,customers!$A$2:$A$1001,0), MATCH(orders!H$1,customers!$A$1:$I$1,0)))</f>
        <v>cmaccourtpo@amazon.com</v>
      </c>
      <c r="I926" s="2" t="str">
        <f>_xlfn.XLOOKUP(D926,customers!$A$1:$A$1001,customers!$G$1:$G$1001,,0)</f>
        <v>United States</v>
      </c>
      <c r="J926" t="str">
        <f>INDEX(products!$A$1:$G$49,MATCH(orders!$E926,products!$A$1:$A$49,0), MATCH(orders!J$1,products!$A$1:$G$1,0))</f>
        <v>Ara</v>
      </c>
      <c r="K926" t="str">
        <f>INDEX(products!$A$1:$G$49,MATCH(orders!$E926,products!$A$1:$A$49,0), MATCH(orders!K$1,products!$A$1:$G$1,0))</f>
        <v>L</v>
      </c>
      <c r="L926" s="3">
        <f>INDEX(products!$A$1:$G$49,MATCH(orders!$E926,products!$A$1:$A$49,0), MATCH(orders!L$1,products!$A$1:$G$1,0))</f>
        <v>2.5</v>
      </c>
      <c r="M926" s="4">
        <f>INDEX(products!$A$1:$G$49,MATCH(orders!$E926,products!$A$1:$A$49,0), MATCH(orders!M$1,products!$A$1:$G$1,0))</f>
        <v>29.784999999999997</v>
      </c>
      <c r="N926" s="4">
        <f t="shared" si="28"/>
        <v>89.35499999999999</v>
      </c>
      <c r="O926" t="str">
        <f t="shared" si="29"/>
        <v>Arabica</v>
      </c>
      <c r="P926" t="str" cm="1">
        <f t="array" ref="P926">_xlfn.IFS(K926 = "M", "Medium", K926 = "L", "Light", K926 = "D", "Dark")</f>
        <v>Light</v>
      </c>
      <c r="Q926" t="str">
        <f>_xlfn.XLOOKUP(Orders[[#This Row],[Customer ID]],customers!$A$2:$A$1001,customers!$I$2:$I$1001,,0)</f>
        <v>No</v>
      </c>
    </row>
    <row r="927" spans="2:17" x14ac:dyDescent="0.35">
      <c r="B927" s="2" t="s">
        <v>5720</v>
      </c>
      <c r="C927" s="5">
        <v>44770</v>
      </c>
      <c r="D927" s="2" t="s">
        <v>5554</v>
      </c>
      <c r="E927" t="s">
        <v>6157</v>
      </c>
      <c r="F927" s="2">
        <v>3</v>
      </c>
      <c r="G927" s="2" t="str">
        <f>INDEX(customers!$A$2:$I$1001,MATCH(orders!$D927,customers!$A$2:$A$1001,0), MATCH(orders!G$1,customers!$A$1:$I$1,0))</f>
        <v>Derick Snow</v>
      </c>
      <c r="H927" s="2" t="str">
        <f>IF(INDEX(customers!$A$2:$I$1001,MATCH(orders!$D927,customers!$A$2:$A$1001,0), MATCH(orders!H$1,customers!$A$1:$I$1,0)) = 0, " ", INDEX(customers!$A$2:$I$1001,MATCH(orders!$D927,customers!$A$2:$A$1001,0), MATCH(orders!H$1,customers!$A$1:$I$1,0)))</f>
        <v xml:space="preserve"> </v>
      </c>
      <c r="I927" s="2" t="str">
        <f>_xlfn.XLOOKUP(D927,customers!$A$1:$A$1001,customers!$G$1:$G$1001,,0)</f>
        <v>United States</v>
      </c>
      <c r="J927" t="str">
        <f>INDEX(products!$A$1:$G$49,MATCH(orders!$E927,products!$A$1:$A$49,0), MATCH(orders!J$1,products!$A$1:$G$1,0))</f>
        <v>Ara</v>
      </c>
      <c r="K927" t="str">
        <f>INDEX(products!$A$1:$G$49,MATCH(orders!$E927,products!$A$1:$A$49,0), MATCH(orders!K$1,products!$A$1:$G$1,0))</f>
        <v>M</v>
      </c>
      <c r="L927" s="3">
        <f>INDEX(products!$A$1:$G$49,MATCH(orders!$E927,products!$A$1:$A$49,0), MATCH(orders!L$1,products!$A$1:$G$1,0))</f>
        <v>0.5</v>
      </c>
      <c r="M927" s="4">
        <f>INDEX(products!$A$1:$G$49,MATCH(orders!$E927,products!$A$1:$A$49,0), MATCH(orders!M$1,products!$A$1:$G$1,0))</f>
        <v>6.75</v>
      </c>
      <c r="N927" s="4">
        <f t="shared" si="28"/>
        <v>20.25</v>
      </c>
      <c r="O927" t="str">
        <f t="shared" si="29"/>
        <v>Arabica</v>
      </c>
      <c r="P927" t="str" cm="1">
        <f t="array" ref="P927">_xlfn.IFS(K927 = "M", "Medium", K927 = "L", "Light", K927 = "D", "Dark")</f>
        <v>Medium</v>
      </c>
      <c r="Q927" t="str">
        <f>_xlfn.XLOOKUP(Orders[[#This Row],[Customer ID]],customers!$A$2:$A$1001,customers!$I$2:$I$1001,,0)</f>
        <v>No</v>
      </c>
    </row>
    <row r="928" spans="2:17" x14ac:dyDescent="0.35">
      <c r="B928" s="2" t="s">
        <v>5725</v>
      </c>
      <c r="C928" s="5">
        <v>44012</v>
      </c>
      <c r="D928" s="2" t="s">
        <v>5726</v>
      </c>
      <c r="E928" t="s">
        <v>6157</v>
      </c>
      <c r="F928" s="2">
        <v>5</v>
      </c>
      <c r="G928" s="2" t="str">
        <f>INDEX(customers!$A$2:$I$1001,MATCH(orders!$D928,customers!$A$2:$A$1001,0), MATCH(orders!G$1,customers!$A$1:$I$1,0))</f>
        <v>Evy Wilsone</v>
      </c>
      <c r="H928" s="2" t="str">
        <f>IF(INDEX(customers!$A$2:$I$1001,MATCH(orders!$D928,customers!$A$2:$A$1001,0), MATCH(orders!H$1,customers!$A$1:$I$1,0)) = 0, " ", INDEX(customers!$A$2:$I$1001,MATCH(orders!$D928,customers!$A$2:$A$1001,0), MATCH(orders!H$1,customers!$A$1:$I$1,0)))</f>
        <v>ewilsonepq@eepurl.com</v>
      </c>
      <c r="I928" s="2" t="str">
        <f>_xlfn.XLOOKUP(D928,customers!$A$1:$A$1001,customers!$G$1:$G$1001,,0)</f>
        <v>United States</v>
      </c>
      <c r="J928" t="str">
        <f>INDEX(products!$A$1:$G$49,MATCH(orders!$E928,products!$A$1:$A$49,0), MATCH(orders!J$1,products!$A$1:$G$1,0))</f>
        <v>Ara</v>
      </c>
      <c r="K928" t="str">
        <f>INDEX(products!$A$1:$G$49,MATCH(orders!$E928,products!$A$1:$A$49,0), MATCH(orders!K$1,products!$A$1:$G$1,0))</f>
        <v>M</v>
      </c>
      <c r="L928" s="3">
        <f>INDEX(products!$A$1:$G$49,MATCH(orders!$E928,products!$A$1:$A$49,0), MATCH(orders!L$1,products!$A$1:$G$1,0))</f>
        <v>0.5</v>
      </c>
      <c r="M928" s="4">
        <f>INDEX(products!$A$1:$G$49,MATCH(orders!$E928,products!$A$1:$A$49,0), MATCH(orders!M$1,products!$A$1:$G$1,0))</f>
        <v>6.75</v>
      </c>
      <c r="N928" s="4">
        <f t="shared" si="28"/>
        <v>33.75</v>
      </c>
      <c r="O928" t="str">
        <f t="shared" si="29"/>
        <v>Arabica</v>
      </c>
      <c r="P928" t="str" cm="1">
        <f t="array" ref="P928">_xlfn.IFS(K928 = "M", "Medium", K928 = "L", "Light", K928 = "D", "Dark")</f>
        <v>Medium</v>
      </c>
      <c r="Q928" t="str">
        <f>_xlfn.XLOOKUP(Orders[[#This Row],[Customer ID]],customers!$A$2:$A$1001,customers!$I$2:$I$1001,,0)</f>
        <v>Yes</v>
      </c>
    </row>
    <row r="929" spans="2:17" x14ac:dyDescent="0.35">
      <c r="B929" s="2" t="s">
        <v>5731</v>
      </c>
      <c r="C929" s="5">
        <v>43474</v>
      </c>
      <c r="D929" s="2" t="s">
        <v>5732</v>
      </c>
      <c r="E929" t="s">
        <v>6185</v>
      </c>
      <c r="F929" s="2">
        <v>4</v>
      </c>
      <c r="G929" s="2" t="str">
        <f>INDEX(customers!$A$2:$I$1001,MATCH(orders!$D929,customers!$A$2:$A$1001,0), MATCH(orders!G$1,customers!$A$1:$I$1,0))</f>
        <v>Dolores Duffie</v>
      </c>
      <c r="H929" s="2" t="str">
        <f>IF(INDEX(customers!$A$2:$I$1001,MATCH(orders!$D929,customers!$A$2:$A$1001,0), MATCH(orders!H$1,customers!$A$1:$I$1,0)) = 0, " ", INDEX(customers!$A$2:$I$1001,MATCH(orders!$D929,customers!$A$2:$A$1001,0), MATCH(orders!H$1,customers!$A$1:$I$1,0)))</f>
        <v>dduffiepr@time.com</v>
      </c>
      <c r="I929" s="2" t="str">
        <f>_xlfn.XLOOKUP(D929,customers!$A$1:$A$1001,customers!$G$1:$G$1001,,0)</f>
        <v>United States</v>
      </c>
      <c r="J929" t="str">
        <f>INDEX(products!$A$1:$G$49,MATCH(orders!$E929,products!$A$1:$A$49,0), MATCH(orders!J$1,products!$A$1:$G$1,0))</f>
        <v>Exc</v>
      </c>
      <c r="K929" t="str">
        <f>INDEX(products!$A$1:$G$49,MATCH(orders!$E929,products!$A$1:$A$49,0), MATCH(orders!K$1,products!$A$1:$G$1,0))</f>
        <v>D</v>
      </c>
      <c r="L929" s="3">
        <f>INDEX(products!$A$1:$G$49,MATCH(orders!$E929,products!$A$1:$A$49,0), MATCH(orders!L$1,products!$A$1:$G$1,0))</f>
        <v>2.5</v>
      </c>
      <c r="M929" s="4">
        <f>INDEX(products!$A$1:$G$49,MATCH(orders!$E929,products!$A$1:$A$49,0), MATCH(orders!M$1,products!$A$1:$G$1,0))</f>
        <v>27.945</v>
      </c>
      <c r="N929" s="4">
        <f t="shared" si="28"/>
        <v>111.78</v>
      </c>
      <c r="O929" t="str">
        <f t="shared" si="29"/>
        <v>Excelsa</v>
      </c>
      <c r="P929" t="str" cm="1">
        <f t="array" ref="P929">_xlfn.IFS(K929 = "M", "Medium", K929 = "L", "Light", K929 = "D", "Dark")</f>
        <v>Dark</v>
      </c>
      <c r="Q929" t="str">
        <f>_xlfn.XLOOKUP(Orders[[#This Row],[Customer ID]],customers!$A$2:$A$1001,customers!$I$2:$I$1001,,0)</f>
        <v>No</v>
      </c>
    </row>
    <row r="930" spans="2:17" x14ac:dyDescent="0.35">
      <c r="B930" s="2" t="s">
        <v>5737</v>
      </c>
      <c r="C930" s="5">
        <v>44754</v>
      </c>
      <c r="D930" s="2" t="s">
        <v>5738</v>
      </c>
      <c r="E930" t="s">
        <v>6166</v>
      </c>
      <c r="F930" s="2">
        <v>2</v>
      </c>
      <c r="G930" s="2" t="str">
        <f>INDEX(customers!$A$2:$I$1001,MATCH(orders!$D930,customers!$A$2:$A$1001,0), MATCH(orders!G$1,customers!$A$1:$I$1,0))</f>
        <v>Mathilda Matiasek</v>
      </c>
      <c r="H930" s="2" t="str">
        <f>IF(INDEX(customers!$A$2:$I$1001,MATCH(orders!$D930,customers!$A$2:$A$1001,0), MATCH(orders!H$1,customers!$A$1:$I$1,0)) = 0, " ", INDEX(customers!$A$2:$I$1001,MATCH(orders!$D930,customers!$A$2:$A$1001,0), MATCH(orders!H$1,customers!$A$1:$I$1,0)))</f>
        <v>mmatiasekps@ucoz.ru</v>
      </c>
      <c r="I930" s="2" t="str">
        <f>_xlfn.XLOOKUP(D930,customers!$A$1:$A$1001,customers!$G$1:$G$1001,,0)</f>
        <v>United States</v>
      </c>
      <c r="J930" t="str">
        <f>INDEX(products!$A$1:$G$49,MATCH(orders!$E930,products!$A$1:$A$49,0), MATCH(orders!J$1,products!$A$1:$G$1,0))</f>
        <v>Exc</v>
      </c>
      <c r="K930" t="str">
        <f>INDEX(products!$A$1:$G$49,MATCH(orders!$E930,products!$A$1:$A$49,0), MATCH(orders!K$1,products!$A$1:$G$1,0))</f>
        <v>M</v>
      </c>
      <c r="L930" s="3">
        <f>INDEX(products!$A$1:$G$49,MATCH(orders!$E930,products!$A$1:$A$49,0), MATCH(orders!L$1,products!$A$1:$G$1,0))</f>
        <v>2.5</v>
      </c>
      <c r="M930" s="4">
        <f>INDEX(products!$A$1:$G$49,MATCH(orders!$E930,products!$A$1:$A$49,0), MATCH(orders!M$1,products!$A$1:$G$1,0))</f>
        <v>31.624999999999996</v>
      </c>
      <c r="N930" s="4">
        <f t="shared" si="28"/>
        <v>63.249999999999993</v>
      </c>
      <c r="O930" t="str">
        <f t="shared" si="29"/>
        <v>Excelsa</v>
      </c>
      <c r="P930" t="str" cm="1">
        <f t="array" ref="P930">_xlfn.IFS(K930 = "M", "Medium", K930 = "L", "Light", K930 = "D", "Dark")</f>
        <v>Medium</v>
      </c>
      <c r="Q930" t="str">
        <f>_xlfn.XLOOKUP(Orders[[#This Row],[Customer ID]],customers!$A$2:$A$1001,customers!$I$2:$I$1001,,0)</f>
        <v>Yes</v>
      </c>
    </row>
    <row r="931" spans="2:17" x14ac:dyDescent="0.35">
      <c r="B931" s="2" t="s">
        <v>5742</v>
      </c>
      <c r="C931" s="5">
        <v>44165</v>
      </c>
      <c r="D931" s="2" t="s">
        <v>5743</v>
      </c>
      <c r="E931" t="s">
        <v>6184</v>
      </c>
      <c r="F931" s="2">
        <v>2</v>
      </c>
      <c r="G931" s="2" t="str">
        <f>INDEX(customers!$A$2:$I$1001,MATCH(orders!$D931,customers!$A$2:$A$1001,0), MATCH(orders!G$1,customers!$A$1:$I$1,0))</f>
        <v>Jarred Camillo</v>
      </c>
      <c r="H931" s="2" t="str">
        <f>IF(INDEX(customers!$A$2:$I$1001,MATCH(orders!$D931,customers!$A$2:$A$1001,0), MATCH(orders!H$1,customers!$A$1:$I$1,0)) = 0, " ", INDEX(customers!$A$2:$I$1001,MATCH(orders!$D931,customers!$A$2:$A$1001,0), MATCH(orders!H$1,customers!$A$1:$I$1,0)))</f>
        <v>jcamillopt@shinystat.com</v>
      </c>
      <c r="I931" s="2" t="str">
        <f>_xlfn.XLOOKUP(D931,customers!$A$1:$A$1001,customers!$G$1:$G$1001,,0)</f>
        <v>United States</v>
      </c>
      <c r="J931" t="str">
        <f>INDEX(products!$A$1:$G$49,MATCH(orders!$E931,products!$A$1:$A$49,0), MATCH(orders!J$1,products!$A$1:$G$1,0))</f>
        <v>Exc</v>
      </c>
      <c r="K931" t="str">
        <f>INDEX(products!$A$1:$G$49,MATCH(orders!$E931,products!$A$1:$A$49,0), MATCH(orders!K$1,products!$A$1:$G$1,0))</f>
        <v>L</v>
      </c>
      <c r="L931" s="3">
        <f>INDEX(products!$A$1:$G$49,MATCH(orders!$E931,products!$A$1:$A$49,0), MATCH(orders!L$1,products!$A$1:$G$1,0))</f>
        <v>0.2</v>
      </c>
      <c r="M931" s="4">
        <f>INDEX(products!$A$1:$G$49,MATCH(orders!$E931,products!$A$1:$A$49,0), MATCH(orders!M$1,products!$A$1:$G$1,0))</f>
        <v>4.4550000000000001</v>
      </c>
      <c r="N931" s="4">
        <f t="shared" si="28"/>
        <v>8.91</v>
      </c>
      <c r="O931" t="str">
        <f t="shared" si="29"/>
        <v>Excelsa</v>
      </c>
      <c r="P931" t="str" cm="1">
        <f t="array" ref="P931">_xlfn.IFS(K931 = "M", "Medium", K931 = "L", "Light", K931 = "D", "Dark")</f>
        <v>Light</v>
      </c>
      <c r="Q931" t="str">
        <f>_xlfn.XLOOKUP(Orders[[#This Row],[Customer ID]],customers!$A$2:$A$1001,customers!$I$2:$I$1001,,0)</f>
        <v>Yes</v>
      </c>
    </row>
    <row r="932" spans="2:17" x14ac:dyDescent="0.35">
      <c r="B932" s="2" t="s">
        <v>5748</v>
      </c>
      <c r="C932" s="5">
        <v>43546</v>
      </c>
      <c r="D932" s="2" t="s">
        <v>5749</v>
      </c>
      <c r="E932" t="s">
        <v>6183</v>
      </c>
      <c r="F932" s="2">
        <v>1</v>
      </c>
      <c r="G932" s="2" t="str">
        <f>INDEX(customers!$A$2:$I$1001,MATCH(orders!$D932,customers!$A$2:$A$1001,0), MATCH(orders!G$1,customers!$A$1:$I$1,0))</f>
        <v>Kameko Philbrick</v>
      </c>
      <c r="H932" s="2" t="str">
        <f>IF(INDEX(customers!$A$2:$I$1001,MATCH(orders!$D932,customers!$A$2:$A$1001,0), MATCH(orders!H$1,customers!$A$1:$I$1,0)) = 0, " ", INDEX(customers!$A$2:$I$1001,MATCH(orders!$D932,customers!$A$2:$A$1001,0), MATCH(orders!H$1,customers!$A$1:$I$1,0)))</f>
        <v>kphilbrickpu@cdc.gov</v>
      </c>
      <c r="I932" s="2" t="str">
        <f>_xlfn.XLOOKUP(D932,customers!$A$1:$A$1001,customers!$G$1:$G$1001,,0)</f>
        <v>United States</v>
      </c>
      <c r="J932" t="str">
        <f>INDEX(products!$A$1:$G$49,MATCH(orders!$E932,products!$A$1:$A$49,0), MATCH(orders!J$1,products!$A$1:$G$1,0))</f>
        <v>Exc</v>
      </c>
      <c r="K932" t="str">
        <f>INDEX(products!$A$1:$G$49,MATCH(orders!$E932,products!$A$1:$A$49,0), MATCH(orders!K$1,products!$A$1:$G$1,0))</f>
        <v>D</v>
      </c>
      <c r="L932" s="3">
        <f>INDEX(products!$A$1:$G$49,MATCH(orders!$E932,products!$A$1:$A$49,0), MATCH(orders!L$1,products!$A$1:$G$1,0))</f>
        <v>1</v>
      </c>
      <c r="M932" s="4">
        <f>INDEX(products!$A$1:$G$49,MATCH(orders!$E932,products!$A$1:$A$49,0), MATCH(orders!M$1,products!$A$1:$G$1,0))</f>
        <v>12.15</v>
      </c>
      <c r="N932" s="4">
        <f t="shared" si="28"/>
        <v>12.15</v>
      </c>
      <c r="O932" t="str">
        <f t="shared" si="29"/>
        <v>Excelsa</v>
      </c>
      <c r="P932" t="str" cm="1">
        <f t="array" ref="P932">_xlfn.IFS(K932 = "M", "Medium", K932 = "L", "Light", K932 = "D", "Dark")</f>
        <v>Dark</v>
      </c>
      <c r="Q932" t="str">
        <f>_xlfn.XLOOKUP(Orders[[#This Row],[Customer ID]],customers!$A$2:$A$1001,customers!$I$2:$I$1001,,0)</f>
        <v>Yes</v>
      </c>
    </row>
    <row r="933" spans="2:17" x14ac:dyDescent="0.35">
      <c r="B933" s="2" t="s">
        <v>5753</v>
      </c>
      <c r="C933" s="5">
        <v>44607</v>
      </c>
      <c r="D933" s="2" t="s">
        <v>5754</v>
      </c>
      <c r="E933" t="s">
        <v>6158</v>
      </c>
      <c r="F933" s="2">
        <v>4</v>
      </c>
      <c r="G933" s="2" t="str">
        <f>INDEX(customers!$A$2:$I$1001,MATCH(orders!$D933,customers!$A$2:$A$1001,0), MATCH(orders!G$1,customers!$A$1:$I$1,0))</f>
        <v>Mallory Shrimpling</v>
      </c>
      <c r="H933" s="2" t="str">
        <f>IF(INDEX(customers!$A$2:$I$1001,MATCH(orders!$D933,customers!$A$2:$A$1001,0), MATCH(orders!H$1,customers!$A$1:$I$1,0)) = 0, " ", INDEX(customers!$A$2:$I$1001,MATCH(orders!$D933,customers!$A$2:$A$1001,0), MATCH(orders!H$1,customers!$A$1:$I$1,0)))</f>
        <v xml:space="preserve"> </v>
      </c>
      <c r="I933" s="2" t="str">
        <f>_xlfn.XLOOKUP(D933,customers!$A$1:$A$1001,customers!$G$1:$G$1001,,0)</f>
        <v>United States</v>
      </c>
      <c r="J933" t="str">
        <f>INDEX(products!$A$1:$G$49,MATCH(orders!$E933,products!$A$1:$A$49,0), MATCH(orders!J$1,products!$A$1:$G$1,0))</f>
        <v>Ara</v>
      </c>
      <c r="K933" t="str">
        <f>INDEX(products!$A$1:$G$49,MATCH(orders!$E933,products!$A$1:$A$49,0), MATCH(orders!K$1,products!$A$1:$G$1,0))</f>
        <v>D</v>
      </c>
      <c r="L933" s="3">
        <f>INDEX(products!$A$1:$G$49,MATCH(orders!$E933,products!$A$1:$A$49,0), MATCH(orders!L$1,products!$A$1:$G$1,0))</f>
        <v>0.5</v>
      </c>
      <c r="M933" s="4">
        <f>INDEX(products!$A$1:$G$49,MATCH(orders!$E933,products!$A$1:$A$49,0), MATCH(orders!M$1,products!$A$1:$G$1,0))</f>
        <v>5.97</v>
      </c>
      <c r="N933" s="4">
        <f t="shared" si="28"/>
        <v>23.88</v>
      </c>
      <c r="O933" t="str">
        <f t="shared" si="29"/>
        <v>Arabica</v>
      </c>
      <c r="P933" t="str" cm="1">
        <f t="array" ref="P933">_xlfn.IFS(K933 = "M", "Medium", K933 = "L", "Light", K933 = "D", "Dark")</f>
        <v>Dark</v>
      </c>
      <c r="Q933" t="str">
        <f>_xlfn.XLOOKUP(Orders[[#This Row],[Customer ID]],customers!$A$2:$A$1001,customers!$I$2:$I$1001,,0)</f>
        <v>Yes</v>
      </c>
    </row>
    <row r="934" spans="2:17" x14ac:dyDescent="0.35">
      <c r="B934" s="2" t="s">
        <v>5757</v>
      </c>
      <c r="C934" s="5">
        <v>44117</v>
      </c>
      <c r="D934" s="2" t="s">
        <v>5758</v>
      </c>
      <c r="E934" t="s">
        <v>6141</v>
      </c>
      <c r="F934" s="2">
        <v>4</v>
      </c>
      <c r="G934" s="2" t="str">
        <f>INDEX(customers!$A$2:$I$1001,MATCH(orders!$D934,customers!$A$2:$A$1001,0), MATCH(orders!G$1,customers!$A$1:$I$1,0))</f>
        <v>Barnett Sillis</v>
      </c>
      <c r="H934" s="2" t="str">
        <f>IF(INDEX(customers!$A$2:$I$1001,MATCH(orders!$D934,customers!$A$2:$A$1001,0), MATCH(orders!H$1,customers!$A$1:$I$1,0)) = 0, " ", INDEX(customers!$A$2:$I$1001,MATCH(orders!$D934,customers!$A$2:$A$1001,0), MATCH(orders!H$1,customers!$A$1:$I$1,0)))</f>
        <v>bsillispw@istockphoto.com</v>
      </c>
      <c r="I934" s="2" t="str">
        <f>_xlfn.XLOOKUP(D934,customers!$A$1:$A$1001,customers!$G$1:$G$1001,,0)</f>
        <v>United States</v>
      </c>
      <c r="J934" t="str">
        <f>INDEX(products!$A$1:$G$49,MATCH(orders!$E934,products!$A$1:$A$49,0), MATCH(orders!J$1,products!$A$1:$G$1,0))</f>
        <v>Exc</v>
      </c>
      <c r="K934" t="str">
        <f>INDEX(products!$A$1:$G$49,MATCH(orders!$E934,products!$A$1:$A$49,0), MATCH(orders!K$1,products!$A$1:$G$1,0))</f>
        <v>M</v>
      </c>
      <c r="L934" s="3">
        <f>INDEX(products!$A$1:$G$49,MATCH(orders!$E934,products!$A$1:$A$49,0), MATCH(orders!L$1,products!$A$1:$G$1,0))</f>
        <v>1</v>
      </c>
      <c r="M934" s="4">
        <f>INDEX(products!$A$1:$G$49,MATCH(orders!$E934,products!$A$1:$A$49,0), MATCH(orders!M$1,products!$A$1:$G$1,0))</f>
        <v>13.75</v>
      </c>
      <c r="N934" s="4">
        <f t="shared" si="28"/>
        <v>55</v>
      </c>
      <c r="O934" t="str">
        <f t="shared" si="29"/>
        <v>Excelsa</v>
      </c>
      <c r="P934" t="str" cm="1">
        <f t="array" ref="P934">_xlfn.IFS(K934 = "M", "Medium", K934 = "L", "Light", K934 = "D", "Dark")</f>
        <v>Medium</v>
      </c>
      <c r="Q934" t="str">
        <f>_xlfn.XLOOKUP(Orders[[#This Row],[Customer ID]],customers!$A$2:$A$1001,customers!$I$2:$I$1001,,0)</f>
        <v>No</v>
      </c>
    </row>
    <row r="935" spans="2:17" x14ac:dyDescent="0.35">
      <c r="B935" s="2" t="s">
        <v>5763</v>
      </c>
      <c r="C935" s="5">
        <v>44557</v>
      </c>
      <c r="D935" s="2" t="s">
        <v>5764</v>
      </c>
      <c r="E935" t="s">
        <v>6177</v>
      </c>
      <c r="F935" s="2">
        <v>3</v>
      </c>
      <c r="G935" s="2" t="str">
        <f>INDEX(customers!$A$2:$I$1001,MATCH(orders!$D935,customers!$A$2:$A$1001,0), MATCH(orders!G$1,customers!$A$1:$I$1,0))</f>
        <v>Brenn Dundredge</v>
      </c>
      <c r="H935" s="2" t="str">
        <f>IF(INDEX(customers!$A$2:$I$1001,MATCH(orders!$D935,customers!$A$2:$A$1001,0), MATCH(orders!H$1,customers!$A$1:$I$1,0)) = 0, " ", INDEX(customers!$A$2:$I$1001,MATCH(orders!$D935,customers!$A$2:$A$1001,0), MATCH(orders!H$1,customers!$A$1:$I$1,0)))</f>
        <v xml:space="preserve"> </v>
      </c>
      <c r="I935" s="2" t="str">
        <f>_xlfn.XLOOKUP(D935,customers!$A$1:$A$1001,customers!$G$1:$G$1001,,0)</f>
        <v>United States</v>
      </c>
      <c r="J935" t="str">
        <f>INDEX(products!$A$1:$G$49,MATCH(orders!$E935,products!$A$1:$A$49,0), MATCH(orders!J$1,products!$A$1:$G$1,0))</f>
        <v>Rob</v>
      </c>
      <c r="K935" t="str">
        <f>INDEX(products!$A$1:$G$49,MATCH(orders!$E935,products!$A$1:$A$49,0), MATCH(orders!K$1,products!$A$1:$G$1,0))</f>
        <v>D</v>
      </c>
      <c r="L935" s="3">
        <f>INDEX(products!$A$1:$G$49,MATCH(orders!$E935,products!$A$1:$A$49,0), MATCH(orders!L$1,products!$A$1:$G$1,0))</f>
        <v>1</v>
      </c>
      <c r="M935" s="4">
        <f>INDEX(products!$A$1:$G$49,MATCH(orders!$E935,products!$A$1:$A$49,0), MATCH(orders!M$1,products!$A$1:$G$1,0))</f>
        <v>8.9499999999999993</v>
      </c>
      <c r="N935" s="4">
        <f t="shared" si="28"/>
        <v>26.849999999999998</v>
      </c>
      <c r="O935" t="str">
        <f t="shared" si="29"/>
        <v>Robusta</v>
      </c>
      <c r="P935" t="str" cm="1">
        <f t="array" ref="P935">_xlfn.IFS(K935 = "M", "Medium", K935 = "L", "Light", K935 = "D", "Dark")</f>
        <v>Dark</v>
      </c>
      <c r="Q935" t="str">
        <f>_xlfn.XLOOKUP(Orders[[#This Row],[Customer ID]],customers!$A$2:$A$1001,customers!$I$2:$I$1001,,0)</f>
        <v>Yes</v>
      </c>
    </row>
    <row r="936" spans="2:17" x14ac:dyDescent="0.35">
      <c r="B936" s="2" t="s">
        <v>5768</v>
      </c>
      <c r="C936" s="5">
        <v>44409</v>
      </c>
      <c r="D936" s="2" t="s">
        <v>5769</v>
      </c>
      <c r="E936" t="s">
        <v>6151</v>
      </c>
      <c r="F936" s="2">
        <v>5</v>
      </c>
      <c r="G936" s="2" t="str">
        <f>INDEX(customers!$A$2:$I$1001,MATCH(orders!$D936,customers!$A$2:$A$1001,0), MATCH(orders!G$1,customers!$A$1:$I$1,0))</f>
        <v>Read Cutts</v>
      </c>
      <c r="H936" s="2" t="str">
        <f>IF(INDEX(customers!$A$2:$I$1001,MATCH(orders!$D936,customers!$A$2:$A$1001,0), MATCH(orders!H$1,customers!$A$1:$I$1,0)) = 0, " ", INDEX(customers!$A$2:$I$1001,MATCH(orders!$D936,customers!$A$2:$A$1001,0), MATCH(orders!H$1,customers!$A$1:$I$1,0)))</f>
        <v>rcuttspy@techcrunch.com</v>
      </c>
      <c r="I936" s="2" t="str">
        <f>_xlfn.XLOOKUP(D936,customers!$A$1:$A$1001,customers!$G$1:$G$1001,,0)</f>
        <v>United States</v>
      </c>
      <c r="J936" t="str">
        <f>INDEX(products!$A$1:$G$49,MATCH(orders!$E936,products!$A$1:$A$49,0), MATCH(orders!J$1,products!$A$1:$G$1,0))</f>
        <v>Rob</v>
      </c>
      <c r="K936" t="str">
        <f>INDEX(products!$A$1:$G$49,MATCH(orders!$E936,products!$A$1:$A$49,0), MATCH(orders!K$1,products!$A$1:$G$1,0))</f>
        <v>M</v>
      </c>
      <c r="L936" s="3">
        <f>INDEX(products!$A$1:$G$49,MATCH(orders!$E936,products!$A$1:$A$49,0), MATCH(orders!L$1,products!$A$1:$G$1,0))</f>
        <v>2.5</v>
      </c>
      <c r="M936" s="4">
        <f>INDEX(products!$A$1:$G$49,MATCH(orders!$E936,products!$A$1:$A$49,0), MATCH(orders!M$1,products!$A$1:$G$1,0))</f>
        <v>22.884999999999998</v>
      </c>
      <c r="N936" s="4">
        <f t="shared" si="28"/>
        <v>114.42499999999998</v>
      </c>
      <c r="O936" t="str">
        <f t="shared" si="29"/>
        <v>Robusta</v>
      </c>
      <c r="P936" t="str" cm="1">
        <f t="array" ref="P936">_xlfn.IFS(K936 = "M", "Medium", K936 = "L", "Light", K936 = "D", "Dark")</f>
        <v>Medium</v>
      </c>
      <c r="Q936" t="str">
        <f>_xlfn.XLOOKUP(Orders[[#This Row],[Customer ID]],customers!$A$2:$A$1001,customers!$I$2:$I$1001,,0)</f>
        <v>No</v>
      </c>
    </row>
    <row r="937" spans="2:17" x14ac:dyDescent="0.35">
      <c r="B937" s="2" t="s">
        <v>5774</v>
      </c>
      <c r="C937" s="5">
        <v>44153</v>
      </c>
      <c r="D937" s="2" t="s">
        <v>5775</v>
      </c>
      <c r="E937" t="s">
        <v>6175</v>
      </c>
      <c r="F937" s="2">
        <v>6</v>
      </c>
      <c r="G937" s="2" t="str">
        <f>INDEX(customers!$A$2:$I$1001,MATCH(orders!$D937,customers!$A$2:$A$1001,0), MATCH(orders!G$1,customers!$A$1:$I$1,0))</f>
        <v>Michale Delves</v>
      </c>
      <c r="H937" s="2" t="str">
        <f>IF(INDEX(customers!$A$2:$I$1001,MATCH(orders!$D937,customers!$A$2:$A$1001,0), MATCH(orders!H$1,customers!$A$1:$I$1,0)) = 0, " ", INDEX(customers!$A$2:$I$1001,MATCH(orders!$D937,customers!$A$2:$A$1001,0), MATCH(orders!H$1,customers!$A$1:$I$1,0)))</f>
        <v>mdelvespz@nature.com</v>
      </c>
      <c r="I937" s="2" t="str">
        <f>_xlfn.XLOOKUP(D937,customers!$A$1:$A$1001,customers!$G$1:$G$1001,,0)</f>
        <v>United States</v>
      </c>
      <c r="J937" t="str">
        <f>INDEX(products!$A$1:$G$49,MATCH(orders!$E937,products!$A$1:$A$49,0), MATCH(orders!J$1,products!$A$1:$G$1,0))</f>
        <v>Ara</v>
      </c>
      <c r="K937" t="str">
        <f>INDEX(products!$A$1:$G$49,MATCH(orders!$E937,products!$A$1:$A$49,0), MATCH(orders!K$1,products!$A$1:$G$1,0))</f>
        <v>M</v>
      </c>
      <c r="L937" s="3">
        <f>INDEX(products!$A$1:$G$49,MATCH(orders!$E937,products!$A$1:$A$49,0), MATCH(orders!L$1,products!$A$1:$G$1,0))</f>
        <v>2.5</v>
      </c>
      <c r="M937" s="4">
        <f>INDEX(products!$A$1:$G$49,MATCH(orders!$E937,products!$A$1:$A$49,0), MATCH(orders!M$1,products!$A$1:$G$1,0))</f>
        <v>25.874999999999996</v>
      </c>
      <c r="N937" s="4">
        <f t="shared" si="28"/>
        <v>155.24999999999997</v>
      </c>
      <c r="O937" t="str">
        <f t="shared" si="29"/>
        <v>Arabica</v>
      </c>
      <c r="P937" t="str" cm="1">
        <f t="array" ref="P937">_xlfn.IFS(K937 = "M", "Medium", K937 = "L", "Light", K937 = "D", "Dark")</f>
        <v>Medium</v>
      </c>
      <c r="Q937" t="str">
        <f>_xlfn.XLOOKUP(Orders[[#This Row],[Customer ID]],customers!$A$2:$A$1001,customers!$I$2:$I$1001,,0)</f>
        <v>Yes</v>
      </c>
    </row>
    <row r="938" spans="2:17" x14ac:dyDescent="0.35">
      <c r="B938" s="2" t="s">
        <v>5780</v>
      </c>
      <c r="C938" s="5">
        <v>44493</v>
      </c>
      <c r="D938" s="2" t="s">
        <v>5781</v>
      </c>
      <c r="E938" t="s">
        <v>6169</v>
      </c>
      <c r="F938" s="2">
        <v>3</v>
      </c>
      <c r="G938" s="2" t="str">
        <f>INDEX(customers!$A$2:$I$1001,MATCH(orders!$D938,customers!$A$2:$A$1001,0), MATCH(orders!G$1,customers!$A$1:$I$1,0))</f>
        <v>Devland Gritton</v>
      </c>
      <c r="H938" s="2" t="str">
        <f>IF(INDEX(customers!$A$2:$I$1001,MATCH(orders!$D938,customers!$A$2:$A$1001,0), MATCH(orders!H$1,customers!$A$1:$I$1,0)) = 0, " ", INDEX(customers!$A$2:$I$1001,MATCH(orders!$D938,customers!$A$2:$A$1001,0), MATCH(orders!H$1,customers!$A$1:$I$1,0)))</f>
        <v>dgrittonq0@nydailynews.com</v>
      </c>
      <c r="I938" s="2" t="str">
        <f>_xlfn.XLOOKUP(D938,customers!$A$1:$A$1001,customers!$G$1:$G$1001,,0)</f>
        <v>United States</v>
      </c>
      <c r="J938" t="str">
        <f>INDEX(products!$A$1:$G$49,MATCH(orders!$E938,products!$A$1:$A$49,0), MATCH(orders!J$1,products!$A$1:$G$1,0))</f>
        <v>Lib</v>
      </c>
      <c r="K938" t="str">
        <f>INDEX(products!$A$1:$G$49,MATCH(orders!$E938,products!$A$1:$A$49,0), MATCH(orders!K$1,products!$A$1:$G$1,0))</f>
        <v>D</v>
      </c>
      <c r="L938" s="3">
        <f>INDEX(products!$A$1:$G$49,MATCH(orders!$E938,products!$A$1:$A$49,0), MATCH(orders!L$1,products!$A$1:$G$1,0))</f>
        <v>0.5</v>
      </c>
      <c r="M938" s="4">
        <f>INDEX(products!$A$1:$G$49,MATCH(orders!$E938,products!$A$1:$A$49,0), MATCH(orders!M$1,products!$A$1:$G$1,0))</f>
        <v>7.77</v>
      </c>
      <c r="N938" s="4">
        <f t="shared" si="28"/>
        <v>23.31</v>
      </c>
      <c r="O938" t="str">
        <f t="shared" si="29"/>
        <v>Liberica</v>
      </c>
      <c r="P938" t="str" cm="1">
        <f t="array" ref="P938">_xlfn.IFS(K938 = "M", "Medium", K938 = "L", "Light", K938 = "D", "Dark")</f>
        <v>Dark</v>
      </c>
      <c r="Q938" t="str">
        <f>_xlfn.XLOOKUP(Orders[[#This Row],[Customer ID]],customers!$A$2:$A$1001,customers!$I$2:$I$1001,,0)</f>
        <v>Yes</v>
      </c>
    </row>
    <row r="939" spans="2:17" x14ac:dyDescent="0.35">
      <c r="B939" s="2" t="s">
        <v>5780</v>
      </c>
      <c r="C939" s="5">
        <v>44493</v>
      </c>
      <c r="D939" s="2" t="s">
        <v>5781</v>
      </c>
      <c r="E939" t="s">
        <v>6151</v>
      </c>
      <c r="F939" s="2">
        <v>4</v>
      </c>
      <c r="G939" s="2" t="str">
        <f>INDEX(customers!$A$2:$I$1001,MATCH(orders!$D939,customers!$A$2:$A$1001,0), MATCH(orders!G$1,customers!$A$1:$I$1,0))</f>
        <v>Devland Gritton</v>
      </c>
      <c r="H939" s="2" t="str">
        <f>IF(INDEX(customers!$A$2:$I$1001,MATCH(orders!$D939,customers!$A$2:$A$1001,0), MATCH(orders!H$1,customers!$A$1:$I$1,0)) = 0, " ", INDEX(customers!$A$2:$I$1001,MATCH(orders!$D939,customers!$A$2:$A$1001,0), MATCH(orders!H$1,customers!$A$1:$I$1,0)))</f>
        <v>dgrittonq0@nydailynews.com</v>
      </c>
      <c r="I939" s="2" t="str">
        <f>_xlfn.XLOOKUP(D939,customers!$A$1:$A$1001,customers!$G$1:$G$1001,,0)</f>
        <v>United States</v>
      </c>
      <c r="J939" t="str">
        <f>INDEX(products!$A$1:$G$49,MATCH(orders!$E939,products!$A$1:$A$49,0), MATCH(orders!J$1,products!$A$1:$G$1,0))</f>
        <v>Rob</v>
      </c>
      <c r="K939" t="str">
        <f>INDEX(products!$A$1:$G$49,MATCH(orders!$E939,products!$A$1:$A$49,0), MATCH(orders!K$1,products!$A$1:$G$1,0))</f>
        <v>M</v>
      </c>
      <c r="L939" s="3">
        <f>INDEX(products!$A$1:$G$49,MATCH(orders!$E939,products!$A$1:$A$49,0), MATCH(orders!L$1,products!$A$1:$G$1,0))</f>
        <v>2.5</v>
      </c>
      <c r="M939" s="4">
        <f>INDEX(products!$A$1:$G$49,MATCH(orders!$E939,products!$A$1:$A$49,0), MATCH(orders!M$1,products!$A$1:$G$1,0))</f>
        <v>22.884999999999998</v>
      </c>
      <c r="N939" s="4">
        <f t="shared" si="28"/>
        <v>91.539999999999992</v>
      </c>
      <c r="O939" t="str">
        <f t="shared" si="29"/>
        <v>Robusta</v>
      </c>
      <c r="P939" t="str" cm="1">
        <f t="array" ref="P939">_xlfn.IFS(K939 = "M", "Medium", K939 = "L", "Light", K939 = "D", "Dark")</f>
        <v>Medium</v>
      </c>
      <c r="Q939" t="str">
        <f>_xlfn.XLOOKUP(Orders[[#This Row],[Customer ID]],customers!$A$2:$A$1001,customers!$I$2:$I$1001,,0)</f>
        <v>Yes</v>
      </c>
    </row>
    <row r="940" spans="2:17" x14ac:dyDescent="0.35">
      <c r="B940" s="2" t="s">
        <v>5791</v>
      </c>
      <c r="C940" s="5">
        <v>43829</v>
      </c>
      <c r="D940" s="2" t="s">
        <v>5792</v>
      </c>
      <c r="E940" t="s">
        <v>6171</v>
      </c>
      <c r="F940" s="2">
        <v>5</v>
      </c>
      <c r="G940" s="2" t="str">
        <f>INDEX(customers!$A$2:$I$1001,MATCH(orders!$D940,customers!$A$2:$A$1001,0), MATCH(orders!G$1,customers!$A$1:$I$1,0))</f>
        <v>Dell Gut</v>
      </c>
      <c r="H940" s="2" t="str">
        <f>IF(INDEX(customers!$A$2:$I$1001,MATCH(orders!$D940,customers!$A$2:$A$1001,0), MATCH(orders!H$1,customers!$A$1:$I$1,0)) = 0, " ", INDEX(customers!$A$2:$I$1001,MATCH(orders!$D940,customers!$A$2:$A$1001,0), MATCH(orders!H$1,customers!$A$1:$I$1,0)))</f>
        <v>dgutq2@umich.edu</v>
      </c>
      <c r="I940" s="2" t="str">
        <f>_xlfn.XLOOKUP(D940,customers!$A$1:$A$1001,customers!$G$1:$G$1001,,0)</f>
        <v>United States</v>
      </c>
      <c r="J940" t="str">
        <f>INDEX(products!$A$1:$G$49,MATCH(orders!$E940,products!$A$1:$A$49,0), MATCH(orders!J$1,products!$A$1:$G$1,0))</f>
        <v>Exc</v>
      </c>
      <c r="K940" t="str">
        <f>INDEX(products!$A$1:$G$49,MATCH(orders!$E940,products!$A$1:$A$49,0), MATCH(orders!K$1,products!$A$1:$G$1,0))</f>
        <v>L</v>
      </c>
      <c r="L940" s="3">
        <f>INDEX(products!$A$1:$G$49,MATCH(orders!$E940,products!$A$1:$A$49,0), MATCH(orders!L$1,products!$A$1:$G$1,0))</f>
        <v>1</v>
      </c>
      <c r="M940" s="4">
        <f>INDEX(products!$A$1:$G$49,MATCH(orders!$E940,products!$A$1:$A$49,0), MATCH(orders!M$1,products!$A$1:$G$1,0))</f>
        <v>14.85</v>
      </c>
      <c r="N940" s="4">
        <f t="shared" si="28"/>
        <v>74.25</v>
      </c>
      <c r="O940" t="str">
        <f t="shared" si="29"/>
        <v>Excelsa</v>
      </c>
      <c r="P940" t="str" cm="1">
        <f t="array" ref="P940">_xlfn.IFS(K940 = "M", "Medium", K940 = "L", "Light", K940 = "D", "Dark")</f>
        <v>Light</v>
      </c>
      <c r="Q940" t="str">
        <f>_xlfn.XLOOKUP(Orders[[#This Row],[Customer ID]],customers!$A$2:$A$1001,customers!$I$2:$I$1001,,0)</f>
        <v>Yes</v>
      </c>
    </row>
    <row r="941" spans="2:17" x14ac:dyDescent="0.35">
      <c r="B941" s="2" t="s">
        <v>5797</v>
      </c>
      <c r="C941" s="5">
        <v>44229</v>
      </c>
      <c r="D941" s="2" t="s">
        <v>5798</v>
      </c>
      <c r="E941" t="s">
        <v>6145</v>
      </c>
      <c r="F941" s="2">
        <v>6</v>
      </c>
      <c r="G941" s="2" t="str">
        <f>INDEX(customers!$A$2:$I$1001,MATCH(orders!$D941,customers!$A$2:$A$1001,0), MATCH(orders!G$1,customers!$A$1:$I$1,0))</f>
        <v>Willy Pummery</v>
      </c>
      <c r="H941" s="2" t="str">
        <f>IF(INDEX(customers!$A$2:$I$1001,MATCH(orders!$D941,customers!$A$2:$A$1001,0), MATCH(orders!H$1,customers!$A$1:$I$1,0)) = 0, " ", INDEX(customers!$A$2:$I$1001,MATCH(orders!$D941,customers!$A$2:$A$1001,0), MATCH(orders!H$1,customers!$A$1:$I$1,0)))</f>
        <v>wpummeryq3@topsy.com</v>
      </c>
      <c r="I941" s="2" t="str">
        <f>_xlfn.XLOOKUP(D941,customers!$A$1:$A$1001,customers!$G$1:$G$1001,,0)</f>
        <v>United States</v>
      </c>
      <c r="J941" t="str">
        <f>INDEX(products!$A$1:$G$49,MATCH(orders!$E941,products!$A$1:$A$49,0), MATCH(orders!J$1,products!$A$1:$G$1,0))</f>
        <v>Lib</v>
      </c>
      <c r="K941" t="str">
        <f>INDEX(products!$A$1:$G$49,MATCH(orders!$E941,products!$A$1:$A$49,0), MATCH(orders!K$1,products!$A$1:$G$1,0))</f>
        <v>L</v>
      </c>
      <c r="L941" s="3">
        <f>INDEX(products!$A$1:$G$49,MATCH(orders!$E941,products!$A$1:$A$49,0), MATCH(orders!L$1,products!$A$1:$G$1,0))</f>
        <v>0.2</v>
      </c>
      <c r="M941" s="4">
        <f>INDEX(products!$A$1:$G$49,MATCH(orders!$E941,products!$A$1:$A$49,0), MATCH(orders!M$1,products!$A$1:$G$1,0))</f>
        <v>4.7549999999999999</v>
      </c>
      <c r="N941" s="4">
        <f t="shared" si="28"/>
        <v>28.53</v>
      </c>
      <c r="O941" t="str">
        <f t="shared" si="29"/>
        <v>Liberica</v>
      </c>
      <c r="P941" t="str" cm="1">
        <f t="array" ref="P941">_xlfn.IFS(K941 = "M", "Medium", K941 = "L", "Light", K941 = "D", "Dark")</f>
        <v>Light</v>
      </c>
      <c r="Q941" t="str">
        <f>_xlfn.XLOOKUP(Orders[[#This Row],[Customer ID]],customers!$A$2:$A$1001,customers!$I$2:$I$1001,,0)</f>
        <v>No</v>
      </c>
    </row>
    <row r="942" spans="2:17" x14ac:dyDescent="0.35">
      <c r="B942" s="2" t="s">
        <v>5803</v>
      </c>
      <c r="C942" s="5">
        <v>44332</v>
      </c>
      <c r="D942" s="2" t="s">
        <v>5804</v>
      </c>
      <c r="E942" t="s">
        <v>6173</v>
      </c>
      <c r="F942" s="2">
        <v>2</v>
      </c>
      <c r="G942" s="2" t="str">
        <f>INDEX(customers!$A$2:$I$1001,MATCH(orders!$D942,customers!$A$2:$A$1001,0), MATCH(orders!G$1,customers!$A$1:$I$1,0))</f>
        <v>Geoffrey Siuda</v>
      </c>
      <c r="H942" s="2" t="str">
        <f>IF(INDEX(customers!$A$2:$I$1001,MATCH(orders!$D942,customers!$A$2:$A$1001,0), MATCH(orders!H$1,customers!$A$1:$I$1,0)) = 0, " ", INDEX(customers!$A$2:$I$1001,MATCH(orders!$D942,customers!$A$2:$A$1001,0), MATCH(orders!H$1,customers!$A$1:$I$1,0)))</f>
        <v>gsiudaq4@nytimes.com</v>
      </c>
      <c r="I942" s="2" t="str">
        <f>_xlfn.XLOOKUP(D942,customers!$A$1:$A$1001,customers!$G$1:$G$1001,,0)</f>
        <v>United States</v>
      </c>
      <c r="J942" t="str">
        <f>INDEX(products!$A$1:$G$49,MATCH(orders!$E942,products!$A$1:$A$49,0), MATCH(orders!J$1,products!$A$1:$G$1,0))</f>
        <v>Rob</v>
      </c>
      <c r="K942" t="str">
        <f>INDEX(products!$A$1:$G$49,MATCH(orders!$E942,products!$A$1:$A$49,0), MATCH(orders!K$1,products!$A$1:$G$1,0))</f>
        <v>L</v>
      </c>
      <c r="L942" s="3">
        <f>INDEX(products!$A$1:$G$49,MATCH(orders!$E942,products!$A$1:$A$49,0), MATCH(orders!L$1,products!$A$1:$G$1,0))</f>
        <v>0.5</v>
      </c>
      <c r="M942" s="4">
        <f>INDEX(products!$A$1:$G$49,MATCH(orders!$E942,products!$A$1:$A$49,0), MATCH(orders!M$1,products!$A$1:$G$1,0))</f>
        <v>7.169999999999999</v>
      </c>
      <c r="N942" s="4">
        <f t="shared" si="28"/>
        <v>14.339999999999998</v>
      </c>
      <c r="O942" t="str">
        <f t="shared" si="29"/>
        <v>Robusta</v>
      </c>
      <c r="P942" t="str" cm="1">
        <f t="array" ref="P942">_xlfn.IFS(K942 = "M", "Medium", K942 = "L", "Light", K942 = "D", "Dark")</f>
        <v>Light</v>
      </c>
      <c r="Q942" t="str">
        <f>_xlfn.XLOOKUP(Orders[[#This Row],[Customer ID]],customers!$A$2:$A$1001,customers!$I$2:$I$1001,,0)</f>
        <v>Yes</v>
      </c>
    </row>
    <row r="943" spans="2:17" x14ac:dyDescent="0.35">
      <c r="B943" s="2" t="s">
        <v>5809</v>
      </c>
      <c r="C943" s="5">
        <v>44674</v>
      </c>
      <c r="D943" s="2" t="s">
        <v>5810</v>
      </c>
      <c r="E943" t="s">
        <v>6180</v>
      </c>
      <c r="F943" s="2">
        <v>2</v>
      </c>
      <c r="G943" s="2" t="str">
        <f>INDEX(customers!$A$2:$I$1001,MATCH(orders!$D943,customers!$A$2:$A$1001,0), MATCH(orders!G$1,customers!$A$1:$I$1,0))</f>
        <v>Henderson Crowne</v>
      </c>
      <c r="H943" s="2" t="str">
        <f>IF(INDEX(customers!$A$2:$I$1001,MATCH(orders!$D943,customers!$A$2:$A$1001,0), MATCH(orders!H$1,customers!$A$1:$I$1,0)) = 0, " ", INDEX(customers!$A$2:$I$1001,MATCH(orders!$D943,customers!$A$2:$A$1001,0), MATCH(orders!H$1,customers!$A$1:$I$1,0)))</f>
        <v>hcrowneq5@wufoo.com</v>
      </c>
      <c r="I943" s="2" t="str">
        <f>_xlfn.XLOOKUP(D943,customers!$A$1:$A$1001,customers!$G$1:$G$1001,,0)</f>
        <v>Ireland</v>
      </c>
      <c r="J943" t="str">
        <f>INDEX(products!$A$1:$G$49,MATCH(orders!$E943,products!$A$1:$A$49,0), MATCH(orders!J$1,products!$A$1:$G$1,0))</f>
        <v>Ara</v>
      </c>
      <c r="K943" t="str">
        <f>INDEX(products!$A$1:$G$49,MATCH(orders!$E943,products!$A$1:$A$49,0), MATCH(orders!K$1,products!$A$1:$G$1,0))</f>
        <v>L</v>
      </c>
      <c r="L943" s="3">
        <f>INDEX(products!$A$1:$G$49,MATCH(orders!$E943,products!$A$1:$A$49,0), MATCH(orders!L$1,products!$A$1:$G$1,0))</f>
        <v>0.5</v>
      </c>
      <c r="M943" s="4">
        <f>INDEX(products!$A$1:$G$49,MATCH(orders!$E943,products!$A$1:$A$49,0), MATCH(orders!M$1,products!$A$1:$G$1,0))</f>
        <v>7.77</v>
      </c>
      <c r="N943" s="4">
        <f t="shared" si="28"/>
        <v>15.54</v>
      </c>
      <c r="O943" t="str">
        <f t="shared" si="29"/>
        <v>Arabica</v>
      </c>
      <c r="P943" t="str" cm="1">
        <f t="array" ref="P943">_xlfn.IFS(K943 = "M", "Medium", K943 = "L", "Light", K943 = "D", "Dark")</f>
        <v>Light</v>
      </c>
      <c r="Q943" t="str">
        <f>_xlfn.XLOOKUP(Orders[[#This Row],[Customer ID]],customers!$A$2:$A$1001,customers!$I$2:$I$1001,,0)</f>
        <v>Yes</v>
      </c>
    </row>
    <row r="944" spans="2:17" x14ac:dyDescent="0.35">
      <c r="B944" s="2" t="s">
        <v>5816</v>
      </c>
      <c r="C944" s="5">
        <v>44464</v>
      </c>
      <c r="D944" s="2" t="s">
        <v>5817</v>
      </c>
      <c r="E944" t="s">
        <v>6179</v>
      </c>
      <c r="F944" s="2">
        <v>3</v>
      </c>
      <c r="G944" s="2" t="str">
        <f>INDEX(customers!$A$2:$I$1001,MATCH(orders!$D944,customers!$A$2:$A$1001,0), MATCH(orders!G$1,customers!$A$1:$I$1,0))</f>
        <v>Vernor Pawsey</v>
      </c>
      <c r="H944" s="2" t="str">
        <f>IF(INDEX(customers!$A$2:$I$1001,MATCH(orders!$D944,customers!$A$2:$A$1001,0), MATCH(orders!H$1,customers!$A$1:$I$1,0)) = 0, " ", INDEX(customers!$A$2:$I$1001,MATCH(orders!$D944,customers!$A$2:$A$1001,0), MATCH(orders!H$1,customers!$A$1:$I$1,0)))</f>
        <v>vpawseyq6@tiny.cc</v>
      </c>
      <c r="I944" s="2" t="str">
        <f>_xlfn.XLOOKUP(D944,customers!$A$1:$A$1001,customers!$G$1:$G$1001,,0)</f>
        <v>United States</v>
      </c>
      <c r="J944" t="str">
        <f>INDEX(products!$A$1:$G$49,MATCH(orders!$E944,products!$A$1:$A$49,0), MATCH(orders!J$1,products!$A$1:$G$1,0))</f>
        <v>Rob</v>
      </c>
      <c r="K944" t="str">
        <f>INDEX(products!$A$1:$G$49,MATCH(orders!$E944,products!$A$1:$A$49,0), MATCH(orders!K$1,products!$A$1:$G$1,0))</f>
        <v>L</v>
      </c>
      <c r="L944" s="3">
        <f>INDEX(products!$A$1:$G$49,MATCH(orders!$E944,products!$A$1:$A$49,0), MATCH(orders!L$1,products!$A$1:$G$1,0))</f>
        <v>1</v>
      </c>
      <c r="M944" s="4">
        <f>INDEX(products!$A$1:$G$49,MATCH(orders!$E944,products!$A$1:$A$49,0), MATCH(orders!M$1,products!$A$1:$G$1,0))</f>
        <v>11.95</v>
      </c>
      <c r="N944" s="4">
        <f t="shared" si="28"/>
        <v>35.849999999999994</v>
      </c>
      <c r="O944" t="str">
        <f t="shared" si="29"/>
        <v>Robusta</v>
      </c>
      <c r="P944" t="str" cm="1">
        <f t="array" ref="P944">_xlfn.IFS(K944 = "M", "Medium", K944 = "L", "Light", K944 = "D", "Dark")</f>
        <v>Light</v>
      </c>
      <c r="Q944" t="str">
        <f>_xlfn.XLOOKUP(Orders[[#This Row],[Customer ID]],customers!$A$2:$A$1001,customers!$I$2:$I$1001,,0)</f>
        <v>No</v>
      </c>
    </row>
    <row r="945" spans="2:17" x14ac:dyDescent="0.35">
      <c r="B945" s="2" t="s">
        <v>5822</v>
      </c>
      <c r="C945" s="5">
        <v>44719</v>
      </c>
      <c r="D945" s="2" t="s">
        <v>5823</v>
      </c>
      <c r="E945" t="s">
        <v>6180</v>
      </c>
      <c r="F945" s="2">
        <v>6</v>
      </c>
      <c r="G945" s="2" t="str">
        <f>INDEX(customers!$A$2:$I$1001,MATCH(orders!$D945,customers!$A$2:$A$1001,0), MATCH(orders!G$1,customers!$A$1:$I$1,0))</f>
        <v>Augustin Waterhouse</v>
      </c>
      <c r="H945" s="2" t="str">
        <f>IF(INDEX(customers!$A$2:$I$1001,MATCH(orders!$D945,customers!$A$2:$A$1001,0), MATCH(orders!H$1,customers!$A$1:$I$1,0)) = 0, " ", INDEX(customers!$A$2:$I$1001,MATCH(orders!$D945,customers!$A$2:$A$1001,0), MATCH(orders!H$1,customers!$A$1:$I$1,0)))</f>
        <v>awaterhouseq7@istockphoto.com</v>
      </c>
      <c r="I945" s="2" t="str">
        <f>_xlfn.XLOOKUP(D945,customers!$A$1:$A$1001,customers!$G$1:$G$1001,,0)</f>
        <v>United States</v>
      </c>
      <c r="J945" t="str">
        <f>INDEX(products!$A$1:$G$49,MATCH(orders!$E945,products!$A$1:$A$49,0), MATCH(orders!J$1,products!$A$1:$G$1,0))</f>
        <v>Ara</v>
      </c>
      <c r="K945" t="str">
        <f>INDEX(products!$A$1:$G$49,MATCH(orders!$E945,products!$A$1:$A$49,0), MATCH(orders!K$1,products!$A$1:$G$1,0))</f>
        <v>L</v>
      </c>
      <c r="L945" s="3">
        <f>INDEX(products!$A$1:$G$49,MATCH(orders!$E945,products!$A$1:$A$49,0), MATCH(orders!L$1,products!$A$1:$G$1,0))</f>
        <v>0.5</v>
      </c>
      <c r="M945" s="4">
        <f>INDEX(products!$A$1:$G$49,MATCH(orders!$E945,products!$A$1:$A$49,0), MATCH(orders!M$1,products!$A$1:$G$1,0))</f>
        <v>7.77</v>
      </c>
      <c r="N945" s="4">
        <f t="shared" si="28"/>
        <v>46.62</v>
      </c>
      <c r="O945" t="str">
        <f t="shared" si="29"/>
        <v>Arabica</v>
      </c>
      <c r="P945" t="str" cm="1">
        <f t="array" ref="P945">_xlfn.IFS(K945 = "M", "Medium", K945 = "L", "Light", K945 = "D", "Dark")</f>
        <v>Light</v>
      </c>
      <c r="Q945" t="str">
        <f>_xlfn.XLOOKUP(Orders[[#This Row],[Customer ID]],customers!$A$2:$A$1001,customers!$I$2:$I$1001,,0)</f>
        <v>No</v>
      </c>
    </row>
    <row r="946" spans="2:17" x14ac:dyDescent="0.35">
      <c r="B946" s="2" t="s">
        <v>5828</v>
      </c>
      <c r="C946" s="5">
        <v>44054</v>
      </c>
      <c r="D946" s="2" t="s">
        <v>5829</v>
      </c>
      <c r="E946" t="s">
        <v>6173</v>
      </c>
      <c r="F946" s="2">
        <v>5</v>
      </c>
      <c r="G946" s="2" t="str">
        <f>INDEX(customers!$A$2:$I$1001,MATCH(orders!$D946,customers!$A$2:$A$1001,0), MATCH(orders!G$1,customers!$A$1:$I$1,0))</f>
        <v>Fanchon Haughian</v>
      </c>
      <c r="H946" s="2" t="str">
        <f>IF(INDEX(customers!$A$2:$I$1001,MATCH(orders!$D946,customers!$A$2:$A$1001,0), MATCH(orders!H$1,customers!$A$1:$I$1,0)) = 0, " ", INDEX(customers!$A$2:$I$1001,MATCH(orders!$D946,customers!$A$2:$A$1001,0), MATCH(orders!H$1,customers!$A$1:$I$1,0)))</f>
        <v>fhaughianq8@1688.com</v>
      </c>
      <c r="I946" s="2" t="str">
        <f>_xlfn.XLOOKUP(D946,customers!$A$1:$A$1001,customers!$G$1:$G$1001,,0)</f>
        <v>United States</v>
      </c>
      <c r="J946" t="str">
        <f>INDEX(products!$A$1:$G$49,MATCH(orders!$E946,products!$A$1:$A$49,0), MATCH(orders!J$1,products!$A$1:$G$1,0))</f>
        <v>Rob</v>
      </c>
      <c r="K946" t="str">
        <f>INDEX(products!$A$1:$G$49,MATCH(orders!$E946,products!$A$1:$A$49,0), MATCH(orders!K$1,products!$A$1:$G$1,0))</f>
        <v>L</v>
      </c>
      <c r="L946" s="3">
        <f>INDEX(products!$A$1:$G$49,MATCH(orders!$E946,products!$A$1:$A$49,0), MATCH(orders!L$1,products!$A$1:$G$1,0))</f>
        <v>0.5</v>
      </c>
      <c r="M946" s="4">
        <f>INDEX(products!$A$1:$G$49,MATCH(orders!$E946,products!$A$1:$A$49,0), MATCH(orders!M$1,products!$A$1:$G$1,0))</f>
        <v>7.169999999999999</v>
      </c>
      <c r="N946" s="4">
        <f t="shared" si="28"/>
        <v>35.849999999999994</v>
      </c>
      <c r="O946" t="str">
        <f t="shared" si="29"/>
        <v>Robusta</v>
      </c>
      <c r="P946" t="str" cm="1">
        <f t="array" ref="P946">_xlfn.IFS(K946 = "M", "Medium", K946 = "L", "Light", K946 = "D", "Dark")</f>
        <v>Light</v>
      </c>
      <c r="Q946" t="str">
        <f>_xlfn.XLOOKUP(Orders[[#This Row],[Customer ID]],customers!$A$2:$A$1001,customers!$I$2:$I$1001,,0)</f>
        <v>No</v>
      </c>
    </row>
    <row r="947" spans="2:17" x14ac:dyDescent="0.35">
      <c r="B947" s="2" t="s">
        <v>5834</v>
      </c>
      <c r="C947" s="5">
        <v>43524</v>
      </c>
      <c r="D947" s="2" t="s">
        <v>5835</v>
      </c>
      <c r="E947" t="s">
        <v>6165</v>
      </c>
      <c r="F947" s="2">
        <v>4</v>
      </c>
      <c r="G947" s="2" t="str">
        <f>INDEX(customers!$A$2:$I$1001,MATCH(orders!$D947,customers!$A$2:$A$1001,0), MATCH(orders!G$1,customers!$A$1:$I$1,0))</f>
        <v>Jaimie Hatz</v>
      </c>
      <c r="H947" s="2" t="str">
        <f>IF(INDEX(customers!$A$2:$I$1001,MATCH(orders!$D947,customers!$A$2:$A$1001,0), MATCH(orders!H$1,customers!$A$1:$I$1,0)) = 0, " ", INDEX(customers!$A$2:$I$1001,MATCH(orders!$D947,customers!$A$2:$A$1001,0), MATCH(orders!H$1,customers!$A$1:$I$1,0)))</f>
        <v xml:space="preserve"> </v>
      </c>
      <c r="I947" s="2" t="str">
        <f>_xlfn.XLOOKUP(D947,customers!$A$1:$A$1001,customers!$G$1:$G$1001,,0)</f>
        <v>United States</v>
      </c>
      <c r="J947" t="str">
        <f>INDEX(products!$A$1:$G$49,MATCH(orders!$E947,products!$A$1:$A$49,0), MATCH(orders!J$1,products!$A$1:$G$1,0))</f>
        <v>Lib</v>
      </c>
      <c r="K947" t="str">
        <f>INDEX(products!$A$1:$G$49,MATCH(orders!$E947,products!$A$1:$A$49,0), MATCH(orders!K$1,products!$A$1:$G$1,0))</f>
        <v>D</v>
      </c>
      <c r="L947" s="3">
        <f>INDEX(products!$A$1:$G$49,MATCH(orders!$E947,products!$A$1:$A$49,0), MATCH(orders!L$1,products!$A$1:$G$1,0))</f>
        <v>2.5</v>
      </c>
      <c r="M947" s="4">
        <f>INDEX(products!$A$1:$G$49,MATCH(orders!$E947,products!$A$1:$A$49,0), MATCH(orders!M$1,products!$A$1:$G$1,0))</f>
        <v>29.784999999999997</v>
      </c>
      <c r="N947" s="4">
        <f t="shared" si="28"/>
        <v>119.13999999999999</v>
      </c>
      <c r="O947" t="str">
        <f t="shared" si="29"/>
        <v>Liberica</v>
      </c>
      <c r="P947" t="str" cm="1">
        <f t="array" ref="P947">_xlfn.IFS(K947 = "M", "Medium", K947 = "L", "Light", K947 = "D", "Dark")</f>
        <v>Dark</v>
      </c>
      <c r="Q947" t="str">
        <f>_xlfn.XLOOKUP(Orders[[#This Row],[Customer ID]],customers!$A$2:$A$1001,customers!$I$2:$I$1001,,0)</f>
        <v>No</v>
      </c>
    </row>
    <row r="948" spans="2:17" x14ac:dyDescent="0.35">
      <c r="B948" s="2" t="s">
        <v>5839</v>
      </c>
      <c r="C948" s="5">
        <v>43719</v>
      </c>
      <c r="D948" s="2" t="s">
        <v>5840</v>
      </c>
      <c r="E948" t="s">
        <v>6169</v>
      </c>
      <c r="F948" s="2">
        <v>3</v>
      </c>
      <c r="G948" s="2" t="str">
        <f>INDEX(customers!$A$2:$I$1001,MATCH(orders!$D948,customers!$A$2:$A$1001,0), MATCH(orders!G$1,customers!$A$1:$I$1,0))</f>
        <v>Edeline Edney</v>
      </c>
      <c r="H948" s="2" t="str">
        <f>IF(INDEX(customers!$A$2:$I$1001,MATCH(orders!$D948,customers!$A$2:$A$1001,0), MATCH(orders!H$1,customers!$A$1:$I$1,0)) = 0, " ", INDEX(customers!$A$2:$I$1001,MATCH(orders!$D948,customers!$A$2:$A$1001,0), MATCH(orders!H$1,customers!$A$1:$I$1,0)))</f>
        <v xml:space="preserve"> </v>
      </c>
      <c r="I948" s="2" t="str">
        <f>_xlfn.XLOOKUP(D948,customers!$A$1:$A$1001,customers!$G$1:$G$1001,,0)</f>
        <v>United States</v>
      </c>
      <c r="J948" t="str">
        <f>INDEX(products!$A$1:$G$49,MATCH(orders!$E948,products!$A$1:$A$49,0), MATCH(orders!J$1,products!$A$1:$G$1,0))</f>
        <v>Lib</v>
      </c>
      <c r="K948" t="str">
        <f>INDEX(products!$A$1:$G$49,MATCH(orders!$E948,products!$A$1:$A$49,0), MATCH(orders!K$1,products!$A$1:$G$1,0))</f>
        <v>D</v>
      </c>
      <c r="L948" s="3">
        <f>INDEX(products!$A$1:$G$49,MATCH(orders!$E948,products!$A$1:$A$49,0), MATCH(orders!L$1,products!$A$1:$G$1,0))</f>
        <v>0.5</v>
      </c>
      <c r="M948" s="4">
        <f>INDEX(products!$A$1:$G$49,MATCH(orders!$E948,products!$A$1:$A$49,0), MATCH(orders!M$1,products!$A$1:$G$1,0))</f>
        <v>7.77</v>
      </c>
      <c r="N948" s="4">
        <f t="shared" si="28"/>
        <v>23.31</v>
      </c>
      <c r="O948" t="str">
        <f t="shared" si="29"/>
        <v>Liberica</v>
      </c>
      <c r="P948" t="str" cm="1">
        <f t="array" ref="P948">_xlfn.IFS(K948 = "M", "Medium", K948 = "L", "Light", K948 = "D", "Dark")</f>
        <v>Dark</v>
      </c>
      <c r="Q948" t="str">
        <f>_xlfn.XLOOKUP(Orders[[#This Row],[Customer ID]],customers!$A$2:$A$1001,customers!$I$2:$I$1001,,0)</f>
        <v>No</v>
      </c>
    </row>
    <row r="949" spans="2:17" x14ac:dyDescent="0.35">
      <c r="B949" s="2" t="s">
        <v>5844</v>
      </c>
      <c r="C949" s="5">
        <v>44294</v>
      </c>
      <c r="D949" s="2" t="s">
        <v>5845</v>
      </c>
      <c r="E949" t="s">
        <v>6155</v>
      </c>
      <c r="F949" s="2">
        <v>1</v>
      </c>
      <c r="G949" s="2" t="str">
        <f>INDEX(customers!$A$2:$I$1001,MATCH(orders!$D949,customers!$A$2:$A$1001,0), MATCH(orders!G$1,customers!$A$1:$I$1,0))</f>
        <v>Rickie Faltin</v>
      </c>
      <c r="H949" s="2" t="str">
        <f>IF(INDEX(customers!$A$2:$I$1001,MATCH(orders!$D949,customers!$A$2:$A$1001,0), MATCH(orders!H$1,customers!$A$1:$I$1,0)) = 0, " ", INDEX(customers!$A$2:$I$1001,MATCH(orders!$D949,customers!$A$2:$A$1001,0), MATCH(orders!H$1,customers!$A$1:$I$1,0)))</f>
        <v>rfaltinqb@topsy.com</v>
      </c>
      <c r="I949" s="2" t="str">
        <f>_xlfn.XLOOKUP(D949,customers!$A$1:$A$1001,customers!$G$1:$G$1001,,0)</f>
        <v>Ireland</v>
      </c>
      <c r="J949" t="str">
        <f>INDEX(products!$A$1:$G$49,MATCH(orders!$E949,products!$A$1:$A$49,0), MATCH(orders!J$1,products!$A$1:$G$1,0))</f>
        <v>Ara</v>
      </c>
      <c r="K949" t="str">
        <f>INDEX(products!$A$1:$G$49,MATCH(orders!$E949,products!$A$1:$A$49,0), MATCH(orders!K$1,products!$A$1:$G$1,0))</f>
        <v>M</v>
      </c>
      <c r="L949" s="3">
        <f>INDEX(products!$A$1:$G$49,MATCH(orders!$E949,products!$A$1:$A$49,0), MATCH(orders!L$1,products!$A$1:$G$1,0))</f>
        <v>1</v>
      </c>
      <c r="M949" s="4">
        <f>INDEX(products!$A$1:$G$49,MATCH(orders!$E949,products!$A$1:$A$49,0), MATCH(orders!M$1,products!$A$1:$G$1,0))</f>
        <v>11.25</v>
      </c>
      <c r="N949" s="4">
        <f t="shared" si="28"/>
        <v>11.25</v>
      </c>
      <c r="O949" t="str">
        <f t="shared" si="29"/>
        <v>Arabica</v>
      </c>
      <c r="P949" t="str" cm="1">
        <f t="array" ref="P949">_xlfn.IFS(K949 = "M", "Medium", K949 = "L", "Light", K949 = "D", "Dark")</f>
        <v>Medium</v>
      </c>
      <c r="Q949" t="str">
        <f>_xlfn.XLOOKUP(Orders[[#This Row],[Customer ID]],customers!$A$2:$A$1001,customers!$I$2:$I$1001,,0)</f>
        <v>No</v>
      </c>
    </row>
    <row r="950" spans="2:17" x14ac:dyDescent="0.35">
      <c r="B950" s="2" t="s">
        <v>5849</v>
      </c>
      <c r="C950" s="5">
        <v>44445</v>
      </c>
      <c r="D950" s="2" t="s">
        <v>5850</v>
      </c>
      <c r="E950" t="s">
        <v>6185</v>
      </c>
      <c r="F950" s="2">
        <v>3</v>
      </c>
      <c r="G950" s="2" t="str">
        <f>INDEX(customers!$A$2:$I$1001,MATCH(orders!$D950,customers!$A$2:$A$1001,0), MATCH(orders!G$1,customers!$A$1:$I$1,0))</f>
        <v>Gnni Cheeke</v>
      </c>
      <c r="H950" s="2" t="str">
        <f>IF(INDEX(customers!$A$2:$I$1001,MATCH(orders!$D950,customers!$A$2:$A$1001,0), MATCH(orders!H$1,customers!$A$1:$I$1,0)) = 0, " ", INDEX(customers!$A$2:$I$1001,MATCH(orders!$D950,customers!$A$2:$A$1001,0), MATCH(orders!H$1,customers!$A$1:$I$1,0)))</f>
        <v>gcheekeqc@sitemeter.com</v>
      </c>
      <c r="I950" s="2" t="str">
        <f>_xlfn.XLOOKUP(D950,customers!$A$1:$A$1001,customers!$G$1:$G$1001,,0)</f>
        <v>United Kingdom</v>
      </c>
      <c r="J950" t="str">
        <f>INDEX(products!$A$1:$G$49,MATCH(orders!$E950,products!$A$1:$A$49,0), MATCH(orders!J$1,products!$A$1:$G$1,0))</f>
        <v>Exc</v>
      </c>
      <c r="K950" t="str">
        <f>INDEX(products!$A$1:$G$49,MATCH(orders!$E950,products!$A$1:$A$49,0), MATCH(orders!K$1,products!$A$1:$G$1,0))</f>
        <v>D</v>
      </c>
      <c r="L950" s="3">
        <f>INDEX(products!$A$1:$G$49,MATCH(orders!$E950,products!$A$1:$A$49,0), MATCH(orders!L$1,products!$A$1:$G$1,0))</f>
        <v>2.5</v>
      </c>
      <c r="M950" s="4">
        <f>INDEX(products!$A$1:$G$49,MATCH(orders!$E950,products!$A$1:$A$49,0), MATCH(orders!M$1,products!$A$1:$G$1,0))</f>
        <v>27.945</v>
      </c>
      <c r="N950" s="4">
        <f t="shared" si="28"/>
        <v>83.835000000000008</v>
      </c>
      <c r="O950" t="str">
        <f t="shared" si="29"/>
        <v>Excelsa</v>
      </c>
      <c r="P950" t="str" cm="1">
        <f t="array" ref="P950">_xlfn.IFS(K950 = "M", "Medium", K950 = "L", "Light", K950 = "D", "Dark")</f>
        <v>Dark</v>
      </c>
      <c r="Q950" t="str">
        <f>_xlfn.XLOOKUP(Orders[[#This Row],[Customer ID]],customers!$A$2:$A$1001,customers!$I$2:$I$1001,,0)</f>
        <v>Yes</v>
      </c>
    </row>
    <row r="951" spans="2:17" x14ac:dyDescent="0.35">
      <c r="B951" s="2" t="s">
        <v>5855</v>
      </c>
      <c r="C951" s="5">
        <v>44449</v>
      </c>
      <c r="D951" s="2" t="s">
        <v>5856</v>
      </c>
      <c r="E951" t="s">
        <v>6142</v>
      </c>
      <c r="F951" s="2">
        <v>4</v>
      </c>
      <c r="G951" s="2" t="str">
        <f>INDEX(customers!$A$2:$I$1001,MATCH(orders!$D951,customers!$A$2:$A$1001,0), MATCH(orders!G$1,customers!$A$1:$I$1,0))</f>
        <v>Gwenni Ratt</v>
      </c>
      <c r="H951" s="2" t="str">
        <f>IF(INDEX(customers!$A$2:$I$1001,MATCH(orders!$D951,customers!$A$2:$A$1001,0), MATCH(orders!H$1,customers!$A$1:$I$1,0)) = 0, " ", INDEX(customers!$A$2:$I$1001,MATCH(orders!$D951,customers!$A$2:$A$1001,0), MATCH(orders!H$1,customers!$A$1:$I$1,0)))</f>
        <v>grattqd@phpbb.com</v>
      </c>
      <c r="I951" s="2" t="str">
        <f>_xlfn.XLOOKUP(D951,customers!$A$1:$A$1001,customers!$G$1:$G$1001,,0)</f>
        <v>Ireland</v>
      </c>
      <c r="J951" t="str">
        <f>INDEX(products!$A$1:$G$49,MATCH(orders!$E951,products!$A$1:$A$49,0), MATCH(orders!J$1,products!$A$1:$G$1,0))</f>
        <v>Rob</v>
      </c>
      <c r="K951" t="str">
        <f>INDEX(products!$A$1:$G$49,MATCH(orders!$E951,products!$A$1:$A$49,0), MATCH(orders!K$1,products!$A$1:$G$1,0))</f>
        <v>L</v>
      </c>
      <c r="L951" s="3">
        <f>INDEX(products!$A$1:$G$49,MATCH(orders!$E951,products!$A$1:$A$49,0), MATCH(orders!L$1,products!$A$1:$G$1,0))</f>
        <v>2.5</v>
      </c>
      <c r="M951" s="4">
        <f>INDEX(products!$A$1:$G$49,MATCH(orders!$E951,products!$A$1:$A$49,0), MATCH(orders!M$1,products!$A$1:$G$1,0))</f>
        <v>27.484999999999996</v>
      </c>
      <c r="N951" s="4">
        <f t="shared" si="28"/>
        <v>109.93999999999998</v>
      </c>
      <c r="O951" t="str">
        <f t="shared" si="29"/>
        <v>Robusta</v>
      </c>
      <c r="P951" t="str" cm="1">
        <f t="array" ref="P951">_xlfn.IFS(K951 = "M", "Medium", K951 = "L", "Light", K951 = "D", "Dark")</f>
        <v>Light</v>
      </c>
      <c r="Q951" t="str">
        <f>_xlfn.XLOOKUP(Orders[[#This Row],[Customer ID]],customers!$A$2:$A$1001,customers!$I$2:$I$1001,,0)</f>
        <v>No</v>
      </c>
    </row>
    <row r="952" spans="2:17" x14ac:dyDescent="0.35">
      <c r="B952" s="2" t="s">
        <v>5861</v>
      </c>
      <c r="C952" s="5">
        <v>44703</v>
      </c>
      <c r="D952" s="2" t="s">
        <v>5862</v>
      </c>
      <c r="E952" t="s">
        <v>6178</v>
      </c>
      <c r="F952" s="2">
        <v>4</v>
      </c>
      <c r="G952" s="2" t="str">
        <f>INDEX(customers!$A$2:$I$1001,MATCH(orders!$D952,customers!$A$2:$A$1001,0), MATCH(orders!G$1,customers!$A$1:$I$1,0))</f>
        <v>Johnath Fairebrother</v>
      </c>
      <c r="H952" s="2" t="str">
        <f>IF(INDEX(customers!$A$2:$I$1001,MATCH(orders!$D952,customers!$A$2:$A$1001,0), MATCH(orders!H$1,customers!$A$1:$I$1,0)) = 0, " ", INDEX(customers!$A$2:$I$1001,MATCH(orders!$D952,customers!$A$2:$A$1001,0), MATCH(orders!H$1,customers!$A$1:$I$1,0)))</f>
        <v xml:space="preserve"> </v>
      </c>
      <c r="I952" s="2" t="str">
        <f>_xlfn.XLOOKUP(D952,customers!$A$1:$A$1001,customers!$G$1:$G$1001,,0)</f>
        <v>United States</v>
      </c>
      <c r="J952" t="str">
        <f>INDEX(products!$A$1:$G$49,MATCH(orders!$E952,products!$A$1:$A$49,0), MATCH(orders!J$1,products!$A$1:$G$1,0))</f>
        <v>Rob</v>
      </c>
      <c r="K952" t="str">
        <f>INDEX(products!$A$1:$G$49,MATCH(orders!$E952,products!$A$1:$A$49,0), MATCH(orders!K$1,products!$A$1:$G$1,0))</f>
        <v>L</v>
      </c>
      <c r="L952" s="3">
        <f>INDEX(products!$A$1:$G$49,MATCH(orders!$E952,products!$A$1:$A$49,0), MATCH(orders!L$1,products!$A$1:$G$1,0))</f>
        <v>0.2</v>
      </c>
      <c r="M952" s="4">
        <f>INDEX(products!$A$1:$G$49,MATCH(orders!$E952,products!$A$1:$A$49,0), MATCH(orders!M$1,products!$A$1:$G$1,0))</f>
        <v>3.5849999999999995</v>
      </c>
      <c r="N952" s="4">
        <f t="shared" si="28"/>
        <v>14.339999999999998</v>
      </c>
      <c r="O952" t="str">
        <f t="shared" si="29"/>
        <v>Robusta</v>
      </c>
      <c r="P952" t="str" cm="1">
        <f t="array" ref="P952">_xlfn.IFS(K952 = "M", "Medium", K952 = "L", "Light", K952 = "D", "Dark")</f>
        <v>Light</v>
      </c>
      <c r="Q952" t="str">
        <f>_xlfn.XLOOKUP(Orders[[#This Row],[Customer ID]],customers!$A$2:$A$1001,customers!$I$2:$I$1001,,0)</f>
        <v>Yes</v>
      </c>
    </row>
    <row r="953" spans="2:17" x14ac:dyDescent="0.35">
      <c r="B953" s="2" t="s">
        <v>5866</v>
      </c>
      <c r="C953" s="5">
        <v>44092</v>
      </c>
      <c r="D953" s="2" t="s">
        <v>5867</v>
      </c>
      <c r="E953" t="s">
        <v>6178</v>
      </c>
      <c r="F953" s="2">
        <v>6</v>
      </c>
      <c r="G953" s="2" t="str">
        <f>INDEX(customers!$A$2:$I$1001,MATCH(orders!$D953,customers!$A$2:$A$1001,0), MATCH(orders!G$1,customers!$A$1:$I$1,0))</f>
        <v>Ingamar Eberlein</v>
      </c>
      <c r="H953" s="2" t="str">
        <f>IF(INDEX(customers!$A$2:$I$1001,MATCH(orders!$D953,customers!$A$2:$A$1001,0), MATCH(orders!H$1,customers!$A$1:$I$1,0)) = 0, " ", INDEX(customers!$A$2:$I$1001,MATCH(orders!$D953,customers!$A$2:$A$1001,0), MATCH(orders!H$1,customers!$A$1:$I$1,0)))</f>
        <v>ieberleinqf@hc360.com</v>
      </c>
      <c r="I953" s="2" t="str">
        <f>_xlfn.XLOOKUP(D953,customers!$A$1:$A$1001,customers!$G$1:$G$1001,,0)</f>
        <v>United States</v>
      </c>
      <c r="J953" t="str">
        <f>INDEX(products!$A$1:$G$49,MATCH(orders!$E953,products!$A$1:$A$49,0), MATCH(orders!J$1,products!$A$1:$G$1,0))</f>
        <v>Rob</v>
      </c>
      <c r="K953" t="str">
        <f>INDEX(products!$A$1:$G$49,MATCH(orders!$E953,products!$A$1:$A$49,0), MATCH(orders!K$1,products!$A$1:$G$1,0))</f>
        <v>L</v>
      </c>
      <c r="L953" s="3">
        <f>INDEX(products!$A$1:$G$49,MATCH(orders!$E953,products!$A$1:$A$49,0), MATCH(orders!L$1,products!$A$1:$G$1,0))</f>
        <v>0.2</v>
      </c>
      <c r="M953" s="4">
        <f>INDEX(products!$A$1:$G$49,MATCH(orders!$E953,products!$A$1:$A$49,0), MATCH(orders!M$1,products!$A$1:$G$1,0))</f>
        <v>3.5849999999999995</v>
      </c>
      <c r="N953" s="4">
        <f t="shared" si="28"/>
        <v>21.509999999999998</v>
      </c>
      <c r="O953" t="str">
        <f t="shared" si="29"/>
        <v>Robusta</v>
      </c>
      <c r="P953" t="str" cm="1">
        <f t="array" ref="P953">_xlfn.IFS(K953 = "M", "Medium", K953 = "L", "Light", K953 = "D", "Dark")</f>
        <v>Light</v>
      </c>
      <c r="Q953" t="str">
        <f>_xlfn.XLOOKUP(Orders[[#This Row],[Customer ID]],customers!$A$2:$A$1001,customers!$I$2:$I$1001,,0)</f>
        <v>No</v>
      </c>
    </row>
    <row r="954" spans="2:17" x14ac:dyDescent="0.35">
      <c r="B954" s="2" t="s">
        <v>5872</v>
      </c>
      <c r="C954" s="5">
        <v>44439</v>
      </c>
      <c r="D954" s="2" t="s">
        <v>5873</v>
      </c>
      <c r="E954" t="s">
        <v>6155</v>
      </c>
      <c r="F954" s="2">
        <v>2</v>
      </c>
      <c r="G954" s="2" t="str">
        <f>INDEX(customers!$A$2:$I$1001,MATCH(orders!$D954,customers!$A$2:$A$1001,0), MATCH(orders!G$1,customers!$A$1:$I$1,0))</f>
        <v>Jilly Dreng</v>
      </c>
      <c r="H954" s="2" t="str">
        <f>IF(INDEX(customers!$A$2:$I$1001,MATCH(orders!$D954,customers!$A$2:$A$1001,0), MATCH(orders!H$1,customers!$A$1:$I$1,0)) = 0, " ", INDEX(customers!$A$2:$I$1001,MATCH(orders!$D954,customers!$A$2:$A$1001,0), MATCH(orders!H$1,customers!$A$1:$I$1,0)))</f>
        <v>jdrengqg@uiuc.edu</v>
      </c>
      <c r="I954" s="2" t="str">
        <f>_xlfn.XLOOKUP(D954,customers!$A$1:$A$1001,customers!$G$1:$G$1001,,0)</f>
        <v>Ireland</v>
      </c>
      <c r="J954" t="str">
        <f>INDEX(products!$A$1:$G$49,MATCH(orders!$E954,products!$A$1:$A$49,0), MATCH(orders!J$1,products!$A$1:$G$1,0))</f>
        <v>Ara</v>
      </c>
      <c r="K954" t="str">
        <f>INDEX(products!$A$1:$G$49,MATCH(orders!$E954,products!$A$1:$A$49,0), MATCH(orders!K$1,products!$A$1:$G$1,0))</f>
        <v>M</v>
      </c>
      <c r="L954" s="3">
        <f>INDEX(products!$A$1:$G$49,MATCH(orders!$E954,products!$A$1:$A$49,0), MATCH(orders!L$1,products!$A$1:$G$1,0))</f>
        <v>1</v>
      </c>
      <c r="M954" s="4">
        <f>INDEX(products!$A$1:$G$49,MATCH(orders!$E954,products!$A$1:$A$49,0), MATCH(orders!M$1,products!$A$1:$G$1,0))</f>
        <v>11.25</v>
      </c>
      <c r="N954" s="4">
        <f t="shared" si="28"/>
        <v>22.5</v>
      </c>
      <c r="O954" t="str">
        <f t="shared" si="29"/>
        <v>Arabica</v>
      </c>
      <c r="P954" t="str" cm="1">
        <f t="array" ref="P954">_xlfn.IFS(K954 = "M", "Medium", K954 = "L", "Light", K954 = "D", "Dark")</f>
        <v>Medium</v>
      </c>
      <c r="Q954" t="str">
        <f>_xlfn.XLOOKUP(Orders[[#This Row],[Customer ID]],customers!$A$2:$A$1001,customers!$I$2:$I$1001,,0)</f>
        <v>Yes</v>
      </c>
    </row>
    <row r="955" spans="2:17" x14ac:dyDescent="0.35">
      <c r="B955" s="2" t="s">
        <v>5878</v>
      </c>
      <c r="C955" s="5">
        <v>44582</v>
      </c>
      <c r="D955" s="2" t="s">
        <v>5764</v>
      </c>
      <c r="E955" t="s">
        <v>6167</v>
      </c>
      <c r="F955" s="2">
        <v>1</v>
      </c>
      <c r="G955" s="2" t="str">
        <f>INDEX(customers!$A$2:$I$1001,MATCH(orders!$D955,customers!$A$2:$A$1001,0), MATCH(orders!G$1,customers!$A$1:$I$1,0))</f>
        <v>Brenn Dundredge</v>
      </c>
      <c r="H955" s="2" t="str">
        <f>IF(INDEX(customers!$A$2:$I$1001,MATCH(orders!$D955,customers!$A$2:$A$1001,0), MATCH(orders!H$1,customers!$A$1:$I$1,0)) = 0, " ", INDEX(customers!$A$2:$I$1001,MATCH(orders!$D955,customers!$A$2:$A$1001,0), MATCH(orders!H$1,customers!$A$1:$I$1,0)))</f>
        <v xml:space="preserve"> </v>
      </c>
      <c r="I955" s="2" t="str">
        <f>_xlfn.XLOOKUP(D955,customers!$A$1:$A$1001,customers!$G$1:$G$1001,,0)</f>
        <v>United States</v>
      </c>
      <c r="J955" t="str">
        <f>INDEX(products!$A$1:$G$49,MATCH(orders!$E955,products!$A$1:$A$49,0), MATCH(orders!J$1,products!$A$1:$G$1,0))</f>
        <v>Ara</v>
      </c>
      <c r="K955" t="str">
        <f>INDEX(products!$A$1:$G$49,MATCH(orders!$E955,products!$A$1:$A$49,0), MATCH(orders!K$1,products!$A$1:$G$1,0))</f>
        <v>L</v>
      </c>
      <c r="L955" s="3">
        <f>INDEX(products!$A$1:$G$49,MATCH(orders!$E955,products!$A$1:$A$49,0), MATCH(orders!L$1,products!$A$1:$G$1,0))</f>
        <v>0.2</v>
      </c>
      <c r="M955" s="4">
        <f>INDEX(products!$A$1:$G$49,MATCH(orders!$E955,products!$A$1:$A$49,0), MATCH(orders!M$1,products!$A$1:$G$1,0))</f>
        <v>3.8849999999999998</v>
      </c>
      <c r="N955" s="4">
        <f t="shared" si="28"/>
        <v>3.8849999999999998</v>
      </c>
      <c r="O955" t="str">
        <f t="shared" si="29"/>
        <v>Arabica</v>
      </c>
      <c r="P955" t="str" cm="1">
        <f t="array" ref="P955">_xlfn.IFS(K955 = "M", "Medium", K955 = "L", "Light", K955 = "D", "Dark")</f>
        <v>Light</v>
      </c>
      <c r="Q955" t="str">
        <f>_xlfn.XLOOKUP(Orders[[#This Row],[Customer ID]],customers!$A$2:$A$1001,customers!$I$2:$I$1001,,0)</f>
        <v>Yes</v>
      </c>
    </row>
    <row r="956" spans="2:17" x14ac:dyDescent="0.35">
      <c r="B956" s="2" t="s">
        <v>5884</v>
      </c>
      <c r="C956" s="5">
        <v>44722</v>
      </c>
      <c r="D956" s="2" t="s">
        <v>5764</v>
      </c>
      <c r="E956" t="s">
        <v>6185</v>
      </c>
      <c r="F956" s="2">
        <v>1</v>
      </c>
      <c r="G956" s="2" t="str">
        <f>INDEX(customers!$A$2:$I$1001,MATCH(orders!$D956,customers!$A$2:$A$1001,0), MATCH(orders!G$1,customers!$A$1:$I$1,0))</f>
        <v>Brenn Dundredge</v>
      </c>
      <c r="H956" s="2" t="str">
        <f>IF(INDEX(customers!$A$2:$I$1001,MATCH(orders!$D956,customers!$A$2:$A$1001,0), MATCH(orders!H$1,customers!$A$1:$I$1,0)) = 0, " ", INDEX(customers!$A$2:$I$1001,MATCH(orders!$D956,customers!$A$2:$A$1001,0), MATCH(orders!H$1,customers!$A$1:$I$1,0)))</f>
        <v xml:space="preserve"> </v>
      </c>
      <c r="I956" s="2" t="str">
        <f>_xlfn.XLOOKUP(D956,customers!$A$1:$A$1001,customers!$G$1:$G$1001,,0)</f>
        <v>United States</v>
      </c>
      <c r="J956" t="str">
        <f>INDEX(products!$A$1:$G$49,MATCH(orders!$E956,products!$A$1:$A$49,0), MATCH(orders!J$1,products!$A$1:$G$1,0))</f>
        <v>Exc</v>
      </c>
      <c r="K956" t="str">
        <f>INDEX(products!$A$1:$G$49,MATCH(orders!$E956,products!$A$1:$A$49,0), MATCH(orders!K$1,products!$A$1:$G$1,0))</f>
        <v>D</v>
      </c>
      <c r="L956" s="3">
        <f>INDEX(products!$A$1:$G$49,MATCH(orders!$E956,products!$A$1:$A$49,0), MATCH(orders!L$1,products!$A$1:$G$1,0))</f>
        <v>2.5</v>
      </c>
      <c r="M956" s="4">
        <f>INDEX(products!$A$1:$G$49,MATCH(orders!$E956,products!$A$1:$A$49,0), MATCH(orders!M$1,products!$A$1:$G$1,0))</f>
        <v>27.945</v>
      </c>
      <c r="N956" s="4">
        <f t="shared" si="28"/>
        <v>27.945</v>
      </c>
      <c r="O956" t="str">
        <f t="shared" si="29"/>
        <v>Excelsa</v>
      </c>
      <c r="P956" t="str" cm="1">
        <f t="array" ref="P956">_xlfn.IFS(K956 = "M", "Medium", K956 = "L", "Light", K956 = "D", "Dark")</f>
        <v>Dark</v>
      </c>
      <c r="Q956" t="str">
        <f>_xlfn.XLOOKUP(Orders[[#This Row],[Customer ID]],customers!$A$2:$A$1001,customers!$I$2:$I$1001,,0)</f>
        <v>Yes</v>
      </c>
    </row>
    <row r="957" spans="2:17" x14ac:dyDescent="0.35">
      <c r="B957" s="2" t="s">
        <v>5890</v>
      </c>
      <c r="C957" s="5">
        <v>43582</v>
      </c>
      <c r="D957" s="2" t="s">
        <v>5764</v>
      </c>
      <c r="E957" t="s">
        <v>6148</v>
      </c>
      <c r="F957" s="2">
        <v>5</v>
      </c>
      <c r="G957" s="2" t="str">
        <f>INDEX(customers!$A$2:$I$1001,MATCH(orders!$D957,customers!$A$2:$A$1001,0), MATCH(orders!G$1,customers!$A$1:$I$1,0))</f>
        <v>Brenn Dundredge</v>
      </c>
      <c r="H957" s="2" t="str">
        <f>IF(INDEX(customers!$A$2:$I$1001,MATCH(orders!$D957,customers!$A$2:$A$1001,0), MATCH(orders!H$1,customers!$A$1:$I$1,0)) = 0, " ", INDEX(customers!$A$2:$I$1001,MATCH(orders!$D957,customers!$A$2:$A$1001,0), MATCH(orders!H$1,customers!$A$1:$I$1,0)))</f>
        <v xml:space="preserve"> </v>
      </c>
      <c r="I957" s="2" t="str">
        <f>_xlfn.XLOOKUP(D957,customers!$A$1:$A$1001,customers!$G$1:$G$1001,,0)</f>
        <v>United States</v>
      </c>
      <c r="J957" t="str">
        <f>INDEX(products!$A$1:$G$49,MATCH(orders!$E957,products!$A$1:$A$49,0), MATCH(orders!J$1,products!$A$1:$G$1,0))</f>
        <v>Exc</v>
      </c>
      <c r="K957" t="str">
        <f>INDEX(products!$A$1:$G$49,MATCH(orders!$E957,products!$A$1:$A$49,0), MATCH(orders!K$1,products!$A$1:$G$1,0))</f>
        <v>L</v>
      </c>
      <c r="L957" s="3">
        <f>INDEX(products!$A$1:$G$49,MATCH(orders!$E957,products!$A$1:$A$49,0), MATCH(orders!L$1,products!$A$1:$G$1,0))</f>
        <v>2.5</v>
      </c>
      <c r="M957" s="4">
        <f>INDEX(products!$A$1:$G$49,MATCH(orders!$E957,products!$A$1:$A$49,0), MATCH(orders!M$1,products!$A$1:$G$1,0))</f>
        <v>34.154999999999994</v>
      </c>
      <c r="N957" s="4">
        <f t="shared" si="28"/>
        <v>170.77499999999998</v>
      </c>
      <c r="O957" t="str">
        <f t="shared" si="29"/>
        <v>Excelsa</v>
      </c>
      <c r="P957" t="str" cm="1">
        <f t="array" ref="P957">_xlfn.IFS(K957 = "M", "Medium", K957 = "L", "Light", K957 = "D", "Dark")</f>
        <v>Light</v>
      </c>
      <c r="Q957" t="str">
        <f>_xlfn.XLOOKUP(Orders[[#This Row],[Customer ID]],customers!$A$2:$A$1001,customers!$I$2:$I$1001,,0)</f>
        <v>Yes</v>
      </c>
    </row>
    <row r="958" spans="2:17" x14ac:dyDescent="0.35">
      <c r="B958" s="2" t="s">
        <v>5890</v>
      </c>
      <c r="C958" s="5">
        <v>43582</v>
      </c>
      <c r="D958" s="2" t="s">
        <v>5764</v>
      </c>
      <c r="E958" t="s">
        <v>6142</v>
      </c>
      <c r="F958" s="2">
        <v>2</v>
      </c>
      <c r="G958" s="2" t="str">
        <f>INDEX(customers!$A$2:$I$1001,MATCH(orders!$D958,customers!$A$2:$A$1001,0), MATCH(orders!G$1,customers!$A$1:$I$1,0))</f>
        <v>Brenn Dundredge</v>
      </c>
      <c r="H958" s="2" t="str">
        <f>IF(INDEX(customers!$A$2:$I$1001,MATCH(orders!$D958,customers!$A$2:$A$1001,0), MATCH(orders!H$1,customers!$A$1:$I$1,0)) = 0, " ", INDEX(customers!$A$2:$I$1001,MATCH(orders!$D958,customers!$A$2:$A$1001,0), MATCH(orders!H$1,customers!$A$1:$I$1,0)))</f>
        <v xml:space="preserve"> </v>
      </c>
      <c r="I958" s="2" t="str">
        <f>_xlfn.XLOOKUP(D958,customers!$A$1:$A$1001,customers!$G$1:$G$1001,,0)</f>
        <v>United States</v>
      </c>
      <c r="J958" t="str">
        <f>INDEX(products!$A$1:$G$49,MATCH(orders!$E958,products!$A$1:$A$49,0), MATCH(orders!J$1,products!$A$1:$G$1,0))</f>
        <v>Rob</v>
      </c>
      <c r="K958" t="str">
        <f>INDEX(products!$A$1:$G$49,MATCH(orders!$E958,products!$A$1:$A$49,0), MATCH(orders!K$1,products!$A$1:$G$1,0))</f>
        <v>L</v>
      </c>
      <c r="L958" s="3">
        <f>INDEX(products!$A$1:$G$49,MATCH(orders!$E958,products!$A$1:$A$49,0), MATCH(orders!L$1,products!$A$1:$G$1,0))</f>
        <v>2.5</v>
      </c>
      <c r="M958" s="4">
        <f>INDEX(products!$A$1:$G$49,MATCH(orders!$E958,products!$A$1:$A$49,0), MATCH(orders!M$1,products!$A$1:$G$1,0))</f>
        <v>27.484999999999996</v>
      </c>
      <c r="N958" s="4">
        <f t="shared" si="28"/>
        <v>54.969999999999992</v>
      </c>
      <c r="O958" t="str">
        <f t="shared" si="29"/>
        <v>Robusta</v>
      </c>
      <c r="P958" t="str" cm="1">
        <f t="array" ref="P958">_xlfn.IFS(K958 = "M", "Medium", K958 = "L", "Light", K958 = "D", "Dark")</f>
        <v>Light</v>
      </c>
      <c r="Q958" t="str">
        <f>_xlfn.XLOOKUP(Orders[[#This Row],[Customer ID]],customers!$A$2:$A$1001,customers!$I$2:$I$1001,,0)</f>
        <v>Yes</v>
      </c>
    </row>
    <row r="959" spans="2:17" x14ac:dyDescent="0.35">
      <c r="B959" s="2" t="s">
        <v>5890</v>
      </c>
      <c r="C959" s="5">
        <v>43582</v>
      </c>
      <c r="D959" s="2" t="s">
        <v>5764</v>
      </c>
      <c r="E959" t="s">
        <v>6171</v>
      </c>
      <c r="F959" s="2">
        <v>1</v>
      </c>
      <c r="G959" s="2" t="str">
        <f>INDEX(customers!$A$2:$I$1001,MATCH(orders!$D959,customers!$A$2:$A$1001,0), MATCH(orders!G$1,customers!$A$1:$I$1,0))</f>
        <v>Brenn Dundredge</v>
      </c>
      <c r="H959" s="2" t="str">
        <f>IF(INDEX(customers!$A$2:$I$1001,MATCH(orders!$D959,customers!$A$2:$A$1001,0), MATCH(orders!H$1,customers!$A$1:$I$1,0)) = 0, " ", INDEX(customers!$A$2:$I$1001,MATCH(orders!$D959,customers!$A$2:$A$1001,0), MATCH(orders!H$1,customers!$A$1:$I$1,0)))</f>
        <v xml:space="preserve"> </v>
      </c>
      <c r="I959" s="2" t="str">
        <f>_xlfn.XLOOKUP(D959,customers!$A$1:$A$1001,customers!$G$1:$G$1001,,0)</f>
        <v>United States</v>
      </c>
      <c r="J959" t="str">
        <f>INDEX(products!$A$1:$G$49,MATCH(orders!$E959,products!$A$1:$A$49,0), MATCH(orders!J$1,products!$A$1:$G$1,0))</f>
        <v>Exc</v>
      </c>
      <c r="K959" t="str">
        <f>INDEX(products!$A$1:$G$49,MATCH(orders!$E959,products!$A$1:$A$49,0), MATCH(orders!K$1,products!$A$1:$G$1,0))</f>
        <v>L</v>
      </c>
      <c r="L959" s="3">
        <f>INDEX(products!$A$1:$G$49,MATCH(orders!$E959,products!$A$1:$A$49,0), MATCH(orders!L$1,products!$A$1:$G$1,0))</f>
        <v>1</v>
      </c>
      <c r="M959" s="4">
        <f>INDEX(products!$A$1:$G$49,MATCH(orders!$E959,products!$A$1:$A$49,0), MATCH(orders!M$1,products!$A$1:$G$1,0))</f>
        <v>14.85</v>
      </c>
      <c r="N959" s="4">
        <f t="shared" si="28"/>
        <v>14.85</v>
      </c>
      <c r="O959" t="str">
        <f t="shared" si="29"/>
        <v>Excelsa</v>
      </c>
      <c r="P959" t="str" cm="1">
        <f t="array" ref="P959">_xlfn.IFS(K959 = "M", "Medium", K959 = "L", "Light", K959 = "D", "Dark")</f>
        <v>Light</v>
      </c>
      <c r="Q959" t="str">
        <f>_xlfn.XLOOKUP(Orders[[#This Row],[Customer ID]],customers!$A$2:$A$1001,customers!$I$2:$I$1001,,0)</f>
        <v>Yes</v>
      </c>
    </row>
    <row r="960" spans="2:17" x14ac:dyDescent="0.35">
      <c r="B960" s="2" t="s">
        <v>5890</v>
      </c>
      <c r="C960" s="5">
        <v>43582</v>
      </c>
      <c r="D960" s="2" t="s">
        <v>5764</v>
      </c>
      <c r="E960" t="s">
        <v>6167</v>
      </c>
      <c r="F960" s="2">
        <v>2</v>
      </c>
      <c r="G960" s="2" t="str">
        <f>INDEX(customers!$A$2:$I$1001,MATCH(orders!$D960,customers!$A$2:$A$1001,0), MATCH(orders!G$1,customers!$A$1:$I$1,0))</f>
        <v>Brenn Dundredge</v>
      </c>
      <c r="H960" s="2" t="str">
        <f>IF(INDEX(customers!$A$2:$I$1001,MATCH(orders!$D960,customers!$A$2:$A$1001,0), MATCH(orders!H$1,customers!$A$1:$I$1,0)) = 0, " ", INDEX(customers!$A$2:$I$1001,MATCH(orders!$D960,customers!$A$2:$A$1001,0), MATCH(orders!H$1,customers!$A$1:$I$1,0)))</f>
        <v xml:space="preserve"> </v>
      </c>
      <c r="I960" s="2" t="str">
        <f>_xlfn.XLOOKUP(D960,customers!$A$1:$A$1001,customers!$G$1:$G$1001,,0)</f>
        <v>United States</v>
      </c>
      <c r="J960" t="str">
        <f>INDEX(products!$A$1:$G$49,MATCH(orders!$E960,products!$A$1:$A$49,0), MATCH(orders!J$1,products!$A$1:$G$1,0))</f>
        <v>Ara</v>
      </c>
      <c r="K960" t="str">
        <f>INDEX(products!$A$1:$G$49,MATCH(orders!$E960,products!$A$1:$A$49,0), MATCH(orders!K$1,products!$A$1:$G$1,0))</f>
        <v>L</v>
      </c>
      <c r="L960" s="3">
        <f>INDEX(products!$A$1:$G$49,MATCH(orders!$E960,products!$A$1:$A$49,0), MATCH(orders!L$1,products!$A$1:$G$1,0))</f>
        <v>0.2</v>
      </c>
      <c r="M960" s="4">
        <f>INDEX(products!$A$1:$G$49,MATCH(orders!$E960,products!$A$1:$A$49,0), MATCH(orders!M$1,products!$A$1:$G$1,0))</f>
        <v>3.8849999999999998</v>
      </c>
      <c r="N960" s="4">
        <f t="shared" si="28"/>
        <v>7.77</v>
      </c>
      <c r="O960" t="str">
        <f t="shared" si="29"/>
        <v>Arabica</v>
      </c>
      <c r="P960" t="str" cm="1">
        <f t="array" ref="P960">_xlfn.IFS(K960 = "M", "Medium", K960 = "L", "Light", K960 = "D", "Dark")</f>
        <v>Light</v>
      </c>
      <c r="Q960" t="str">
        <f>_xlfn.XLOOKUP(Orders[[#This Row],[Customer ID]],customers!$A$2:$A$1001,customers!$I$2:$I$1001,,0)</f>
        <v>Yes</v>
      </c>
    </row>
    <row r="961" spans="2:17" x14ac:dyDescent="0.35">
      <c r="B961" s="2" t="s">
        <v>5910</v>
      </c>
      <c r="C961" s="5">
        <v>44598</v>
      </c>
      <c r="D961" s="2" t="s">
        <v>5911</v>
      </c>
      <c r="E961" t="s">
        <v>6145</v>
      </c>
      <c r="F961" s="2">
        <v>5</v>
      </c>
      <c r="G961" s="2" t="str">
        <f>INDEX(customers!$A$2:$I$1001,MATCH(orders!$D961,customers!$A$2:$A$1001,0), MATCH(orders!G$1,customers!$A$1:$I$1,0))</f>
        <v>Rhodie Strathern</v>
      </c>
      <c r="H961" s="2" t="str">
        <f>IF(INDEX(customers!$A$2:$I$1001,MATCH(orders!$D961,customers!$A$2:$A$1001,0), MATCH(orders!H$1,customers!$A$1:$I$1,0)) = 0, " ", INDEX(customers!$A$2:$I$1001,MATCH(orders!$D961,customers!$A$2:$A$1001,0), MATCH(orders!H$1,customers!$A$1:$I$1,0)))</f>
        <v>rstrathernqn@devhub.com</v>
      </c>
      <c r="I961" s="2" t="str">
        <f>_xlfn.XLOOKUP(D961,customers!$A$1:$A$1001,customers!$G$1:$G$1001,,0)</f>
        <v>United States</v>
      </c>
      <c r="J961" t="str">
        <f>INDEX(products!$A$1:$G$49,MATCH(orders!$E961,products!$A$1:$A$49,0), MATCH(orders!J$1,products!$A$1:$G$1,0))</f>
        <v>Lib</v>
      </c>
      <c r="K961" t="str">
        <f>INDEX(products!$A$1:$G$49,MATCH(orders!$E961,products!$A$1:$A$49,0), MATCH(orders!K$1,products!$A$1:$G$1,0))</f>
        <v>L</v>
      </c>
      <c r="L961" s="3">
        <f>INDEX(products!$A$1:$G$49,MATCH(orders!$E961,products!$A$1:$A$49,0), MATCH(orders!L$1,products!$A$1:$G$1,0))</f>
        <v>0.2</v>
      </c>
      <c r="M961" s="4">
        <f>INDEX(products!$A$1:$G$49,MATCH(orders!$E961,products!$A$1:$A$49,0), MATCH(orders!M$1,products!$A$1:$G$1,0))</f>
        <v>4.7549999999999999</v>
      </c>
      <c r="N961" s="4">
        <f t="shared" si="28"/>
        <v>23.774999999999999</v>
      </c>
      <c r="O961" t="str">
        <f t="shared" si="29"/>
        <v>Liberica</v>
      </c>
      <c r="P961" t="str" cm="1">
        <f t="array" ref="P961">_xlfn.IFS(K961 = "M", "Medium", K961 = "L", "Light", K961 = "D", "Dark")</f>
        <v>Light</v>
      </c>
      <c r="Q961" t="str">
        <f>_xlfn.XLOOKUP(Orders[[#This Row],[Customer ID]],customers!$A$2:$A$1001,customers!$I$2:$I$1001,,0)</f>
        <v>Yes</v>
      </c>
    </row>
    <row r="962" spans="2:17" x14ac:dyDescent="0.35">
      <c r="B962" s="2" t="s">
        <v>5915</v>
      </c>
      <c r="C962" s="5">
        <v>44591</v>
      </c>
      <c r="D962" s="2" t="s">
        <v>5916</v>
      </c>
      <c r="E962" t="s">
        <v>6170</v>
      </c>
      <c r="F962" s="2">
        <v>5</v>
      </c>
      <c r="G962" s="2" t="str">
        <f>INDEX(customers!$A$2:$I$1001,MATCH(orders!$D962,customers!$A$2:$A$1001,0), MATCH(orders!G$1,customers!$A$1:$I$1,0))</f>
        <v>Chad Miguel</v>
      </c>
      <c r="H962" s="2" t="str">
        <f>IF(INDEX(customers!$A$2:$I$1001,MATCH(orders!$D962,customers!$A$2:$A$1001,0), MATCH(orders!H$1,customers!$A$1:$I$1,0)) = 0, " ", INDEX(customers!$A$2:$I$1001,MATCH(orders!$D962,customers!$A$2:$A$1001,0), MATCH(orders!H$1,customers!$A$1:$I$1,0)))</f>
        <v>cmiguelqo@exblog.jp</v>
      </c>
      <c r="I962" s="2" t="str">
        <f>_xlfn.XLOOKUP(D962,customers!$A$1:$A$1001,customers!$G$1:$G$1001,,0)</f>
        <v>United States</v>
      </c>
      <c r="J962" t="str">
        <f>INDEX(products!$A$1:$G$49,MATCH(orders!$E962,products!$A$1:$A$49,0), MATCH(orders!J$1,products!$A$1:$G$1,0))</f>
        <v>Lib</v>
      </c>
      <c r="K962" t="str">
        <f>INDEX(products!$A$1:$G$49,MATCH(orders!$E962,products!$A$1:$A$49,0), MATCH(orders!K$1,products!$A$1:$G$1,0))</f>
        <v>L</v>
      </c>
      <c r="L962" s="3">
        <f>INDEX(products!$A$1:$G$49,MATCH(orders!$E962,products!$A$1:$A$49,0), MATCH(orders!L$1,products!$A$1:$G$1,0))</f>
        <v>1</v>
      </c>
      <c r="M962" s="4">
        <f>INDEX(products!$A$1:$G$49,MATCH(orders!$E962,products!$A$1:$A$49,0), MATCH(orders!M$1,products!$A$1:$G$1,0))</f>
        <v>15.85</v>
      </c>
      <c r="N962" s="4">
        <f t="shared" si="28"/>
        <v>79.25</v>
      </c>
      <c r="O962" t="str">
        <f t="shared" si="29"/>
        <v>Liberica</v>
      </c>
      <c r="P962" t="str" cm="1">
        <f t="array" ref="P962">_xlfn.IFS(K962 = "M", "Medium", K962 = "L", "Light", K962 = "D", "Dark")</f>
        <v>Light</v>
      </c>
      <c r="Q962" t="str">
        <f>_xlfn.XLOOKUP(Orders[[#This Row],[Customer ID]],customers!$A$2:$A$1001,customers!$I$2:$I$1001,,0)</f>
        <v>Yes</v>
      </c>
    </row>
    <row r="963" spans="2:17" x14ac:dyDescent="0.35">
      <c r="B963" s="2" t="s">
        <v>5921</v>
      </c>
      <c r="C963" s="5">
        <v>44158</v>
      </c>
      <c r="D963" s="2" t="s">
        <v>5922</v>
      </c>
      <c r="E963" t="s">
        <v>6168</v>
      </c>
      <c r="F963" s="2">
        <v>2</v>
      </c>
      <c r="G963" s="2" t="str">
        <f>INDEX(customers!$A$2:$I$1001,MATCH(orders!$D963,customers!$A$2:$A$1001,0), MATCH(orders!G$1,customers!$A$1:$I$1,0))</f>
        <v>Florinda Matusovsky</v>
      </c>
      <c r="H963" s="2" t="str">
        <f>IF(INDEX(customers!$A$2:$I$1001,MATCH(orders!$D963,customers!$A$2:$A$1001,0), MATCH(orders!H$1,customers!$A$1:$I$1,0)) = 0, " ", INDEX(customers!$A$2:$I$1001,MATCH(orders!$D963,customers!$A$2:$A$1001,0), MATCH(orders!H$1,customers!$A$1:$I$1,0)))</f>
        <v xml:space="preserve"> </v>
      </c>
      <c r="I963" s="2" t="str">
        <f>_xlfn.XLOOKUP(D963,customers!$A$1:$A$1001,customers!$G$1:$G$1001,,0)</f>
        <v>United States</v>
      </c>
      <c r="J963" t="str">
        <f>INDEX(products!$A$1:$G$49,MATCH(orders!$E963,products!$A$1:$A$49,0), MATCH(orders!J$1,products!$A$1:$G$1,0))</f>
        <v>Ara</v>
      </c>
      <c r="K963" t="str">
        <f>INDEX(products!$A$1:$G$49,MATCH(orders!$E963,products!$A$1:$A$49,0), MATCH(orders!K$1,products!$A$1:$G$1,0))</f>
        <v>D</v>
      </c>
      <c r="L963" s="3">
        <f>INDEX(products!$A$1:$G$49,MATCH(orders!$E963,products!$A$1:$A$49,0), MATCH(orders!L$1,products!$A$1:$G$1,0))</f>
        <v>2.5</v>
      </c>
      <c r="M963" s="4">
        <f>INDEX(products!$A$1:$G$49,MATCH(orders!$E963,products!$A$1:$A$49,0), MATCH(orders!M$1,products!$A$1:$G$1,0))</f>
        <v>22.884999999999998</v>
      </c>
      <c r="N963" s="4">
        <f t="shared" ref="N963:N1001" si="30">M963*F963</f>
        <v>45.769999999999996</v>
      </c>
      <c r="O963" t="str">
        <f t="shared" ref="O963:O1001" si="31">IF(J963="Rob","Robusta",IF(J963="Exc","Excelsa",IF(J963="Ara","Arabica",IF(J963="Lib","Liberica"," "))))</f>
        <v>Arabica</v>
      </c>
      <c r="P963" t="str" cm="1">
        <f t="array" ref="P963">_xlfn.IFS(K963 = "M", "Medium", K963 = "L", "Light", K963 = "D", "Dark")</f>
        <v>Dark</v>
      </c>
      <c r="Q963" t="str">
        <f>_xlfn.XLOOKUP(Orders[[#This Row],[Customer ID]],customers!$A$2:$A$1001,customers!$I$2:$I$1001,,0)</f>
        <v>Yes</v>
      </c>
    </row>
    <row r="964" spans="2:17" x14ac:dyDescent="0.35">
      <c r="B964" s="2" t="s">
        <v>5926</v>
      </c>
      <c r="C964" s="5">
        <v>44664</v>
      </c>
      <c r="D964" s="2" t="s">
        <v>5927</v>
      </c>
      <c r="E964" t="s">
        <v>6177</v>
      </c>
      <c r="F964" s="2">
        <v>1</v>
      </c>
      <c r="G964" s="2" t="str">
        <f>INDEX(customers!$A$2:$I$1001,MATCH(orders!$D964,customers!$A$2:$A$1001,0), MATCH(orders!G$1,customers!$A$1:$I$1,0))</f>
        <v>Morly Rocks</v>
      </c>
      <c r="H964" s="2" t="str">
        <f>IF(INDEX(customers!$A$2:$I$1001,MATCH(orders!$D964,customers!$A$2:$A$1001,0), MATCH(orders!H$1,customers!$A$1:$I$1,0)) = 0, " ", INDEX(customers!$A$2:$I$1001,MATCH(orders!$D964,customers!$A$2:$A$1001,0), MATCH(orders!H$1,customers!$A$1:$I$1,0)))</f>
        <v>mrocksqq@exblog.jp</v>
      </c>
      <c r="I964" s="2" t="str">
        <f>_xlfn.XLOOKUP(D964,customers!$A$1:$A$1001,customers!$G$1:$G$1001,,0)</f>
        <v>Ireland</v>
      </c>
      <c r="J964" t="str">
        <f>INDEX(products!$A$1:$G$49,MATCH(orders!$E964,products!$A$1:$A$49,0), MATCH(orders!J$1,products!$A$1:$G$1,0))</f>
        <v>Rob</v>
      </c>
      <c r="K964" t="str">
        <f>INDEX(products!$A$1:$G$49,MATCH(orders!$E964,products!$A$1:$A$49,0), MATCH(orders!K$1,products!$A$1:$G$1,0))</f>
        <v>D</v>
      </c>
      <c r="L964" s="3">
        <f>INDEX(products!$A$1:$G$49,MATCH(orders!$E964,products!$A$1:$A$49,0), MATCH(orders!L$1,products!$A$1:$G$1,0))</f>
        <v>1</v>
      </c>
      <c r="M964" s="4">
        <f>INDEX(products!$A$1:$G$49,MATCH(orders!$E964,products!$A$1:$A$49,0), MATCH(orders!M$1,products!$A$1:$G$1,0))</f>
        <v>8.9499999999999993</v>
      </c>
      <c r="N964" s="4">
        <f t="shared" si="30"/>
        <v>8.9499999999999993</v>
      </c>
      <c r="O964" t="str">
        <f t="shared" si="31"/>
        <v>Robusta</v>
      </c>
      <c r="P964" t="str" cm="1">
        <f t="array" ref="P964">_xlfn.IFS(K964 = "M", "Medium", K964 = "L", "Light", K964 = "D", "Dark")</f>
        <v>Dark</v>
      </c>
      <c r="Q964" t="str">
        <f>_xlfn.XLOOKUP(Orders[[#This Row],[Customer ID]],customers!$A$2:$A$1001,customers!$I$2:$I$1001,,0)</f>
        <v>Yes</v>
      </c>
    </row>
    <row r="965" spans="2:17" x14ac:dyDescent="0.35">
      <c r="B965" s="2" t="s">
        <v>5932</v>
      </c>
      <c r="C965" s="5">
        <v>44203</v>
      </c>
      <c r="D965" s="2" t="s">
        <v>5933</v>
      </c>
      <c r="E965" t="s">
        <v>6146</v>
      </c>
      <c r="F965" s="2">
        <v>4</v>
      </c>
      <c r="G965" s="2" t="str">
        <f>INDEX(customers!$A$2:$I$1001,MATCH(orders!$D965,customers!$A$2:$A$1001,0), MATCH(orders!G$1,customers!$A$1:$I$1,0))</f>
        <v>Yuri Burrells</v>
      </c>
      <c r="H965" s="2" t="str">
        <f>IF(INDEX(customers!$A$2:$I$1001,MATCH(orders!$D965,customers!$A$2:$A$1001,0), MATCH(orders!H$1,customers!$A$1:$I$1,0)) = 0, " ", INDEX(customers!$A$2:$I$1001,MATCH(orders!$D965,customers!$A$2:$A$1001,0), MATCH(orders!H$1,customers!$A$1:$I$1,0)))</f>
        <v>yburrellsqr@vinaora.com</v>
      </c>
      <c r="I965" s="2" t="str">
        <f>_xlfn.XLOOKUP(D965,customers!$A$1:$A$1001,customers!$G$1:$G$1001,,0)</f>
        <v>United States</v>
      </c>
      <c r="J965" t="str">
        <f>INDEX(products!$A$1:$G$49,MATCH(orders!$E965,products!$A$1:$A$49,0), MATCH(orders!J$1,products!$A$1:$G$1,0))</f>
        <v>Rob</v>
      </c>
      <c r="K965" t="str">
        <f>INDEX(products!$A$1:$G$49,MATCH(orders!$E965,products!$A$1:$A$49,0), MATCH(orders!K$1,products!$A$1:$G$1,0))</f>
        <v>M</v>
      </c>
      <c r="L965" s="3">
        <f>INDEX(products!$A$1:$G$49,MATCH(orders!$E965,products!$A$1:$A$49,0), MATCH(orders!L$1,products!$A$1:$G$1,0))</f>
        <v>0.5</v>
      </c>
      <c r="M965" s="4">
        <f>INDEX(products!$A$1:$G$49,MATCH(orders!$E965,products!$A$1:$A$49,0), MATCH(orders!M$1,products!$A$1:$G$1,0))</f>
        <v>5.97</v>
      </c>
      <c r="N965" s="4">
        <f t="shared" si="30"/>
        <v>23.88</v>
      </c>
      <c r="O965" t="str">
        <f t="shared" si="31"/>
        <v>Robusta</v>
      </c>
      <c r="P965" t="str" cm="1">
        <f t="array" ref="P965">_xlfn.IFS(K965 = "M", "Medium", K965 = "L", "Light", K965 = "D", "Dark")</f>
        <v>Medium</v>
      </c>
      <c r="Q965" t="str">
        <f>_xlfn.XLOOKUP(Orders[[#This Row],[Customer ID]],customers!$A$2:$A$1001,customers!$I$2:$I$1001,,0)</f>
        <v>Yes</v>
      </c>
    </row>
    <row r="966" spans="2:17" x14ac:dyDescent="0.35">
      <c r="B966" s="2" t="s">
        <v>5938</v>
      </c>
      <c r="C966" s="5">
        <v>43865</v>
      </c>
      <c r="D966" s="2" t="s">
        <v>5939</v>
      </c>
      <c r="E966" t="s">
        <v>6184</v>
      </c>
      <c r="F966" s="2">
        <v>5</v>
      </c>
      <c r="G966" s="2" t="str">
        <f>INDEX(customers!$A$2:$I$1001,MATCH(orders!$D966,customers!$A$2:$A$1001,0), MATCH(orders!G$1,customers!$A$1:$I$1,0))</f>
        <v>Cleopatra Goodrum</v>
      </c>
      <c r="H966" s="2" t="str">
        <f>IF(INDEX(customers!$A$2:$I$1001,MATCH(orders!$D966,customers!$A$2:$A$1001,0), MATCH(orders!H$1,customers!$A$1:$I$1,0)) = 0, " ", INDEX(customers!$A$2:$I$1001,MATCH(orders!$D966,customers!$A$2:$A$1001,0), MATCH(orders!H$1,customers!$A$1:$I$1,0)))</f>
        <v>cgoodrumqs@goodreads.com</v>
      </c>
      <c r="I966" s="2" t="str">
        <f>_xlfn.XLOOKUP(D966,customers!$A$1:$A$1001,customers!$G$1:$G$1001,,0)</f>
        <v>United States</v>
      </c>
      <c r="J966" t="str">
        <f>INDEX(products!$A$1:$G$49,MATCH(orders!$E966,products!$A$1:$A$49,0), MATCH(orders!J$1,products!$A$1:$G$1,0))</f>
        <v>Exc</v>
      </c>
      <c r="K966" t="str">
        <f>INDEX(products!$A$1:$G$49,MATCH(orders!$E966,products!$A$1:$A$49,0), MATCH(orders!K$1,products!$A$1:$G$1,0))</f>
        <v>L</v>
      </c>
      <c r="L966" s="3">
        <f>INDEX(products!$A$1:$G$49,MATCH(orders!$E966,products!$A$1:$A$49,0), MATCH(orders!L$1,products!$A$1:$G$1,0))</f>
        <v>0.2</v>
      </c>
      <c r="M966" s="4">
        <f>INDEX(products!$A$1:$G$49,MATCH(orders!$E966,products!$A$1:$A$49,0), MATCH(orders!M$1,products!$A$1:$G$1,0))</f>
        <v>4.4550000000000001</v>
      </c>
      <c r="N966" s="4">
        <f t="shared" si="30"/>
        <v>22.274999999999999</v>
      </c>
      <c r="O966" t="str">
        <f t="shared" si="31"/>
        <v>Excelsa</v>
      </c>
      <c r="P966" t="str" cm="1">
        <f t="array" ref="P966">_xlfn.IFS(K966 = "M", "Medium", K966 = "L", "Light", K966 = "D", "Dark")</f>
        <v>Light</v>
      </c>
      <c r="Q966" t="str">
        <f>_xlfn.XLOOKUP(Orders[[#This Row],[Customer ID]],customers!$A$2:$A$1001,customers!$I$2:$I$1001,,0)</f>
        <v>No</v>
      </c>
    </row>
    <row r="967" spans="2:17" x14ac:dyDescent="0.35">
      <c r="B967" s="2" t="s">
        <v>5944</v>
      </c>
      <c r="C967" s="5">
        <v>43724</v>
      </c>
      <c r="D967" s="2" t="s">
        <v>5945</v>
      </c>
      <c r="E967" t="s">
        <v>6138</v>
      </c>
      <c r="F967" s="2">
        <v>3</v>
      </c>
      <c r="G967" s="2" t="str">
        <f>INDEX(customers!$A$2:$I$1001,MATCH(orders!$D967,customers!$A$2:$A$1001,0), MATCH(orders!G$1,customers!$A$1:$I$1,0))</f>
        <v>Joey Jefferys</v>
      </c>
      <c r="H967" s="2" t="str">
        <f>IF(INDEX(customers!$A$2:$I$1001,MATCH(orders!$D967,customers!$A$2:$A$1001,0), MATCH(orders!H$1,customers!$A$1:$I$1,0)) = 0, " ", INDEX(customers!$A$2:$I$1001,MATCH(orders!$D967,customers!$A$2:$A$1001,0), MATCH(orders!H$1,customers!$A$1:$I$1,0)))</f>
        <v>jjefferysqt@blog.com</v>
      </c>
      <c r="I967" s="2" t="str">
        <f>_xlfn.XLOOKUP(D967,customers!$A$1:$A$1001,customers!$G$1:$G$1001,,0)</f>
        <v>United States</v>
      </c>
      <c r="J967" t="str">
        <f>INDEX(products!$A$1:$G$49,MATCH(orders!$E967,products!$A$1:$A$49,0), MATCH(orders!J$1,products!$A$1:$G$1,0))</f>
        <v>Rob</v>
      </c>
      <c r="K967" t="str">
        <f>INDEX(products!$A$1:$G$49,MATCH(orders!$E967,products!$A$1:$A$49,0), MATCH(orders!K$1,products!$A$1:$G$1,0))</f>
        <v>M</v>
      </c>
      <c r="L967" s="3">
        <f>INDEX(products!$A$1:$G$49,MATCH(orders!$E967,products!$A$1:$A$49,0), MATCH(orders!L$1,products!$A$1:$G$1,0))</f>
        <v>1</v>
      </c>
      <c r="M967" s="4">
        <f>INDEX(products!$A$1:$G$49,MATCH(orders!$E967,products!$A$1:$A$49,0), MATCH(orders!M$1,products!$A$1:$G$1,0))</f>
        <v>9.9499999999999993</v>
      </c>
      <c r="N967" s="4">
        <f t="shared" si="30"/>
        <v>29.849999999999998</v>
      </c>
      <c r="O967" t="str">
        <f t="shared" si="31"/>
        <v>Robusta</v>
      </c>
      <c r="P967" t="str" cm="1">
        <f t="array" ref="P967">_xlfn.IFS(K967 = "M", "Medium", K967 = "L", "Light", K967 = "D", "Dark")</f>
        <v>Medium</v>
      </c>
      <c r="Q967" t="str">
        <f>_xlfn.XLOOKUP(Orders[[#This Row],[Customer ID]],customers!$A$2:$A$1001,customers!$I$2:$I$1001,,0)</f>
        <v>Yes</v>
      </c>
    </row>
    <row r="968" spans="2:17" x14ac:dyDescent="0.35">
      <c r="B968" s="2" t="s">
        <v>5949</v>
      </c>
      <c r="C968" s="5">
        <v>43491</v>
      </c>
      <c r="D968" s="2" t="s">
        <v>5950</v>
      </c>
      <c r="E968" t="s">
        <v>6176</v>
      </c>
      <c r="F968" s="2">
        <v>6</v>
      </c>
      <c r="G968" s="2" t="str">
        <f>INDEX(customers!$A$2:$I$1001,MATCH(orders!$D968,customers!$A$2:$A$1001,0), MATCH(orders!G$1,customers!$A$1:$I$1,0))</f>
        <v>Bearnard Wardell</v>
      </c>
      <c r="H968" s="2" t="str">
        <f>IF(INDEX(customers!$A$2:$I$1001,MATCH(orders!$D968,customers!$A$2:$A$1001,0), MATCH(orders!H$1,customers!$A$1:$I$1,0)) = 0, " ", INDEX(customers!$A$2:$I$1001,MATCH(orders!$D968,customers!$A$2:$A$1001,0), MATCH(orders!H$1,customers!$A$1:$I$1,0)))</f>
        <v>bwardellqu@adobe.com</v>
      </c>
      <c r="I968" s="2" t="str">
        <f>_xlfn.XLOOKUP(D968,customers!$A$1:$A$1001,customers!$G$1:$G$1001,,0)</f>
        <v>United States</v>
      </c>
      <c r="J968" t="str">
        <f>INDEX(products!$A$1:$G$49,MATCH(orders!$E968,products!$A$1:$A$49,0), MATCH(orders!J$1,products!$A$1:$G$1,0))</f>
        <v>Exc</v>
      </c>
      <c r="K968" t="str">
        <f>INDEX(products!$A$1:$G$49,MATCH(orders!$E968,products!$A$1:$A$49,0), MATCH(orders!K$1,products!$A$1:$G$1,0))</f>
        <v>L</v>
      </c>
      <c r="L968" s="3">
        <f>INDEX(products!$A$1:$G$49,MATCH(orders!$E968,products!$A$1:$A$49,0), MATCH(orders!L$1,products!$A$1:$G$1,0))</f>
        <v>0.5</v>
      </c>
      <c r="M968" s="4">
        <f>INDEX(products!$A$1:$G$49,MATCH(orders!$E968,products!$A$1:$A$49,0), MATCH(orders!M$1,products!$A$1:$G$1,0))</f>
        <v>8.91</v>
      </c>
      <c r="N968" s="4">
        <f t="shared" si="30"/>
        <v>53.46</v>
      </c>
      <c r="O968" t="str">
        <f t="shared" si="31"/>
        <v>Excelsa</v>
      </c>
      <c r="P968" t="str" cm="1">
        <f t="array" ref="P968">_xlfn.IFS(K968 = "M", "Medium", K968 = "L", "Light", K968 = "D", "Dark")</f>
        <v>Light</v>
      </c>
      <c r="Q968" t="str">
        <f>_xlfn.XLOOKUP(Orders[[#This Row],[Customer ID]],customers!$A$2:$A$1001,customers!$I$2:$I$1001,,0)</f>
        <v>Yes</v>
      </c>
    </row>
    <row r="969" spans="2:17" x14ac:dyDescent="0.35">
      <c r="B969" s="2" t="s">
        <v>5955</v>
      </c>
      <c r="C969" s="5">
        <v>44246</v>
      </c>
      <c r="D969" s="2" t="s">
        <v>5956</v>
      </c>
      <c r="E969" t="s">
        <v>6163</v>
      </c>
      <c r="F969" s="2">
        <v>1</v>
      </c>
      <c r="G969" s="2" t="str">
        <f>INDEX(customers!$A$2:$I$1001,MATCH(orders!$D969,customers!$A$2:$A$1001,0), MATCH(orders!G$1,customers!$A$1:$I$1,0))</f>
        <v>Zeke Walisiak</v>
      </c>
      <c r="H969" s="2" t="str">
        <f>IF(INDEX(customers!$A$2:$I$1001,MATCH(orders!$D969,customers!$A$2:$A$1001,0), MATCH(orders!H$1,customers!$A$1:$I$1,0)) = 0, " ", INDEX(customers!$A$2:$I$1001,MATCH(orders!$D969,customers!$A$2:$A$1001,0), MATCH(orders!H$1,customers!$A$1:$I$1,0)))</f>
        <v>zwalisiakqv@ucsd.edu</v>
      </c>
      <c r="I969" s="2" t="str">
        <f>_xlfn.XLOOKUP(D969,customers!$A$1:$A$1001,customers!$G$1:$G$1001,,0)</f>
        <v>Ireland</v>
      </c>
      <c r="J969" t="str">
        <f>INDEX(products!$A$1:$G$49,MATCH(orders!$E969,products!$A$1:$A$49,0), MATCH(orders!J$1,products!$A$1:$G$1,0))</f>
        <v>Rob</v>
      </c>
      <c r="K969" t="str">
        <f>INDEX(products!$A$1:$G$49,MATCH(orders!$E969,products!$A$1:$A$49,0), MATCH(orders!K$1,products!$A$1:$G$1,0))</f>
        <v>D</v>
      </c>
      <c r="L969" s="3">
        <f>INDEX(products!$A$1:$G$49,MATCH(orders!$E969,products!$A$1:$A$49,0), MATCH(orders!L$1,products!$A$1:$G$1,0))</f>
        <v>0.2</v>
      </c>
      <c r="M969" s="4">
        <f>INDEX(products!$A$1:$G$49,MATCH(orders!$E969,products!$A$1:$A$49,0), MATCH(orders!M$1,products!$A$1:$G$1,0))</f>
        <v>2.6849999999999996</v>
      </c>
      <c r="N969" s="4">
        <f t="shared" si="30"/>
        <v>2.6849999999999996</v>
      </c>
      <c r="O969" t="str">
        <f t="shared" si="31"/>
        <v>Robusta</v>
      </c>
      <c r="P969" t="str" cm="1">
        <f t="array" ref="P969">_xlfn.IFS(K969 = "M", "Medium", K969 = "L", "Light", K969 = "D", "Dark")</f>
        <v>Dark</v>
      </c>
      <c r="Q969" t="str">
        <f>_xlfn.XLOOKUP(Orders[[#This Row],[Customer ID]],customers!$A$2:$A$1001,customers!$I$2:$I$1001,,0)</f>
        <v>Yes</v>
      </c>
    </row>
    <row r="970" spans="2:17" x14ac:dyDescent="0.35">
      <c r="B970" s="2" t="s">
        <v>5961</v>
      </c>
      <c r="C970" s="5">
        <v>44642</v>
      </c>
      <c r="D970" s="2" t="s">
        <v>5962</v>
      </c>
      <c r="E970" t="s">
        <v>6174</v>
      </c>
      <c r="F970" s="2">
        <v>2</v>
      </c>
      <c r="G970" s="2" t="str">
        <f>INDEX(customers!$A$2:$I$1001,MATCH(orders!$D970,customers!$A$2:$A$1001,0), MATCH(orders!G$1,customers!$A$1:$I$1,0))</f>
        <v>Wiley Leopold</v>
      </c>
      <c r="H970" s="2" t="str">
        <f>IF(INDEX(customers!$A$2:$I$1001,MATCH(orders!$D970,customers!$A$2:$A$1001,0), MATCH(orders!H$1,customers!$A$1:$I$1,0)) = 0, " ", INDEX(customers!$A$2:$I$1001,MATCH(orders!$D970,customers!$A$2:$A$1001,0), MATCH(orders!H$1,customers!$A$1:$I$1,0)))</f>
        <v>wleopoldqw@blogspot.com</v>
      </c>
      <c r="I970" s="2" t="str">
        <f>_xlfn.XLOOKUP(D970,customers!$A$1:$A$1001,customers!$G$1:$G$1001,,0)</f>
        <v>United States</v>
      </c>
      <c r="J970" t="str">
        <f>INDEX(products!$A$1:$G$49,MATCH(orders!$E970,products!$A$1:$A$49,0), MATCH(orders!J$1,products!$A$1:$G$1,0))</f>
        <v>Rob</v>
      </c>
      <c r="K970" t="str">
        <f>INDEX(products!$A$1:$G$49,MATCH(orders!$E970,products!$A$1:$A$49,0), MATCH(orders!K$1,products!$A$1:$G$1,0))</f>
        <v>M</v>
      </c>
      <c r="L970" s="3">
        <f>INDEX(products!$A$1:$G$49,MATCH(orders!$E970,products!$A$1:$A$49,0), MATCH(orders!L$1,products!$A$1:$G$1,0))</f>
        <v>0.2</v>
      </c>
      <c r="M970" s="4">
        <f>INDEX(products!$A$1:$G$49,MATCH(orders!$E970,products!$A$1:$A$49,0), MATCH(orders!M$1,products!$A$1:$G$1,0))</f>
        <v>2.9849999999999999</v>
      </c>
      <c r="N970" s="4">
        <f t="shared" si="30"/>
        <v>5.97</v>
      </c>
      <c r="O970" t="str">
        <f t="shared" si="31"/>
        <v>Robusta</v>
      </c>
      <c r="P970" t="str" cm="1">
        <f t="array" ref="P970">_xlfn.IFS(K970 = "M", "Medium", K970 = "L", "Light", K970 = "D", "Dark")</f>
        <v>Medium</v>
      </c>
      <c r="Q970" t="str">
        <f>_xlfn.XLOOKUP(Orders[[#This Row],[Customer ID]],customers!$A$2:$A$1001,customers!$I$2:$I$1001,,0)</f>
        <v>No</v>
      </c>
    </row>
    <row r="971" spans="2:17" x14ac:dyDescent="0.35">
      <c r="B971" s="2" t="s">
        <v>5967</v>
      </c>
      <c r="C971" s="5">
        <v>43649</v>
      </c>
      <c r="D971" s="2" t="s">
        <v>5968</v>
      </c>
      <c r="E971" t="s">
        <v>6143</v>
      </c>
      <c r="F971" s="2">
        <v>1</v>
      </c>
      <c r="G971" s="2" t="str">
        <f>INDEX(customers!$A$2:$I$1001,MATCH(orders!$D971,customers!$A$2:$A$1001,0), MATCH(orders!G$1,customers!$A$1:$I$1,0))</f>
        <v>Chiarra Shalders</v>
      </c>
      <c r="H971" s="2" t="str">
        <f>IF(INDEX(customers!$A$2:$I$1001,MATCH(orders!$D971,customers!$A$2:$A$1001,0), MATCH(orders!H$1,customers!$A$1:$I$1,0)) = 0, " ", INDEX(customers!$A$2:$I$1001,MATCH(orders!$D971,customers!$A$2:$A$1001,0), MATCH(orders!H$1,customers!$A$1:$I$1,0)))</f>
        <v>cshaldersqx@cisco.com</v>
      </c>
      <c r="I971" s="2" t="str">
        <f>_xlfn.XLOOKUP(D971,customers!$A$1:$A$1001,customers!$G$1:$G$1001,,0)</f>
        <v>United States</v>
      </c>
      <c r="J971" t="str">
        <f>INDEX(products!$A$1:$G$49,MATCH(orders!$E971,products!$A$1:$A$49,0), MATCH(orders!J$1,products!$A$1:$G$1,0))</f>
        <v>Lib</v>
      </c>
      <c r="K971" t="str">
        <f>INDEX(products!$A$1:$G$49,MATCH(orders!$E971,products!$A$1:$A$49,0), MATCH(orders!K$1,products!$A$1:$G$1,0))</f>
        <v>D</v>
      </c>
      <c r="L971" s="3">
        <f>INDEX(products!$A$1:$G$49,MATCH(orders!$E971,products!$A$1:$A$49,0), MATCH(orders!L$1,products!$A$1:$G$1,0))</f>
        <v>1</v>
      </c>
      <c r="M971" s="4">
        <f>INDEX(products!$A$1:$G$49,MATCH(orders!$E971,products!$A$1:$A$49,0), MATCH(orders!M$1,products!$A$1:$G$1,0))</f>
        <v>12.95</v>
      </c>
      <c r="N971" s="4">
        <f t="shared" si="30"/>
        <v>12.95</v>
      </c>
      <c r="O971" t="str">
        <f t="shared" si="31"/>
        <v>Liberica</v>
      </c>
      <c r="P971" t="str" cm="1">
        <f t="array" ref="P971">_xlfn.IFS(K971 = "M", "Medium", K971 = "L", "Light", K971 = "D", "Dark")</f>
        <v>Dark</v>
      </c>
      <c r="Q971" t="str">
        <f>_xlfn.XLOOKUP(Orders[[#This Row],[Customer ID]],customers!$A$2:$A$1001,customers!$I$2:$I$1001,,0)</f>
        <v>Yes</v>
      </c>
    </row>
    <row r="972" spans="2:17" x14ac:dyDescent="0.35">
      <c r="B972" s="2" t="s">
        <v>5973</v>
      </c>
      <c r="C972" s="5">
        <v>43729</v>
      </c>
      <c r="D972" s="2" t="s">
        <v>5974</v>
      </c>
      <c r="E972" t="s">
        <v>6139</v>
      </c>
      <c r="F972" s="2">
        <v>1</v>
      </c>
      <c r="G972" s="2" t="str">
        <f>INDEX(customers!$A$2:$I$1001,MATCH(orders!$D972,customers!$A$2:$A$1001,0), MATCH(orders!G$1,customers!$A$1:$I$1,0))</f>
        <v>Sharl Southerill</v>
      </c>
      <c r="H972" s="2" t="str">
        <f>IF(INDEX(customers!$A$2:$I$1001,MATCH(orders!$D972,customers!$A$2:$A$1001,0), MATCH(orders!H$1,customers!$A$1:$I$1,0)) = 0, " ", INDEX(customers!$A$2:$I$1001,MATCH(orders!$D972,customers!$A$2:$A$1001,0), MATCH(orders!H$1,customers!$A$1:$I$1,0)))</f>
        <v xml:space="preserve"> </v>
      </c>
      <c r="I972" s="2" t="str">
        <f>_xlfn.XLOOKUP(D972,customers!$A$1:$A$1001,customers!$G$1:$G$1001,,0)</f>
        <v>United States</v>
      </c>
      <c r="J972" t="str">
        <f>INDEX(products!$A$1:$G$49,MATCH(orders!$E972,products!$A$1:$A$49,0), MATCH(orders!J$1,products!$A$1:$G$1,0))</f>
        <v>Exc</v>
      </c>
      <c r="K972" t="str">
        <f>INDEX(products!$A$1:$G$49,MATCH(orders!$E972,products!$A$1:$A$49,0), MATCH(orders!K$1,products!$A$1:$G$1,0))</f>
        <v>M</v>
      </c>
      <c r="L972" s="3">
        <f>INDEX(products!$A$1:$G$49,MATCH(orders!$E972,products!$A$1:$A$49,0), MATCH(orders!L$1,products!$A$1:$G$1,0))</f>
        <v>0.5</v>
      </c>
      <c r="M972" s="4">
        <f>INDEX(products!$A$1:$G$49,MATCH(orders!$E972,products!$A$1:$A$49,0), MATCH(orders!M$1,products!$A$1:$G$1,0))</f>
        <v>8.25</v>
      </c>
      <c r="N972" s="4">
        <f t="shared" si="30"/>
        <v>8.25</v>
      </c>
      <c r="O972" t="str">
        <f t="shared" si="31"/>
        <v>Excelsa</v>
      </c>
      <c r="P972" t="str" cm="1">
        <f t="array" ref="P972">_xlfn.IFS(K972 = "M", "Medium", K972 = "L", "Light", K972 = "D", "Dark")</f>
        <v>Medium</v>
      </c>
      <c r="Q972" t="str">
        <f>_xlfn.XLOOKUP(Orders[[#This Row],[Customer ID]],customers!$A$2:$A$1001,customers!$I$2:$I$1001,,0)</f>
        <v>No</v>
      </c>
    </row>
    <row r="973" spans="2:17" x14ac:dyDescent="0.35">
      <c r="B973" s="2" t="s">
        <v>5978</v>
      </c>
      <c r="C973" s="5">
        <v>43703</v>
      </c>
      <c r="D973" s="2" t="s">
        <v>5979</v>
      </c>
      <c r="E973" t="s">
        <v>6182</v>
      </c>
      <c r="F973" s="2">
        <v>5</v>
      </c>
      <c r="G973" s="2" t="str">
        <f>INDEX(customers!$A$2:$I$1001,MATCH(orders!$D973,customers!$A$2:$A$1001,0), MATCH(orders!G$1,customers!$A$1:$I$1,0))</f>
        <v>Noni Furber</v>
      </c>
      <c r="H973" s="2" t="str">
        <f>IF(INDEX(customers!$A$2:$I$1001,MATCH(orders!$D973,customers!$A$2:$A$1001,0), MATCH(orders!H$1,customers!$A$1:$I$1,0)) = 0, " ", INDEX(customers!$A$2:$I$1001,MATCH(orders!$D973,customers!$A$2:$A$1001,0), MATCH(orders!H$1,customers!$A$1:$I$1,0)))</f>
        <v>nfurberqz@jugem.jp</v>
      </c>
      <c r="I973" s="2" t="str">
        <f>_xlfn.XLOOKUP(D973,customers!$A$1:$A$1001,customers!$G$1:$G$1001,,0)</f>
        <v>United States</v>
      </c>
      <c r="J973" t="str">
        <f>INDEX(products!$A$1:$G$49,MATCH(orders!$E973,products!$A$1:$A$49,0), MATCH(orders!J$1,products!$A$1:$G$1,0))</f>
        <v>Ara</v>
      </c>
      <c r="K973" t="str">
        <f>INDEX(products!$A$1:$G$49,MATCH(orders!$E973,products!$A$1:$A$49,0), MATCH(orders!K$1,products!$A$1:$G$1,0))</f>
        <v>L</v>
      </c>
      <c r="L973" s="3">
        <f>INDEX(products!$A$1:$G$49,MATCH(orders!$E973,products!$A$1:$A$49,0), MATCH(orders!L$1,products!$A$1:$G$1,0))</f>
        <v>2.5</v>
      </c>
      <c r="M973" s="4">
        <f>INDEX(products!$A$1:$G$49,MATCH(orders!$E973,products!$A$1:$A$49,0), MATCH(orders!M$1,products!$A$1:$G$1,0))</f>
        <v>29.784999999999997</v>
      </c>
      <c r="N973" s="4">
        <f t="shared" si="30"/>
        <v>148.92499999999998</v>
      </c>
      <c r="O973" t="str">
        <f t="shared" si="31"/>
        <v>Arabica</v>
      </c>
      <c r="P973" t="str" cm="1">
        <f t="array" ref="P973">_xlfn.IFS(K973 = "M", "Medium", K973 = "L", "Light", K973 = "D", "Dark")</f>
        <v>Light</v>
      </c>
      <c r="Q973" t="str">
        <f>_xlfn.XLOOKUP(Orders[[#This Row],[Customer ID]],customers!$A$2:$A$1001,customers!$I$2:$I$1001,,0)</f>
        <v>No</v>
      </c>
    </row>
    <row r="974" spans="2:17" x14ac:dyDescent="0.35">
      <c r="B974" s="2" t="s">
        <v>5984</v>
      </c>
      <c r="C974" s="5">
        <v>44411</v>
      </c>
      <c r="D974" s="2" t="s">
        <v>5985</v>
      </c>
      <c r="E974" t="s">
        <v>6182</v>
      </c>
      <c r="F974" s="2">
        <v>3</v>
      </c>
      <c r="G974" s="2" t="str">
        <f>INDEX(customers!$A$2:$I$1001,MATCH(orders!$D974,customers!$A$2:$A$1001,0), MATCH(orders!G$1,customers!$A$1:$I$1,0))</f>
        <v>Dinah Crutcher</v>
      </c>
      <c r="H974" s="2" t="str">
        <f>IF(INDEX(customers!$A$2:$I$1001,MATCH(orders!$D974,customers!$A$2:$A$1001,0), MATCH(orders!H$1,customers!$A$1:$I$1,0)) = 0, " ", INDEX(customers!$A$2:$I$1001,MATCH(orders!$D974,customers!$A$2:$A$1001,0), MATCH(orders!H$1,customers!$A$1:$I$1,0)))</f>
        <v xml:space="preserve"> </v>
      </c>
      <c r="I974" s="2" t="str">
        <f>_xlfn.XLOOKUP(D974,customers!$A$1:$A$1001,customers!$G$1:$G$1001,,0)</f>
        <v>Ireland</v>
      </c>
      <c r="J974" t="str">
        <f>INDEX(products!$A$1:$G$49,MATCH(orders!$E974,products!$A$1:$A$49,0), MATCH(orders!J$1,products!$A$1:$G$1,0))</f>
        <v>Ara</v>
      </c>
      <c r="K974" t="str">
        <f>INDEX(products!$A$1:$G$49,MATCH(orders!$E974,products!$A$1:$A$49,0), MATCH(orders!K$1,products!$A$1:$G$1,0))</f>
        <v>L</v>
      </c>
      <c r="L974" s="3">
        <f>INDEX(products!$A$1:$G$49,MATCH(orders!$E974,products!$A$1:$A$49,0), MATCH(orders!L$1,products!$A$1:$G$1,0))</f>
        <v>2.5</v>
      </c>
      <c r="M974" s="4">
        <f>INDEX(products!$A$1:$G$49,MATCH(orders!$E974,products!$A$1:$A$49,0), MATCH(orders!M$1,products!$A$1:$G$1,0))</f>
        <v>29.784999999999997</v>
      </c>
      <c r="N974" s="4">
        <f t="shared" si="30"/>
        <v>89.35499999999999</v>
      </c>
      <c r="O974" t="str">
        <f t="shared" si="31"/>
        <v>Arabica</v>
      </c>
      <c r="P974" t="str" cm="1">
        <f t="array" ref="P974">_xlfn.IFS(K974 = "M", "Medium", K974 = "L", "Light", K974 = "D", "Dark")</f>
        <v>Light</v>
      </c>
      <c r="Q974" t="str">
        <f>_xlfn.XLOOKUP(Orders[[#This Row],[Customer ID]],customers!$A$2:$A$1001,customers!$I$2:$I$1001,,0)</f>
        <v>Yes</v>
      </c>
    </row>
    <row r="975" spans="2:17" x14ac:dyDescent="0.35">
      <c r="B975" s="2" t="s">
        <v>5989</v>
      </c>
      <c r="C975" s="5">
        <v>44493</v>
      </c>
      <c r="D975" s="2" t="s">
        <v>5990</v>
      </c>
      <c r="E975" t="s">
        <v>6162</v>
      </c>
      <c r="F975" s="2">
        <v>6</v>
      </c>
      <c r="G975" s="2" t="str">
        <f>INDEX(customers!$A$2:$I$1001,MATCH(orders!$D975,customers!$A$2:$A$1001,0), MATCH(orders!G$1,customers!$A$1:$I$1,0))</f>
        <v>Charlean Keave</v>
      </c>
      <c r="H975" s="2" t="str">
        <f>IF(INDEX(customers!$A$2:$I$1001,MATCH(orders!$D975,customers!$A$2:$A$1001,0), MATCH(orders!H$1,customers!$A$1:$I$1,0)) = 0, " ", INDEX(customers!$A$2:$I$1001,MATCH(orders!$D975,customers!$A$2:$A$1001,0), MATCH(orders!H$1,customers!$A$1:$I$1,0)))</f>
        <v>ckeaver1@ucoz.com</v>
      </c>
      <c r="I975" s="2" t="str">
        <f>_xlfn.XLOOKUP(D975,customers!$A$1:$A$1001,customers!$G$1:$G$1001,,0)</f>
        <v>United States</v>
      </c>
      <c r="J975" t="str">
        <f>INDEX(products!$A$1:$G$49,MATCH(orders!$E975,products!$A$1:$A$49,0), MATCH(orders!J$1,products!$A$1:$G$1,0))</f>
        <v>Lib</v>
      </c>
      <c r="K975" t="str">
        <f>INDEX(products!$A$1:$G$49,MATCH(orders!$E975,products!$A$1:$A$49,0), MATCH(orders!K$1,products!$A$1:$G$1,0))</f>
        <v>M</v>
      </c>
      <c r="L975" s="3">
        <f>INDEX(products!$A$1:$G$49,MATCH(orders!$E975,products!$A$1:$A$49,0), MATCH(orders!L$1,products!$A$1:$G$1,0))</f>
        <v>1</v>
      </c>
      <c r="M975" s="4">
        <f>INDEX(products!$A$1:$G$49,MATCH(orders!$E975,products!$A$1:$A$49,0), MATCH(orders!M$1,products!$A$1:$G$1,0))</f>
        <v>14.55</v>
      </c>
      <c r="N975" s="4">
        <f t="shared" si="30"/>
        <v>87.300000000000011</v>
      </c>
      <c r="O975" t="str">
        <f t="shared" si="31"/>
        <v>Liberica</v>
      </c>
      <c r="P975" t="str" cm="1">
        <f t="array" ref="P975">_xlfn.IFS(K975 = "M", "Medium", K975 = "L", "Light", K975 = "D", "Dark")</f>
        <v>Medium</v>
      </c>
      <c r="Q975" t="str">
        <f>_xlfn.XLOOKUP(Orders[[#This Row],[Customer ID]],customers!$A$2:$A$1001,customers!$I$2:$I$1001,,0)</f>
        <v>No</v>
      </c>
    </row>
    <row r="976" spans="2:17" x14ac:dyDescent="0.35">
      <c r="B976" s="2" t="s">
        <v>5995</v>
      </c>
      <c r="C976" s="5">
        <v>43556</v>
      </c>
      <c r="D976" s="2" t="s">
        <v>5996</v>
      </c>
      <c r="E976" t="s">
        <v>6172</v>
      </c>
      <c r="F976" s="2">
        <v>1</v>
      </c>
      <c r="G976" s="2" t="str">
        <f>INDEX(customers!$A$2:$I$1001,MATCH(orders!$D976,customers!$A$2:$A$1001,0), MATCH(orders!G$1,customers!$A$1:$I$1,0))</f>
        <v>Sada Roseborough</v>
      </c>
      <c r="H976" s="2" t="str">
        <f>IF(INDEX(customers!$A$2:$I$1001,MATCH(orders!$D976,customers!$A$2:$A$1001,0), MATCH(orders!H$1,customers!$A$1:$I$1,0)) = 0, " ", INDEX(customers!$A$2:$I$1001,MATCH(orders!$D976,customers!$A$2:$A$1001,0), MATCH(orders!H$1,customers!$A$1:$I$1,0)))</f>
        <v>sroseboroughr2@virginia.edu</v>
      </c>
      <c r="I976" s="2" t="str">
        <f>_xlfn.XLOOKUP(D976,customers!$A$1:$A$1001,customers!$G$1:$G$1001,,0)</f>
        <v>United States</v>
      </c>
      <c r="J976" t="str">
        <f>INDEX(products!$A$1:$G$49,MATCH(orders!$E976,products!$A$1:$A$49,0), MATCH(orders!J$1,products!$A$1:$G$1,0))</f>
        <v>Rob</v>
      </c>
      <c r="K976" t="str">
        <f>INDEX(products!$A$1:$G$49,MATCH(orders!$E976,products!$A$1:$A$49,0), MATCH(orders!K$1,products!$A$1:$G$1,0))</f>
        <v>D</v>
      </c>
      <c r="L976" s="3">
        <f>INDEX(products!$A$1:$G$49,MATCH(orders!$E976,products!$A$1:$A$49,0), MATCH(orders!L$1,products!$A$1:$G$1,0))</f>
        <v>0.5</v>
      </c>
      <c r="M976" s="4">
        <f>INDEX(products!$A$1:$G$49,MATCH(orders!$E976,products!$A$1:$A$49,0), MATCH(orders!M$1,products!$A$1:$G$1,0))</f>
        <v>5.3699999999999992</v>
      </c>
      <c r="N976" s="4">
        <f t="shared" si="30"/>
        <v>5.3699999999999992</v>
      </c>
      <c r="O976" t="str">
        <f t="shared" si="31"/>
        <v>Robusta</v>
      </c>
      <c r="P976" t="str" cm="1">
        <f t="array" ref="P976">_xlfn.IFS(K976 = "M", "Medium", K976 = "L", "Light", K976 = "D", "Dark")</f>
        <v>Dark</v>
      </c>
      <c r="Q976" t="str">
        <f>_xlfn.XLOOKUP(Orders[[#This Row],[Customer ID]],customers!$A$2:$A$1001,customers!$I$2:$I$1001,,0)</f>
        <v>Yes</v>
      </c>
    </row>
    <row r="977" spans="2:17" x14ac:dyDescent="0.35">
      <c r="B977" s="2" t="s">
        <v>6001</v>
      </c>
      <c r="C977" s="5">
        <v>44538</v>
      </c>
      <c r="D977" s="2" t="s">
        <v>6002</v>
      </c>
      <c r="E977" t="s">
        <v>6154</v>
      </c>
      <c r="F977" s="2">
        <v>3</v>
      </c>
      <c r="G977" s="2" t="str">
        <f>INDEX(customers!$A$2:$I$1001,MATCH(orders!$D977,customers!$A$2:$A$1001,0), MATCH(orders!G$1,customers!$A$1:$I$1,0))</f>
        <v>Clayton Kingwell</v>
      </c>
      <c r="H977" s="2" t="str">
        <f>IF(INDEX(customers!$A$2:$I$1001,MATCH(orders!$D977,customers!$A$2:$A$1001,0), MATCH(orders!H$1,customers!$A$1:$I$1,0)) = 0, " ", INDEX(customers!$A$2:$I$1001,MATCH(orders!$D977,customers!$A$2:$A$1001,0), MATCH(orders!H$1,customers!$A$1:$I$1,0)))</f>
        <v>ckingwellr3@squarespace.com</v>
      </c>
      <c r="I977" s="2" t="str">
        <f>_xlfn.XLOOKUP(D977,customers!$A$1:$A$1001,customers!$G$1:$G$1001,,0)</f>
        <v>Ireland</v>
      </c>
      <c r="J977" t="str">
        <f>INDEX(products!$A$1:$G$49,MATCH(orders!$E977,products!$A$1:$A$49,0), MATCH(orders!J$1,products!$A$1:$G$1,0))</f>
        <v>Ara</v>
      </c>
      <c r="K977" t="str">
        <f>INDEX(products!$A$1:$G$49,MATCH(orders!$E977,products!$A$1:$A$49,0), MATCH(orders!K$1,products!$A$1:$G$1,0))</f>
        <v>D</v>
      </c>
      <c r="L977" s="3">
        <f>INDEX(products!$A$1:$G$49,MATCH(orders!$E977,products!$A$1:$A$49,0), MATCH(orders!L$1,products!$A$1:$G$1,0))</f>
        <v>0.2</v>
      </c>
      <c r="M977" s="4">
        <f>INDEX(products!$A$1:$G$49,MATCH(orders!$E977,products!$A$1:$A$49,0), MATCH(orders!M$1,products!$A$1:$G$1,0))</f>
        <v>2.9849999999999999</v>
      </c>
      <c r="N977" s="4">
        <f t="shared" si="30"/>
        <v>8.9550000000000001</v>
      </c>
      <c r="O977" t="str">
        <f t="shared" si="31"/>
        <v>Arabica</v>
      </c>
      <c r="P977" t="str" cm="1">
        <f t="array" ref="P977">_xlfn.IFS(K977 = "M", "Medium", K977 = "L", "Light", K977 = "D", "Dark")</f>
        <v>Dark</v>
      </c>
      <c r="Q977" t="str">
        <f>_xlfn.XLOOKUP(Orders[[#This Row],[Customer ID]],customers!$A$2:$A$1001,customers!$I$2:$I$1001,,0)</f>
        <v>Yes</v>
      </c>
    </row>
    <row r="978" spans="2:17" x14ac:dyDescent="0.35">
      <c r="B978" s="2" t="s">
        <v>6007</v>
      </c>
      <c r="C978" s="5">
        <v>43643</v>
      </c>
      <c r="D978" s="2" t="s">
        <v>6008</v>
      </c>
      <c r="E978" t="s">
        <v>6142</v>
      </c>
      <c r="F978" s="2">
        <v>5</v>
      </c>
      <c r="G978" s="2" t="str">
        <f>INDEX(customers!$A$2:$I$1001,MATCH(orders!$D978,customers!$A$2:$A$1001,0), MATCH(orders!G$1,customers!$A$1:$I$1,0))</f>
        <v>Kacy Canto</v>
      </c>
      <c r="H978" s="2" t="str">
        <f>IF(INDEX(customers!$A$2:$I$1001,MATCH(orders!$D978,customers!$A$2:$A$1001,0), MATCH(orders!H$1,customers!$A$1:$I$1,0)) = 0, " ", INDEX(customers!$A$2:$I$1001,MATCH(orders!$D978,customers!$A$2:$A$1001,0), MATCH(orders!H$1,customers!$A$1:$I$1,0)))</f>
        <v>kcantor4@gmpg.org</v>
      </c>
      <c r="I978" s="2" t="str">
        <f>_xlfn.XLOOKUP(D978,customers!$A$1:$A$1001,customers!$G$1:$G$1001,,0)</f>
        <v>United States</v>
      </c>
      <c r="J978" t="str">
        <f>INDEX(products!$A$1:$G$49,MATCH(orders!$E978,products!$A$1:$A$49,0), MATCH(orders!J$1,products!$A$1:$G$1,0))</f>
        <v>Rob</v>
      </c>
      <c r="K978" t="str">
        <f>INDEX(products!$A$1:$G$49,MATCH(orders!$E978,products!$A$1:$A$49,0), MATCH(orders!K$1,products!$A$1:$G$1,0))</f>
        <v>L</v>
      </c>
      <c r="L978" s="3">
        <f>INDEX(products!$A$1:$G$49,MATCH(orders!$E978,products!$A$1:$A$49,0), MATCH(orders!L$1,products!$A$1:$G$1,0))</f>
        <v>2.5</v>
      </c>
      <c r="M978" s="4">
        <f>INDEX(products!$A$1:$G$49,MATCH(orders!$E978,products!$A$1:$A$49,0), MATCH(orders!M$1,products!$A$1:$G$1,0))</f>
        <v>27.484999999999996</v>
      </c>
      <c r="N978" s="4">
        <f t="shared" si="30"/>
        <v>137.42499999999998</v>
      </c>
      <c r="O978" t="str">
        <f t="shared" si="31"/>
        <v>Robusta</v>
      </c>
      <c r="P978" t="str" cm="1">
        <f t="array" ref="P978">_xlfn.IFS(K978 = "M", "Medium", K978 = "L", "Light", K978 = "D", "Dark")</f>
        <v>Light</v>
      </c>
      <c r="Q978" t="str">
        <f>_xlfn.XLOOKUP(Orders[[#This Row],[Customer ID]],customers!$A$2:$A$1001,customers!$I$2:$I$1001,,0)</f>
        <v>Yes</v>
      </c>
    </row>
    <row r="979" spans="2:17" x14ac:dyDescent="0.35">
      <c r="B979" s="2" t="s">
        <v>6013</v>
      </c>
      <c r="C979" s="5">
        <v>44026</v>
      </c>
      <c r="D979" s="2" t="s">
        <v>6014</v>
      </c>
      <c r="E979" t="s">
        <v>6179</v>
      </c>
      <c r="F979" s="2">
        <v>5</v>
      </c>
      <c r="G979" s="2" t="str">
        <f>INDEX(customers!$A$2:$I$1001,MATCH(orders!$D979,customers!$A$2:$A$1001,0), MATCH(orders!G$1,customers!$A$1:$I$1,0))</f>
        <v>Mab Blakemore</v>
      </c>
      <c r="H979" s="2" t="str">
        <f>IF(INDEX(customers!$A$2:$I$1001,MATCH(orders!$D979,customers!$A$2:$A$1001,0), MATCH(orders!H$1,customers!$A$1:$I$1,0)) = 0, " ", INDEX(customers!$A$2:$I$1001,MATCH(orders!$D979,customers!$A$2:$A$1001,0), MATCH(orders!H$1,customers!$A$1:$I$1,0)))</f>
        <v>mblakemorer5@nsw.gov.au</v>
      </c>
      <c r="I979" s="2" t="str">
        <f>_xlfn.XLOOKUP(D979,customers!$A$1:$A$1001,customers!$G$1:$G$1001,,0)</f>
        <v>United States</v>
      </c>
      <c r="J979" t="str">
        <f>INDEX(products!$A$1:$G$49,MATCH(orders!$E979,products!$A$1:$A$49,0), MATCH(orders!J$1,products!$A$1:$G$1,0))</f>
        <v>Rob</v>
      </c>
      <c r="K979" t="str">
        <f>INDEX(products!$A$1:$G$49,MATCH(orders!$E979,products!$A$1:$A$49,0), MATCH(orders!K$1,products!$A$1:$G$1,0))</f>
        <v>L</v>
      </c>
      <c r="L979" s="3">
        <f>INDEX(products!$A$1:$G$49,MATCH(orders!$E979,products!$A$1:$A$49,0), MATCH(orders!L$1,products!$A$1:$G$1,0))</f>
        <v>1</v>
      </c>
      <c r="M979" s="4">
        <f>INDEX(products!$A$1:$G$49,MATCH(orders!$E979,products!$A$1:$A$49,0), MATCH(orders!M$1,products!$A$1:$G$1,0))</f>
        <v>11.95</v>
      </c>
      <c r="N979" s="4">
        <f t="shared" si="30"/>
        <v>59.75</v>
      </c>
      <c r="O979" t="str">
        <f t="shared" si="31"/>
        <v>Robusta</v>
      </c>
      <c r="P979" t="str" cm="1">
        <f t="array" ref="P979">_xlfn.IFS(K979 = "M", "Medium", K979 = "L", "Light", K979 = "D", "Dark")</f>
        <v>Light</v>
      </c>
      <c r="Q979" t="str">
        <f>_xlfn.XLOOKUP(Orders[[#This Row],[Customer ID]],customers!$A$2:$A$1001,customers!$I$2:$I$1001,,0)</f>
        <v>No</v>
      </c>
    </row>
    <row r="980" spans="2:17" x14ac:dyDescent="0.35">
      <c r="B980" s="2" t="s">
        <v>6019</v>
      </c>
      <c r="C980" s="5">
        <v>43913</v>
      </c>
      <c r="D980" s="2" t="s">
        <v>5990</v>
      </c>
      <c r="E980" t="s">
        <v>6180</v>
      </c>
      <c r="F980" s="2">
        <v>3</v>
      </c>
      <c r="G980" s="2" t="str">
        <f>INDEX(customers!$A$2:$I$1001,MATCH(orders!$D980,customers!$A$2:$A$1001,0), MATCH(orders!G$1,customers!$A$1:$I$1,0))</f>
        <v>Charlean Keave</v>
      </c>
      <c r="H980" s="2" t="str">
        <f>IF(INDEX(customers!$A$2:$I$1001,MATCH(orders!$D980,customers!$A$2:$A$1001,0), MATCH(orders!H$1,customers!$A$1:$I$1,0)) = 0, " ", INDEX(customers!$A$2:$I$1001,MATCH(orders!$D980,customers!$A$2:$A$1001,0), MATCH(orders!H$1,customers!$A$1:$I$1,0)))</f>
        <v>ckeaver1@ucoz.com</v>
      </c>
      <c r="I980" s="2" t="str">
        <f>_xlfn.XLOOKUP(D980,customers!$A$1:$A$1001,customers!$G$1:$G$1001,,0)</f>
        <v>United States</v>
      </c>
      <c r="J980" t="str">
        <f>INDEX(products!$A$1:$G$49,MATCH(orders!$E980,products!$A$1:$A$49,0), MATCH(orders!J$1,products!$A$1:$G$1,0))</f>
        <v>Ara</v>
      </c>
      <c r="K980" t="str">
        <f>INDEX(products!$A$1:$G$49,MATCH(orders!$E980,products!$A$1:$A$49,0), MATCH(orders!K$1,products!$A$1:$G$1,0))</f>
        <v>L</v>
      </c>
      <c r="L980" s="3">
        <f>INDEX(products!$A$1:$G$49,MATCH(orders!$E980,products!$A$1:$A$49,0), MATCH(orders!L$1,products!$A$1:$G$1,0))</f>
        <v>0.5</v>
      </c>
      <c r="M980" s="4">
        <f>INDEX(products!$A$1:$G$49,MATCH(orders!$E980,products!$A$1:$A$49,0), MATCH(orders!M$1,products!$A$1:$G$1,0))</f>
        <v>7.77</v>
      </c>
      <c r="N980" s="4">
        <f t="shared" si="30"/>
        <v>23.31</v>
      </c>
      <c r="O980" t="str">
        <f t="shared" si="31"/>
        <v>Arabica</v>
      </c>
      <c r="P980" t="str" cm="1">
        <f t="array" ref="P980">_xlfn.IFS(K980 = "M", "Medium", K980 = "L", "Light", K980 = "D", "Dark")</f>
        <v>Light</v>
      </c>
      <c r="Q980" t="str">
        <f>_xlfn.XLOOKUP(Orders[[#This Row],[Customer ID]],customers!$A$2:$A$1001,customers!$I$2:$I$1001,,0)</f>
        <v>No</v>
      </c>
    </row>
    <row r="981" spans="2:17" x14ac:dyDescent="0.35">
      <c r="B981" s="2" t="s">
        <v>6025</v>
      </c>
      <c r="C981" s="5">
        <v>43856</v>
      </c>
      <c r="D981" s="2" t="s">
        <v>6026</v>
      </c>
      <c r="E981" t="s">
        <v>6172</v>
      </c>
      <c r="F981" s="2">
        <v>2</v>
      </c>
      <c r="G981" s="2" t="str">
        <f>INDEX(customers!$A$2:$I$1001,MATCH(orders!$D981,customers!$A$2:$A$1001,0), MATCH(orders!G$1,customers!$A$1:$I$1,0))</f>
        <v>Javier Causnett</v>
      </c>
      <c r="H981" s="2" t="str">
        <f>IF(INDEX(customers!$A$2:$I$1001,MATCH(orders!$D981,customers!$A$2:$A$1001,0), MATCH(orders!H$1,customers!$A$1:$I$1,0)) = 0, " ", INDEX(customers!$A$2:$I$1001,MATCH(orders!$D981,customers!$A$2:$A$1001,0), MATCH(orders!H$1,customers!$A$1:$I$1,0)))</f>
        <v xml:space="preserve"> </v>
      </c>
      <c r="I981" s="2" t="str">
        <f>_xlfn.XLOOKUP(D981,customers!$A$1:$A$1001,customers!$G$1:$G$1001,,0)</f>
        <v>United States</v>
      </c>
      <c r="J981" t="str">
        <f>INDEX(products!$A$1:$G$49,MATCH(orders!$E981,products!$A$1:$A$49,0), MATCH(orders!J$1,products!$A$1:$G$1,0))</f>
        <v>Rob</v>
      </c>
      <c r="K981" t="str">
        <f>INDEX(products!$A$1:$G$49,MATCH(orders!$E981,products!$A$1:$A$49,0), MATCH(orders!K$1,products!$A$1:$G$1,0))</f>
        <v>D</v>
      </c>
      <c r="L981" s="3">
        <f>INDEX(products!$A$1:$G$49,MATCH(orders!$E981,products!$A$1:$A$49,0), MATCH(orders!L$1,products!$A$1:$G$1,0))</f>
        <v>0.5</v>
      </c>
      <c r="M981" s="4">
        <f>INDEX(products!$A$1:$G$49,MATCH(orders!$E981,products!$A$1:$A$49,0), MATCH(orders!M$1,products!$A$1:$G$1,0))</f>
        <v>5.3699999999999992</v>
      </c>
      <c r="N981" s="4">
        <f t="shared" si="30"/>
        <v>10.739999999999998</v>
      </c>
      <c r="O981" t="str">
        <f t="shared" si="31"/>
        <v>Robusta</v>
      </c>
      <c r="P981" t="str" cm="1">
        <f t="array" ref="P981">_xlfn.IFS(K981 = "M", "Medium", K981 = "L", "Light", K981 = "D", "Dark")</f>
        <v>Dark</v>
      </c>
      <c r="Q981" t="str">
        <f>_xlfn.XLOOKUP(Orders[[#This Row],[Customer ID]],customers!$A$2:$A$1001,customers!$I$2:$I$1001,,0)</f>
        <v>No</v>
      </c>
    </row>
    <row r="982" spans="2:17" x14ac:dyDescent="0.35">
      <c r="B982" s="2" t="s">
        <v>6030</v>
      </c>
      <c r="C982" s="5">
        <v>43982</v>
      </c>
      <c r="D982" s="2" t="s">
        <v>6031</v>
      </c>
      <c r="E982" t="s">
        <v>6185</v>
      </c>
      <c r="F982" s="2">
        <v>6</v>
      </c>
      <c r="G982" s="2" t="str">
        <f>INDEX(customers!$A$2:$I$1001,MATCH(orders!$D982,customers!$A$2:$A$1001,0), MATCH(orders!G$1,customers!$A$1:$I$1,0))</f>
        <v>Demetris Micheli</v>
      </c>
      <c r="H982" s="2" t="str">
        <f>IF(INDEX(customers!$A$2:$I$1001,MATCH(orders!$D982,customers!$A$2:$A$1001,0), MATCH(orders!H$1,customers!$A$1:$I$1,0)) = 0, " ", INDEX(customers!$A$2:$I$1001,MATCH(orders!$D982,customers!$A$2:$A$1001,0), MATCH(orders!H$1,customers!$A$1:$I$1,0)))</f>
        <v xml:space="preserve"> </v>
      </c>
      <c r="I982" s="2" t="str">
        <f>_xlfn.XLOOKUP(D982,customers!$A$1:$A$1001,customers!$G$1:$G$1001,,0)</f>
        <v>United States</v>
      </c>
      <c r="J982" t="str">
        <f>INDEX(products!$A$1:$G$49,MATCH(orders!$E982,products!$A$1:$A$49,0), MATCH(orders!J$1,products!$A$1:$G$1,0))</f>
        <v>Exc</v>
      </c>
      <c r="K982" t="str">
        <f>INDEX(products!$A$1:$G$49,MATCH(orders!$E982,products!$A$1:$A$49,0), MATCH(orders!K$1,products!$A$1:$G$1,0))</f>
        <v>D</v>
      </c>
      <c r="L982" s="3">
        <f>INDEX(products!$A$1:$G$49,MATCH(orders!$E982,products!$A$1:$A$49,0), MATCH(orders!L$1,products!$A$1:$G$1,0))</f>
        <v>2.5</v>
      </c>
      <c r="M982" s="4">
        <f>INDEX(products!$A$1:$G$49,MATCH(orders!$E982,products!$A$1:$A$49,0), MATCH(orders!M$1,products!$A$1:$G$1,0))</f>
        <v>27.945</v>
      </c>
      <c r="N982" s="4">
        <f t="shared" si="30"/>
        <v>167.67000000000002</v>
      </c>
      <c r="O982" t="str">
        <f t="shared" si="31"/>
        <v>Excelsa</v>
      </c>
      <c r="P982" t="str" cm="1">
        <f t="array" ref="P982">_xlfn.IFS(K982 = "M", "Medium", K982 = "L", "Light", K982 = "D", "Dark")</f>
        <v>Dark</v>
      </c>
      <c r="Q982" t="str">
        <f>_xlfn.XLOOKUP(Orders[[#This Row],[Customer ID]],customers!$A$2:$A$1001,customers!$I$2:$I$1001,,0)</f>
        <v>Yes</v>
      </c>
    </row>
    <row r="983" spans="2:17" x14ac:dyDescent="0.35">
      <c r="B983" s="2" t="s">
        <v>6035</v>
      </c>
      <c r="C983" s="5">
        <v>44397</v>
      </c>
      <c r="D983" s="2" t="s">
        <v>6036</v>
      </c>
      <c r="E983" t="s">
        <v>6153</v>
      </c>
      <c r="F983" s="2">
        <v>6</v>
      </c>
      <c r="G983" s="2" t="str">
        <f>INDEX(customers!$A$2:$I$1001,MATCH(orders!$D983,customers!$A$2:$A$1001,0), MATCH(orders!G$1,customers!$A$1:$I$1,0))</f>
        <v>Chloette Bernardot</v>
      </c>
      <c r="H983" s="2" t="str">
        <f>IF(INDEX(customers!$A$2:$I$1001,MATCH(orders!$D983,customers!$A$2:$A$1001,0), MATCH(orders!H$1,customers!$A$1:$I$1,0)) = 0, " ", INDEX(customers!$A$2:$I$1001,MATCH(orders!$D983,customers!$A$2:$A$1001,0), MATCH(orders!H$1,customers!$A$1:$I$1,0)))</f>
        <v>cbernardotr9@wix.com</v>
      </c>
      <c r="I983" s="2" t="str">
        <f>_xlfn.XLOOKUP(D983,customers!$A$1:$A$1001,customers!$G$1:$G$1001,,0)</f>
        <v>United States</v>
      </c>
      <c r="J983" t="str">
        <f>INDEX(products!$A$1:$G$49,MATCH(orders!$E983,products!$A$1:$A$49,0), MATCH(orders!J$1,products!$A$1:$G$1,0))</f>
        <v>Exc</v>
      </c>
      <c r="K983" t="str">
        <f>INDEX(products!$A$1:$G$49,MATCH(orders!$E983,products!$A$1:$A$49,0), MATCH(orders!K$1,products!$A$1:$G$1,0))</f>
        <v>D</v>
      </c>
      <c r="L983" s="3">
        <f>INDEX(products!$A$1:$G$49,MATCH(orders!$E983,products!$A$1:$A$49,0), MATCH(orders!L$1,products!$A$1:$G$1,0))</f>
        <v>0.2</v>
      </c>
      <c r="M983" s="4">
        <f>INDEX(products!$A$1:$G$49,MATCH(orders!$E983,products!$A$1:$A$49,0), MATCH(orders!M$1,products!$A$1:$G$1,0))</f>
        <v>3.645</v>
      </c>
      <c r="N983" s="4">
        <f t="shared" si="30"/>
        <v>21.87</v>
      </c>
      <c r="O983" t="str">
        <f t="shared" si="31"/>
        <v>Excelsa</v>
      </c>
      <c r="P983" t="str" cm="1">
        <f t="array" ref="P983">_xlfn.IFS(K983 = "M", "Medium", K983 = "L", "Light", K983 = "D", "Dark")</f>
        <v>Dark</v>
      </c>
      <c r="Q983" t="str">
        <f>_xlfn.XLOOKUP(Orders[[#This Row],[Customer ID]],customers!$A$2:$A$1001,customers!$I$2:$I$1001,,0)</f>
        <v>Yes</v>
      </c>
    </row>
    <row r="984" spans="2:17" x14ac:dyDescent="0.35">
      <c r="B984" s="2" t="s">
        <v>6041</v>
      </c>
      <c r="C984" s="5">
        <v>44785</v>
      </c>
      <c r="D984" s="2" t="s">
        <v>6042</v>
      </c>
      <c r="E984" t="s">
        <v>6179</v>
      </c>
      <c r="F984" s="2">
        <v>2</v>
      </c>
      <c r="G984" s="2" t="str">
        <f>INDEX(customers!$A$2:$I$1001,MATCH(orders!$D984,customers!$A$2:$A$1001,0), MATCH(orders!G$1,customers!$A$1:$I$1,0))</f>
        <v>Kim Kemery</v>
      </c>
      <c r="H984" s="2" t="str">
        <f>IF(INDEX(customers!$A$2:$I$1001,MATCH(orders!$D984,customers!$A$2:$A$1001,0), MATCH(orders!H$1,customers!$A$1:$I$1,0)) = 0, " ", INDEX(customers!$A$2:$I$1001,MATCH(orders!$D984,customers!$A$2:$A$1001,0), MATCH(orders!H$1,customers!$A$1:$I$1,0)))</f>
        <v>kkemeryra@t.co</v>
      </c>
      <c r="I984" s="2" t="str">
        <f>_xlfn.XLOOKUP(D984,customers!$A$1:$A$1001,customers!$G$1:$G$1001,,0)</f>
        <v>United States</v>
      </c>
      <c r="J984" t="str">
        <f>INDEX(products!$A$1:$G$49,MATCH(orders!$E984,products!$A$1:$A$49,0), MATCH(orders!J$1,products!$A$1:$G$1,0))</f>
        <v>Rob</v>
      </c>
      <c r="K984" t="str">
        <f>INDEX(products!$A$1:$G$49,MATCH(orders!$E984,products!$A$1:$A$49,0), MATCH(orders!K$1,products!$A$1:$G$1,0))</f>
        <v>L</v>
      </c>
      <c r="L984" s="3">
        <f>INDEX(products!$A$1:$G$49,MATCH(orders!$E984,products!$A$1:$A$49,0), MATCH(orders!L$1,products!$A$1:$G$1,0))</f>
        <v>1</v>
      </c>
      <c r="M984" s="4">
        <f>INDEX(products!$A$1:$G$49,MATCH(orders!$E984,products!$A$1:$A$49,0), MATCH(orders!M$1,products!$A$1:$G$1,0))</f>
        <v>11.95</v>
      </c>
      <c r="N984" s="4">
        <f t="shared" si="30"/>
        <v>23.9</v>
      </c>
      <c r="O984" t="str">
        <f t="shared" si="31"/>
        <v>Robusta</v>
      </c>
      <c r="P984" t="str" cm="1">
        <f t="array" ref="P984">_xlfn.IFS(K984 = "M", "Medium", K984 = "L", "Light", K984 = "D", "Dark")</f>
        <v>Light</v>
      </c>
      <c r="Q984" t="str">
        <f>_xlfn.XLOOKUP(Orders[[#This Row],[Customer ID]],customers!$A$2:$A$1001,customers!$I$2:$I$1001,,0)</f>
        <v>Yes</v>
      </c>
    </row>
    <row r="985" spans="2:17" x14ac:dyDescent="0.35">
      <c r="B985" s="2" t="s">
        <v>6047</v>
      </c>
      <c r="C985" s="5">
        <v>43831</v>
      </c>
      <c r="D985" s="2" t="s">
        <v>6048</v>
      </c>
      <c r="E985" t="s">
        <v>6152</v>
      </c>
      <c r="F985" s="2">
        <v>2</v>
      </c>
      <c r="G985" s="2" t="str">
        <f>INDEX(customers!$A$2:$I$1001,MATCH(orders!$D985,customers!$A$2:$A$1001,0), MATCH(orders!G$1,customers!$A$1:$I$1,0))</f>
        <v>Fanchette Parlot</v>
      </c>
      <c r="H985" s="2" t="str">
        <f>IF(INDEX(customers!$A$2:$I$1001,MATCH(orders!$D985,customers!$A$2:$A$1001,0), MATCH(orders!H$1,customers!$A$1:$I$1,0)) = 0, " ", INDEX(customers!$A$2:$I$1001,MATCH(orders!$D985,customers!$A$2:$A$1001,0), MATCH(orders!H$1,customers!$A$1:$I$1,0)))</f>
        <v>fparlotrb@forbes.com</v>
      </c>
      <c r="I985" s="2" t="str">
        <f>_xlfn.XLOOKUP(D985,customers!$A$1:$A$1001,customers!$G$1:$G$1001,,0)</f>
        <v>United States</v>
      </c>
      <c r="J985" t="str">
        <f>INDEX(products!$A$1:$G$49,MATCH(orders!$E985,products!$A$1:$A$49,0), MATCH(orders!J$1,products!$A$1:$G$1,0))</f>
        <v>Ara</v>
      </c>
      <c r="K985" t="str">
        <f>INDEX(products!$A$1:$G$49,MATCH(orders!$E985,products!$A$1:$A$49,0), MATCH(orders!K$1,products!$A$1:$G$1,0))</f>
        <v>M</v>
      </c>
      <c r="L985" s="3">
        <f>INDEX(products!$A$1:$G$49,MATCH(orders!$E985,products!$A$1:$A$49,0), MATCH(orders!L$1,products!$A$1:$G$1,0))</f>
        <v>0.2</v>
      </c>
      <c r="M985" s="4">
        <f>INDEX(products!$A$1:$G$49,MATCH(orders!$E985,products!$A$1:$A$49,0), MATCH(orders!M$1,products!$A$1:$G$1,0))</f>
        <v>3.375</v>
      </c>
      <c r="N985" s="4">
        <f t="shared" si="30"/>
        <v>6.75</v>
      </c>
      <c r="O985" t="str">
        <f t="shared" si="31"/>
        <v>Arabica</v>
      </c>
      <c r="P985" t="str" cm="1">
        <f t="array" ref="P985">_xlfn.IFS(K985 = "M", "Medium", K985 = "L", "Light", K985 = "D", "Dark")</f>
        <v>Medium</v>
      </c>
      <c r="Q985" t="str">
        <f>_xlfn.XLOOKUP(Orders[[#This Row],[Customer ID]],customers!$A$2:$A$1001,customers!$I$2:$I$1001,,0)</f>
        <v>Yes</v>
      </c>
    </row>
    <row r="986" spans="2:17" x14ac:dyDescent="0.35">
      <c r="B986" s="2" t="s">
        <v>6053</v>
      </c>
      <c r="C986" s="5">
        <v>44214</v>
      </c>
      <c r="D986" s="2" t="s">
        <v>6054</v>
      </c>
      <c r="E986" t="s">
        <v>6166</v>
      </c>
      <c r="F986" s="2">
        <v>1</v>
      </c>
      <c r="G986" s="2" t="str">
        <f>INDEX(customers!$A$2:$I$1001,MATCH(orders!$D986,customers!$A$2:$A$1001,0), MATCH(orders!G$1,customers!$A$1:$I$1,0))</f>
        <v>Ramon Cheak</v>
      </c>
      <c r="H986" s="2" t="str">
        <f>IF(INDEX(customers!$A$2:$I$1001,MATCH(orders!$D986,customers!$A$2:$A$1001,0), MATCH(orders!H$1,customers!$A$1:$I$1,0)) = 0, " ", INDEX(customers!$A$2:$I$1001,MATCH(orders!$D986,customers!$A$2:$A$1001,0), MATCH(orders!H$1,customers!$A$1:$I$1,0)))</f>
        <v>rcheakrc@tripadvisor.com</v>
      </c>
      <c r="I986" s="2" t="str">
        <f>_xlfn.XLOOKUP(D986,customers!$A$1:$A$1001,customers!$G$1:$G$1001,,0)</f>
        <v>Ireland</v>
      </c>
      <c r="J986" t="str">
        <f>INDEX(products!$A$1:$G$49,MATCH(orders!$E986,products!$A$1:$A$49,0), MATCH(orders!J$1,products!$A$1:$G$1,0))</f>
        <v>Exc</v>
      </c>
      <c r="K986" t="str">
        <f>INDEX(products!$A$1:$G$49,MATCH(orders!$E986,products!$A$1:$A$49,0), MATCH(orders!K$1,products!$A$1:$G$1,0))</f>
        <v>M</v>
      </c>
      <c r="L986" s="3">
        <f>INDEX(products!$A$1:$G$49,MATCH(orders!$E986,products!$A$1:$A$49,0), MATCH(orders!L$1,products!$A$1:$G$1,0))</f>
        <v>2.5</v>
      </c>
      <c r="M986" s="4">
        <f>INDEX(products!$A$1:$G$49,MATCH(orders!$E986,products!$A$1:$A$49,0), MATCH(orders!M$1,products!$A$1:$G$1,0))</f>
        <v>31.624999999999996</v>
      </c>
      <c r="N986" s="4">
        <f t="shared" si="30"/>
        <v>31.624999999999996</v>
      </c>
      <c r="O986" t="str">
        <f t="shared" si="31"/>
        <v>Excelsa</v>
      </c>
      <c r="P986" t="str" cm="1">
        <f t="array" ref="P986">_xlfn.IFS(K986 = "M", "Medium", K986 = "L", "Light", K986 = "D", "Dark")</f>
        <v>Medium</v>
      </c>
      <c r="Q986" t="str">
        <f>_xlfn.XLOOKUP(Orders[[#This Row],[Customer ID]],customers!$A$2:$A$1001,customers!$I$2:$I$1001,,0)</f>
        <v>Yes</v>
      </c>
    </row>
    <row r="987" spans="2:17" x14ac:dyDescent="0.35">
      <c r="B987" s="2" t="s">
        <v>6058</v>
      </c>
      <c r="C987" s="5">
        <v>44561</v>
      </c>
      <c r="D987" s="2" t="s">
        <v>6059</v>
      </c>
      <c r="E987" t="s">
        <v>6179</v>
      </c>
      <c r="F987" s="2">
        <v>4</v>
      </c>
      <c r="G987" s="2" t="str">
        <f>INDEX(customers!$A$2:$I$1001,MATCH(orders!$D987,customers!$A$2:$A$1001,0), MATCH(orders!G$1,customers!$A$1:$I$1,0))</f>
        <v>Koressa O'Geneay</v>
      </c>
      <c r="H987" s="2" t="str">
        <f>IF(INDEX(customers!$A$2:$I$1001,MATCH(orders!$D987,customers!$A$2:$A$1001,0), MATCH(orders!H$1,customers!$A$1:$I$1,0)) = 0, " ", INDEX(customers!$A$2:$I$1001,MATCH(orders!$D987,customers!$A$2:$A$1001,0), MATCH(orders!H$1,customers!$A$1:$I$1,0)))</f>
        <v>kogeneayrd@utexas.edu</v>
      </c>
      <c r="I987" s="2" t="str">
        <f>_xlfn.XLOOKUP(D987,customers!$A$1:$A$1001,customers!$G$1:$G$1001,,0)</f>
        <v>United States</v>
      </c>
      <c r="J987" t="str">
        <f>INDEX(products!$A$1:$G$49,MATCH(orders!$E987,products!$A$1:$A$49,0), MATCH(orders!J$1,products!$A$1:$G$1,0))</f>
        <v>Rob</v>
      </c>
      <c r="K987" t="str">
        <f>INDEX(products!$A$1:$G$49,MATCH(orders!$E987,products!$A$1:$A$49,0), MATCH(orders!K$1,products!$A$1:$G$1,0))</f>
        <v>L</v>
      </c>
      <c r="L987" s="3">
        <f>INDEX(products!$A$1:$G$49,MATCH(orders!$E987,products!$A$1:$A$49,0), MATCH(orders!L$1,products!$A$1:$G$1,0))</f>
        <v>1</v>
      </c>
      <c r="M987" s="4">
        <f>INDEX(products!$A$1:$G$49,MATCH(orders!$E987,products!$A$1:$A$49,0), MATCH(orders!M$1,products!$A$1:$G$1,0))</f>
        <v>11.95</v>
      </c>
      <c r="N987" s="4">
        <f t="shared" si="30"/>
        <v>47.8</v>
      </c>
      <c r="O987" t="str">
        <f t="shared" si="31"/>
        <v>Robusta</v>
      </c>
      <c r="P987" t="str" cm="1">
        <f t="array" ref="P987">_xlfn.IFS(K987 = "M", "Medium", K987 = "L", "Light", K987 = "D", "Dark")</f>
        <v>Light</v>
      </c>
      <c r="Q987" t="str">
        <f>_xlfn.XLOOKUP(Orders[[#This Row],[Customer ID]],customers!$A$2:$A$1001,customers!$I$2:$I$1001,,0)</f>
        <v>No</v>
      </c>
    </row>
    <row r="988" spans="2:17" x14ac:dyDescent="0.35">
      <c r="B988" s="2" t="s">
        <v>6064</v>
      </c>
      <c r="C988" s="5">
        <v>43955</v>
      </c>
      <c r="D988" s="2" t="s">
        <v>6065</v>
      </c>
      <c r="E988" t="s">
        <v>6181</v>
      </c>
      <c r="F988" s="2">
        <v>1</v>
      </c>
      <c r="G988" s="2" t="str">
        <f>INDEX(customers!$A$2:$I$1001,MATCH(orders!$D988,customers!$A$2:$A$1001,0), MATCH(orders!G$1,customers!$A$1:$I$1,0))</f>
        <v>Claudell Ayre</v>
      </c>
      <c r="H988" s="2" t="str">
        <f>IF(INDEX(customers!$A$2:$I$1001,MATCH(orders!$D988,customers!$A$2:$A$1001,0), MATCH(orders!H$1,customers!$A$1:$I$1,0)) = 0, " ", INDEX(customers!$A$2:$I$1001,MATCH(orders!$D988,customers!$A$2:$A$1001,0), MATCH(orders!H$1,customers!$A$1:$I$1,0)))</f>
        <v>cayrere@symantec.com</v>
      </c>
      <c r="I988" s="2" t="str">
        <f>_xlfn.XLOOKUP(D988,customers!$A$1:$A$1001,customers!$G$1:$G$1001,,0)</f>
        <v>United States</v>
      </c>
      <c r="J988" t="str">
        <f>INDEX(products!$A$1:$G$49,MATCH(orders!$E988,products!$A$1:$A$49,0), MATCH(orders!J$1,products!$A$1:$G$1,0))</f>
        <v>Lib</v>
      </c>
      <c r="K988" t="str">
        <f>INDEX(products!$A$1:$G$49,MATCH(orders!$E988,products!$A$1:$A$49,0), MATCH(orders!K$1,products!$A$1:$G$1,0))</f>
        <v>M</v>
      </c>
      <c r="L988" s="3">
        <f>INDEX(products!$A$1:$G$49,MATCH(orders!$E988,products!$A$1:$A$49,0), MATCH(orders!L$1,products!$A$1:$G$1,0))</f>
        <v>2.5</v>
      </c>
      <c r="M988" s="4">
        <f>INDEX(products!$A$1:$G$49,MATCH(orders!$E988,products!$A$1:$A$49,0), MATCH(orders!M$1,products!$A$1:$G$1,0))</f>
        <v>33.464999999999996</v>
      </c>
      <c r="N988" s="4">
        <f t="shared" si="30"/>
        <v>33.464999999999996</v>
      </c>
      <c r="O988" t="str">
        <f t="shared" si="31"/>
        <v>Liberica</v>
      </c>
      <c r="P988" t="str" cm="1">
        <f t="array" ref="P988">_xlfn.IFS(K988 = "M", "Medium", K988 = "L", "Light", K988 = "D", "Dark")</f>
        <v>Medium</v>
      </c>
      <c r="Q988" t="str">
        <f>_xlfn.XLOOKUP(Orders[[#This Row],[Customer ID]],customers!$A$2:$A$1001,customers!$I$2:$I$1001,,0)</f>
        <v>No</v>
      </c>
    </row>
    <row r="989" spans="2:17" x14ac:dyDescent="0.35">
      <c r="B989" s="2" t="s">
        <v>6070</v>
      </c>
      <c r="C989" s="5">
        <v>44247</v>
      </c>
      <c r="D989" s="2" t="s">
        <v>6071</v>
      </c>
      <c r="E989" t="s">
        <v>6158</v>
      </c>
      <c r="F989" s="2">
        <v>5</v>
      </c>
      <c r="G989" s="2" t="str">
        <f>INDEX(customers!$A$2:$I$1001,MATCH(orders!$D989,customers!$A$2:$A$1001,0), MATCH(orders!G$1,customers!$A$1:$I$1,0))</f>
        <v>Lorianne Kyneton</v>
      </c>
      <c r="H989" s="2" t="str">
        <f>IF(INDEX(customers!$A$2:$I$1001,MATCH(orders!$D989,customers!$A$2:$A$1001,0), MATCH(orders!H$1,customers!$A$1:$I$1,0)) = 0, " ", INDEX(customers!$A$2:$I$1001,MATCH(orders!$D989,customers!$A$2:$A$1001,0), MATCH(orders!H$1,customers!$A$1:$I$1,0)))</f>
        <v>lkynetonrf@macromedia.com</v>
      </c>
      <c r="I989" s="2" t="str">
        <f>_xlfn.XLOOKUP(D989,customers!$A$1:$A$1001,customers!$G$1:$G$1001,,0)</f>
        <v>United Kingdom</v>
      </c>
      <c r="J989" t="str">
        <f>INDEX(products!$A$1:$G$49,MATCH(orders!$E989,products!$A$1:$A$49,0), MATCH(orders!J$1,products!$A$1:$G$1,0))</f>
        <v>Ara</v>
      </c>
      <c r="K989" t="str">
        <f>INDEX(products!$A$1:$G$49,MATCH(orders!$E989,products!$A$1:$A$49,0), MATCH(orders!K$1,products!$A$1:$G$1,0))</f>
        <v>D</v>
      </c>
      <c r="L989" s="3">
        <f>INDEX(products!$A$1:$G$49,MATCH(orders!$E989,products!$A$1:$A$49,0), MATCH(orders!L$1,products!$A$1:$G$1,0))</f>
        <v>0.5</v>
      </c>
      <c r="M989" s="4">
        <f>INDEX(products!$A$1:$G$49,MATCH(orders!$E989,products!$A$1:$A$49,0), MATCH(orders!M$1,products!$A$1:$G$1,0))</f>
        <v>5.97</v>
      </c>
      <c r="N989" s="4">
        <f t="shared" si="30"/>
        <v>29.849999999999998</v>
      </c>
      <c r="O989" t="str">
        <f t="shared" si="31"/>
        <v>Arabica</v>
      </c>
      <c r="P989" t="str" cm="1">
        <f t="array" ref="P989">_xlfn.IFS(K989 = "M", "Medium", K989 = "L", "Light", K989 = "D", "Dark")</f>
        <v>Dark</v>
      </c>
      <c r="Q989" t="str">
        <f>_xlfn.XLOOKUP(Orders[[#This Row],[Customer ID]],customers!$A$2:$A$1001,customers!$I$2:$I$1001,,0)</f>
        <v>Yes</v>
      </c>
    </row>
    <row r="990" spans="2:17" x14ac:dyDescent="0.35">
      <c r="B990" s="2" t="s">
        <v>6076</v>
      </c>
      <c r="C990" s="5">
        <v>43897</v>
      </c>
      <c r="D990" s="2" t="s">
        <v>6077</v>
      </c>
      <c r="E990" t="s">
        <v>6138</v>
      </c>
      <c r="F990" s="2">
        <v>3</v>
      </c>
      <c r="G990" s="2" t="str">
        <f>INDEX(customers!$A$2:$I$1001,MATCH(orders!$D990,customers!$A$2:$A$1001,0), MATCH(orders!G$1,customers!$A$1:$I$1,0))</f>
        <v>Adele McFayden</v>
      </c>
      <c r="H990" s="2" t="str">
        <f>IF(INDEX(customers!$A$2:$I$1001,MATCH(orders!$D990,customers!$A$2:$A$1001,0), MATCH(orders!H$1,customers!$A$1:$I$1,0)) = 0, " ", INDEX(customers!$A$2:$I$1001,MATCH(orders!$D990,customers!$A$2:$A$1001,0), MATCH(orders!H$1,customers!$A$1:$I$1,0)))</f>
        <v xml:space="preserve"> </v>
      </c>
      <c r="I990" s="2" t="str">
        <f>_xlfn.XLOOKUP(D990,customers!$A$1:$A$1001,customers!$G$1:$G$1001,,0)</f>
        <v>United Kingdom</v>
      </c>
      <c r="J990" t="str">
        <f>INDEX(products!$A$1:$G$49,MATCH(orders!$E990,products!$A$1:$A$49,0), MATCH(orders!J$1,products!$A$1:$G$1,0))</f>
        <v>Rob</v>
      </c>
      <c r="K990" t="str">
        <f>INDEX(products!$A$1:$G$49,MATCH(orders!$E990,products!$A$1:$A$49,0), MATCH(orders!K$1,products!$A$1:$G$1,0))</f>
        <v>M</v>
      </c>
      <c r="L990" s="3">
        <f>INDEX(products!$A$1:$G$49,MATCH(orders!$E990,products!$A$1:$A$49,0), MATCH(orders!L$1,products!$A$1:$G$1,0))</f>
        <v>1</v>
      </c>
      <c r="M990" s="4">
        <f>INDEX(products!$A$1:$G$49,MATCH(orders!$E990,products!$A$1:$A$49,0), MATCH(orders!M$1,products!$A$1:$G$1,0))</f>
        <v>9.9499999999999993</v>
      </c>
      <c r="N990" s="4">
        <f t="shared" si="30"/>
        <v>29.849999999999998</v>
      </c>
      <c r="O990" t="str">
        <f t="shared" si="31"/>
        <v>Robusta</v>
      </c>
      <c r="P990" t="str" cm="1">
        <f t="array" ref="P990">_xlfn.IFS(K990 = "M", "Medium", K990 = "L", "Light", K990 = "D", "Dark")</f>
        <v>Medium</v>
      </c>
      <c r="Q990" t="str">
        <f>_xlfn.XLOOKUP(Orders[[#This Row],[Customer ID]],customers!$A$2:$A$1001,customers!$I$2:$I$1001,,0)</f>
        <v>Yes</v>
      </c>
    </row>
    <row r="991" spans="2:17" x14ac:dyDescent="0.35">
      <c r="B991" s="2" t="s">
        <v>6081</v>
      </c>
      <c r="C991" s="5">
        <v>43560</v>
      </c>
      <c r="D991" s="2" t="s">
        <v>6082</v>
      </c>
      <c r="E991" t="s">
        <v>6175</v>
      </c>
      <c r="F991" s="2">
        <v>6</v>
      </c>
      <c r="G991" s="2" t="str">
        <f>INDEX(customers!$A$2:$I$1001,MATCH(orders!$D991,customers!$A$2:$A$1001,0), MATCH(orders!G$1,customers!$A$1:$I$1,0))</f>
        <v>Herta Layne</v>
      </c>
      <c r="H991" s="2" t="str">
        <f>IF(INDEX(customers!$A$2:$I$1001,MATCH(orders!$D991,customers!$A$2:$A$1001,0), MATCH(orders!H$1,customers!$A$1:$I$1,0)) = 0, " ", INDEX(customers!$A$2:$I$1001,MATCH(orders!$D991,customers!$A$2:$A$1001,0), MATCH(orders!H$1,customers!$A$1:$I$1,0)))</f>
        <v xml:space="preserve"> </v>
      </c>
      <c r="I991" s="2" t="str">
        <f>_xlfn.XLOOKUP(D991,customers!$A$1:$A$1001,customers!$G$1:$G$1001,,0)</f>
        <v>United States</v>
      </c>
      <c r="J991" t="str">
        <f>INDEX(products!$A$1:$G$49,MATCH(orders!$E991,products!$A$1:$A$49,0), MATCH(orders!J$1,products!$A$1:$G$1,0))</f>
        <v>Ara</v>
      </c>
      <c r="K991" t="str">
        <f>INDEX(products!$A$1:$G$49,MATCH(orders!$E991,products!$A$1:$A$49,0), MATCH(orders!K$1,products!$A$1:$G$1,0))</f>
        <v>M</v>
      </c>
      <c r="L991" s="3">
        <f>INDEX(products!$A$1:$G$49,MATCH(orders!$E991,products!$A$1:$A$49,0), MATCH(orders!L$1,products!$A$1:$G$1,0))</f>
        <v>2.5</v>
      </c>
      <c r="M991" s="4">
        <f>INDEX(products!$A$1:$G$49,MATCH(orders!$E991,products!$A$1:$A$49,0), MATCH(orders!M$1,products!$A$1:$G$1,0))</f>
        <v>25.874999999999996</v>
      </c>
      <c r="N991" s="4">
        <f t="shared" si="30"/>
        <v>155.24999999999997</v>
      </c>
      <c r="O991" t="str">
        <f t="shared" si="31"/>
        <v>Arabica</v>
      </c>
      <c r="P991" t="str" cm="1">
        <f t="array" ref="P991">_xlfn.IFS(K991 = "M", "Medium", K991 = "L", "Light", K991 = "D", "Dark")</f>
        <v>Medium</v>
      </c>
      <c r="Q991" t="str">
        <f>_xlfn.XLOOKUP(Orders[[#This Row],[Customer ID]],customers!$A$2:$A$1001,customers!$I$2:$I$1001,,0)</f>
        <v>Yes</v>
      </c>
    </row>
    <row r="992" spans="2:17" x14ac:dyDescent="0.35">
      <c r="B992" s="2" t="s">
        <v>6086</v>
      </c>
      <c r="C992" s="5">
        <v>44718</v>
      </c>
      <c r="D992" s="2" t="s">
        <v>6118</v>
      </c>
      <c r="E992" t="s">
        <v>6153</v>
      </c>
      <c r="F992" s="2">
        <v>5</v>
      </c>
      <c r="G992" s="2" t="str">
        <f>INDEX(customers!$A$2:$I$1001,MATCH(orders!$D992,customers!$A$2:$A$1001,0), MATCH(orders!G$1,customers!$A$1:$I$1,0))</f>
        <v>Marguerite Graves</v>
      </c>
      <c r="H992" s="2" t="str">
        <f>IF(INDEX(customers!$A$2:$I$1001,MATCH(orders!$D992,customers!$A$2:$A$1001,0), MATCH(orders!H$1,customers!$A$1:$I$1,0)) = 0, " ", INDEX(customers!$A$2:$I$1001,MATCH(orders!$D992,customers!$A$2:$A$1001,0), MATCH(orders!H$1,customers!$A$1:$I$1,0)))</f>
        <v xml:space="preserve"> </v>
      </c>
      <c r="I992" s="2" t="str">
        <f>_xlfn.XLOOKUP(D992,customers!$A$1:$A$1001,customers!$G$1:$G$1001,,0)</f>
        <v>United States</v>
      </c>
      <c r="J992" t="str">
        <f>INDEX(products!$A$1:$G$49,MATCH(orders!$E992,products!$A$1:$A$49,0), MATCH(orders!J$1,products!$A$1:$G$1,0))</f>
        <v>Exc</v>
      </c>
      <c r="K992" t="str">
        <f>INDEX(products!$A$1:$G$49,MATCH(orders!$E992,products!$A$1:$A$49,0), MATCH(orders!K$1,products!$A$1:$G$1,0))</f>
        <v>D</v>
      </c>
      <c r="L992" s="3">
        <f>INDEX(products!$A$1:$G$49,MATCH(orders!$E992,products!$A$1:$A$49,0), MATCH(orders!L$1,products!$A$1:$G$1,0))</f>
        <v>0.2</v>
      </c>
      <c r="M992" s="4">
        <f>INDEX(products!$A$1:$G$49,MATCH(orders!$E992,products!$A$1:$A$49,0), MATCH(orders!M$1,products!$A$1:$G$1,0))</f>
        <v>3.645</v>
      </c>
      <c r="N992" s="4">
        <f t="shared" si="30"/>
        <v>18.225000000000001</v>
      </c>
      <c r="O992" t="str">
        <f t="shared" si="31"/>
        <v>Excelsa</v>
      </c>
      <c r="P992" t="str" cm="1">
        <f t="array" ref="P992">_xlfn.IFS(K992 = "M", "Medium", K992 = "L", "Light", K992 = "D", "Dark")</f>
        <v>Dark</v>
      </c>
      <c r="Q992" t="str">
        <f>_xlfn.XLOOKUP(Orders[[#This Row],[Customer ID]],customers!$A$2:$A$1001,customers!$I$2:$I$1001,,0)</f>
        <v>No</v>
      </c>
    </row>
    <row r="993" spans="2:17" x14ac:dyDescent="0.35">
      <c r="B993" s="2" t="s">
        <v>6086</v>
      </c>
      <c r="C993" s="5">
        <v>44718</v>
      </c>
      <c r="D993" s="2" t="s">
        <v>6118</v>
      </c>
      <c r="E993" t="s">
        <v>6169</v>
      </c>
      <c r="F993" s="2">
        <v>2</v>
      </c>
      <c r="G993" s="2" t="str">
        <f>INDEX(customers!$A$2:$I$1001,MATCH(orders!$D993,customers!$A$2:$A$1001,0), MATCH(orders!G$1,customers!$A$1:$I$1,0))</f>
        <v>Marguerite Graves</v>
      </c>
      <c r="H993" s="2" t="str">
        <f>IF(INDEX(customers!$A$2:$I$1001,MATCH(orders!$D993,customers!$A$2:$A$1001,0), MATCH(orders!H$1,customers!$A$1:$I$1,0)) = 0, " ", INDEX(customers!$A$2:$I$1001,MATCH(orders!$D993,customers!$A$2:$A$1001,0), MATCH(orders!H$1,customers!$A$1:$I$1,0)))</f>
        <v xml:space="preserve"> </v>
      </c>
      <c r="I993" s="2" t="str">
        <f>_xlfn.XLOOKUP(D993,customers!$A$1:$A$1001,customers!$G$1:$G$1001,,0)</f>
        <v>United States</v>
      </c>
      <c r="J993" t="str">
        <f>INDEX(products!$A$1:$G$49,MATCH(orders!$E993,products!$A$1:$A$49,0), MATCH(orders!J$1,products!$A$1:$G$1,0))</f>
        <v>Lib</v>
      </c>
      <c r="K993" t="str">
        <f>INDEX(products!$A$1:$G$49,MATCH(orders!$E993,products!$A$1:$A$49,0), MATCH(orders!K$1,products!$A$1:$G$1,0))</f>
        <v>D</v>
      </c>
      <c r="L993" s="3">
        <f>INDEX(products!$A$1:$G$49,MATCH(orders!$E993,products!$A$1:$A$49,0), MATCH(orders!L$1,products!$A$1:$G$1,0))</f>
        <v>0.5</v>
      </c>
      <c r="M993" s="4">
        <f>INDEX(products!$A$1:$G$49,MATCH(orders!$E993,products!$A$1:$A$49,0), MATCH(orders!M$1,products!$A$1:$G$1,0))</f>
        <v>7.77</v>
      </c>
      <c r="N993" s="4">
        <f t="shared" si="30"/>
        <v>15.54</v>
      </c>
      <c r="O993" t="str">
        <f t="shared" si="31"/>
        <v>Liberica</v>
      </c>
      <c r="P993" t="str" cm="1">
        <f t="array" ref="P993">_xlfn.IFS(K993 = "M", "Medium", K993 = "L", "Light", K993 = "D", "Dark")</f>
        <v>Dark</v>
      </c>
      <c r="Q993" t="str">
        <f>_xlfn.XLOOKUP(Orders[[#This Row],[Customer ID]],customers!$A$2:$A$1001,customers!$I$2:$I$1001,,0)</f>
        <v>No</v>
      </c>
    </row>
    <row r="994" spans="2:17" x14ac:dyDescent="0.35">
      <c r="B994" s="2" t="s">
        <v>6096</v>
      </c>
      <c r="C994" s="5">
        <v>44276</v>
      </c>
      <c r="D994" s="2" t="s">
        <v>6097</v>
      </c>
      <c r="E994" t="s">
        <v>6164</v>
      </c>
      <c r="F994" s="2">
        <v>3</v>
      </c>
      <c r="G994" s="2" t="str">
        <f>INDEX(customers!$A$2:$I$1001,MATCH(orders!$D994,customers!$A$2:$A$1001,0), MATCH(orders!G$1,customers!$A$1:$I$1,0))</f>
        <v>Desdemona Eye</v>
      </c>
      <c r="H994" s="2" t="str">
        <f>IF(INDEX(customers!$A$2:$I$1001,MATCH(orders!$D994,customers!$A$2:$A$1001,0), MATCH(orders!H$1,customers!$A$1:$I$1,0)) = 0, " ", INDEX(customers!$A$2:$I$1001,MATCH(orders!$D994,customers!$A$2:$A$1001,0), MATCH(orders!H$1,customers!$A$1:$I$1,0)))</f>
        <v xml:space="preserve"> </v>
      </c>
      <c r="I994" s="2" t="str">
        <f>_xlfn.XLOOKUP(D994,customers!$A$1:$A$1001,customers!$G$1:$G$1001,,0)</f>
        <v>Ireland</v>
      </c>
      <c r="J994" t="str">
        <f>INDEX(products!$A$1:$G$49,MATCH(orders!$E994,products!$A$1:$A$49,0), MATCH(orders!J$1,products!$A$1:$G$1,0))</f>
        <v>Lib</v>
      </c>
      <c r="K994" t="str">
        <f>INDEX(products!$A$1:$G$49,MATCH(orders!$E994,products!$A$1:$A$49,0), MATCH(orders!K$1,products!$A$1:$G$1,0))</f>
        <v>L</v>
      </c>
      <c r="L994" s="3">
        <f>INDEX(products!$A$1:$G$49,MATCH(orders!$E994,products!$A$1:$A$49,0), MATCH(orders!L$1,products!$A$1:$G$1,0))</f>
        <v>2.5</v>
      </c>
      <c r="M994" s="4">
        <f>INDEX(products!$A$1:$G$49,MATCH(orders!$E994,products!$A$1:$A$49,0), MATCH(orders!M$1,products!$A$1:$G$1,0))</f>
        <v>36.454999999999998</v>
      </c>
      <c r="N994" s="4">
        <f t="shared" si="30"/>
        <v>109.36499999999999</v>
      </c>
      <c r="O994" t="str">
        <f t="shared" si="31"/>
        <v>Liberica</v>
      </c>
      <c r="P994" t="str" cm="1">
        <f t="array" ref="P994">_xlfn.IFS(K994 = "M", "Medium", K994 = "L", "Light", K994 = "D", "Dark")</f>
        <v>Light</v>
      </c>
      <c r="Q994" t="str">
        <f>_xlfn.XLOOKUP(Orders[[#This Row],[Customer ID]],customers!$A$2:$A$1001,customers!$I$2:$I$1001,,0)</f>
        <v>No</v>
      </c>
    </row>
    <row r="995" spans="2:17" x14ac:dyDescent="0.35">
      <c r="B995" s="2" t="s">
        <v>6101</v>
      </c>
      <c r="C995" s="5">
        <v>44549</v>
      </c>
      <c r="D995" s="2" t="s">
        <v>6102</v>
      </c>
      <c r="E995" t="s">
        <v>6140</v>
      </c>
      <c r="F995" s="2">
        <v>6</v>
      </c>
      <c r="G995" s="2" t="str">
        <f>INDEX(customers!$A$2:$I$1001,MATCH(orders!$D995,customers!$A$2:$A$1001,0), MATCH(orders!G$1,customers!$A$1:$I$1,0))</f>
        <v>Margarette Sterland</v>
      </c>
      <c r="H995" s="2" t="str">
        <f>IF(INDEX(customers!$A$2:$I$1001,MATCH(orders!$D995,customers!$A$2:$A$1001,0), MATCH(orders!H$1,customers!$A$1:$I$1,0)) = 0, " ", INDEX(customers!$A$2:$I$1001,MATCH(orders!$D995,customers!$A$2:$A$1001,0), MATCH(orders!H$1,customers!$A$1:$I$1,0)))</f>
        <v xml:space="preserve"> </v>
      </c>
      <c r="I995" s="2" t="str">
        <f>_xlfn.XLOOKUP(D995,customers!$A$1:$A$1001,customers!$G$1:$G$1001,,0)</f>
        <v>United States</v>
      </c>
      <c r="J995" t="str">
        <f>INDEX(products!$A$1:$G$49,MATCH(orders!$E995,products!$A$1:$A$49,0), MATCH(orders!J$1,products!$A$1:$G$1,0))</f>
        <v>Ara</v>
      </c>
      <c r="K995" t="str">
        <f>INDEX(products!$A$1:$G$49,MATCH(orders!$E995,products!$A$1:$A$49,0), MATCH(orders!K$1,products!$A$1:$G$1,0))</f>
        <v>L</v>
      </c>
      <c r="L995" s="3">
        <f>INDEX(products!$A$1:$G$49,MATCH(orders!$E995,products!$A$1:$A$49,0), MATCH(orders!L$1,products!$A$1:$G$1,0))</f>
        <v>1</v>
      </c>
      <c r="M995" s="4">
        <f>INDEX(products!$A$1:$G$49,MATCH(orders!$E995,products!$A$1:$A$49,0), MATCH(orders!M$1,products!$A$1:$G$1,0))</f>
        <v>12.95</v>
      </c>
      <c r="N995" s="4">
        <f t="shared" si="30"/>
        <v>77.699999999999989</v>
      </c>
      <c r="O995" t="str">
        <f t="shared" si="31"/>
        <v>Arabica</v>
      </c>
      <c r="P995" t="str" cm="1">
        <f t="array" ref="P995">_xlfn.IFS(K995 = "M", "Medium", K995 = "L", "Light", K995 = "D", "Dark")</f>
        <v>Light</v>
      </c>
      <c r="Q995" t="str">
        <f>_xlfn.XLOOKUP(Orders[[#This Row],[Customer ID]],customers!$A$2:$A$1001,customers!$I$2:$I$1001,,0)</f>
        <v>No</v>
      </c>
    </row>
    <row r="996" spans="2:17" x14ac:dyDescent="0.35">
      <c r="B996" s="2" t="s">
        <v>6106</v>
      </c>
      <c r="C996" s="5">
        <v>44244</v>
      </c>
      <c r="D996" s="2" t="s">
        <v>6107</v>
      </c>
      <c r="E996" t="s">
        <v>6154</v>
      </c>
      <c r="F996" s="2">
        <v>3</v>
      </c>
      <c r="G996" s="2" t="str">
        <f>INDEX(customers!$A$2:$I$1001,MATCH(orders!$D996,customers!$A$2:$A$1001,0), MATCH(orders!G$1,customers!$A$1:$I$1,0))</f>
        <v>Catharine Scoines</v>
      </c>
      <c r="H996" s="2" t="str">
        <f>IF(INDEX(customers!$A$2:$I$1001,MATCH(orders!$D996,customers!$A$2:$A$1001,0), MATCH(orders!H$1,customers!$A$1:$I$1,0)) = 0, " ", INDEX(customers!$A$2:$I$1001,MATCH(orders!$D996,customers!$A$2:$A$1001,0), MATCH(orders!H$1,customers!$A$1:$I$1,0)))</f>
        <v xml:space="preserve"> </v>
      </c>
      <c r="I996" s="2" t="str">
        <f>_xlfn.XLOOKUP(D996,customers!$A$1:$A$1001,customers!$G$1:$G$1001,,0)</f>
        <v>Ireland</v>
      </c>
      <c r="J996" t="str">
        <f>INDEX(products!$A$1:$G$49,MATCH(orders!$E996,products!$A$1:$A$49,0), MATCH(orders!J$1,products!$A$1:$G$1,0))</f>
        <v>Ara</v>
      </c>
      <c r="K996" t="str">
        <f>INDEX(products!$A$1:$G$49,MATCH(orders!$E996,products!$A$1:$A$49,0), MATCH(orders!K$1,products!$A$1:$G$1,0))</f>
        <v>D</v>
      </c>
      <c r="L996" s="3">
        <f>INDEX(products!$A$1:$G$49,MATCH(orders!$E996,products!$A$1:$A$49,0), MATCH(orders!L$1,products!$A$1:$G$1,0))</f>
        <v>0.2</v>
      </c>
      <c r="M996" s="4">
        <f>INDEX(products!$A$1:$G$49,MATCH(orders!$E996,products!$A$1:$A$49,0), MATCH(orders!M$1,products!$A$1:$G$1,0))</f>
        <v>2.9849999999999999</v>
      </c>
      <c r="N996" s="4">
        <f t="shared" si="30"/>
        <v>8.9550000000000001</v>
      </c>
      <c r="O996" t="str">
        <f t="shared" si="31"/>
        <v>Arabica</v>
      </c>
      <c r="P996" t="str" cm="1">
        <f t="array" ref="P996">_xlfn.IFS(K996 = "M", "Medium", K996 = "L", "Light", K996 = "D", "Dark")</f>
        <v>Dark</v>
      </c>
      <c r="Q996" t="str">
        <f>_xlfn.XLOOKUP(Orders[[#This Row],[Customer ID]],customers!$A$2:$A$1001,customers!$I$2:$I$1001,,0)</f>
        <v>No</v>
      </c>
    </row>
    <row r="997" spans="2:17" x14ac:dyDescent="0.35">
      <c r="B997" s="2" t="s">
        <v>6111</v>
      </c>
      <c r="C997" s="5">
        <v>43836</v>
      </c>
      <c r="D997" s="2" t="s">
        <v>6112</v>
      </c>
      <c r="E997" t="s">
        <v>6142</v>
      </c>
      <c r="F997" s="2">
        <v>1</v>
      </c>
      <c r="G997" s="2" t="str">
        <f>INDEX(customers!$A$2:$I$1001,MATCH(orders!$D997,customers!$A$2:$A$1001,0), MATCH(orders!G$1,customers!$A$1:$I$1,0))</f>
        <v>Jennica Tewelson</v>
      </c>
      <c r="H997" s="2" t="str">
        <f>IF(INDEX(customers!$A$2:$I$1001,MATCH(orders!$D997,customers!$A$2:$A$1001,0), MATCH(orders!H$1,customers!$A$1:$I$1,0)) = 0, " ", INDEX(customers!$A$2:$I$1001,MATCH(orders!$D997,customers!$A$2:$A$1001,0), MATCH(orders!H$1,customers!$A$1:$I$1,0)))</f>
        <v>jtewelsonrn@samsung.com</v>
      </c>
      <c r="I997" s="2" t="str">
        <f>_xlfn.XLOOKUP(D997,customers!$A$1:$A$1001,customers!$G$1:$G$1001,,0)</f>
        <v>United States</v>
      </c>
      <c r="J997" t="str">
        <f>INDEX(products!$A$1:$G$49,MATCH(orders!$E997,products!$A$1:$A$49,0), MATCH(orders!J$1,products!$A$1:$G$1,0))</f>
        <v>Rob</v>
      </c>
      <c r="K997" t="str">
        <f>INDEX(products!$A$1:$G$49,MATCH(orders!$E997,products!$A$1:$A$49,0), MATCH(orders!K$1,products!$A$1:$G$1,0))</f>
        <v>L</v>
      </c>
      <c r="L997" s="3">
        <f>INDEX(products!$A$1:$G$49,MATCH(orders!$E997,products!$A$1:$A$49,0), MATCH(orders!L$1,products!$A$1:$G$1,0))</f>
        <v>2.5</v>
      </c>
      <c r="M997" s="4">
        <f>INDEX(products!$A$1:$G$49,MATCH(orders!$E997,products!$A$1:$A$49,0), MATCH(orders!M$1,products!$A$1:$G$1,0))</f>
        <v>27.484999999999996</v>
      </c>
      <c r="N997" s="4">
        <f t="shared" si="30"/>
        <v>27.484999999999996</v>
      </c>
      <c r="O997" t="str">
        <f t="shared" si="31"/>
        <v>Robusta</v>
      </c>
      <c r="P997" t="str" cm="1">
        <f t="array" ref="P997">_xlfn.IFS(K997 = "M", "Medium", K997 = "L", "Light", K997 = "D", "Dark")</f>
        <v>Light</v>
      </c>
      <c r="Q997" t="str">
        <f>_xlfn.XLOOKUP(Orders[[#This Row],[Customer ID]],customers!$A$2:$A$1001,customers!$I$2:$I$1001,,0)</f>
        <v>No</v>
      </c>
    </row>
    <row r="998" spans="2:17" x14ac:dyDescent="0.35">
      <c r="B998" s="2" t="s">
        <v>6117</v>
      </c>
      <c r="C998" s="5">
        <v>44685</v>
      </c>
      <c r="D998" s="2" t="s">
        <v>6118</v>
      </c>
      <c r="E998" t="s">
        <v>6146</v>
      </c>
      <c r="F998" s="2">
        <v>5</v>
      </c>
      <c r="G998" s="2" t="str">
        <f>INDEX(customers!$A$2:$I$1001,MATCH(orders!$D998,customers!$A$2:$A$1001,0), MATCH(orders!G$1,customers!$A$1:$I$1,0))</f>
        <v>Marguerite Graves</v>
      </c>
      <c r="H998" s="2" t="str">
        <f>IF(INDEX(customers!$A$2:$I$1001,MATCH(orders!$D998,customers!$A$2:$A$1001,0), MATCH(orders!H$1,customers!$A$1:$I$1,0)) = 0, " ", INDEX(customers!$A$2:$I$1001,MATCH(orders!$D998,customers!$A$2:$A$1001,0), MATCH(orders!H$1,customers!$A$1:$I$1,0)))</f>
        <v xml:space="preserve"> </v>
      </c>
      <c r="I998" s="2" t="str">
        <f>_xlfn.XLOOKUP(D998,customers!$A$1:$A$1001,customers!$G$1:$G$1001,,0)</f>
        <v>United States</v>
      </c>
      <c r="J998" t="str">
        <f>INDEX(products!$A$1:$G$49,MATCH(orders!$E998,products!$A$1:$A$49,0), MATCH(orders!J$1,products!$A$1:$G$1,0))</f>
        <v>Rob</v>
      </c>
      <c r="K998" t="str">
        <f>INDEX(products!$A$1:$G$49,MATCH(orders!$E998,products!$A$1:$A$49,0), MATCH(orders!K$1,products!$A$1:$G$1,0))</f>
        <v>M</v>
      </c>
      <c r="L998" s="3">
        <f>INDEX(products!$A$1:$G$49,MATCH(orders!$E998,products!$A$1:$A$49,0), MATCH(orders!L$1,products!$A$1:$G$1,0))</f>
        <v>0.5</v>
      </c>
      <c r="M998" s="4">
        <f>INDEX(products!$A$1:$G$49,MATCH(orders!$E998,products!$A$1:$A$49,0), MATCH(orders!M$1,products!$A$1:$G$1,0))</f>
        <v>5.97</v>
      </c>
      <c r="N998" s="4">
        <f t="shared" si="30"/>
        <v>29.849999999999998</v>
      </c>
      <c r="O998" t="str">
        <f t="shared" si="31"/>
        <v>Robusta</v>
      </c>
      <c r="P998" t="str" cm="1">
        <f t="array" ref="P998">_xlfn.IFS(K998 = "M", "Medium", K998 = "L", "Light", K998 = "D", "Dark")</f>
        <v>Medium</v>
      </c>
      <c r="Q998" t="str">
        <f>_xlfn.XLOOKUP(Orders[[#This Row],[Customer ID]],customers!$A$2:$A$1001,customers!$I$2:$I$1001,,0)</f>
        <v>No</v>
      </c>
    </row>
    <row r="999" spans="2:17" x14ac:dyDescent="0.35">
      <c r="B999" s="2" t="s">
        <v>6122</v>
      </c>
      <c r="C999" s="5">
        <v>43749</v>
      </c>
      <c r="D999" s="2" t="s">
        <v>6118</v>
      </c>
      <c r="E999" t="s">
        <v>6157</v>
      </c>
      <c r="F999" s="2">
        <v>4</v>
      </c>
      <c r="G999" s="2" t="str">
        <f>INDEX(customers!$A$2:$I$1001,MATCH(orders!$D999,customers!$A$2:$A$1001,0), MATCH(orders!G$1,customers!$A$1:$I$1,0))</f>
        <v>Marguerite Graves</v>
      </c>
      <c r="H999" s="2" t="str">
        <f>IF(INDEX(customers!$A$2:$I$1001,MATCH(orders!$D999,customers!$A$2:$A$1001,0), MATCH(orders!H$1,customers!$A$1:$I$1,0)) = 0, " ", INDEX(customers!$A$2:$I$1001,MATCH(orders!$D999,customers!$A$2:$A$1001,0), MATCH(orders!H$1,customers!$A$1:$I$1,0)))</f>
        <v xml:space="preserve"> </v>
      </c>
      <c r="I999" s="2" t="str">
        <f>_xlfn.XLOOKUP(D999,customers!$A$1:$A$1001,customers!$G$1:$G$1001,,0)</f>
        <v>United States</v>
      </c>
      <c r="J999" t="str">
        <f>INDEX(products!$A$1:$G$49,MATCH(orders!$E999,products!$A$1:$A$49,0), MATCH(orders!J$1,products!$A$1:$G$1,0))</f>
        <v>Ara</v>
      </c>
      <c r="K999" t="str">
        <f>INDEX(products!$A$1:$G$49,MATCH(orders!$E999,products!$A$1:$A$49,0), MATCH(orders!K$1,products!$A$1:$G$1,0))</f>
        <v>M</v>
      </c>
      <c r="L999" s="3">
        <f>INDEX(products!$A$1:$G$49,MATCH(orders!$E999,products!$A$1:$A$49,0), MATCH(orders!L$1,products!$A$1:$G$1,0))</f>
        <v>0.5</v>
      </c>
      <c r="M999" s="4">
        <f>INDEX(products!$A$1:$G$49,MATCH(orders!$E999,products!$A$1:$A$49,0), MATCH(orders!M$1,products!$A$1:$G$1,0))</f>
        <v>6.75</v>
      </c>
      <c r="N999" s="4">
        <f t="shared" si="30"/>
        <v>27</v>
      </c>
      <c r="O999" t="str">
        <f t="shared" si="31"/>
        <v>Arabica</v>
      </c>
      <c r="P999" t="str" cm="1">
        <f t="array" ref="P999">_xlfn.IFS(K999 = "M", "Medium", K999 = "L", "Light", K999 = "D", "Dark")</f>
        <v>Medium</v>
      </c>
      <c r="Q999" t="str">
        <f>_xlfn.XLOOKUP(Orders[[#This Row],[Customer ID]],customers!$A$2:$A$1001,customers!$I$2:$I$1001,,0)</f>
        <v>No</v>
      </c>
    </row>
    <row r="1000" spans="2:17" x14ac:dyDescent="0.35">
      <c r="B1000" s="2" t="s">
        <v>6127</v>
      </c>
      <c r="C1000" s="5">
        <v>44411</v>
      </c>
      <c r="D1000" s="2" t="s">
        <v>6128</v>
      </c>
      <c r="E1000" t="s">
        <v>6147</v>
      </c>
      <c r="F1000" s="2">
        <v>1</v>
      </c>
      <c r="G1000" s="2" t="str">
        <f>INDEX(customers!$A$2:$I$1001,MATCH(orders!$D1000,customers!$A$2:$A$1001,0), MATCH(orders!G$1,customers!$A$1:$I$1,0))</f>
        <v>Nicolina Jenny</v>
      </c>
      <c r="H1000" s="2" t="str">
        <f>IF(INDEX(customers!$A$2:$I$1001,MATCH(orders!$D1000,customers!$A$2:$A$1001,0), MATCH(orders!H$1,customers!$A$1:$I$1,0)) = 0, " ", INDEX(customers!$A$2:$I$1001,MATCH(orders!$D1000,customers!$A$2:$A$1001,0), MATCH(orders!H$1,customers!$A$1:$I$1,0)))</f>
        <v>njennyrq@bigcartel.com</v>
      </c>
      <c r="I1000" s="2" t="str">
        <f>_xlfn.XLOOKUP(D1000,customers!$A$1:$A$1001,customers!$G$1:$G$1001,,0)</f>
        <v>United States</v>
      </c>
      <c r="J1000" t="str">
        <f>INDEX(products!$A$1:$G$49,MATCH(orders!$E1000,products!$A$1:$A$49,0), MATCH(orders!J$1,products!$A$1:$G$1,0))</f>
        <v>Ara</v>
      </c>
      <c r="K1000" t="str">
        <f>INDEX(products!$A$1:$G$49,MATCH(orders!$E1000,products!$A$1:$A$49,0), MATCH(orders!K$1,products!$A$1:$G$1,0))</f>
        <v>D</v>
      </c>
      <c r="L1000" s="3">
        <f>INDEX(products!$A$1:$G$49,MATCH(orders!$E1000,products!$A$1:$A$49,0), MATCH(orders!L$1,products!$A$1:$G$1,0))</f>
        <v>1</v>
      </c>
      <c r="M1000" s="4">
        <f>INDEX(products!$A$1:$G$49,MATCH(orders!$E1000,products!$A$1:$A$49,0), MATCH(orders!M$1,products!$A$1:$G$1,0))</f>
        <v>9.9499999999999993</v>
      </c>
      <c r="N1000" s="4">
        <f t="shared" si="30"/>
        <v>9.9499999999999993</v>
      </c>
      <c r="O1000" t="str">
        <f t="shared" si="31"/>
        <v>Arabica</v>
      </c>
      <c r="P1000" t="str" cm="1">
        <f t="array" ref="P1000">_xlfn.IFS(K1000 = "M", "Medium", K1000 = "L", "Light", K1000 = "D", "Dark")</f>
        <v>Dark</v>
      </c>
      <c r="Q1000" t="str">
        <f>_xlfn.XLOOKUP(Orders[[#This Row],[Customer ID]],customers!$A$2:$A$1001,customers!$I$2:$I$1001,,0)</f>
        <v>No</v>
      </c>
    </row>
    <row r="1001" spans="2:17" x14ac:dyDescent="0.35">
      <c r="B1001" s="2" t="s">
        <v>6133</v>
      </c>
      <c r="C1001" s="5">
        <v>44119</v>
      </c>
      <c r="D1001" s="2" t="s">
        <v>6134</v>
      </c>
      <c r="E1001" t="s">
        <v>6156</v>
      </c>
      <c r="F1001" s="2">
        <v>3</v>
      </c>
      <c r="G1001" s="2" t="str">
        <f>INDEX(customers!$A$2:$I$1001,MATCH(orders!$D1001,customers!$A$2:$A$1001,0), MATCH(orders!G$1,customers!$A$1:$I$1,0))</f>
        <v>Vidovic Antonelli</v>
      </c>
      <c r="H1001" s="2" t="str">
        <f>IF(INDEX(customers!$A$2:$I$1001,MATCH(orders!$D1001,customers!$A$2:$A$1001,0), MATCH(orders!H$1,customers!$A$1:$I$1,0)) = 0, " ", INDEX(customers!$A$2:$I$1001,MATCH(orders!$D1001,customers!$A$2:$A$1001,0), MATCH(orders!H$1,customers!$A$1:$I$1,0)))</f>
        <v xml:space="preserve"> </v>
      </c>
      <c r="I1001" s="2" t="str">
        <f>_xlfn.XLOOKUP(D1001,customers!$A$1:$A$1001,customers!$G$1:$G$1001,,0)</f>
        <v>United Kingdom</v>
      </c>
      <c r="J1001" t="str">
        <f>INDEX(products!$A$1:$G$49,MATCH(orders!$E1001,products!$A$1:$A$49,0), MATCH(orders!J$1,products!$A$1:$G$1,0))</f>
        <v>Exc</v>
      </c>
      <c r="K1001" t="str">
        <f>INDEX(products!$A$1:$G$49,MATCH(orders!$E1001,products!$A$1:$A$49,0), MATCH(orders!K$1,products!$A$1:$G$1,0))</f>
        <v>M</v>
      </c>
      <c r="L1001" s="3">
        <f>INDEX(products!$A$1:$G$49,MATCH(orders!$E1001,products!$A$1:$A$49,0), MATCH(orders!L$1,products!$A$1:$G$1,0))</f>
        <v>0.2</v>
      </c>
      <c r="M1001" s="4">
        <f>INDEX(products!$A$1:$G$49,MATCH(orders!$E1001,products!$A$1:$A$49,0), MATCH(orders!M$1,products!$A$1:$G$1,0))</f>
        <v>4.125</v>
      </c>
      <c r="N1001" s="4">
        <f t="shared" si="30"/>
        <v>12.375</v>
      </c>
      <c r="O1001" t="str">
        <f t="shared" si="31"/>
        <v>Excelsa</v>
      </c>
      <c r="P1001" t="str" cm="1">
        <f t="array" ref="P1001">_xlfn.IFS(K1001 = "M", "Medium", K1001 = "L", "Light", K1001 = "D", "Dark")</f>
        <v>Medium</v>
      </c>
      <c r="Q1001" t="str">
        <f>_xlfn.XLOOKUP(Orders[[#This Row],[Customer ID]],customers!$A$2:$A$1001,customers!$I$2:$I$1001,,0)</f>
        <v>Yes</v>
      </c>
    </row>
  </sheetData>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63"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Totalsales</vt:lpstr>
      <vt:lpstr>CountryBarchart</vt:lpstr>
      <vt:lpstr>Top5customers</vt:lpstr>
      <vt:lpstr>Coffeetypecustomers</vt:lpstr>
      <vt:lpstr>Totalsalesperyear</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Aryan Dhar Dwivedi</cp:lastModifiedBy>
  <cp:revision/>
  <dcterms:created xsi:type="dcterms:W3CDTF">2022-11-26T09:51:45Z</dcterms:created>
  <dcterms:modified xsi:type="dcterms:W3CDTF">2024-08-27T11:54:44Z</dcterms:modified>
  <cp:category/>
  <cp:contentStatus/>
</cp:coreProperties>
</file>