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tsen\Desktop\SENG 438\Seng438\seng438-a5-group3-main\RDC\"/>
    </mc:Choice>
  </mc:AlternateContent>
  <xr:revisionPtr revIDLastSave="0" documentId="13_ncr:1_{3EB6C454-52EB-4B5E-9D73-B994B5874FC5}" xr6:coauthVersionLast="47" xr6:coauthVersionMax="47" xr10:uidLastSave="{00000000-0000-0000-0000-000000000000}"/>
  <bookViews>
    <workbookView xWindow="-98" yWindow="-98" windowWidth="20715" windowHeight="13276" tabRatio="838" activeTab="4" xr2:uid="{00000000-000D-0000-FFFF-FFFF00000000}"/>
  </bookViews>
  <sheets>
    <sheet name="Mode d'emploi" sheetId="10" r:id="rId1"/>
    <sheet name="Project" sheetId="13" r:id="rId2"/>
    <sheet name="Risk Trade-Off Parameters" sheetId="6" r:id="rId3"/>
    <sheet name="Failure Data" sheetId="12" r:id="rId4"/>
    <sheet name="R-Demo-Chart" sheetId="3" r:id="rId5"/>
    <sheet name="Plot Data" sheetId="11" r:id="rId6"/>
    <sheet name="Change Log" sheetId="14" r:id="rId7"/>
    <sheet name="Notices" sheetId="8" r:id="rId8"/>
  </sheets>
  <definedNames>
    <definedName name="AcceptSlope">'Plot Data'!$C$41</definedName>
    <definedName name="AcceptYint">'Plot Data'!$E$39</definedName>
    <definedName name="FCmax">'Risk Trade-Off Parameters'!$C$13</definedName>
    <definedName name="FTmax">'Risk Trade-Off Parameters'!$C$14</definedName>
    <definedName name="RejectSlope">'Plot Data'!$C$34</definedName>
    <definedName name="RejectYint">'Plot Data'!$E$32</definedName>
    <definedName name="xmax" localSheetId="5">'Plot Data'!$B$7</definedName>
    <definedName name="xmax">'R-Demo-Chart'!#REF!</definedName>
    <definedName name="xmin" localSheetId="5">'Plot Data'!$B$6</definedName>
    <definedName name="xmin">'R-Demo-Chart'!#REF!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2" l="1"/>
  <c r="B92" i="11" s="1"/>
  <c r="D6" i="12"/>
  <c r="B5" i="3"/>
  <c r="B3" i="3"/>
  <c r="D13" i="12"/>
  <c r="D14" i="12"/>
  <c r="D15" i="12"/>
  <c r="D16" i="12" s="1"/>
  <c r="D17" i="12" s="1"/>
  <c r="D18" i="12" s="1"/>
  <c r="F4" i="12"/>
  <c r="C6" i="6"/>
  <c r="C7" i="6"/>
  <c r="C5" i="6"/>
  <c r="E32" i="11" s="1"/>
  <c r="C11" i="6"/>
  <c r="D30" i="11" s="1"/>
  <c r="E31" i="11"/>
  <c r="D33" i="11"/>
  <c r="C9" i="6"/>
  <c r="D37" i="11" s="1"/>
  <c r="E38" i="11"/>
  <c r="D40" i="11"/>
  <c r="E44" i="11"/>
  <c r="D45" i="11"/>
  <c r="E45" i="11"/>
  <c r="D47" i="11"/>
  <c r="D48" i="11"/>
  <c r="E48" i="11"/>
  <c r="B4" i="11"/>
  <c r="B14" i="11" s="1"/>
  <c r="D6" i="11"/>
  <c r="D7" i="11"/>
  <c r="F9" i="11"/>
  <c r="G9" i="11"/>
  <c r="H9" i="11"/>
  <c r="B10" i="11"/>
  <c r="G10" i="11" s="1"/>
  <c r="H10" i="11"/>
  <c r="B11" i="11"/>
  <c r="G11" i="11" s="1"/>
  <c r="H11" i="11"/>
  <c r="B12" i="11"/>
  <c r="F12" i="11" s="1"/>
  <c r="B16" i="11"/>
  <c r="F16" i="11" s="1"/>
  <c r="F18" i="11"/>
  <c r="F19" i="11"/>
  <c r="F20" i="11"/>
  <c r="F21" i="11"/>
  <c r="F22" i="11"/>
  <c r="G22" i="11"/>
  <c r="H22" i="11"/>
  <c r="F23" i="11"/>
  <c r="G23" i="11"/>
  <c r="H23" i="11"/>
  <c r="F24" i="11"/>
  <c r="G24" i="11"/>
  <c r="H24" i="11"/>
  <c r="F25" i="11"/>
  <c r="G25" i="11"/>
  <c r="H25" i="11"/>
  <c r="Q11" i="6"/>
  <c r="Q9" i="6"/>
  <c r="P11" i="6"/>
  <c r="P9" i="6"/>
  <c r="O11" i="6"/>
  <c r="O9" i="6"/>
  <c r="Q2" i="6"/>
  <c r="P2" i="6"/>
  <c r="O2" i="6"/>
  <c r="E9" i="6"/>
  <c r="E11" i="6"/>
  <c r="M2" i="6"/>
  <c r="L2" i="6"/>
  <c r="K2" i="6"/>
  <c r="J2" i="6"/>
  <c r="I2" i="6"/>
  <c r="H2" i="6"/>
  <c r="G2" i="6"/>
  <c r="F2" i="6"/>
  <c r="E2" i="6"/>
  <c r="M11" i="6"/>
  <c r="L11" i="6"/>
  <c r="K11" i="6"/>
  <c r="J11" i="6"/>
  <c r="I11" i="6"/>
  <c r="H11" i="6"/>
  <c r="G11" i="6"/>
  <c r="F11" i="6"/>
  <c r="M9" i="6"/>
  <c r="L9" i="6"/>
  <c r="K9" i="6"/>
  <c r="J9" i="6"/>
  <c r="I9" i="6"/>
  <c r="H9" i="6"/>
  <c r="G9" i="6"/>
  <c r="F9" i="6"/>
  <c r="G15" i="12" l="1"/>
  <c r="D7" i="12"/>
  <c r="G18" i="12"/>
  <c r="G12" i="12"/>
  <c r="G19" i="12"/>
  <c r="G22" i="12"/>
  <c r="G26" i="12"/>
  <c r="B107" i="11"/>
  <c r="B101" i="11"/>
  <c r="G13" i="12"/>
  <c r="G16" i="12"/>
  <c r="G20" i="12"/>
  <c r="G24" i="12"/>
  <c r="B105" i="11"/>
  <c r="G23" i="12"/>
  <c r="G27" i="12"/>
  <c r="B50" i="3"/>
  <c r="B106" i="11"/>
  <c r="G14" i="12"/>
  <c r="G17" i="12"/>
  <c r="G21" i="12"/>
  <c r="G25" i="12"/>
  <c r="B102" i="11"/>
  <c r="B104" i="11"/>
  <c r="B100" i="11"/>
  <c r="B103" i="11"/>
  <c r="B99" i="11"/>
  <c r="B98" i="11"/>
  <c r="B97" i="11"/>
  <c r="B96" i="11"/>
  <c r="B95" i="11"/>
  <c r="D66" i="11"/>
  <c r="D57" i="11"/>
  <c r="D65" i="11"/>
  <c r="F14" i="11"/>
  <c r="B17" i="11"/>
  <c r="B13" i="11"/>
  <c r="F11" i="11"/>
  <c r="F10" i="11"/>
  <c r="D4" i="11"/>
  <c r="E39" i="11"/>
  <c r="B94" i="11"/>
  <c r="B93" i="11"/>
  <c r="B15" i="11"/>
  <c r="E40" i="11"/>
  <c r="C41" i="11" s="1"/>
  <c r="D38" i="11"/>
  <c r="E33" i="11"/>
  <c r="C34" i="11" s="1"/>
  <c r="D54" i="11" s="1"/>
  <c r="D31" i="11"/>
  <c r="D5" i="11" l="1"/>
  <c r="D13" i="11"/>
  <c r="H13" i="11" s="1"/>
  <c r="D17" i="11"/>
  <c r="H17" i="11" s="1"/>
  <c r="D18" i="11"/>
  <c r="D19" i="11"/>
  <c r="D20" i="11"/>
  <c r="D21" i="11"/>
  <c r="D14" i="11"/>
  <c r="D15" i="11"/>
  <c r="H15" i="11" s="1"/>
  <c r="D12" i="11"/>
  <c r="D16" i="11"/>
  <c r="H72" i="11"/>
  <c r="H74" i="11"/>
  <c r="H76" i="11"/>
  <c r="H78" i="11"/>
  <c r="H80" i="11"/>
  <c r="H82" i="11"/>
  <c r="H84" i="11"/>
  <c r="H86" i="11"/>
  <c r="H88" i="11"/>
  <c r="H73" i="11"/>
  <c r="H75" i="11"/>
  <c r="H77" i="11"/>
  <c r="H79" i="11"/>
  <c r="H81" i="11"/>
  <c r="H83" i="11"/>
  <c r="H85" i="11"/>
  <c r="H87" i="11"/>
  <c r="D63" i="11"/>
  <c r="D55" i="11"/>
  <c r="D64" i="11"/>
  <c r="D56" i="11"/>
  <c r="F17" i="11"/>
  <c r="G17" i="11"/>
  <c r="D58" i="11"/>
  <c r="D61" i="11"/>
  <c r="D53" i="11"/>
  <c r="D62" i="11"/>
  <c r="H53" i="11"/>
  <c r="H55" i="11"/>
  <c r="H57" i="11"/>
  <c r="H59" i="11"/>
  <c r="H61" i="11"/>
  <c r="H63" i="11"/>
  <c r="H65" i="11"/>
  <c r="H67" i="11"/>
  <c r="H52" i="11"/>
  <c r="H54" i="11"/>
  <c r="H56" i="11"/>
  <c r="H58" i="11"/>
  <c r="H60" i="11"/>
  <c r="H62" i="11"/>
  <c r="H64" i="11"/>
  <c r="H66" i="11"/>
  <c r="H68" i="11"/>
  <c r="G15" i="11"/>
  <c r="F15" i="11"/>
  <c r="D73" i="11"/>
  <c r="D75" i="11"/>
  <c r="D77" i="11"/>
  <c r="D79" i="11"/>
  <c r="D81" i="11"/>
  <c r="D83" i="11"/>
  <c r="D85" i="11"/>
  <c r="D87" i="11"/>
  <c r="D72" i="11"/>
  <c r="D74" i="11"/>
  <c r="D76" i="11"/>
  <c r="D78" i="11"/>
  <c r="D80" i="11"/>
  <c r="D82" i="11"/>
  <c r="D84" i="11"/>
  <c r="D86" i="11"/>
  <c r="D88" i="11"/>
  <c r="F13" i="11"/>
  <c r="G13" i="11"/>
  <c r="D67" i="11"/>
  <c r="D59" i="11"/>
  <c r="D68" i="11"/>
  <c r="D60" i="11"/>
  <c r="D52" i="11"/>
  <c r="G18" i="11" l="1"/>
  <c r="H18" i="11"/>
  <c r="H16" i="11"/>
  <c r="G16" i="11"/>
  <c r="G21" i="11"/>
  <c r="H21" i="11"/>
  <c r="H12" i="11"/>
  <c r="G12" i="11"/>
  <c r="G20" i="11"/>
  <c r="H20" i="11"/>
  <c r="H14" i="11"/>
  <c r="G14" i="11"/>
  <c r="G19" i="11"/>
  <c r="H19"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E1" authorId="0" shapeId="0" xr:uid="{00000000-0006-0000-0200-000001000000}">
      <text>
        <r>
          <rPr>
            <sz val="10"/>
            <color indexed="81"/>
            <rFont val="Tahoma"/>
          </rPr>
          <t>These scenarios are as defined in Musa, pp 435-449.</t>
        </r>
      </text>
    </comment>
    <comment ref="O1" authorId="0" shapeId="0" xr:uid="{00000000-0006-0000-0200-000002000000}">
      <text>
        <r>
          <rPr>
            <sz val="10"/>
            <color indexed="81"/>
            <rFont val="Tahoma"/>
          </rPr>
          <t xml:space="preserve">Add your own scenarios here. </t>
        </r>
      </text>
    </comment>
    <comment ref="C4" authorId="0" shapeId="0" xr:uid="{00000000-0006-0000-0200-000003000000}">
      <text>
        <r>
          <rPr>
            <sz val="10"/>
            <color indexed="81"/>
            <rFont val="Tahoma"/>
          </rPr>
          <t xml:space="preserve">Choose one of the preset risk scenarios (I - IX), or define your own. Copy that scenario's values ( </t>
        </r>
        <r>
          <rPr>
            <sz val="10"/>
            <color indexed="81"/>
            <rFont val="Arial"/>
            <family val="2"/>
          </rPr>
          <t xml:space="preserve">γ, α, β) </t>
        </r>
        <r>
          <rPr>
            <sz val="10"/>
            <color indexed="81"/>
            <rFont val="Tahoma"/>
          </rPr>
          <t xml:space="preserve">to this column.  The preview and Demo Chart regions will be automatically updated. 
</t>
        </r>
      </text>
    </comment>
    <comment ref="B9" authorId="0" shapeId="0" xr:uid="{00000000-0006-0000-0200-000004000000}">
      <text>
        <r>
          <rPr>
            <sz val="10"/>
            <color indexed="81"/>
            <rFont val="Tahoma"/>
          </rPr>
          <t>ln (beta / (1 - alpha))</t>
        </r>
      </text>
    </comment>
    <comment ref="B11" authorId="0" shapeId="0" xr:uid="{00000000-0006-0000-0200-000005000000}">
      <text>
        <r>
          <rPr>
            <b/>
            <sz val="10"/>
            <color indexed="81"/>
            <rFont val="Tahoma"/>
          </rPr>
          <t>l</t>
        </r>
        <r>
          <rPr>
            <sz val="10"/>
            <color indexed="81"/>
            <rFont val="Tahoma"/>
            <family val="2"/>
          </rPr>
          <t>n ( (1 - beta) / alpha))</t>
        </r>
      </text>
    </comment>
    <comment ref="C13" authorId="0" shapeId="0" xr:uid="{00000000-0006-0000-0200-000006000000}">
      <text>
        <r>
          <rPr>
            <sz val="10"/>
            <color indexed="81"/>
            <rFont val="Tahoma"/>
          </rPr>
          <t>This set the maximum number of failures that can be diagramed in this chart.
If you want to use a smaller/larger sample size, you'll have to modify the reject boundary plot and the RDC Preview graph.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D11" authorId="0" shapeId="0" xr:uid="{00000000-0006-0000-0300-000001000000}">
      <text>
        <r>
          <rPr>
            <sz val="10"/>
            <color indexed="81"/>
            <rFont val="Tahoma"/>
          </rPr>
          <t>Enter a defect/bug/issue tracking number.  If this is recorded in a system with a Web interface, add the URL that will display the bug report.</t>
        </r>
      </text>
    </comment>
    <comment ref="E11" authorId="0" shapeId="0" xr:uid="{00000000-0006-0000-0300-000002000000}">
      <text>
        <r>
          <rPr>
            <b/>
            <sz val="10"/>
            <color indexed="81"/>
            <rFont val="Tahoma"/>
          </rPr>
          <t>You may enter zero when no failures have yet been observed.  Enter the cumulative count after the first failure (2, 3, …) . 
If you enter an inconsistent failure count, the cell will turn red.  The cell after the last entry is always red -- this is normal.</t>
        </r>
      </text>
    </comment>
    <comment ref="F11" authorId="0" shapeId="0" xr:uid="{00000000-0006-0000-0300-000003000000}">
      <text>
        <r>
          <rPr>
            <b/>
            <sz val="10"/>
            <color indexed="81"/>
            <rFont val="Tahoma"/>
          </rPr>
          <t>Enter the cumulative number of "natural" input event or time units for the observation.</t>
        </r>
      </text>
    </comment>
    <comment ref="G11" authorId="0" shapeId="0" xr:uid="{00000000-0006-0000-0300-000004000000}">
      <text>
        <r>
          <rPr>
            <sz val="10"/>
            <color indexed="81"/>
            <rFont val="Tahoma"/>
          </rPr>
          <t xml:space="preserve">This value is plotted on the x axis.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D5" authorId="0" shapeId="0" xr:uid="{00000000-0006-0000-0500-000001000000}">
      <text>
        <r>
          <rPr>
            <b/>
            <sz val="10"/>
            <color indexed="81"/>
            <rFont val="Tahoma"/>
          </rPr>
          <t>Bob_Binder:</t>
        </r>
        <r>
          <rPr>
            <sz val="10"/>
            <color indexed="81"/>
            <rFont val="Tahoma"/>
          </rPr>
          <t xml:space="preserve">
y1 - m*x1 </t>
        </r>
      </text>
    </comment>
    <comment ref="F8" authorId="0" shapeId="0" xr:uid="{00000000-0006-0000-0500-000002000000}">
      <text>
        <r>
          <rPr>
            <sz val="10"/>
            <color indexed="81"/>
            <rFont val="Tahoma"/>
          </rPr>
          <t xml:space="preserve">This region is plotted above the line, so the values are inverted: plot value 13 = 16 - 3.  The corresponding y value is 3.
</t>
        </r>
      </text>
    </comment>
    <comment ref="B34" authorId="0" shapeId="0" xr:uid="{00000000-0006-0000-0500-000003000000}">
      <text>
        <r>
          <rPr>
            <sz val="10"/>
            <color indexed="81"/>
            <rFont val="Tahoma"/>
          </rPr>
          <t xml:space="preserve">(ymax - ymin)/(xmax-xmin)
</t>
        </r>
      </text>
    </comment>
    <comment ref="B41" authorId="0" shapeId="0" xr:uid="{00000000-0006-0000-0500-000004000000}">
      <text>
        <r>
          <rPr>
            <sz val="10"/>
            <color indexed="81"/>
            <rFont val="Tahoma"/>
          </rPr>
          <t xml:space="preserve">(ymax - ymin)/(xmax-xmin)
</t>
        </r>
      </text>
    </comment>
    <comment ref="G51" authorId="0" shapeId="0" xr:uid="{00000000-0006-0000-0500-000005000000}">
      <text>
        <r>
          <rPr>
            <sz val="10"/>
            <color indexed="81"/>
            <rFont val="Tahoma"/>
          </rPr>
          <t xml:space="preserve">This region is plotted above the line, so the values are inverted: plot value 13 = 16 - 3.  The corresponding y value is 3.
</t>
        </r>
      </text>
    </comment>
    <comment ref="G71" authorId="0" shapeId="0" xr:uid="{00000000-0006-0000-0500-000006000000}">
      <text>
        <r>
          <rPr>
            <sz val="10"/>
            <color indexed="81"/>
            <rFont val="Tahoma"/>
          </rPr>
          <t xml:space="preserve">This region is plotted above the line, so the values are inverted: plot value 13 = 16 - 3.  The corresponding y value is 3.
</t>
        </r>
      </text>
    </comment>
  </commentList>
</comments>
</file>

<file path=xl/sharedStrings.xml><?xml version="1.0" encoding="utf-8"?>
<sst xmlns="http://schemas.openxmlformats.org/spreadsheetml/2006/main" count="144" uniqueCount="129">
  <si>
    <t>Failure Time</t>
  </si>
  <si>
    <t>Y Value</t>
  </si>
  <si>
    <t>X Value</t>
  </si>
  <si>
    <t>m</t>
  </si>
  <si>
    <t>b</t>
  </si>
  <si>
    <t>Accept Region</t>
  </si>
  <si>
    <t>Reject Region</t>
  </si>
  <si>
    <t>Boundary</t>
  </si>
  <si>
    <t>xmin</t>
  </si>
  <si>
    <t>xmax</t>
  </si>
  <si>
    <t>R Ht</t>
  </si>
  <si>
    <t>C Ht</t>
  </si>
  <si>
    <t>A Ht</t>
  </si>
  <si>
    <t>A</t>
  </si>
  <si>
    <t>B</t>
  </si>
  <si>
    <t>Slope</t>
  </si>
  <si>
    <t>Discrimination Ratio γ</t>
  </si>
  <si>
    <t>Y intercept</t>
  </si>
  <si>
    <t>Musa's Equations</t>
  </si>
  <si>
    <t>Accept</t>
  </si>
  <si>
    <t>X intercept</t>
  </si>
  <si>
    <t>X Top</t>
  </si>
  <si>
    <t>Y Top</t>
  </si>
  <si>
    <t>Reject</t>
  </si>
  <si>
    <t>x</t>
  </si>
  <si>
    <t>y</t>
  </si>
  <si>
    <t xml:space="preserve">Your usage of the formulas contained in this spreadsheet (the "program" in the GNU General Public License "GPL") is governed by the GNU GPL. This program is free software: you can redistribute it and/or modify it under the terms of the GNU GPL as published by the Free Software Foundation, either version 3 of the License, or (at your option) any later version. </t>
  </si>
  <si>
    <t>Please note that GNU GPL requires you to include this notice if you distribute this spreadsheet or any derivative of it.</t>
  </si>
  <si>
    <t>This program is provided in the hope that it will be useful, but WITHOUT ANY WARRANTY; without even the implied warranty of  MERCHANTABILITY or FITNESS FOR A PARTICULAR PURPOSE.  See the GNU General Public License for more details.</t>
  </si>
  <si>
    <t xml:space="preserve">The full GNU General Public License may be viewed at </t>
  </si>
  <si>
    <t>http://www.gnu.org/licenses/gpl.html</t>
  </si>
  <si>
    <t>http://www.authorhouse.com/Bookstore/ItemDetail.aspx?bookid=26806</t>
  </si>
  <si>
    <t xml:space="preserve">Top </t>
  </si>
  <si>
    <t>Side</t>
  </si>
  <si>
    <t>Failure Count</t>
  </si>
  <si>
    <t>Normalized Failure Time</t>
  </si>
  <si>
    <t>Sample Maximum</t>
  </si>
  <si>
    <t xml:space="preserve">Reject Boundary Plot </t>
  </si>
  <si>
    <t>Accept Boundary Plot</t>
  </si>
  <si>
    <t>Catg</t>
  </si>
  <si>
    <t>Y</t>
  </si>
  <si>
    <t>User Defined Risk Profile</t>
  </si>
  <si>
    <t>Typical Risk Profiles</t>
  </si>
  <si>
    <t>Date</t>
  </si>
  <si>
    <t>Time</t>
  </si>
  <si>
    <t>Purpose</t>
  </si>
  <si>
    <t>How to Use</t>
  </si>
  <si>
    <t>Failure Intensity Objective</t>
  </si>
  <si>
    <t>Per Number of input events</t>
  </si>
  <si>
    <t>Input event description</t>
  </si>
  <si>
    <t>Unitary</t>
  </si>
  <si>
    <t>Event Counts for Unit Tick Marks</t>
  </si>
  <si>
    <t>Observed Failures</t>
  </si>
  <si>
    <t>call</t>
  </si>
  <si>
    <t>Scaled</t>
  </si>
  <si>
    <t>Tabs</t>
  </si>
  <si>
    <t>Informative</t>
  </si>
  <si>
    <t>Input</t>
  </si>
  <si>
    <t>Working</t>
  </si>
  <si>
    <t>Output</t>
  </si>
  <si>
    <t>Blue tabs show output results, computed from the user's input data</t>
  </si>
  <si>
    <t>Nominal FIO</t>
  </si>
  <si>
    <t>Unitary FIO</t>
  </si>
  <si>
    <r>
      <t xml:space="preserve">For an explanation of the risk parameters and interpretation of this chart, please see chapter 6, Guiding Test, in John Musa's </t>
    </r>
    <r>
      <rPr>
        <sz val="10"/>
        <rFont val="Arial"/>
        <family val="2"/>
      </rPr>
      <t>S</t>
    </r>
    <r>
      <rPr>
        <i/>
        <sz val="10"/>
        <rFont val="Arial"/>
        <family val="2"/>
      </rPr>
      <t>oftware Reliability Engineering: More Reliable Software Faster and Cheape</t>
    </r>
    <r>
      <rPr>
        <sz val="10"/>
        <rFont val="Arial"/>
        <family val="2"/>
      </rPr>
      <t>r</t>
    </r>
    <r>
      <rPr>
        <i/>
        <sz val="10"/>
        <rFont val="Arial"/>
        <family val="2"/>
      </rPr>
      <t xml:space="preserve"> </t>
    </r>
    <r>
      <rPr>
        <sz val="10"/>
        <rFont val="Arial"/>
      </rPr>
      <t>2nd Edition.</t>
    </r>
  </si>
  <si>
    <t>Open Source Software, Acceptable Use</t>
  </si>
  <si>
    <t>1.0</t>
  </si>
  <si>
    <t>Initial Release</t>
  </si>
  <si>
    <t>Define your Units</t>
  </si>
  <si>
    <t>Enter Your Failure Data</t>
  </si>
  <si>
    <t>Input Event When Observed</t>
  </si>
  <si>
    <r>
      <t xml:space="preserve">The event scale can also be given in time units.  See </t>
    </r>
    <r>
      <rPr>
        <i/>
        <sz val="10"/>
        <rFont val="Arial"/>
        <family val="2"/>
      </rPr>
      <t>Musa</t>
    </r>
    <r>
      <rPr>
        <sz val="10"/>
        <rFont val="Arial"/>
      </rPr>
      <t xml:space="preserve"> for a complete discussion.</t>
    </r>
  </si>
  <si>
    <r>
      <t xml:space="preserve">This spreadsheet provides a model to compare reliability observations with a reliability goal determined by risk parameters, known as a </t>
    </r>
    <r>
      <rPr>
        <b/>
        <sz val="10"/>
        <rFont val="Arial"/>
        <family val="2"/>
      </rPr>
      <t>Reliability Demonstration Chart</t>
    </r>
    <r>
      <rPr>
        <sz val="10"/>
        <rFont val="Arial"/>
      </rPr>
      <t>.</t>
    </r>
  </si>
  <si>
    <t>The tabs are colored coded.</t>
  </si>
  <si>
    <t>In the Failure Data tab, lower gold cells, enter the input event number (or time unit) when each failure is observed.  The RDC chart in the R-Demo-Chart will be automatically updated.</t>
  </si>
  <si>
    <t>Guide Test</t>
  </si>
  <si>
    <t xml:space="preserve">When the observed failure line crosses into the green region, this indicates your testing shows that the SUT will probably achieve its FIO in the field. </t>
  </si>
  <si>
    <t xml:space="preserve">When the observed failure line falls in yellow region, this indicates more testing is needed to provide an estimate of the SUT's reliability. </t>
  </si>
  <si>
    <t xml:space="preserve">When the observed failure line crosses into the red region, this indicates your testing shows that the SUT will probably not achieve its FIO in the field. </t>
  </si>
  <si>
    <t>Contact</t>
  </si>
  <si>
    <t>I welcome questions, suggestions, and comments.  Please visit the RDC site at Source Forge to submit your feedback.</t>
  </si>
  <si>
    <t>Set your Risk Parameters</t>
  </si>
  <si>
    <t>In the Failure Data tab, upper gold cells, enter your values for Maximum Acceptable Number of Failures, Per Number of input events, Input event description.</t>
  </si>
  <si>
    <t xml:space="preserve">In all cases, your risk parameters determine how much confidence is needed in these estimates. </t>
  </si>
  <si>
    <t>A Failure Intensity Objective (FIO) is the maximum acceptable number of failures during a period of field use. This is typically defined with "natural" units, such as number of input events. For example, a telecom system would have an FIO of no more than 4 failures per million calls.</t>
  </si>
  <si>
    <t>Developer's Risk α</t>
  </si>
  <si>
    <t>User's Risk β</t>
  </si>
  <si>
    <r>
      <t xml:space="preserve">The risk parameters determine the acceptable probability of an error in the estimate.  There are three parameters: alpha (the developer's risk), beta (the users' risk), and gamma.  Developer's risk is rejecting an acceptable system; the User's risk is releasing an unacceptable system. See </t>
    </r>
    <r>
      <rPr>
        <i/>
        <sz val="10"/>
        <rFont val="Arial"/>
        <family val="2"/>
      </rPr>
      <t xml:space="preserve">Musa, </t>
    </r>
    <r>
      <rPr>
        <sz val="10"/>
        <rFont val="Arial"/>
      </rPr>
      <t>chapter 6 for a complete discussion.</t>
    </r>
  </si>
  <si>
    <t>Data Protection</t>
  </si>
  <si>
    <t>All of the sheets in this workbook are protected, but no password is required.  The protection prevents inadvertent changes to the basic formulas, and limits your input to the above. To change any protected cell, simply go to Tools.Protection.Unprotect Sheet.</t>
  </si>
  <si>
    <t>The documentation, formulas, and formatting in this spreadsheet are Copyright 2009, Robert V. Binder.</t>
  </si>
  <si>
    <t>Project Name</t>
  </si>
  <si>
    <t>Tracking Link/ID</t>
  </si>
  <si>
    <t>SUT Name</t>
  </si>
  <si>
    <t xml:space="preserve">SUT Version </t>
  </si>
  <si>
    <t>Enter Descriptive data</t>
  </si>
  <si>
    <t>Optionally, you may also enter the date and time the failure was observed, and Id and/or a link to a tracking system.</t>
  </si>
  <si>
    <t>Risk Profile</t>
  </si>
  <si>
    <t>Optional Input</t>
  </si>
  <si>
    <t>Gold colored tabs and cells indicate required user input.</t>
  </si>
  <si>
    <t>Aqua tabs provide information about using this program.</t>
  </si>
  <si>
    <t>Cream colored tabs and cells indicate optional user input.</t>
  </si>
  <si>
    <t>Gray tabs are working data and formulas.  You should not change these unless you want to alter this program.</t>
  </si>
  <si>
    <t>Enter descriptive data in the Project tab. This is displayed on the output chart.</t>
  </si>
  <si>
    <t>https://sourceforge.net/projects/rdc/</t>
  </si>
  <si>
    <t>1. Go to R-Demo Chart</t>
  </si>
  <si>
    <t>2. Select the black data line</t>
  </si>
  <si>
    <t>3. Right click, then select Source Data from the popup</t>
  </si>
  <si>
    <t>4. Under Series, select Observed Failures</t>
  </si>
  <si>
    <t>6. Click OK</t>
  </si>
  <si>
    <t xml:space="preserve">As you add each new failure observation, you will have to update the data range for the observed line.  </t>
  </si>
  <si>
    <t>5. In the Y Values box, enter the cell for the last failure observation.  Be sure that the new range covers the first to last failure observation.</t>
  </si>
  <si>
    <t>This file is pre-set with example descriptions, failure data, and risk parameters. Replace this with your own data.</t>
  </si>
  <si>
    <t>No input data validation is provided in RDC 1.0, so if you input invalid data or revise formulas, results are unpredictable.</t>
  </si>
  <si>
    <t>Observation</t>
  </si>
  <si>
    <t>Cumulative Failure Count</t>
  </si>
  <si>
    <t>Normalized (Plotted) X Value</t>
  </si>
  <si>
    <t>An RDC provides an estimate of whether or not a system under test meets its Failure Intensity Objective, based on frequency of failures observed during testing.</t>
  </si>
  <si>
    <t>This program has nine built-in profiles, and allows three user-defined profiles. To define your risk profile, select the Risk Trade-Off Parameters tab, and then enter values into the gold cells for alpha, beta, and gamma.</t>
  </si>
  <si>
    <t>The effect of the risk parameters is to move the boundaries of the accept-reject regions.  Note that you can change the boundaries independently.</t>
  </si>
  <si>
    <t>As you change these values, you will immediately see the effect in the RDC preview chart, on this tab. The boundaries on the output chart are also automatically changed.</t>
  </si>
  <si>
    <t xml:space="preserve">You can enter a zero failure count for an event count. This could happen when initial test runs don't reveal any failures.  You can also enter multiple failures for a single event count.  </t>
  </si>
  <si>
    <t xml:space="preserve">If you enter an inconsistent failure count, the cell will turn red.  The cell after the last entry is always red -- this is normal. </t>
  </si>
  <si>
    <t xml:space="preserve">Maximum Acceptable Number of Failures </t>
  </si>
  <si>
    <t>Display trend line when no failures observed. Check failure counts, allow multiple failures in one observation.</t>
  </si>
  <si>
    <t xml:space="preserve">Version </t>
  </si>
  <si>
    <t>By</t>
  </si>
  <si>
    <t>Note</t>
  </si>
  <si>
    <t>Bob Binder</t>
  </si>
  <si>
    <t>SENG 438 Assignment 5 Part 2: RDC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</si>
</sst>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
    <numFmt numFmtId="166" formatCode="0.000"/>
    <numFmt numFmtId="167" formatCode="h:mm;@"/>
    <numFmt numFmtId="168" formatCode="_(* #,##0_);_(* \(#,##0\);_(* &quot;-&quot;??_);_(@_)"/>
    <numFmt numFmtId="169" formatCode="yyyy\ mm\ dd"/>
    <numFmt numFmtId="170" formatCode="[$-409]d\-mmm\-yy;@"/>
  </numFmts>
  <fonts count="15" x14ac:knownFonts="1">
    <font>
      <sz val="10"/>
      <name val="Arial"/>
    </font>
    <font>
      <sz val="10"/>
      <name val="Arial"/>
    </font>
    <font>
      <b/>
      <i/>
      <sz val="10"/>
      <name val="Arial"/>
      <family val="2"/>
    </font>
    <font>
      <b/>
      <sz val="10"/>
      <name val="Arial"/>
      <family val="2"/>
    </font>
    <font>
      <sz val="8"/>
      <name val="Arial"/>
    </font>
    <font>
      <sz val="10"/>
      <color indexed="81"/>
      <name val="Tahoma"/>
    </font>
    <font>
      <b/>
      <sz val="10"/>
      <color indexed="81"/>
      <name val="Tahoma"/>
    </font>
    <font>
      <sz val="10"/>
      <name val="Arial"/>
      <family val="2"/>
    </font>
    <font>
      <u/>
      <sz val="10"/>
      <color indexed="12"/>
      <name val="Arial"/>
    </font>
    <font>
      <sz val="10"/>
      <color indexed="81"/>
      <name val="Tahoma"/>
      <family val="2"/>
    </font>
    <font>
      <i/>
      <sz val="10"/>
      <name val="Arial"/>
      <family val="2"/>
    </font>
    <font>
      <b/>
      <sz val="10"/>
      <color indexed="9"/>
      <name val="Arial"/>
      <family val="2"/>
    </font>
    <font>
      <sz val="10"/>
      <color indexed="81"/>
      <name val="Arial"/>
      <family val="2"/>
    </font>
    <font>
      <sz val="14"/>
      <name val="Arial Black"/>
      <family val="2"/>
    </font>
    <font>
      <sz val="12"/>
      <name val="Times New Roman"/>
      <family val="1"/>
    </font>
  </fonts>
  <fills count="7">
    <fill>
      <patternFill patternType="none"/>
    </fill>
    <fill>
      <patternFill patternType="gray125"/>
    </fill>
    <fill>
      <patternFill patternType="solid">
        <fgColor indexed="15"/>
        <bgColor indexed="64"/>
      </patternFill>
    </fill>
    <fill>
      <patternFill patternType="solid">
        <fgColor indexed="51"/>
        <bgColor indexed="64"/>
      </patternFill>
    </fill>
    <fill>
      <patternFill patternType="solid">
        <fgColor indexed="48"/>
        <bgColor indexed="64"/>
      </patternFill>
    </fill>
    <fill>
      <patternFill patternType="solid">
        <fgColor indexed="22"/>
        <bgColor indexed="64"/>
      </patternFill>
    </fill>
    <fill>
      <patternFill patternType="solid">
        <fgColor indexed="43"/>
        <bgColor indexed="64"/>
      </patternFill>
    </fill>
  </fills>
  <borders count="4">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55">
    <xf numFmtId="0" fontId="0" fillId="0" borderId="0" xfId="0"/>
    <xf numFmtId="165" fontId="0" fillId="0" borderId="0" xfId="0" applyNumberFormat="1"/>
    <xf numFmtId="1" fontId="0" fillId="0" borderId="0" xfId="0" applyNumberFormat="1"/>
    <xf numFmtId="166" fontId="0" fillId="0" borderId="0" xfId="0" applyNumberFormat="1"/>
    <xf numFmtId="0" fontId="2" fillId="0" borderId="0" xfId="0" applyFont="1" applyAlignment="1">
      <alignment horizontal="right"/>
    </xf>
    <xf numFmtId="166" fontId="3" fillId="0" borderId="0" xfId="0" applyNumberFormat="1" applyFont="1"/>
    <xf numFmtId="0" fontId="3" fillId="0" borderId="0" xfId="0" applyFont="1"/>
    <xf numFmtId="166" fontId="3" fillId="0" borderId="0" xfId="0" applyNumberFormat="1" applyFont="1" applyAlignment="1">
      <alignment horizontal="right"/>
    </xf>
    <xf numFmtId="166" fontId="7" fillId="0" borderId="0" xfId="0" applyNumberFormat="1" applyFont="1"/>
    <xf numFmtId="0" fontId="3" fillId="0" borderId="0" xfId="0" applyFont="1" applyAlignment="1">
      <alignment horizontal="right"/>
    </xf>
    <xf numFmtId="0" fontId="0" fillId="0" borderId="0" xfId="0" applyAlignment="1">
      <alignment horizontal="right"/>
    </xf>
    <xf numFmtId="0" fontId="3" fillId="0" borderId="0" xfId="0" applyFont="1" applyAlignment="1">
      <alignment horizontal="center"/>
    </xf>
    <xf numFmtId="0" fontId="3" fillId="0" borderId="0" xfId="0" applyFont="1" applyAlignment="1">
      <alignment horizontal="left"/>
    </xf>
    <xf numFmtId="0" fontId="0" fillId="0" borderId="0" xfId="0" applyAlignment="1">
      <alignment wrapText="1"/>
    </xf>
    <xf numFmtId="0" fontId="8" fillId="0" borderId="0" xfId="2" applyAlignment="1" applyProtection="1">
      <alignment wrapText="1"/>
    </xf>
    <xf numFmtId="166" fontId="3" fillId="0" borderId="0" xfId="0" applyNumberFormat="1" applyFont="1" applyAlignment="1">
      <alignment horizontal="center"/>
    </xf>
    <xf numFmtId="0" fontId="0" fillId="0" borderId="0" xfId="0" applyAlignment="1">
      <alignment horizontal="left"/>
    </xf>
    <xf numFmtId="2" fontId="0" fillId="0" borderId="0" xfId="0" applyNumberFormat="1" applyAlignment="1">
      <alignment horizontal="left"/>
    </xf>
    <xf numFmtId="0" fontId="8" fillId="0" borderId="0" xfId="2" applyAlignment="1" applyProtection="1"/>
    <xf numFmtId="0" fontId="10" fillId="0" borderId="0" xfId="0" applyFont="1"/>
    <xf numFmtId="0" fontId="0" fillId="0" borderId="0" xfId="0" applyAlignment="1">
      <alignment vertical="top" wrapText="1"/>
    </xf>
    <xf numFmtId="0" fontId="3" fillId="2" borderId="0" xfId="0" applyFont="1" applyFill="1" applyAlignment="1">
      <alignment horizontal="center" vertical="top" wrapText="1"/>
    </xf>
    <xf numFmtId="0" fontId="3" fillId="3" borderId="0" xfId="0" applyFont="1" applyFill="1" applyAlignment="1">
      <alignment horizontal="center" vertical="top" wrapText="1"/>
    </xf>
    <xf numFmtId="0" fontId="11" fillId="4" borderId="0" xfId="0" applyFont="1" applyFill="1" applyAlignment="1">
      <alignment horizontal="center" vertical="top" wrapText="1"/>
    </xf>
    <xf numFmtId="0" fontId="3" fillId="5" borderId="0" xfId="0" applyFont="1" applyFill="1" applyAlignment="1">
      <alignment horizontal="center" vertical="top" wrapText="1"/>
    </xf>
    <xf numFmtId="0" fontId="3" fillId="0" borderId="0" xfId="0" applyFont="1" applyAlignment="1">
      <alignment horizontal="center" vertical="top" wrapText="1"/>
    </xf>
    <xf numFmtId="0" fontId="0" fillId="3" borderId="0" xfId="0" applyFill="1" applyAlignment="1" applyProtection="1">
      <alignment horizontal="right"/>
      <protection locked="0"/>
    </xf>
    <xf numFmtId="3" fontId="0" fillId="3" borderId="0" xfId="0" applyNumberFormat="1" applyFill="1" applyAlignment="1" applyProtection="1">
      <alignment horizontal="right"/>
      <protection locked="0"/>
    </xf>
    <xf numFmtId="168" fontId="0" fillId="0" borderId="0" xfId="1" applyNumberFormat="1" applyFont="1" applyAlignment="1" applyProtection="1">
      <alignment horizontal="right"/>
    </xf>
    <xf numFmtId="2" fontId="0" fillId="0" borderId="0" xfId="0" applyNumberFormat="1"/>
    <xf numFmtId="168" fontId="0" fillId="0" borderId="0" xfId="1" applyNumberFormat="1" applyFont="1" applyFill="1" applyProtection="1"/>
    <xf numFmtId="166" fontId="0" fillId="3" borderId="0" xfId="0" applyNumberFormat="1" applyFill="1" applyProtection="1">
      <protection locked="0"/>
    </xf>
    <xf numFmtId="166" fontId="0" fillId="6" borderId="0" xfId="0" applyNumberFormat="1" applyFill="1" applyProtection="1">
      <protection locked="0"/>
    </xf>
    <xf numFmtId="0" fontId="13" fillId="0" borderId="0" xfId="0" applyFont="1"/>
    <xf numFmtId="0" fontId="2" fillId="0" borderId="0" xfId="0" applyFont="1"/>
    <xf numFmtId="168" fontId="0" fillId="6" borderId="0" xfId="1" applyNumberFormat="1" applyFont="1" applyFill="1" applyProtection="1">
      <protection locked="0"/>
    </xf>
    <xf numFmtId="0" fontId="3" fillId="6" borderId="0" xfId="0" applyFont="1" applyFill="1" applyAlignment="1">
      <alignment horizontal="center" vertical="top" wrapText="1"/>
    </xf>
    <xf numFmtId="0" fontId="0" fillId="6" borderId="0" xfId="0" applyFill="1" applyAlignment="1" applyProtection="1">
      <alignment horizontal="left"/>
      <protection locked="0"/>
    </xf>
    <xf numFmtId="0" fontId="1" fillId="3" borderId="0" xfId="0" applyFont="1" applyFill="1"/>
    <xf numFmtId="166" fontId="0" fillId="0" borderId="0" xfId="0" applyNumberFormat="1" applyAlignment="1">
      <alignment horizontal="right"/>
    </xf>
    <xf numFmtId="3" fontId="0" fillId="0" borderId="0" xfId="1" applyNumberFormat="1" applyFont="1" applyProtection="1"/>
    <xf numFmtId="0" fontId="0" fillId="0" borderId="0" xfId="0" quotePrefix="1" applyAlignment="1">
      <alignment horizontal="right" vertical="top"/>
    </xf>
    <xf numFmtId="0" fontId="0" fillId="0" borderId="0" xfId="0" applyAlignment="1">
      <alignment vertical="top"/>
    </xf>
    <xf numFmtId="0" fontId="0" fillId="0" borderId="0" xfId="0" applyAlignment="1">
      <alignment horizontal="left" vertical="top"/>
    </xf>
    <xf numFmtId="170" fontId="0" fillId="0" borderId="0" xfId="0" applyNumberFormat="1" applyAlignment="1">
      <alignment vertical="top"/>
    </xf>
    <xf numFmtId="167" fontId="14" fillId="6" borderId="2" xfId="1" applyNumberFormat="1" applyFont="1" applyFill="1" applyBorder="1" applyAlignment="1" applyProtection="1">
      <alignment vertical="center" wrapText="1"/>
      <protection locked="0"/>
    </xf>
    <xf numFmtId="167" fontId="14" fillId="6" borderId="3" xfId="1" applyNumberFormat="1" applyFont="1" applyFill="1" applyBorder="1" applyAlignment="1" applyProtection="1">
      <alignment vertical="center" wrapText="1"/>
      <protection locked="0"/>
    </xf>
    <xf numFmtId="169" fontId="14" fillId="6" borderId="2" xfId="1" applyNumberFormat="1" applyFont="1" applyFill="1" applyBorder="1" applyAlignment="1" applyProtection="1">
      <alignment vertical="center" wrapText="1"/>
      <protection locked="0"/>
    </xf>
    <xf numFmtId="169" fontId="14" fillId="6" borderId="3" xfId="1" applyNumberFormat="1" applyFont="1" applyFill="1" applyBorder="1" applyAlignment="1" applyProtection="1">
      <alignment vertical="center" wrapText="1"/>
      <protection locked="0"/>
    </xf>
    <xf numFmtId="168" fontId="14" fillId="6" borderId="3" xfId="1" applyNumberFormat="1" applyFont="1" applyFill="1" applyBorder="1" applyAlignment="1" applyProtection="1">
      <alignment vertical="center" wrapText="1"/>
      <protection locked="0"/>
    </xf>
    <xf numFmtId="168" fontId="7" fillId="3" borderId="2" xfId="1" applyNumberFormat="1" applyFont="1" applyFill="1" applyBorder="1" applyAlignment="1" applyProtection="1">
      <alignment horizontal="center" vertical="center" wrapText="1"/>
      <protection locked="0"/>
    </xf>
    <xf numFmtId="168" fontId="7" fillId="3" borderId="3" xfId="1" applyNumberFormat="1" applyFont="1" applyFill="1" applyBorder="1" applyAlignment="1" applyProtection="1">
      <alignment horizontal="center" vertical="center" wrapText="1"/>
      <protection locked="0"/>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cellXfs>
  <cellStyles count="3">
    <cellStyle name="Comma" xfId="1" builtinId="3"/>
    <cellStyle name="Hyperlink" xfId="2" builtinId="8"/>
    <cellStyle name="Normal" xfId="0" builtinId="0"/>
  </cellStyles>
  <dxfs count="2">
    <dxf>
      <font>
        <b/>
        <i val="0"/>
        <condense val="0"/>
        <extend val="0"/>
      </font>
      <fill>
        <patternFill>
          <bgColor indexed="10"/>
        </patternFill>
      </fill>
    </dxf>
    <dxf>
      <font>
        <b/>
        <i val="0"/>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a:t>RDC Preview</a:t>
            </a:r>
          </a:p>
        </c:rich>
      </c:tx>
      <c:layout>
        <c:manualLayout>
          <c:xMode val="edge"/>
          <c:yMode val="edge"/>
          <c:x val="0.46035086868129221"/>
          <c:y val="2.6252365560553544E-2"/>
        </c:manualLayout>
      </c:layout>
      <c:overlay val="0"/>
      <c:spPr>
        <a:noFill/>
        <a:ln w="25400">
          <a:noFill/>
        </a:ln>
      </c:spPr>
    </c:title>
    <c:autoTitleDeleted val="0"/>
    <c:plotArea>
      <c:layout>
        <c:manualLayout>
          <c:layoutTarget val="inner"/>
          <c:xMode val="edge"/>
          <c:yMode val="edge"/>
          <c:x val="6.2501945617303378E-2"/>
          <c:y val="0.10500946224221418"/>
          <c:w val="0.91589389539202259"/>
          <c:h val="0.5586259183234068"/>
        </c:manualLayout>
      </c:layout>
      <c:scatterChart>
        <c:scatterStyle val="lineMarker"/>
        <c:varyColors val="0"/>
        <c:ser>
          <c:idx val="0"/>
          <c:order val="0"/>
          <c:tx>
            <c:v>Accept Boundary</c:v>
          </c:tx>
          <c:spPr>
            <a:ln w="25400">
              <a:solidFill>
                <a:srgbClr val="00FF00"/>
              </a:solidFill>
              <a:prstDash val="solid"/>
            </a:ln>
          </c:spPr>
          <c:marker>
            <c:symbol val="diamond"/>
            <c:size val="7"/>
            <c:spPr>
              <a:solidFill>
                <a:srgbClr val="000000"/>
              </a:solidFill>
              <a:ln>
                <a:solidFill>
                  <a:srgbClr val="00FF00"/>
                </a:solidFill>
                <a:prstDash val="solid"/>
              </a:ln>
            </c:spPr>
          </c:marker>
          <c:xVal>
            <c:numRef>
              <c:f>'Plot Data'!$D$37:$D$40</c:f>
              <c:numCache>
                <c:formatCode>0.000</c:formatCode>
                <c:ptCount val="4"/>
                <c:pt idx="0">
                  <c:v>2.1972245773362191</c:v>
                </c:pt>
                <c:pt idx="1">
                  <c:v>13.287579466295345</c:v>
                </c:pt>
                <c:pt idx="2">
                  <c:v>0</c:v>
                </c:pt>
                <c:pt idx="3">
                  <c:v>16</c:v>
                </c:pt>
              </c:numCache>
            </c:numRef>
          </c:xVal>
          <c:yVal>
            <c:numRef>
              <c:f>'Plot Data'!$E$37:$E$40</c:f>
              <c:numCache>
                <c:formatCode>0.000</c:formatCode>
                <c:ptCount val="4"/>
                <c:pt idx="0">
                  <c:v>0</c:v>
                </c:pt>
                <c:pt idx="1">
                  <c:v>16</c:v>
                </c:pt>
                <c:pt idx="2">
                  <c:v>-3.1699250014423122</c:v>
                </c:pt>
                <c:pt idx="3">
                  <c:v>19.913195652781106</c:v>
                </c:pt>
              </c:numCache>
            </c:numRef>
          </c:yVal>
          <c:smooth val="0"/>
          <c:extLst>
            <c:ext xmlns:c16="http://schemas.microsoft.com/office/drawing/2014/chart" uri="{C3380CC4-5D6E-409C-BE32-E72D297353CC}">
              <c16:uniqueId val="{00000000-F17A-4D92-B624-C49C0FBB4174}"/>
            </c:ext>
          </c:extLst>
        </c:ser>
        <c:ser>
          <c:idx val="1"/>
          <c:order val="1"/>
          <c:tx>
            <c:v>Reject Boundary</c:v>
          </c:tx>
          <c:spPr>
            <a:ln w="25400">
              <a:solidFill>
                <a:srgbClr val="FF0000"/>
              </a:solidFill>
              <a:prstDash val="solid"/>
            </a:ln>
          </c:spPr>
          <c:marker>
            <c:symbol val="square"/>
            <c:size val="7"/>
            <c:spPr>
              <a:solidFill>
                <a:srgbClr val="000000"/>
              </a:solidFill>
              <a:ln>
                <a:solidFill>
                  <a:srgbClr val="FF0000"/>
                </a:solidFill>
                <a:prstDash val="solid"/>
              </a:ln>
            </c:spPr>
          </c:marker>
          <c:xVal>
            <c:numRef>
              <c:f>'Plot Data'!$D$30:$D$33</c:f>
              <c:numCache>
                <c:formatCode>0.000</c:formatCode>
                <c:ptCount val="4"/>
                <c:pt idx="0">
                  <c:v>-2.1972245773362196</c:v>
                </c:pt>
                <c:pt idx="1">
                  <c:v>8.8931303116229046</c:v>
                </c:pt>
                <c:pt idx="2">
                  <c:v>0</c:v>
                </c:pt>
                <c:pt idx="3">
                  <c:v>16</c:v>
                </c:pt>
              </c:numCache>
            </c:numRef>
          </c:xVal>
          <c:yVal>
            <c:numRef>
              <c:f>'Plot Data'!$E$30:$E$33</c:f>
              <c:numCache>
                <c:formatCode>0.000</c:formatCode>
                <c:ptCount val="4"/>
                <c:pt idx="0">
                  <c:v>0</c:v>
                </c:pt>
                <c:pt idx="1">
                  <c:v>16</c:v>
                </c:pt>
                <c:pt idx="2">
                  <c:v>3.1699250014423126</c:v>
                </c:pt>
                <c:pt idx="3">
                  <c:v>26.253045655665726</c:v>
                </c:pt>
              </c:numCache>
            </c:numRef>
          </c:yVal>
          <c:smooth val="0"/>
          <c:extLst>
            <c:ext xmlns:c16="http://schemas.microsoft.com/office/drawing/2014/chart" uri="{C3380CC4-5D6E-409C-BE32-E72D297353CC}">
              <c16:uniqueId val="{00000001-F17A-4D92-B624-C49C0FBB4174}"/>
            </c:ext>
          </c:extLst>
        </c:ser>
        <c:ser>
          <c:idx val="2"/>
          <c:order val="2"/>
          <c:tx>
            <c:v>Failure Count Bound</c:v>
          </c:tx>
          <c:spPr>
            <a:ln w="38100">
              <a:solidFill>
                <a:srgbClr val="0000FF"/>
              </a:solidFill>
              <a:prstDash val="sysDash"/>
            </a:ln>
          </c:spPr>
          <c:marker>
            <c:symbol val="none"/>
          </c:marker>
          <c:xVal>
            <c:numRef>
              <c:f>'Plot Data'!$D$44:$D$45</c:f>
              <c:numCache>
                <c:formatCode>General</c:formatCode>
                <c:ptCount val="2"/>
                <c:pt idx="0">
                  <c:v>0</c:v>
                </c:pt>
                <c:pt idx="1">
                  <c:v>16</c:v>
                </c:pt>
              </c:numCache>
            </c:numRef>
          </c:xVal>
          <c:yVal>
            <c:numRef>
              <c:f>'Plot Data'!$E$44:$E$45</c:f>
              <c:numCache>
                <c:formatCode>General</c:formatCode>
                <c:ptCount val="2"/>
                <c:pt idx="0">
                  <c:v>16</c:v>
                </c:pt>
                <c:pt idx="1">
                  <c:v>16</c:v>
                </c:pt>
              </c:numCache>
            </c:numRef>
          </c:yVal>
          <c:smooth val="0"/>
          <c:extLst>
            <c:ext xmlns:c16="http://schemas.microsoft.com/office/drawing/2014/chart" uri="{C3380CC4-5D6E-409C-BE32-E72D297353CC}">
              <c16:uniqueId val="{00000002-F17A-4D92-B624-C49C0FBB4174}"/>
            </c:ext>
          </c:extLst>
        </c:ser>
        <c:ser>
          <c:idx val="3"/>
          <c:order val="3"/>
          <c:tx>
            <c:v>Time Bound</c:v>
          </c:tx>
          <c:spPr>
            <a:ln w="38100">
              <a:solidFill>
                <a:srgbClr val="0000FF"/>
              </a:solidFill>
              <a:prstDash val="lgDashDotDot"/>
            </a:ln>
          </c:spPr>
          <c:marker>
            <c:symbol val="none"/>
          </c:marker>
          <c:xVal>
            <c:numRef>
              <c:f>'Plot Data'!$D$47:$D$48</c:f>
              <c:numCache>
                <c:formatCode>General</c:formatCode>
                <c:ptCount val="2"/>
                <c:pt idx="0">
                  <c:v>16</c:v>
                </c:pt>
                <c:pt idx="1">
                  <c:v>16</c:v>
                </c:pt>
              </c:numCache>
            </c:numRef>
          </c:xVal>
          <c:yVal>
            <c:numRef>
              <c:f>'Plot Data'!$E$47:$E$48</c:f>
              <c:numCache>
                <c:formatCode>General</c:formatCode>
                <c:ptCount val="2"/>
                <c:pt idx="0">
                  <c:v>0</c:v>
                </c:pt>
                <c:pt idx="1">
                  <c:v>16</c:v>
                </c:pt>
              </c:numCache>
            </c:numRef>
          </c:yVal>
          <c:smooth val="0"/>
          <c:extLst>
            <c:ext xmlns:c16="http://schemas.microsoft.com/office/drawing/2014/chart" uri="{C3380CC4-5D6E-409C-BE32-E72D297353CC}">
              <c16:uniqueId val="{00000003-F17A-4D92-B624-C49C0FBB4174}"/>
            </c:ext>
          </c:extLst>
        </c:ser>
        <c:dLbls>
          <c:showLegendKey val="0"/>
          <c:showVal val="0"/>
          <c:showCatName val="0"/>
          <c:showSerName val="0"/>
          <c:showPercent val="0"/>
          <c:showBubbleSize val="0"/>
        </c:dLbls>
        <c:axId val="942987392"/>
        <c:axId val="1"/>
      </c:scatterChart>
      <c:valAx>
        <c:axId val="942987392"/>
        <c:scaling>
          <c:orientation val="minMax"/>
          <c:max val="30"/>
          <c:min val="-5"/>
        </c:scaling>
        <c:delete val="0"/>
        <c:axPos val="b"/>
        <c:majorGridlines>
          <c:spPr>
            <a:ln w="3175">
              <a:solidFill>
                <a:srgbClr val="C0C0C0"/>
              </a:solidFill>
              <a:prstDash val="solid"/>
            </a:ln>
          </c:spPr>
        </c:majorGridlines>
        <c:minorGridlines>
          <c:spPr>
            <a:ln w="3175">
              <a:solidFill>
                <a:srgbClr val="C0C0C0"/>
              </a:solidFill>
              <a:prstDash val="solid"/>
            </a:ln>
          </c:spPr>
        </c:minorGridlines>
        <c:numFmt formatCode="0.0" sourceLinked="0"/>
        <c:majorTickMark val="out"/>
        <c:minorTickMark val="none"/>
        <c:tickLblPos val="low"/>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1"/>
        <c:crossBetween val="midCat"/>
        <c:majorUnit val="2"/>
        <c:minorUnit val="1"/>
      </c:valAx>
      <c:valAx>
        <c:axId val="1"/>
        <c:scaling>
          <c:orientation val="minMax"/>
          <c:max val="30"/>
          <c:min val="-5"/>
        </c:scaling>
        <c:delete val="0"/>
        <c:axPos val="l"/>
        <c:majorGridlines>
          <c:spPr>
            <a:ln w="3175">
              <a:solidFill>
                <a:srgbClr val="969696"/>
              </a:solidFill>
              <a:prstDash val="solid"/>
            </a:ln>
          </c:spPr>
        </c:majorGridlines>
        <c:minorGridlines>
          <c:spPr>
            <a:ln w="3175">
              <a:solidFill>
                <a:srgbClr val="C0C0C0"/>
              </a:solidFill>
              <a:prstDash val="solid"/>
            </a:ln>
          </c:spPr>
        </c:minorGridlines>
        <c:numFmt formatCode="0" sourceLinked="0"/>
        <c:majorTickMark val="out"/>
        <c:minorTickMark val="out"/>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2987392"/>
        <c:crosses val="autoZero"/>
        <c:crossBetween val="midCat"/>
        <c:majorUnit val="5"/>
        <c:minorUnit val="1"/>
      </c:valAx>
      <c:spPr>
        <a:noFill/>
        <a:ln w="3175">
          <a:solidFill>
            <a:srgbClr val="808080"/>
          </a:solidFill>
          <a:prstDash val="solid"/>
        </a:ln>
      </c:spPr>
    </c:plotArea>
    <c:legend>
      <c:legendPos val="b"/>
      <c:layout>
        <c:manualLayout>
          <c:xMode val="edge"/>
          <c:yMode val="edge"/>
          <c:x val="0.19591956030039329"/>
          <c:y val="0.71491907142809763"/>
          <c:w val="0.6087929895223877"/>
          <c:h val="2.136820452603195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CA"/>
              <a:t>Reliability Demonstration Chart</a:t>
            </a:r>
          </a:p>
        </c:rich>
      </c:tx>
      <c:layout>
        <c:manualLayout>
          <c:xMode val="edge"/>
          <c:yMode val="edge"/>
          <c:x val="0.36476054515695094"/>
          <c:y val="2.7858035120056218E-2"/>
        </c:manualLayout>
      </c:layout>
      <c:overlay val="0"/>
      <c:spPr>
        <a:noFill/>
        <a:ln w="25400">
          <a:noFill/>
        </a:ln>
      </c:spPr>
    </c:title>
    <c:autoTitleDeleted val="0"/>
    <c:plotArea>
      <c:layout>
        <c:manualLayout>
          <c:layoutTarget val="inner"/>
          <c:xMode val="edge"/>
          <c:yMode val="edge"/>
          <c:x val="7.3441720501399521E-2"/>
          <c:y val="0.11357506625869074"/>
          <c:w val="0.89231690409200415"/>
          <c:h val="0.75216694824151797"/>
        </c:manualLayout>
      </c:layout>
      <c:areaChart>
        <c:grouping val="stacked"/>
        <c:varyColors val="0"/>
        <c:ser>
          <c:idx val="0"/>
          <c:order val="0"/>
          <c:tx>
            <c:v>Accept</c:v>
          </c:tx>
          <c:spPr>
            <a:solidFill>
              <a:srgbClr val="00FF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Data'!$H$9:$H$25</c:f>
              <c:numCache>
                <c:formatCode>0.000</c:formatCode>
                <c:ptCount val="17"/>
                <c:pt idx="0">
                  <c:v>0</c:v>
                </c:pt>
                <c:pt idx="1">
                  <c:v>0</c:v>
                </c:pt>
                <c:pt idx="2">
                  <c:v>0</c:v>
                </c:pt>
                <c:pt idx="3">
                  <c:v>1.4444444444444442</c:v>
                </c:pt>
                <c:pt idx="4">
                  <c:v>2.8888888888888888</c:v>
                </c:pt>
                <c:pt idx="5">
                  <c:v>4.3333333333333339</c:v>
                </c:pt>
                <c:pt idx="6">
                  <c:v>5.7777777777777768</c:v>
                </c:pt>
                <c:pt idx="7">
                  <c:v>7.2222222222222214</c:v>
                </c:pt>
                <c:pt idx="8">
                  <c:v>8.6666666666666661</c:v>
                </c:pt>
                <c:pt idx="9">
                  <c:v>10.111111111111111</c:v>
                </c:pt>
                <c:pt idx="10">
                  <c:v>11.555555555555555</c:v>
                </c:pt>
                <c:pt idx="11">
                  <c:v>13</c:v>
                </c:pt>
                <c:pt idx="12">
                  <c:v>14.444444444444443</c:v>
                </c:pt>
                <c:pt idx="13">
                  <c:v>16</c:v>
                </c:pt>
                <c:pt idx="14">
                  <c:v>16</c:v>
                </c:pt>
                <c:pt idx="15">
                  <c:v>16</c:v>
                </c:pt>
                <c:pt idx="16">
                  <c:v>16</c:v>
                </c:pt>
              </c:numCache>
            </c:numRef>
          </c:val>
          <c:extLst>
            <c:ext xmlns:c16="http://schemas.microsoft.com/office/drawing/2014/chart" uri="{C3380CC4-5D6E-409C-BE32-E72D297353CC}">
              <c16:uniqueId val="{00000000-4555-4784-B2AC-31D823299B98}"/>
            </c:ext>
          </c:extLst>
        </c:ser>
        <c:ser>
          <c:idx val="1"/>
          <c:order val="1"/>
          <c:tx>
            <c:v>Continue Test</c:v>
          </c:tx>
          <c:spPr>
            <a:solidFill>
              <a:srgbClr val="FFFF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Data'!$G$9:$G$25</c:f>
              <c:numCache>
                <c:formatCode>0.000</c:formatCode>
                <c:ptCount val="17"/>
                <c:pt idx="0">
                  <c:v>3</c:v>
                </c:pt>
                <c:pt idx="1">
                  <c:v>4.4444444444444446</c:v>
                </c:pt>
                <c:pt idx="2">
                  <c:v>5.8888888888888893</c:v>
                </c:pt>
                <c:pt idx="3">
                  <c:v>5.8888888888888893</c:v>
                </c:pt>
                <c:pt idx="4">
                  <c:v>5.8888888888888893</c:v>
                </c:pt>
                <c:pt idx="5">
                  <c:v>5.8888888888888875</c:v>
                </c:pt>
                <c:pt idx="6">
                  <c:v>5.8888888888888893</c:v>
                </c:pt>
                <c:pt idx="7">
                  <c:v>5.8888888888888893</c:v>
                </c:pt>
                <c:pt idx="8">
                  <c:v>5.8888888888888893</c:v>
                </c:pt>
                <c:pt idx="9">
                  <c:v>5.8888888888888893</c:v>
                </c:pt>
                <c:pt idx="10">
                  <c:v>4.4444444444444446</c:v>
                </c:pt>
                <c:pt idx="11">
                  <c:v>3</c:v>
                </c:pt>
                <c:pt idx="12">
                  <c:v>1.5555555555555571</c:v>
                </c:pt>
                <c:pt idx="13">
                  <c:v>0</c:v>
                </c:pt>
                <c:pt idx="14">
                  <c:v>0</c:v>
                </c:pt>
                <c:pt idx="15">
                  <c:v>0</c:v>
                </c:pt>
                <c:pt idx="16">
                  <c:v>0</c:v>
                </c:pt>
              </c:numCache>
            </c:numRef>
          </c:val>
          <c:extLst>
            <c:ext xmlns:c16="http://schemas.microsoft.com/office/drawing/2014/chart" uri="{C3380CC4-5D6E-409C-BE32-E72D297353CC}">
              <c16:uniqueId val="{00000001-4555-4784-B2AC-31D823299B98}"/>
            </c:ext>
          </c:extLst>
        </c:ser>
        <c:ser>
          <c:idx val="2"/>
          <c:order val="2"/>
          <c:tx>
            <c:v>Reject</c:v>
          </c:tx>
          <c:spPr>
            <a:solidFill>
              <a:srgbClr val="FF00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Data'!$F$9:$F$25</c:f>
              <c:numCache>
                <c:formatCode>0.000</c:formatCode>
                <c:ptCount val="17"/>
                <c:pt idx="0">
                  <c:v>13</c:v>
                </c:pt>
                <c:pt idx="1">
                  <c:v>11.555555555555555</c:v>
                </c:pt>
                <c:pt idx="2">
                  <c:v>10.111111111111111</c:v>
                </c:pt>
                <c:pt idx="3">
                  <c:v>8.6666666666666679</c:v>
                </c:pt>
                <c:pt idx="4">
                  <c:v>7.2222222222222214</c:v>
                </c:pt>
                <c:pt idx="5">
                  <c:v>5.7777777777777786</c:v>
                </c:pt>
                <c:pt idx="6">
                  <c:v>4.3333333333333339</c:v>
                </c:pt>
                <c:pt idx="7">
                  <c:v>2.8888888888888893</c:v>
                </c:pt>
                <c:pt idx="8">
                  <c:v>1.4444444444444446</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4555-4784-B2AC-31D823299B98}"/>
            </c:ext>
          </c:extLst>
        </c:ser>
        <c:dLbls>
          <c:showLegendKey val="0"/>
          <c:showVal val="0"/>
          <c:showCatName val="0"/>
          <c:showSerName val="0"/>
          <c:showPercent val="0"/>
          <c:showBubbleSize val="0"/>
        </c:dLbls>
        <c:axId val="1014905904"/>
        <c:axId val="1"/>
      </c:areaChart>
      <c:scatterChart>
        <c:scatterStyle val="lineMarker"/>
        <c:varyColors val="0"/>
        <c:ser>
          <c:idx val="3"/>
          <c:order val="3"/>
          <c:tx>
            <c:v>Observed Failures</c:v>
          </c:tx>
          <c:spPr>
            <a:ln w="38100">
              <a:solidFill>
                <a:srgbClr val="000000"/>
              </a:solidFill>
              <a:prstDash val="solid"/>
            </a:ln>
          </c:spPr>
          <c:marker>
            <c:symbol val="diamond"/>
            <c:size val="9"/>
            <c:spPr>
              <a:solidFill>
                <a:srgbClr val="000000"/>
              </a:solidFill>
              <a:ln>
                <a:solidFill>
                  <a:srgbClr val="000000"/>
                </a:solidFill>
                <a:prstDash val="solid"/>
              </a:ln>
            </c:spPr>
          </c:marker>
          <c:xVal>
            <c:numRef>
              <c:f>'Failure Data'!$G$12:$G$27</c:f>
              <c:numCache>
                <c:formatCode>0.00</c:formatCode>
                <c:ptCount val="16"/>
                <c:pt idx="0">
                  <c:v>4.75</c:v>
                </c:pt>
                <c:pt idx="1">
                  <c:v>8.5500000000000007</c:v>
                </c:pt>
                <c:pt idx="2">
                  <c:v>9.5</c:v>
                </c:pt>
                <c:pt idx="3">
                  <c:v>12.350000000000001</c:v>
                </c:pt>
                <c:pt idx="4">
                  <c:v>13.3</c:v>
                </c:pt>
                <c:pt idx="5">
                  <c:v>16.150000000000002</c:v>
                </c:pt>
                <c:pt idx="6">
                  <c:v>17.100000000000001</c:v>
                </c:pt>
                <c:pt idx="7">
                  <c:v>17.574999999999999</c:v>
                </c:pt>
                <c:pt idx="8">
                  <c:v>18.05</c:v>
                </c:pt>
                <c:pt idx="9">
                  <c:v>18.525000000000002</c:v>
                </c:pt>
                <c:pt idx="10">
                  <c:v>21.375</c:v>
                </c:pt>
                <c:pt idx="11">
                  <c:v>23.275000000000002</c:v>
                </c:pt>
                <c:pt idx="12">
                  <c:v>27.075000000000003</c:v>
                </c:pt>
                <c:pt idx="13">
                  <c:v>28.975000000000001</c:v>
                </c:pt>
                <c:pt idx="14">
                  <c:v>29.288499999999999</c:v>
                </c:pt>
                <c:pt idx="15">
                  <c:v>29.602</c:v>
                </c:pt>
              </c:numCache>
            </c:numRef>
          </c:xVal>
          <c:yVal>
            <c:numRef>
              <c:f>'Failure Data'!$E$12:$E$27</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yVal>
          <c:smooth val="0"/>
          <c:extLst>
            <c:ext xmlns:c16="http://schemas.microsoft.com/office/drawing/2014/chart" uri="{C3380CC4-5D6E-409C-BE32-E72D297353CC}">
              <c16:uniqueId val="{00000003-4555-4784-B2AC-31D823299B98}"/>
            </c:ext>
          </c:extLst>
        </c:ser>
        <c:dLbls>
          <c:showLegendKey val="0"/>
          <c:showVal val="0"/>
          <c:showCatName val="0"/>
          <c:showSerName val="0"/>
          <c:showPercent val="0"/>
          <c:showBubbleSize val="0"/>
        </c:dLbls>
        <c:axId val="1014905904"/>
        <c:axId val="1"/>
      </c:scatterChart>
      <c:catAx>
        <c:axId val="1014905904"/>
        <c:scaling>
          <c:orientation val="minMax"/>
        </c:scaling>
        <c:delete val="0"/>
        <c:axPos val="b"/>
        <c:title>
          <c:tx>
            <c:rich>
              <a:bodyPr/>
              <a:lstStyle/>
              <a:p>
                <a:pPr>
                  <a:defRPr sz="825" b="1" i="0" u="none" strike="noStrike" baseline="0">
                    <a:solidFill>
                      <a:srgbClr val="000000"/>
                    </a:solidFill>
                    <a:latin typeface="Arial"/>
                    <a:ea typeface="Arial"/>
                    <a:cs typeface="Arial"/>
                  </a:defRPr>
                </a:pPr>
                <a:r>
                  <a:rPr lang="en-CA"/>
                  <a:t>Number of input events in normalized Usage Units</a:t>
                </a:r>
              </a:p>
            </c:rich>
          </c:tx>
          <c:layout>
            <c:manualLayout>
              <c:xMode val="edge"/>
              <c:yMode val="edge"/>
              <c:x val="0.36170047346939266"/>
              <c:y val="0.9150293074049235"/>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875" b="0" i="0" u="none" strike="noStrike" baseline="0">
                <a:solidFill>
                  <a:srgbClr val="000000"/>
                </a:solidFill>
                <a:latin typeface="Arial Black"/>
                <a:ea typeface="Arial Black"/>
                <a:cs typeface="Arial Black"/>
              </a:defRPr>
            </a:pPr>
            <a:endParaRPr lang="en-US"/>
          </a:p>
        </c:txPr>
        <c:crossAx val="1"/>
        <c:crossesAt val="-1"/>
        <c:auto val="0"/>
        <c:lblAlgn val="ctr"/>
        <c:lblOffset val="100"/>
        <c:tickLblSkip val="1"/>
        <c:tickMarkSkip val="1"/>
        <c:noMultiLvlLbl val="0"/>
      </c:catAx>
      <c:valAx>
        <c:axId val="1"/>
        <c:scaling>
          <c:orientation val="minMax"/>
          <c:max val="16"/>
          <c:min val="-1"/>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CA"/>
                  <a:t>Failure Number</a:t>
                </a:r>
              </a:p>
            </c:rich>
          </c:tx>
          <c:layout>
            <c:manualLayout>
              <c:xMode val="edge"/>
              <c:yMode val="edge"/>
              <c:x val="1.7136401450326553E-2"/>
              <c:y val="0.43144239006446045"/>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875" b="0" i="0" u="none" strike="noStrike" baseline="0">
                <a:solidFill>
                  <a:srgbClr val="000000"/>
                </a:solidFill>
                <a:latin typeface="Arial Black"/>
                <a:ea typeface="Arial Black"/>
                <a:cs typeface="Arial Black"/>
              </a:defRPr>
            </a:pPr>
            <a:endParaRPr lang="en-US"/>
          </a:p>
        </c:txPr>
        <c:crossAx val="1014905904"/>
        <c:crosses val="autoZero"/>
        <c:crossBetween val="midCat"/>
        <c:minorUnit val="1"/>
      </c:valAx>
      <c:spPr>
        <a:solidFill>
          <a:srgbClr val="C0C0C0"/>
        </a:solidFill>
        <a:ln w="12700">
          <a:solidFill>
            <a:srgbClr val="808080"/>
          </a:solidFill>
          <a:prstDash val="solid"/>
        </a:ln>
      </c:spPr>
    </c:plotArea>
    <c:legend>
      <c:legendPos val="b"/>
      <c:layout>
        <c:manualLayout>
          <c:xMode val="edge"/>
          <c:yMode val="edge"/>
          <c:x val="0.23807357729203676"/>
          <c:y val="0.9578878229742408"/>
          <c:w val="0.56244117617321798"/>
          <c:h val="3.2858195269809896E-2"/>
        </c:manualLayout>
      </c:layout>
      <c:overlay val="0"/>
      <c:spPr>
        <a:solidFill>
          <a:srgbClr val="FFFFFF"/>
        </a:solidFill>
        <a:ln w="12700">
          <a:solidFill>
            <a:srgbClr val="000000"/>
          </a:solidFill>
          <a:prstDash val="solid"/>
        </a:ln>
      </c:spPr>
      <c:txPr>
        <a:bodyPr/>
        <a:lstStyle/>
        <a:p>
          <a:pPr>
            <a:defRPr sz="825" b="0" i="0" u="none" strike="noStrike" baseline="0">
              <a:solidFill>
                <a:srgbClr val="000000"/>
              </a:solidFill>
              <a:latin typeface="Arial Black"/>
              <a:ea typeface="Arial Black"/>
              <a:cs typeface="Arial Black"/>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314325</xdr:colOff>
      <xdr:row>0</xdr:row>
      <xdr:rowOff>90488</xdr:rowOff>
    </xdr:from>
    <xdr:to>
      <xdr:col>29</xdr:col>
      <xdr:colOff>466725</xdr:colOff>
      <xdr:row>48</xdr:row>
      <xdr:rowOff>47625</xdr:rowOff>
    </xdr:to>
    <xdr:graphicFrame macro="">
      <xdr:nvGraphicFramePr>
        <xdr:cNvPr id="7178" name="Chart 10">
          <a:extLst>
            <a:ext uri="{FF2B5EF4-FFF2-40B4-BE49-F238E27FC236}">
              <a16:creationId xmlns:a16="http://schemas.microsoft.com/office/drawing/2014/main" id="{457C5057-0B58-CE72-C96E-64F37419A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13</xdr:col>
      <xdr:colOff>133350</xdr:colOff>
      <xdr:row>47</xdr:row>
      <xdr:rowOff>19050</xdr:rowOff>
    </xdr:to>
    <xdr:graphicFrame macro="">
      <xdr:nvGraphicFramePr>
        <xdr:cNvPr id="4098" name="Chart 2">
          <a:extLst>
            <a:ext uri="{FF2B5EF4-FFF2-40B4-BE49-F238E27FC236}">
              <a16:creationId xmlns:a16="http://schemas.microsoft.com/office/drawing/2014/main" id="{F35C119B-F598-3E54-7734-F0E770B05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uthorhouse.com/Bookstore/ItemDetail.aspx?bookid=26806"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ourceforge.net/projects/rdc/" TargetMode="External"/><Relationship Id="rId1"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5"/>
  </sheetPr>
  <dimension ref="A1:C61"/>
  <sheetViews>
    <sheetView topLeftCell="A54" workbookViewId="0"/>
  </sheetViews>
  <sheetFormatPr defaultColWidth="9.1328125" defaultRowHeight="12.75" x14ac:dyDescent="0.35"/>
  <cols>
    <col min="1" max="1" width="6" customWidth="1"/>
    <col min="2" max="2" width="12.1328125" style="13" customWidth="1"/>
    <col min="3" max="3" width="81.265625" style="13" customWidth="1"/>
    <col min="4" max="16384" width="9.1328125" style="13"/>
  </cols>
  <sheetData>
    <row r="1" spans="1:3" ht="13.15" x14ac:dyDescent="0.4">
      <c r="A1" s="6" t="s">
        <v>45</v>
      </c>
    </row>
    <row r="2" spans="1:3" ht="26.25" customHeight="1" x14ac:dyDescent="0.4">
      <c r="B2" s="52" t="s">
        <v>71</v>
      </c>
      <c r="C2" s="52"/>
    </row>
    <row r="4" spans="1:3" ht="27" customHeight="1" x14ac:dyDescent="0.35">
      <c r="B4" s="52" t="s">
        <v>63</v>
      </c>
      <c r="C4" s="52"/>
    </row>
    <row r="5" spans="1:3" x14ac:dyDescent="0.35">
      <c r="B5" s="18" t="s">
        <v>31</v>
      </c>
      <c r="C5"/>
    </row>
    <row r="6" spans="1:3" x14ac:dyDescent="0.35">
      <c r="C6" s="14"/>
    </row>
    <row r="7" spans="1:3" ht="13.15" x14ac:dyDescent="0.4">
      <c r="A7" s="6" t="s">
        <v>55</v>
      </c>
      <c r="C7" s="14"/>
    </row>
    <row r="8" spans="1:3" x14ac:dyDescent="0.35">
      <c r="B8" s="52" t="s">
        <v>72</v>
      </c>
      <c r="C8" s="52"/>
    </row>
    <row r="9" spans="1:3" ht="13.15" x14ac:dyDescent="0.35">
      <c r="B9" s="21" t="s">
        <v>56</v>
      </c>
      <c r="C9" s="20" t="s">
        <v>99</v>
      </c>
    </row>
    <row r="10" spans="1:3" ht="13.15" x14ac:dyDescent="0.35">
      <c r="B10" s="22" t="s">
        <v>57</v>
      </c>
      <c r="C10" s="20" t="s">
        <v>98</v>
      </c>
    </row>
    <row r="11" spans="1:3" ht="26.25" x14ac:dyDescent="0.35">
      <c r="B11" s="36" t="s">
        <v>97</v>
      </c>
      <c r="C11" s="20" t="s">
        <v>100</v>
      </c>
    </row>
    <row r="12" spans="1:3" ht="13.15" x14ac:dyDescent="0.35">
      <c r="B12" s="23" t="s">
        <v>59</v>
      </c>
      <c r="C12" s="20" t="s">
        <v>60</v>
      </c>
    </row>
    <row r="13" spans="1:3" ht="25.5" x14ac:dyDescent="0.35">
      <c r="B13" s="24" t="s">
        <v>58</v>
      </c>
      <c r="C13" s="20" t="s">
        <v>101</v>
      </c>
    </row>
    <row r="14" spans="1:3" ht="13.15" x14ac:dyDescent="0.35">
      <c r="B14" s="25"/>
      <c r="C14" s="20"/>
    </row>
    <row r="15" spans="1:3" x14ac:dyDescent="0.35">
      <c r="C15" s="14"/>
    </row>
    <row r="16" spans="1:3" ht="13.15" x14ac:dyDescent="0.4">
      <c r="A16" s="6" t="s">
        <v>46</v>
      </c>
      <c r="C16" s="14"/>
    </row>
    <row r="17" spans="1:3" ht="13.15" x14ac:dyDescent="0.4">
      <c r="A17" s="6"/>
      <c r="B17" s="53" t="s">
        <v>111</v>
      </c>
      <c r="C17" s="52"/>
    </row>
    <row r="18" spans="1:3" ht="13.15" x14ac:dyDescent="0.4">
      <c r="A18" s="6"/>
      <c r="C18" s="14"/>
    </row>
    <row r="19" spans="1:3" ht="13.15" x14ac:dyDescent="0.4">
      <c r="A19" s="6"/>
      <c r="C19" s="14"/>
    </row>
    <row r="20" spans="1:3" x14ac:dyDescent="0.35">
      <c r="A20" s="19">
        <v>1</v>
      </c>
      <c r="B20" s="19" t="s">
        <v>94</v>
      </c>
      <c r="C20"/>
    </row>
    <row r="21" spans="1:3" ht="13.15" x14ac:dyDescent="0.4">
      <c r="A21" s="6"/>
      <c r="C21" s="13" t="s">
        <v>102</v>
      </c>
    </row>
    <row r="22" spans="1:3" ht="13.15" x14ac:dyDescent="0.4">
      <c r="A22" s="6"/>
      <c r="C22" s="14"/>
    </row>
    <row r="23" spans="1:3" x14ac:dyDescent="0.35">
      <c r="A23" s="19">
        <v>2</v>
      </c>
      <c r="B23" s="19" t="s">
        <v>80</v>
      </c>
      <c r="C23"/>
    </row>
    <row r="24" spans="1:3" ht="25.5" x14ac:dyDescent="0.35">
      <c r="C24" s="13" t="s">
        <v>116</v>
      </c>
    </row>
    <row r="25" spans="1:3" ht="51" x14ac:dyDescent="0.35">
      <c r="C25" s="13" t="s">
        <v>86</v>
      </c>
    </row>
    <row r="26" spans="1:3" ht="38.25" x14ac:dyDescent="0.35">
      <c r="C26" s="13" t="s">
        <v>117</v>
      </c>
    </row>
    <row r="27" spans="1:3" ht="25.5" x14ac:dyDescent="0.35">
      <c r="C27" s="13" t="s">
        <v>118</v>
      </c>
    </row>
    <row r="28" spans="1:3" ht="25.5" x14ac:dyDescent="0.35">
      <c r="C28" s="13" t="s">
        <v>119</v>
      </c>
    </row>
    <row r="30" spans="1:3" x14ac:dyDescent="0.35">
      <c r="A30" s="19">
        <v>3</v>
      </c>
      <c r="B30" s="19" t="s">
        <v>67</v>
      </c>
      <c r="C30" s="19"/>
    </row>
    <row r="31" spans="1:3" ht="43.5" customHeight="1" x14ac:dyDescent="0.35">
      <c r="C31" s="13" t="s">
        <v>83</v>
      </c>
    </row>
    <row r="32" spans="1:3" x14ac:dyDescent="0.35">
      <c r="C32" s="13" t="s">
        <v>70</v>
      </c>
    </row>
    <row r="33" spans="1:3" ht="25.5" x14ac:dyDescent="0.35">
      <c r="C33" s="13" t="s">
        <v>81</v>
      </c>
    </row>
    <row r="35" spans="1:3" x14ac:dyDescent="0.35">
      <c r="A35" s="19">
        <v>4</v>
      </c>
      <c r="B35" s="19" t="s">
        <v>68</v>
      </c>
      <c r="C35" s="19"/>
    </row>
    <row r="36" spans="1:3" ht="25.5" x14ac:dyDescent="0.35">
      <c r="C36" s="13" t="s">
        <v>73</v>
      </c>
    </row>
    <row r="38" spans="1:3" ht="25.5" x14ac:dyDescent="0.35">
      <c r="C38" s="13" t="s">
        <v>95</v>
      </c>
    </row>
    <row r="40" spans="1:3" ht="25.5" x14ac:dyDescent="0.35">
      <c r="C40" s="13" t="s">
        <v>109</v>
      </c>
    </row>
    <row r="41" spans="1:3" x14ac:dyDescent="0.35">
      <c r="C41" s="13" t="s">
        <v>104</v>
      </c>
    </row>
    <row r="42" spans="1:3" x14ac:dyDescent="0.35">
      <c r="C42" s="13" t="s">
        <v>105</v>
      </c>
    </row>
    <row r="43" spans="1:3" x14ac:dyDescent="0.35">
      <c r="C43" s="13" t="s">
        <v>106</v>
      </c>
    </row>
    <row r="44" spans="1:3" x14ac:dyDescent="0.35">
      <c r="C44" s="13" t="s">
        <v>107</v>
      </c>
    </row>
    <row r="45" spans="1:3" ht="25.5" x14ac:dyDescent="0.35">
      <c r="C45" s="13" t="s">
        <v>110</v>
      </c>
    </row>
    <row r="46" spans="1:3" x14ac:dyDescent="0.35">
      <c r="C46" s="13" t="s">
        <v>108</v>
      </c>
    </row>
    <row r="48" spans="1:3" ht="25.5" x14ac:dyDescent="0.35">
      <c r="C48" s="13" t="s">
        <v>120</v>
      </c>
    </row>
    <row r="49" spans="1:3" ht="25.5" x14ac:dyDescent="0.35">
      <c r="C49" s="13" t="s">
        <v>121</v>
      </c>
    </row>
    <row r="52" spans="1:3" x14ac:dyDescent="0.35">
      <c r="A52" s="19">
        <v>5</v>
      </c>
      <c r="B52" s="19" t="s">
        <v>74</v>
      </c>
    </row>
    <row r="53" spans="1:3" ht="25.5" x14ac:dyDescent="0.35">
      <c r="C53" s="13" t="s">
        <v>75</v>
      </c>
    </row>
    <row r="54" spans="1:3" ht="25.5" x14ac:dyDescent="0.35">
      <c r="C54" s="13" t="s">
        <v>76</v>
      </c>
    </row>
    <row r="55" spans="1:3" ht="25.5" x14ac:dyDescent="0.35">
      <c r="C55" s="13" t="s">
        <v>77</v>
      </c>
    </row>
    <row r="56" spans="1:3" ht="13.5" customHeight="1" x14ac:dyDescent="0.35">
      <c r="C56" s="13" t="s">
        <v>82</v>
      </c>
    </row>
    <row r="58" spans="1:3" ht="13.15" x14ac:dyDescent="0.4">
      <c r="A58" s="6" t="s">
        <v>87</v>
      </c>
    </row>
    <row r="59" spans="1:3" ht="38.25" x14ac:dyDescent="0.35">
      <c r="C59" s="13" t="s">
        <v>88</v>
      </c>
    </row>
    <row r="61" spans="1:3" ht="25.5" x14ac:dyDescent="0.35">
      <c r="C61" s="13" t="s">
        <v>112</v>
      </c>
    </row>
  </sheetData>
  <sheetProtection sheet="1" objects="1" scenarios="1" selectLockedCells="1" selectUnlockedCells="1"/>
  <mergeCells count="4">
    <mergeCell ref="B2:C2"/>
    <mergeCell ref="B4:C4"/>
    <mergeCell ref="B8:C8"/>
    <mergeCell ref="B17:C17"/>
  </mergeCells>
  <phoneticPr fontId="4" type="noConversion"/>
  <hyperlinks>
    <hyperlink ref="B5" r:id="rId1" xr:uid="{00000000-0004-0000-00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B2:C4"/>
  <sheetViews>
    <sheetView workbookViewId="0">
      <selection activeCell="C4" sqref="C4"/>
    </sheetView>
  </sheetViews>
  <sheetFormatPr defaultColWidth="27.73046875" defaultRowHeight="12.75" x14ac:dyDescent="0.35"/>
  <cols>
    <col min="1" max="1" width="3.265625" customWidth="1"/>
    <col min="2" max="2" width="16.1328125" customWidth="1"/>
    <col min="3" max="3" width="70.73046875" customWidth="1"/>
  </cols>
  <sheetData>
    <row r="2" spans="2:3" ht="13.15" x14ac:dyDescent="0.4">
      <c r="B2" s="6" t="s">
        <v>90</v>
      </c>
      <c r="C2" s="37" t="s">
        <v>128</v>
      </c>
    </row>
    <row r="3" spans="2:3" ht="13.15" x14ac:dyDescent="0.4">
      <c r="B3" s="6" t="s">
        <v>92</v>
      </c>
      <c r="C3" s="37"/>
    </row>
    <row r="4" spans="2:3" ht="13.15" x14ac:dyDescent="0.4">
      <c r="B4" s="6" t="s">
        <v>93</v>
      </c>
      <c r="C4" s="37"/>
    </row>
  </sheetData>
  <sheetProtection sheet="1" objects="1" scenarios="1" selectLockedCell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51"/>
  </sheetPr>
  <dimension ref="A1:Q15"/>
  <sheetViews>
    <sheetView workbookViewId="0">
      <selection activeCell="C5" sqref="C5"/>
    </sheetView>
  </sheetViews>
  <sheetFormatPr defaultRowHeight="12.75" x14ac:dyDescent="0.35"/>
  <cols>
    <col min="1" max="1" width="5.265625" customWidth="1"/>
    <col min="2" max="2" width="21.265625" customWidth="1"/>
    <col min="3" max="3" width="7.73046875" customWidth="1"/>
    <col min="4" max="4" width="7.265625" customWidth="1"/>
    <col min="5" max="6" width="6.1328125" bestFit="1" customWidth="1"/>
    <col min="7" max="7" width="6.59765625" bestFit="1" customWidth="1"/>
    <col min="8" max="13" width="6.1328125" bestFit="1" customWidth="1"/>
    <col min="14" max="14" width="3.59765625" customWidth="1"/>
  </cols>
  <sheetData>
    <row r="1" spans="1:17" ht="13.15" thickBot="1" x14ac:dyDescent="0.4">
      <c r="E1" s="54" t="s">
        <v>42</v>
      </c>
      <c r="F1" s="54"/>
      <c r="G1" s="54"/>
      <c r="H1" s="54"/>
      <c r="I1" s="54"/>
      <c r="J1" s="54"/>
      <c r="K1" s="54"/>
      <c r="L1" s="54"/>
      <c r="M1" s="54"/>
      <c r="O1" s="54" t="s">
        <v>41</v>
      </c>
      <c r="P1" s="54"/>
      <c r="Q1" s="54"/>
    </row>
    <row r="2" spans="1:17" ht="13.15" x14ac:dyDescent="0.4">
      <c r="E2" s="11" t="str">
        <f>ROMAN(1,0)</f>
        <v>I</v>
      </c>
      <c r="F2" s="11" t="str">
        <f>ROMAN(2,0)</f>
        <v>II</v>
      </c>
      <c r="G2" s="11" t="str">
        <f>ROMAN(3,0)</f>
        <v>III</v>
      </c>
      <c r="H2" s="11" t="str">
        <f>ROMAN(4,0)</f>
        <v>IV</v>
      </c>
      <c r="I2" s="11" t="str">
        <f>ROMAN(5,0)</f>
        <v>V</v>
      </c>
      <c r="J2" s="11" t="str">
        <f>ROMAN(6,0)</f>
        <v>VI</v>
      </c>
      <c r="K2" s="11" t="str">
        <f>ROMAN(7,0)</f>
        <v>VII</v>
      </c>
      <c r="L2" s="11" t="str">
        <f>ROMAN(8,0)</f>
        <v>VIII</v>
      </c>
      <c r="M2" s="11" t="str">
        <f>ROMAN(9,0)</f>
        <v>IX</v>
      </c>
      <c r="N2" s="11"/>
      <c r="O2" s="11" t="str">
        <f>ROMAN(10,0)</f>
        <v>X</v>
      </c>
      <c r="P2" s="11" t="str">
        <f>ROMAN(11,0)</f>
        <v>XI</v>
      </c>
      <c r="Q2" s="11" t="str">
        <f>ROMAN(12,0)</f>
        <v>XII</v>
      </c>
    </row>
    <row r="3" spans="1:17" ht="13.15" x14ac:dyDescent="0.4">
      <c r="A3" s="34" t="s">
        <v>96</v>
      </c>
      <c r="E3" s="11"/>
      <c r="F3" s="11"/>
      <c r="G3" s="11"/>
      <c r="H3" s="11"/>
      <c r="I3" s="11"/>
      <c r="J3" s="11"/>
      <c r="K3" s="11"/>
      <c r="L3" s="11"/>
      <c r="M3" s="11"/>
      <c r="N3" s="11"/>
    </row>
    <row r="4" spans="1:17" ht="13.15" x14ac:dyDescent="0.4">
      <c r="A4" s="6"/>
      <c r="E4" s="11"/>
      <c r="F4" s="11"/>
      <c r="G4" s="11"/>
      <c r="H4" s="11"/>
      <c r="I4" s="11"/>
      <c r="J4" s="11"/>
      <c r="K4" s="11"/>
      <c r="L4" s="11"/>
      <c r="M4" s="11"/>
      <c r="N4" s="11"/>
    </row>
    <row r="5" spans="1:17" ht="13.15" x14ac:dyDescent="0.4">
      <c r="B5" s="9" t="s">
        <v>16</v>
      </c>
      <c r="C5" s="31">
        <f>E5</f>
        <v>2</v>
      </c>
      <c r="E5" s="3">
        <v>2</v>
      </c>
      <c r="F5" s="3">
        <v>2</v>
      </c>
      <c r="G5" s="3">
        <v>2</v>
      </c>
      <c r="H5" s="3">
        <v>2</v>
      </c>
      <c r="I5" s="3">
        <v>1.5</v>
      </c>
      <c r="J5" s="3">
        <v>1.5</v>
      </c>
      <c r="K5" s="3">
        <v>1.5</v>
      </c>
      <c r="L5" s="3">
        <v>1.5</v>
      </c>
      <c r="M5" s="3">
        <v>1.2</v>
      </c>
      <c r="O5" s="32">
        <v>2</v>
      </c>
      <c r="P5" s="32">
        <v>1.5</v>
      </c>
      <c r="Q5" s="32">
        <v>1.2</v>
      </c>
    </row>
    <row r="6" spans="1:17" ht="13.15" x14ac:dyDescent="0.4">
      <c r="B6" s="9" t="s">
        <v>84</v>
      </c>
      <c r="C6" s="31">
        <f>E6</f>
        <v>0.1</v>
      </c>
      <c r="E6" s="3">
        <v>0.1</v>
      </c>
      <c r="F6" s="3">
        <v>0.05</v>
      </c>
      <c r="G6" s="3">
        <v>0.01</v>
      </c>
      <c r="H6" s="3">
        <v>1E-3</v>
      </c>
      <c r="I6" s="3">
        <v>0.1</v>
      </c>
      <c r="J6" s="3">
        <v>0.05</v>
      </c>
      <c r="K6" s="3">
        <v>0.01</v>
      </c>
      <c r="L6" s="3">
        <v>1E-3</v>
      </c>
      <c r="M6" s="3">
        <v>0.1</v>
      </c>
      <c r="O6" s="32">
        <v>0.1</v>
      </c>
      <c r="P6" s="32">
        <v>0.01</v>
      </c>
      <c r="Q6" s="32">
        <v>0.1</v>
      </c>
    </row>
    <row r="7" spans="1:17" ht="13.15" x14ac:dyDescent="0.4">
      <c r="B7" s="9" t="s">
        <v>85</v>
      </c>
      <c r="C7" s="31">
        <f>E7</f>
        <v>0.1</v>
      </c>
      <c r="E7" s="3">
        <v>0.1</v>
      </c>
      <c r="F7" s="3">
        <v>0.05</v>
      </c>
      <c r="G7" s="3">
        <v>0.01</v>
      </c>
      <c r="H7" s="3">
        <v>1E-3</v>
      </c>
      <c r="I7" s="3">
        <v>0.1</v>
      </c>
      <c r="J7" s="3">
        <v>0.05</v>
      </c>
      <c r="K7" s="3">
        <v>0.01</v>
      </c>
      <c r="L7" s="3">
        <v>1E-3</v>
      </c>
      <c r="M7" s="3">
        <v>0.1</v>
      </c>
      <c r="O7" s="32">
        <v>0.1</v>
      </c>
      <c r="P7" s="32">
        <v>0.01</v>
      </c>
      <c r="Q7" s="32">
        <v>0.1</v>
      </c>
    </row>
    <row r="8" spans="1:17" ht="13.15" x14ac:dyDescent="0.4">
      <c r="B8" s="9"/>
      <c r="E8" s="3"/>
      <c r="F8" s="3"/>
      <c r="G8" s="3"/>
      <c r="H8" s="3"/>
      <c r="I8" s="3"/>
      <c r="J8" s="3"/>
      <c r="K8" s="3"/>
      <c r="L8" s="3"/>
      <c r="M8" s="3"/>
      <c r="O8" s="3"/>
      <c r="P8" s="3"/>
      <c r="Q8" s="3"/>
    </row>
    <row r="9" spans="1:17" ht="13.15" x14ac:dyDescent="0.4">
      <c r="B9" s="9" t="s">
        <v>13</v>
      </c>
      <c r="C9" s="3">
        <f>LN(C7/(1-C6))</f>
        <v>-2.1972245773362191</v>
      </c>
      <c r="E9" s="3">
        <f t="shared" ref="E9:M9" si="0">LN(E7/(1-E6))</f>
        <v>-2.1972245773362191</v>
      </c>
      <c r="F9" s="3">
        <f t="shared" si="0"/>
        <v>-2.9444389791664403</v>
      </c>
      <c r="G9" s="3">
        <f t="shared" si="0"/>
        <v>-4.5951198501345898</v>
      </c>
      <c r="H9" s="3">
        <f t="shared" si="0"/>
        <v>-6.9067547786485539</v>
      </c>
      <c r="I9" s="3">
        <f t="shared" si="0"/>
        <v>-2.1972245773362191</v>
      </c>
      <c r="J9" s="3">
        <f t="shared" si="0"/>
        <v>-2.9444389791664403</v>
      </c>
      <c r="K9" s="3">
        <f t="shared" si="0"/>
        <v>-4.5951198501345898</v>
      </c>
      <c r="L9" s="3">
        <f t="shared" si="0"/>
        <v>-6.9067547786485539</v>
      </c>
      <c r="M9" s="3">
        <f t="shared" si="0"/>
        <v>-2.1972245773362191</v>
      </c>
      <c r="O9" s="3">
        <f>LN(O7/(1-O6))</f>
        <v>-2.1972245773362191</v>
      </c>
      <c r="P9" s="3">
        <f>LN(P7/(1-P6))</f>
        <v>-4.5951198501345898</v>
      </c>
      <c r="Q9" s="3">
        <f>LN(Q7/(1-Q6))</f>
        <v>-2.1972245773362191</v>
      </c>
    </row>
    <row r="10" spans="1:17" ht="13.15" x14ac:dyDescent="0.4">
      <c r="B10" s="9"/>
      <c r="E10" s="3"/>
      <c r="F10" s="3"/>
      <c r="G10" s="3"/>
      <c r="H10" s="3"/>
      <c r="I10" s="3"/>
      <c r="J10" s="3"/>
      <c r="K10" s="3"/>
      <c r="L10" s="3"/>
      <c r="M10" s="3"/>
      <c r="O10" s="3"/>
      <c r="P10" s="3"/>
      <c r="Q10" s="3"/>
    </row>
    <row r="11" spans="1:17" ht="13.15" x14ac:dyDescent="0.4">
      <c r="B11" s="9" t="s">
        <v>14</v>
      </c>
      <c r="C11" s="3">
        <f>LN((1-C7)/C6)</f>
        <v>2.1972245773362196</v>
      </c>
      <c r="E11" s="3">
        <f t="shared" ref="E11:M11" si="1">LN((1-E7)/E6)</f>
        <v>2.1972245773362196</v>
      </c>
      <c r="F11" s="3">
        <f t="shared" si="1"/>
        <v>2.9444389791664403</v>
      </c>
      <c r="G11" s="3">
        <f t="shared" si="1"/>
        <v>4.5951198501345898</v>
      </c>
      <c r="H11" s="3">
        <f t="shared" si="1"/>
        <v>6.9067547786485539</v>
      </c>
      <c r="I11" s="3">
        <f t="shared" si="1"/>
        <v>2.1972245773362196</v>
      </c>
      <c r="J11" s="3">
        <f t="shared" si="1"/>
        <v>2.9444389791664403</v>
      </c>
      <c r="K11" s="3">
        <f t="shared" si="1"/>
        <v>4.5951198501345898</v>
      </c>
      <c r="L11" s="3">
        <f t="shared" si="1"/>
        <v>6.9067547786485539</v>
      </c>
      <c r="M11" s="3">
        <f t="shared" si="1"/>
        <v>2.1972245773362196</v>
      </c>
      <c r="O11" s="3">
        <f>LN((1-O7)/O6)</f>
        <v>2.1972245773362196</v>
      </c>
      <c r="P11" s="3">
        <f>LN((1-P7)/P6)</f>
        <v>4.5951198501345898</v>
      </c>
      <c r="Q11" s="3">
        <f>LN((1-Q7)/Q6)</f>
        <v>2.1972245773362196</v>
      </c>
    </row>
    <row r="12" spans="1:17" ht="13.15" x14ac:dyDescent="0.4">
      <c r="A12" s="6" t="s">
        <v>36</v>
      </c>
      <c r="B12" s="12"/>
      <c r="C12" s="3"/>
      <c r="E12" s="3"/>
      <c r="F12" s="3"/>
      <c r="G12" s="3"/>
      <c r="H12" s="3"/>
      <c r="I12" s="3"/>
      <c r="J12" s="3"/>
      <c r="K12" s="3"/>
      <c r="L12" s="3"/>
    </row>
    <row r="13" spans="1:17" ht="13.15" x14ac:dyDescent="0.4">
      <c r="B13" s="9" t="s">
        <v>34</v>
      </c>
      <c r="C13">
        <v>16</v>
      </c>
    </row>
    <row r="14" spans="1:17" ht="13.15" x14ac:dyDescent="0.4">
      <c r="B14" s="9" t="s">
        <v>35</v>
      </c>
      <c r="C14">
        <v>16</v>
      </c>
    </row>
    <row r="15" spans="1:17" ht="13.15" x14ac:dyDescent="0.4">
      <c r="B15" s="9"/>
      <c r="C15" s="9"/>
      <c r="D15" s="3"/>
      <c r="E15" s="3"/>
      <c r="F15" s="3"/>
      <c r="G15" s="3"/>
      <c r="H15" s="3"/>
      <c r="I15" s="3"/>
      <c r="J15" s="3"/>
      <c r="K15" s="3"/>
      <c r="L15" s="3"/>
    </row>
  </sheetData>
  <sheetProtection sheet="1" objects="1" scenarios="1" selectLockedCells="1"/>
  <protectedRanges>
    <protectedRange sqref="C12:C14 C10 C5:C8" name="Selected Risk Parameters"/>
  </protectedRanges>
  <mergeCells count="2">
    <mergeCell ref="E1:M1"/>
    <mergeCell ref="O1:Q1"/>
  </mergeCells>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51"/>
  </sheetPr>
  <dimension ref="A1:P27"/>
  <sheetViews>
    <sheetView workbookViewId="0">
      <selection activeCell="G12" sqref="G12"/>
    </sheetView>
  </sheetViews>
  <sheetFormatPr defaultColWidth="9.1328125" defaultRowHeight="12.75" x14ac:dyDescent="0.35"/>
  <cols>
    <col min="1" max="1" width="12" customWidth="1"/>
    <col min="2" max="3" width="10.86328125" customWidth="1"/>
    <col min="4" max="4" width="13.86328125" customWidth="1"/>
    <col min="5" max="5" width="11.3984375" customWidth="1"/>
    <col min="6" max="6" width="15.1328125" customWidth="1"/>
    <col min="7" max="7" width="13.59765625" customWidth="1"/>
    <col min="8" max="8" width="15.73046875" customWidth="1"/>
    <col min="12" max="12" width="9.59765625" customWidth="1"/>
    <col min="16" max="16" width="12.265625" customWidth="1"/>
  </cols>
  <sheetData>
    <row r="1" spans="1:16" ht="13.15" x14ac:dyDescent="0.4">
      <c r="A1" s="6" t="s">
        <v>47</v>
      </c>
      <c r="B1" s="6"/>
      <c r="E1" s="6" t="s">
        <v>54</v>
      </c>
      <c r="F1" s="6" t="s">
        <v>50</v>
      </c>
    </row>
    <row r="2" spans="1:16" x14ac:dyDescent="0.35">
      <c r="B2" s="16" t="s">
        <v>122</v>
      </c>
      <c r="E2" s="26">
        <v>19</v>
      </c>
      <c r="F2" s="10">
        <v>1</v>
      </c>
    </row>
    <row r="3" spans="1:16" x14ac:dyDescent="0.35">
      <c r="B3" s="16" t="s">
        <v>48</v>
      </c>
      <c r="E3" s="27">
        <v>20</v>
      </c>
      <c r="F3" s="28">
        <f>IF(E2&lt;&gt;1,E3/E2,E3)</f>
        <v>1.0526315789473684</v>
      </c>
    </row>
    <row r="4" spans="1:16" x14ac:dyDescent="0.35">
      <c r="B4" s="16" t="s">
        <v>49</v>
      </c>
      <c r="E4" s="26" t="s">
        <v>53</v>
      </c>
      <c r="F4" s="10" t="str">
        <f>E4</f>
        <v>call</v>
      </c>
    </row>
    <row r="5" spans="1:16" x14ac:dyDescent="0.35">
      <c r="C5" s="16"/>
      <c r="D5" s="16"/>
    </row>
    <row r="6" spans="1:16" x14ac:dyDescent="0.35">
      <c r="B6" s="16" t="s">
        <v>61</v>
      </c>
      <c r="D6" t="str">
        <f>CONCATENATE("The FIO is ",E2," failures per ",E3," ",E4,"s")</f>
        <v>The FIO is 19 failures per 20 calls</v>
      </c>
    </row>
    <row r="7" spans="1:16" x14ac:dyDescent="0.35">
      <c r="B7" s="16" t="s">
        <v>62</v>
      </c>
      <c r="D7" t="str">
        <f>CONCATENATE("The FIO is ",F2," failure per ",F3," ",E4,"s")</f>
        <v>The FIO is 1 failure per 1.05263157894737 calls</v>
      </c>
    </row>
    <row r="10" spans="1:16" ht="13.15" x14ac:dyDescent="0.4">
      <c r="A10" s="6" t="s">
        <v>52</v>
      </c>
      <c r="B10" s="6"/>
    </row>
    <row r="11" spans="1:16" ht="39.75" thickBot="1" x14ac:dyDescent="0.4">
      <c r="A11" s="25" t="s">
        <v>113</v>
      </c>
      <c r="B11" s="25" t="s">
        <v>43</v>
      </c>
      <c r="C11" s="25" t="s">
        <v>44</v>
      </c>
      <c r="D11" s="25" t="s">
        <v>91</v>
      </c>
      <c r="E11" s="25" t="s">
        <v>114</v>
      </c>
      <c r="F11" s="25" t="s">
        <v>69</v>
      </c>
      <c r="G11" s="25" t="s">
        <v>115</v>
      </c>
      <c r="H11" s="20"/>
    </row>
    <row r="12" spans="1:16" ht="15.75" thickBot="1" x14ac:dyDescent="0.4">
      <c r="A12">
        <v>1</v>
      </c>
      <c r="B12" s="47"/>
      <c r="C12" s="45"/>
      <c r="D12" s="35">
        <v>1234</v>
      </c>
      <c r="E12" s="38">
        <v>1</v>
      </c>
      <c r="F12" s="50">
        <v>5</v>
      </c>
      <c r="G12" s="29">
        <f t="shared" ref="G12:G27" si="0">+F12/F$3</f>
        <v>4.75</v>
      </c>
      <c r="P12" s="30"/>
    </row>
    <row r="13" spans="1:16" ht="15.75" thickBot="1" x14ac:dyDescent="0.4">
      <c r="A13">
        <v>2</v>
      </c>
      <c r="B13" s="48"/>
      <c r="C13" s="46"/>
      <c r="D13" s="35">
        <f t="shared" ref="D13:D18" si="1">D12+5</f>
        <v>1239</v>
      </c>
      <c r="E13" s="38">
        <v>2</v>
      </c>
      <c r="F13" s="51">
        <v>9</v>
      </c>
      <c r="G13" s="29">
        <f t="shared" si="0"/>
        <v>8.5500000000000007</v>
      </c>
      <c r="P13" s="30"/>
    </row>
    <row r="14" spans="1:16" ht="15.75" thickBot="1" x14ac:dyDescent="0.4">
      <c r="A14">
        <v>3</v>
      </c>
      <c r="B14" s="48"/>
      <c r="C14" s="46"/>
      <c r="D14" s="35">
        <f t="shared" si="1"/>
        <v>1244</v>
      </c>
      <c r="E14" s="38">
        <v>3</v>
      </c>
      <c r="F14" s="51">
        <v>10</v>
      </c>
      <c r="G14" s="29">
        <f t="shared" si="0"/>
        <v>9.5</v>
      </c>
      <c r="P14" s="30"/>
    </row>
    <row r="15" spans="1:16" ht="15.75" thickBot="1" x14ac:dyDescent="0.4">
      <c r="A15">
        <v>4</v>
      </c>
      <c r="B15" s="48"/>
      <c r="C15" s="46"/>
      <c r="D15" s="35">
        <f t="shared" si="1"/>
        <v>1249</v>
      </c>
      <c r="E15" s="38">
        <v>4</v>
      </c>
      <c r="F15" s="51">
        <v>13</v>
      </c>
      <c r="G15" s="29">
        <f t="shared" si="0"/>
        <v>12.350000000000001</v>
      </c>
    </row>
    <row r="16" spans="1:16" ht="15.75" thickBot="1" x14ac:dyDescent="0.4">
      <c r="A16">
        <v>5</v>
      </c>
      <c r="B16" s="48"/>
      <c r="C16" s="46"/>
      <c r="D16" s="35">
        <f t="shared" si="1"/>
        <v>1254</v>
      </c>
      <c r="E16" s="38">
        <v>5</v>
      </c>
      <c r="F16" s="51">
        <v>14</v>
      </c>
      <c r="G16" s="29">
        <f t="shared" si="0"/>
        <v>13.3</v>
      </c>
    </row>
    <row r="17" spans="1:7" ht="15.75" thickBot="1" x14ac:dyDescent="0.4">
      <c r="A17">
        <v>6</v>
      </c>
      <c r="B17" s="48"/>
      <c r="C17" s="46"/>
      <c r="D17" s="35">
        <f t="shared" si="1"/>
        <v>1259</v>
      </c>
      <c r="E17" s="38">
        <v>6</v>
      </c>
      <c r="F17" s="51">
        <v>17</v>
      </c>
      <c r="G17" s="29">
        <f t="shared" si="0"/>
        <v>16.150000000000002</v>
      </c>
    </row>
    <row r="18" spans="1:7" ht="15.75" thickBot="1" x14ac:dyDescent="0.4">
      <c r="A18">
        <v>7</v>
      </c>
      <c r="B18" s="48"/>
      <c r="C18" s="46"/>
      <c r="D18" s="35">
        <f t="shared" si="1"/>
        <v>1264</v>
      </c>
      <c r="E18" s="38">
        <v>7</v>
      </c>
      <c r="F18" s="51">
        <v>18</v>
      </c>
      <c r="G18" s="29">
        <f t="shared" si="0"/>
        <v>17.100000000000001</v>
      </c>
    </row>
    <row r="19" spans="1:7" ht="15.75" thickBot="1" x14ac:dyDescent="0.4">
      <c r="A19">
        <v>8</v>
      </c>
      <c r="B19" s="48"/>
      <c r="C19" s="49"/>
      <c r="D19" s="35"/>
      <c r="E19" s="38">
        <v>8</v>
      </c>
      <c r="F19" s="51">
        <v>18.5</v>
      </c>
      <c r="G19" s="29">
        <f t="shared" si="0"/>
        <v>17.574999999999999</v>
      </c>
    </row>
    <row r="20" spans="1:7" ht="15.75" thickBot="1" x14ac:dyDescent="0.4">
      <c r="A20">
        <v>9</v>
      </c>
      <c r="B20" s="48"/>
      <c r="C20" s="49"/>
      <c r="D20" s="35"/>
      <c r="E20" s="38">
        <v>9</v>
      </c>
      <c r="F20" s="51">
        <v>19</v>
      </c>
      <c r="G20" s="29">
        <f t="shared" si="0"/>
        <v>18.05</v>
      </c>
    </row>
    <row r="21" spans="1:7" ht="15.75" thickBot="1" x14ac:dyDescent="0.4">
      <c r="A21">
        <v>10</v>
      </c>
      <c r="B21" s="48"/>
      <c r="C21" s="49"/>
      <c r="D21" s="35"/>
      <c r="E21" s="38">
        <v>10</v>
      </c>
      <c r="F21" s="51">
        <v>19.5</v>
      </c>
      <c r="G21" s="29">
        <f t="shared" si="0"/>
        <v>18.525000000000002</v>
      </c>
    </row>
    <row r="22" spans="1:7" ht="15.75" thickBot="1" x14ac:dyDescent="0.4">
      <c r="A22">
        <v>11</v>
      </c>
      <c r="B22" s="48"/>
      <c r="C22" s="49"/>
      <c r="D22" s="35"/>
      <c r="E22" s="38">
        <v>11</v>
      </c>
      <c r="F22" s="51">
        <v>22.5</v>
      </c>
      <c r="G22" s="29">
        <f t="shared" si="0"/>
        <v>21.375</v>
      </c>
    </row>
    <row r="23" spans="1:7" ht="15.75" thickBot="1" x14ac:dyDescent="0.4">
      <c r="A23">
        <v>12</v>
      </c>
      <c r="B23" s="48"/>
      <c r="C23" s="49"/>
      <c r="D23" s="35"/>
      <c r="E23" s="38">
        <v>12</v>
      </c>
      <c r="F23" s="51">
        <v>24.5</v>
      </c>
      <c r="G23" s="29">
        <f t="shared" si="0"/>
        <v>23.275000000000002</v>
      </c>
    </row>
    <row r="24" spans="1:7" ht="15.75" thickBot="1" x14ac:dyDescent="0.4">
      <c r="A24">
        <v>13</v>
      </c>
      <c r="B24" s="48"/>
      <c r="C24" s="49"/>
      <c r="D24" s="35"/>
      <c r="E24" s="38">
        <v>13</v>
      </c>
      <c r="F24" s="51">
        <v>28.5</v>
      </c>
      <c r="G24" s="29">
        <f t="shared" si="0"/>
        <v>27.075000000000003</v>
      </c>
    </row>
    <row r="25" spans="1:7" ht="15.75" thickBot="1" x14ac:dyDescent="0.4">
      <c r="A25">
        <v>14</v>
      </c>
      <c r="B25" s="48"/>
      <c r="C25" s="49"/>
      <c r="D25" s="35"/>
      <c r="E25" s="38">
        <v>14</v>
      </c>
      <c r="F25" s="51">
        <v>30.5</v>
      </c>
      <c r="G25" s="29">
        <f t="shared" si="0"/>
        <v>28.975000000000001</v>
      </c>
    </row>
    <row r="26" spans="1:7" ht="15.75" thickBot="1" x14ac:dyDescent="0.4">
      <c r="A26">
        <v>15</v>
      </c>
      <c r="B26" s="48"/>
      <c r="C26" s="49"/>
      <c r="D26" s="35"/>
      <c r="E26" s="38">
        <v>15</v>
      </c>
      <c r="F26" s="51">
        <v>30.83</v>
      </c>
      <c r="G26" s="29">
        <f t="shared" si="0"/>
        <v>29.288499999999999</v>
      </c>
    </row>
    <row r="27" spans="1:7" ht="15.75" thickBot="1" x14ac:dyDescent="0.4">
      <c r="A27">
        <v>16</v>
      </c>
      <c r="B27" s="48"/>
      <c r="C27" s="49"/>
      <c r="D27" s="35"/>
      <c r="E27" s="38">
        <v>16</v>
      </c>
      <c r="F27" s="51">
        <v>31.16</v>
      </c>
      <c r="G27" s="29">
        <f t="shared" si="0"/>
        <v>29.602</v>
      </c>
    </row>
  </sheetData>
  <sheetProtection selectLockedCells="1"/>
  <protectedRanges>
    <protectedRange sqref="B12:D27 F12:F27" name="Failure Observations"/>
    <protectedRange sqref="E2:E4" name="FIO Parameters"/>
  </protectedRanges>
  <phoneticPr fontId="4" type="noConversion"/>
  <conditionalFormatting sqref="E12">
    <cfRule type="cellIs" dxfId="1" priority="1" stopIfTrue="1" operator="notBetween">
      <formula>0</formula>
      <formula>1</formula>
    </cfRule>
  </conditionalFormatting>
  <conditionalFormatting sqref="E13:E27">
    <cfRule type="cellIs" dxfId="0" priority="2" stopIfTrue="1" operator="lessThan">
      <formula>$E12</formula>
    </cfRule>
  </conditionalFormatting>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2"/>
    <pageSetUpPr fitToPage="1"/>
  </sheetPr>
  <dimension ref="A3:I50"/>
  <sheetViews>
    <sheetView tabSelected="1" topLeftCell="A6" zoomScale="81" workbookViewId="0">
      <selection activeCell="Q35" sqref="Q35"/>
    </sheetView>
  </sheetViews>
  <sheetFormatPr defaultRowHeight="12.75" x14ac:dyDescent="0.35"/>
  <cols>
    <col min="1" max="1" width="5.86328125" customWidth="1"/>
    <col min="2" max="2" width="9.3984375" customWidth="1"/>
    <col min="3" max="3" width="8.73046875" customWidth="1"/>
    <col min="5" max="5" width="9.265625" customWidth="1"/>
    <col min="9" max="9" width="7.1328125" customWidth="1"/>
  </cols>
  <sheetData>
    <row r="3" spans="1:9" ht="21.4" x14ac:dyDescent="0.8">
      <c r="B3" s="33" t="str">
        <f>CONCATENATE("Certification Testing Results for Project ", Project!C2, ", System ", Project!C3, " ",Project!C4)</f>
        <v xml:space="preserve">Certification Testing Results for Project SENG 438 Assignment 5 Part 2: RDC, System  </v>
      </c>
    </row>
    <row r="4" spans="1:9" x14ac:dyDescent="0.35">
      <c r="A4" s="2"/>
      <c r="B4" s="3"/>
      <c r="D4" s="3"/>
    </row>
    <row r="5" spans="1:9" ht="13.15" x14ac:dyDescent="0.4">
      <c r="A5" s="2"/>
      <c r="B5" s="5" t="str">
        <f>CONCATENATE("The FIO is ",'Failure Data'!E2," failures per ",'Failure Data'!E3," ",'Failure Data'!E4,"s")</f>
        <v>The FIO is 19 failures per 20 calls</v>
      </c>
      <c r="D5" s="3"/>
    </row>
    <row r="6" spans="1:9" x14ac:dyDescent="0.35">
      <c r="A6" s="2"/>
      <c r="B6" s="3"/>
      <c r="D6" s="3"/>
    </row>
    <row r="7" spans="1:9" x14ac:dyDescent="0.35">
      <c r="A7" s="2"/>
      <c r="B7" s="3"/>
      <c r="D7" s="3"/>
    </row>
    <row r="8" spans="1:9" x14ac:dyDescent="0.35">
      <c r="A8" s="2"/>
      <c r="B8" s="3"/>
      <c r="D8" s="3"/>
      <c r="F8" s="10"/>
      <c r="G8" s="10"/>
      <c r="H8" s="10"/>
    </row>
    <row r="9" spans="1:9" x14ac:dyDescent="0.35">
      <c r="A9" s="2"/>
      <c r="B9" s="3"/>
      <c r="F9" s="3"/>
      <c r="G9" s="3"/>
      <c r="H9" s="3"/>
      <c r="I9" s="3"/>
    </row>
    <row r="10" spans="1:9" x14ac:dyDescent="0.35">
      <c r="A10" s="2"/>
      <c r="B10" s="3"/>
      <c r="F10" s="3"/>
      <c r="G10" s="3"/>
      <c r="H10" s="3"/>
      <c r="I10" s="3"/>
    </row>
    <row r="11" spans="1:9" x14ac:dyDescent="0.35">
      <c r="A11" s="2"/>
      <c r="F11" s="3"/>
      <c r="G11" s="3"/>
      <c r="H11" s="3"/>
      <c r="I11" s="3"/>
    </row>
    <row r="12" spans="1:9" x14ac:dyDescent="0.35">
      <c r="A12" s="2"/>
      <c r="F12" s="3"/>
      <c r="G12" s="3"/>
      <c r="H12" s="3"/>
      <c r="I12" s="3"/>
    </row>
    <row r="13" spans="1:9" x14ac:dyDescent="0.35">
      <c r="A13" s="2"/>
      <c r="F13" s="3"/>
      <c r="G13" s="3"/>
      <c r="H13" s="3"/>
      <c r="I13" s="3"/>
    </row>
    <row r="14" spans="1:9" x14ac:dyDescent="0.35">
      <c r="A14" s="2"/>
      <c r="F14" s="3"/>
      <c r="G14" s="3"/>
      <c r="H14" s="3"/>
      <c r="I14" s="3"/>
    </row>
    <row r="15" spans="1:9" x14ac:dyDescent="0.35">
      <c r="A15" s="2"/>
      <c r="F15" s="3"/>
      <c r="G15" s="3"/>
      <c r="H15" s="3"/>
      <c r="I15" s="3"/>
    </row>
    <row r="16" spans="1:9" x14ac:dyDescent="0.35">
      <c r="A16" s="2"/>
      <c r="F16" s="3"/>
      <c r="G16" s="3"/>
      <c r="H16" s="3"/>
      <c r="I16" s="3"/>
    </row>
    <row r="17" spans="1:9" x14ac:dyDescent="0.35">
      <c r="A17" s="2"/>
      <c r="F17" s="3"/>
      <c r="G17" s="3"/>
      <c r="H17" s="3"/>
      <c r="I17" s="3"/>
    </row>
    <row r="18" spans="1:9" x14ac:dyDescent="0.35">
      <c r="A18" s="2"/>
      <c r="F18" s="3"/>
      <c r="G18" s="3"/>
      <c r="H18" s="3"/>
      <c r="I18" s="3"/>
    </row>
    <row r="19" spans="1:9" x14ac:dyDescent="0.35">
      <c r="A19" s="2"/>
      <c r="F19" s="3"/>
      <c r="G19" s="3"/>
      <c r="H19" s="3"/>
      <c r="I19" s="3"/>
    </row>
    <row r="20" spans="1:9" x14ac:dyDescent="0.35">
      <c r="A20" s="1"/>
      <c r="B20" s="3"/>
      <c r="C20" s="3"/>
      <c r="D20" s="3"/>
      <c r="F20" s="3"/>
      <c r="G20" s="3"/>
      <c r="H20" s="3"/>
      <c r="I20" s="3"/>
    </row>
    <row r="21" spans="1:9" x14ac:dyDescent="0.35">
      <c r="A21" s="1"/>
      <c r="B21" s="3"/>
      <c r="C21" s="3"/>
      <c r="D21" s="3"/>
      <c r="F21" s="3"/>
      <c r="G21" s="3"/>
      <c r="H21" s="3"/>
      <c r="I21" s="3"/>
    </row>
    <row r="22" spans="1:9" ht="13.15" x14ac:dyDescent="0.4">
      <c r="A22" s="1"/>
      <c r="B22" s="3"/>
      <c r="C22" s="3"/>
      <c r="D22" s="5"/>
      <c r="F22" s="3"/>
      <c r="G22" s="3"/>
      <c r="H22" s="3"/>
      <c r="I22" s="3"/>
    </row>
    <row r="23" spans="1:9" x14ac:dyDescent="0.35">
      <c r="A23" s="1"/>
      <c r="B23" s="3"/>
      <c r="C23" s="3"/>
      <c r="D23" s="3"/>
      <c r="F23" s="3"/>
      <c r="G23" s="3"/>
      <c r="H23" s="3"/>
      <c r="I23" s="3"/>
    </row>
    <row r="24" spans="1:9" x14ac:dyDescent="0.35">
      <c r="A24" s="1"/>
      <c r="B24" s="3"/>
      <c r="C24" s="3"/>
      <c r="D24" s="3"/>
      <c r="F24" s="3"/>
      <c r="G24" s="3"/>
      <c r="H24" s="3"/>
      <c r="I24" s="3"/>
    </row>
    <row r="25" spans="1:9" ht="13.15" x14ac:dyDescent="0.4">
      <c r="A25" s="1"/>
      <c r="B25" s="3"/>
      <c r="C25" s="5"/>
      <c r="D25" s="3"/>
      <c r="F25" s="3"/>
      <c r="G25" s="3"/>
      <c r="H25" s="3"/>
      <c r="I25" s="3"/>
    </row>
    <row r="50" spans="2:2" ht="13.15" x14ac:dyDescent="0.4">
      <c r="B50" s="6" t="str">
        <f>CONCATENATE("Each normalized usage unit equals ",'Failure Data'!F3," ",'Failure Data'!F4,"s")</f>
        <v>Each normalized usage unit equals 1.05263157894737 calls</v>
      </c>
    </row>
  </sheetData>
  <sheetProtection selectLockedCells="1"/>
  <phoneticPr fontId="4" type="noConversion"/>
  <pageMargins left="0.75" right="0.75" top="1" bottom="1" header="0.5" footer="0.5"/>
  <pageSetup scale="74" orientation="portrait" r:id="rId1"/>
  <headerFooter alignWithMargins="0">
    <oddHeader>&amp;L&amp;"Arial Black,Regular"Reliability Demonstration Chart&amp;R&amp;"Arial Black,Regular"&amp;A</oddHeader>
    <oddFooter>&amp;L&amp;F&amp;C&amp;P of &amp;N&amp;R&amp;D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55"/>
  </sheetPr>
  <dimension ref="A1:M107"/>
  <sheetViews>
    <sheetView workbookViewId="0"/>
  </sheetViews>
  <sheetFormatPr defaultColWidth="6.73046875" defaultRowHeight="12.75" x14ac:dyDescent="0.35"/>
  <cols>
    <col min="1" max="1" width="6.73046875" customWidth="1"/>
    <col min="2" max="2" width="13.3984375" customWidth="1"/>
    <col min="3" max="6" width="6.73046875" customWidth="1"/>
    <col min="7" max="7" width="8.73046875" customWidth="1"/>
    <col min="8" max="8" width="8.1328125" customWidth="1"/>
  </cols>
  <sheetData>
    <row r="1" spans="1:9" x14ac:dyDescent="0.35">
      <c r="B1" t="s">
        <v>6</v>
      </c>
      <c r="D1" t="s">
        <v>5</v>
      </c>
    </row>
    <row r="2" spans="1:9" x14ac:dyDescent="0.35">
      <c r="A2" t="s">
        <v>0</v>
      </c>
      <c r="B2" t="s">
        <v>7</v>
      </c>
      <c r="D2" t="s">
        <v>7</v>
      </c>
    </row>
    <row r="3" spans="1:9" x14ac:dyDescent="0.35">
      <c r="A3" t="s">
        <v>2</v>
      </c>
      <c r="B3" t="s">
        <v>1</v>
      </c>
      <c r="D3" t="s">
        <v>1</v>
      </c>
    </row>
    <row r="4" spans="1:9" ht="13.15" x14ac:dyDescent="0.4">
      <c r="A4" s="4" t="s">
        <v>3</v>
      </c>
      <c r="B4" s="5">
        <f>+(B18-B9)/(A18-A9)</f>
        <v>1.4444444444444444</v>
      </c>
      <c r="C4" s="5"/>
      <c r="D4" s="5">
        <f>B4</f>
        <v>1.4444444444444444</v>
      </c>
    </row>
    <row r="5" spans="1:9" ht="13.15" x14ac:dyDescent="0.4">
      <c r="A5" s="4" t="s">
        <v>4</v>
      </c>
      <c r="B5" s="7">
        <v>3</v>
      </c>
      <c r="C5" s="6"/>
      <c r="D5" s="7">
        <f>0-(D4*A11)</f>
        <v>-2.8888888888888888</v>
      </c>
    </row>
    <row r="6" spans="1:9" ht="13.15" x14ac:dyDescent="0.4">
      <c r="A6" s="4" t="s">
        <v>8</v>
      </c>
      <c r="B6" s="7">
        <v>0</v>
      </c>
      <c r="C6" s="6"/>
      <c r="D6" s="7">
        <f>xmin</f>
        <v>0</v>
      </c>
    </row>
    <row r="7" spans="1:9" ht="13.15" x14ac:dyDescent="0.4">
      <c r="A7" s="4" t="s">
        <v>9</v>
      </c>
      <c r="B7" s="7">
        <v>16</v>
      </c>
      <c r="C7" s="6"/>
      <c r="D7" s="7">
        <f>xmax</f>
        <v>16</v>
      </c>
    </row>
    <row r="8" spans="1:9" ht="13.15" x14ac:dyDescent="0.4">
      <c r="A8" s="4"/>
      <c r="B8" s="6"/>
      <c r="C8" s="6"/>
      <c r="D8" s="7"/>
      <c r="F8" s="10" t="s">
        <v>10</v>
      </c>
      <c r="G8" s="10" t="s">
        <v>11</v>
      </c>
      <c r="H8" s="10" t="s">
        <v>12</v>
      </c>
    </row>
    <row r="9" spans="1:9" ht="13.15" x14ac:dyDescent="0.4">
      <c r="A9" s="1">
        <v>0</v>
      </c>
      <c r="B9" s="5">
        <v>3</v>
      </c>
      <c r="C9" s="8"/>
      <c r="D9" s="5">
        <v>0</v>
      </c>
      <c r="F9" s="3">
        <f t="shared" ref="F9:F25" si="0">+xmax-B9</f>
        <v>13</v>
      </c>
      <c r="G9" s="3">
        <f t="shared" ref="G9:G25" si="1">+B9-D9</f>
        <v>3</v>
      </c>
      <c r="H9" s="3">
        <f t="shared" ref="H9:H25" si="2">D9</f>
        <v>0</v>
      </c>
      <c r="I9" s="3"/>
    </row>
    <row r="10" spans="1:9" x14ac:dyDescent="0.35">
      <c r="A10" s="1">
        <v>1</v>
      </c>
      <c r="B10" s="3">
        <f t="shared" ref="B10:B17" si="3">+(B$4*A10)+B$5</f>
        <v>4.4444444444444446</v>
      </c>
      <c r="C10" s="8"/>
      <c r="D10" s="3">
        <v>0</v>
      </c>
      <c r="F10" s="3">
        <f t="shared" si="0"/>
        <v>11.555555555555555</v>
      </c>
      <c r="G10" s="3">
        <f t="shared" si="1"/>
        <v>4.4444444444444446</v>
      </c>
      <c r="H10" s="3">
        <f t="shared" si="2"/>
        <v>0</v>
      </c>
      <c r="I10" s="3"/>
    </row>
    <row r="11" spans="1:9" ht="13.15" x14ac:dyDescent="0.4">
      <c r="A11" s="1">
        <v>2</v>
      </c>
      <c r="B11" s="3">
        <f t="shared" si="3"/>
        <v>5.8888888888888893</v>
      </c>
      <c r="C11" s="8"/>
      <c r="D11" s="5">
        <v>0</v>
      </c>
      <c r="F11" s="3">
        <f t="shared" si="0"/>
        <v>10.111111111111111</v>
      </c>
      <c r="G11" s="3">
        <f t="shared" si="1"/>
        <v>5.8888888888888893</v>
      </c>
      <c r="H11" s="3">
        <f t="shared" si="2"/>
        <v>0</v>
      </c>
      <c r="I11" s="3"/>
    </row>
    <row r="12" spans="1:9" x14ac:dyDescent="0.35">
      <c r="A12" s="1">
        <v>3</v>
      </c>
      <c r="B12" s="3">
        <f t="shared" si="3"/>
        <v>7.333333333333333</v>
      </c>
      <c r="C12" s="8"/>
      <c r="D12" s="3">
        <f t="shared" ref="D12:D21" si="4">+(D$4*A12)+D$5</f>
        <v>1.4444444444444442</v>
      </c>
      <c r="F12" s="3">
        <f t="shared" si="0"/>
        <v>8.6666666666666679</v>
      </c>
      <c r="G12" s="3">
        <f t="shared" si="1"/>
        <v>5.8888888888888893</v>
      </c>
      <c r="H12" s="3">
        <f t="shared" si="2"/>
        <v>1.4444444444444442</v>
      </c>
      <c r="I12" s="3"/>
    </row>
    <row r="13" spans="1:9" x14ac:dyDescent="0.35">
      <c r="A13" s="1">
        <v>4</v>
      </c>
      <c r="B13" s="3">
        <f t="shared" si="3"/>
        <v>8.7777777777777786</v>
      </c>
      <c r="C13" s="8"/>
      <c r="D13" s="3">
        <f t="shared" si="4"/>
        <v>2.8888888888888888</v>
      </c>
      <c r="F13" s="3">
        <f t="shared" si="0"/>
        <v>7.2222222222222214</v>
      </c>
      <c r="G13" s="3">
        <f t="shared" si="1"/>
        <v>5.8888888888888893</v>
      </c>
      <c r="H13" s="3">
        <f t="shared" si="2"/>
        <v>2.8888888888888888</v>
      </c>
      <c r="I13" s="3"/>
    </row>
    <row r="14" spans="1:9" x14ac:dyDescent="0.35">
      <c r="A14" s="1">
        <v>5</v>
      </c>
      <c r="B14" s="3">
        <f t="shared" si="3"/>
        <v>10.222222222222221</v>
      </c>
      <c r="C14" s="8"/>
      <c r="D14" s="3">
        <f t="shared" si="4"/>
        <v>4.3333333333333339</v>
      </c>
      <c r="F14" s="3">
        <f t="shared" si="0"/>
        <v>5.7777777777777786</v>
      </c>
      <c r="G14" s="3">
        <f t="shared" si="1"/>
        <v>5.8888888888888875</v>
      </c>
      <c r="H14" s="3">
        <f t="shared" si="2"/>
        <v>4.3333333333333339</v>
      </c>
      <c r="I14" s="3"/>
    </row>
    <row r="15" spans="1:9" x14ac:dyDescent="0.35">
      <c r="A15" s="1">
        <v>6</v>
      </c>
      <c r="B15" s="3">
        <f t="shared" si="3"/>
        <v>11.666666666666666</v>
      </c>
      <c r="C15" s="8"/>
      <c r="D15" s="3">
        <f t="shared" si="4"/>
        <v>5.7777777777777768</v>
      </c>
      <c r="F15" s="3">
        <f t="shared" si="0"/>
        <v>4.3333333333333339</v>
      </c>
      <c r="G15" s="3">
        <f t="shared" si="1"/>
        <v>5.8888888888888893</v>
      </c>
      <c r="H15" s="3">
        <f t="shared" si="2"/>
        <v>5.7777777777777768</v>
      </c>
      <c r="I15" s="3"/>
    </row>
    <row r="16" spans="1:9" x14ac:dyDescent="0.35">
      <c r="A16" s="1">
        <v>7</v>
      </c>
      <c r="B16" s="3">
        <f t="shared" si="3"/>
        <v>13.111111111111111</v>
      </c>
      <c r="C16" s="8"/>
      <c r="D16" s="3">
        <f t="shared" si="4"/>
        <v>7.2222222222222214</v>
      </c>
      <c r="F16" s="3">
        <f t="shared" si="0"/>
        <v>2.8888888888888893</v>
      </c>
      <c r="G16" s="3">
        <f t="shared" si="1"/>
        <v>5.8888888888888893</v>
      </c>
      <c r="H16" s="3">
        <f t="shared" si="2"/>
        <v>7.2222222222222214</v>
      </c>
      <c r="I16" s="3"/>
    </row>
    <row r="17" spans="1:13" x14ac:dyDescent="0.35">
      <c r="A17" s="1">
        <v>8</v>
      </c>
      <c r="B17" s="3">
        <f t="shared" si="3"/>
        <v>14.555555555555555</v>
      </c>
      <c r="C17" s="8"/>
      <c r="D17" s="3">
        <f t="shared" si="4"/>
        <v>8.6666666666666661</v>
      </c>
      <c r="F17" s="3">
        <f t="shared" si="0"/>
        <v>1.4444444444444446</v>
      </c>
      <c r="G17" s="3">
        <f t="shared" si="1"/>
        <v>5.8888888888888893</v>
      </c>
      <c r="H17" s="3">
        <f t="shared" si="2"/>
        <v>8.6666666666666661</v>
      </c>
      <c r="I17" s="3"/>
    </row>
    <row r="18" spans="1:13" ht="13.15" x14ac:dyDescent="0.4">
      <c r="A18" s="1">
        <v>9</v>
      </c>
      <c r="B18" s="5">
        <v>16</v>
      </c>
      <c r="C18" s="8"/>
      <c r="D18" s="3">
        <f t="shared" si="4"/>
        <v>10.111111111111111</v>
      </c>
      <c r="F18" s="3">
        <f t="shared" si="0"/>
        <v>0</v>
      </c>
      <c r="G18" s="3">
        <f t="shared" si="1"/>
        <v>5.8888888888888893</v>
      </c>
      <c r="H18" s="3">
        <f t="shared" si="2"/>
        <v>10.111111111111111</v>
      </c>
      <c r="I18" s="3"/>
    </row>
    <row r="19" spans="1:13" x14ac:dyDescent="0.35">
      <c r="A19" s="1">
        <v>10</v>
      </c>
      <c r="B19" s="3">
        <v>16</v>
      </c>
      <c r="C19" s="3"/>
      <c r="D19" s="3">
        <f t="shared" si="4"/>
        <v>11.555555555555555</v>
      </c>
      <c r="F19" s="3">
        <f t="shared" si="0"/>
        <v>0</v>
      </c>
      <c r="G19" s="3">
        <f t="shared" si="1"/>
        <v>4.4444444444444446</v>
      </c>
      <c r="H19" s="3">
        <f t="shared" si="2"/>
        <v>11.555555555555555</v>
      </c>
      <c r="I19" s="3"/>
    </row>
    <row r="20" spans="1:13" x14ac:dyDescent="0.35">
      <c r="A20" s="1">
        <v>11</v>
      </c>
      <c r="B20" s="3">
        <v>16</v>
      </c>
      <c r="C20" s="3"/>
      <c r="D20" s="3">
        <f t="shared" si="4"/>
        <v>13</v>
      </c>
      <c r="F20" s="3">
        <f t="shared" si="0"/>
        <v>0</v>
      </c>
      <c r="G20" s="3">
        <f t="shared" si="1"/>
        <v>3</v>
      </c>
      <c r="H20" s="3">
        <f t="shared" si="2"/>
        <v>13</v>
      </c>
      <c r="I20" s="3"/>
    </row>
    <row r="21" spans="1:13" x14ac:dyDescent="0.35">
      <c r="A21" s="1">
        <v>12</v>
      </c>
      <c r="B21" s="3">
        <v>16</v>
      </c>
      <c r="C21" s="3"/>
      <c r="D21" s="3">
        <f t="shared" si="4"/>
        <v>14.444444444444443</v>
      </c>
      <c r="F21" s="3">
        <f t="shared" si="0"/>
        <v>0</v>
      </c>
      <c r="G21" s="3">
        <f t="shared" si="1"/>
        <v>1.5555555555555571</v>
      </c>
      <c r="H21" s="3">
        <f t="shared" si="2"/>
        <v>14.444444444444443</v>
      </c>
      <c r="I21" s="3"/>
    </row>
    <row r="22" spans="1:13" ht="13.15" x14ac:dyDescent="0.4">
      <c r="A22" s="1">
        <v>13</v>
      </c>
      <c r="B22" s="3">
        <v>16</v>
      </c>
      <c r="C22" s="3"/>
      <c r="D22" s="5">
        <v>16</v>
      </c>
      <c r="F22" s="3">
        <f t="shared" si="0"/>
        <v>0</v>
      </c>
      <c r="G22" s="3">
        <f t="shared" si="1"/>
        <v>0</v>
      </c>
      <c r="H22" s="3">
        <f t="shared" si="2"/>
        <v>16</v>
      </c>
      <c r="I22" s="3"/>
    </row>
    <row r="23" spans="1:13" x14ac:dyDescent="0.35">
      <c r="A23" s="1">
        <v>14</v>
      </c>
      <c r="B23" s="3">
        <v>16</v>
      </c>
      <c r="C23" s="3"/>
      <c r="D23" s="3">
        <v>16</v>
      </c>
      <c r="F23" s="3">
        <f t="shared" si="0"/>
        <v>0</v>
      </c>
      <c r="G23" s="3">
        <f t="shared" si="1"/>
        <v>0</v>
      </c>
      <c r="H23" s="3">
        <f t="shared" si="2"/>
        <v>16</v>
      </c>
      <c r="I23" s="3"/>
    </row>
    <row r="24" spans="1:13" x14ac:dyDescent="0.35">
      <c r="A24" s="1">
        <v>15</v>
      </c>
      <c r="B24" s="3">
        <v>16</v>
      </c>
      <c r="C24" s="3"/>
      <c r="D24" s="3">
        <v>16</v>
      </c>
      <c r="F24" s="3">
        <f t="shared" si="0"/>
        <v>0</v>
      </c>
      <c r="G24" s="3">
        <f t="shared" si="1"/>
        <v>0</v>
      </c>
      <c r="H24" s="3">
        <f t="shared" si="2"/>
        <v>16</v>
      </c>
      <c r="I24" s="3"/>
    </row>
    <row r="25" spans="1:13" ht="13.15" x14ac:dyDescent="0.4">
      <c r="A25" s="1">
        <v>16</v>
      </c>
      <c r="B25" s="3">
        <v>16</v>
      </c>
      <c r="C25" s="5"/>
      <c r="D25" s="3">
        <v>16</v>
      </c>
      <c r="F25" s="3">
        <f t="shared" si="0"/>
        <v>0</v>
      </c>
      <c r="G25" s="3">
        <f t="shared" si="1"/>
        <v>0</v>
      </c>
      <c r="H25" s="3">
        <f t="shared" si="2"/>
        <v>16</v>
      </c>
      <c r="I25" s="3"/>
    </row>
    <row r="28" spans="1:13" ht="13.15" x14ac:dyDescent="0.4">
      <c r="A28" s="6" t="s">
        <v>18</v>
      </c>
      <c r="B28" s="9"/>
      <c r="C28" s="9"/>
      <c r="D28" s="3"/>
      <c r="E28" s="3"/>
      <c r="F28" s="3"/>
      <c r="G28" s="3"/>
      <c r="H28" s="3"/>
      <c r="I28" s="3"/>
      <c r="J28" s="3"/>
      <c r="K28" s="3"/>
      <c r="L28" s="3"/>
      <c r="M28" s="3"/>
    </row>
    <row r="29" spans="1:13" ht="13.15" x14ac:dyDescent="0.4">
      <c r="A29" s="16"/>
      <c r="B29" s="12" t="s">
        <v>23</v>
      </c>
      <c r="D29" s="9"/>
      <c r="E29" s="3"/>
      <c r="F29" s="3"/>
      <c r="G29" s="3"/>
      <c r="H29" s="3"/>
      <c r="I29" s="3"/>
      <c r="J29" s="3"/>
      <c r="K29" s="3"/>
      <c r="L29" s="3"/>
      <c r="M29" s="3"/>
    </row>
    <row r="30" spans="1:13" ht="13.15" x14ac:dyDescent="0.4">
      <c r="A30" s="16">
        <v>6.6</v>
      </c>
      <c r="B30" s="9" t="s">
        <v>20</v>
      </c>
      <c r="D30" s="3">
        <f>'Risk Trade-Off Parameters'!C11/(1-'Risk Trade-Off Parameters'!C5)</f>
        <v>-2.1972245773362196</v>
      </c>
      <c r="E30" s="3">
        <v>0</v>
      </c>
      <c r="F30" s="3"/>
      <c r="G30" s="3"/>
      <c r="H30" s="3"/>
      <c r="I30" s="3"/>
      <c r="J30" s="3"/>
      <c r="K30" s="3"/>
      <c r="L30" s="3"/>
      <c r="M30" s="3"/>
    </row>
    <row r="31" spans="1:13" ht="13.15" x14ac:dyDescent="0.4">
      <c r="A31" s="16">
        <v>6.8</v>
      </c>
      <c r="B31" s="9" t="s">
        <v>21</v>
      </c>
      <c r="D31" s="3">
        <f>(('Risk Trade-Off Parameters'!C11-(16*LN('Risk Trade-Off Parameters'!C5)))/(1-'Risk Trade-Off Parameters'!C5))</f>
        <v>8.8931303116229046</v>
      </c>
      <c r="E31" s="3">
        <f>FTmax</f>
        <v>16</v>
      </c>
      <c r="F31" s="3"/>
      <c r="G31" s="3"/>
      <c r="H31" s="3"/>
      <c r="I31" s="3"/>
      <c r="J31" s="3"/>
      <c r="K31" s="3"/>
      <c r="L31" s="3"/>
      <c r="M31" s="3"/>
    </row>
    <row r="32" spans="1:13" ht="13.15" x14ac:dyDescent="0.4">
      <c r="A32" s="17">
        <v>6.1</v>
      </c>
      <c r="B32" s="9" t="s">
        <v>17</v>
      </c>
      <c r="D32" s="3">
        <v>0</v>
      </c>
      <c r="E32" s="3">
        <f>'Risk Trade-Off Parameters'!C11/LN('Risk Trade-Off Parameters'!C5)</f>
        <v>3.1699250014423126</v>
      </c>
      <c r="F32" s="3"/>
      <c r="G32" s="3"/>
      <c r="H32" s="3"/>
      <c r="I32" s="3"/>
      <c r="J32" s="3"/>
      <c r="K32" s="3"/>
      <c r="L32" s="3"/>
      <c r="M32" s="3"/>
    </row>
    <row r="33" spans="1:13" ht="13.15" x14ac:dyDescent="0.4">
      <c r="A33" s="16">
        <v>6.12</v>
      </c>
      <c r="B33" s="9" t="s">
        <v>22</v>
      </c>
      <c r="D33" s="3">
        <f>FTmax</f>
        <v>16</v>
      </c>
      <c r="E33" s="3">
        <f>('Risk Trade-Off Parameters'!C11-(16*(1-'Risk Trade-Off Parameters'!C5)))/LN('Risk Trade-Off Parameters'!C5)</f>
        <v>26.253045655665726</v>
      </c>
      <c r="F33" s="3"/>
      <c r="G33" s="3"/>
      <c r="H33" s="3"/>
      <c r="I33" s="3"/>
      <c r="J33" s="3"/>
      <c r="K33" s="3"/>
      <c r="L33" s="3"/>
      <c r="M33" s="3"/>
    </row>
    <row r="34" spans="1:13" x14ac:dyDescent="0.35">
      <c r="A34" s="16"/>
      <c r="B34" s="4" t="s">
        <v>15</v>
      </c>
      <c r="C34" s="3">
        <f>+(E33-E32)/(D33-D32)</f>
        <v>1.4426950408889634</v>
      </c>
      <c r="D34" s="3"/>
      <c r="E34" s="3"/>
      <c r="F34" s="3"/>
      <c r="G34" s="3"/>
      <c r="H34" s="3"/>
      <c r="I34" s="3"/>
      <c r="J34" s="3"/>
      <c r="K34" s="3"/>
      <c r="L34" s="3"/>
      <c r="M34" s="3"/>
    </row>
    <row r="35" spans="1:13" x14ac:dyDescent="0.35">
      <c r="A35" s="16"/>
      <c r="B35" s="4"/>
      <c r="C35" s="3"/>
      <c r="D35" s="3"/>
      <c r="E35" s="3"/>
      <c r="F35" s="3"/>
      <c r="G35" s="3"/>
      <c r="H35" s="3"/>
      <c r="I35" s="3"/>
      <c r="J35" s="3"/>
      <c r="K35" s="3"/>
      <c r="L35" s="3"/>
      <c r="M35" s="3"/>
    </row>
    <row r="36" spans="1:13" ht="13.15" x14ac:dyDescent="0.4">
      <c r="B36" s="12" t="s">
        <v>19</v>
      </c>
      <c r="D36" s="11" t="s">
        <v>24</v>
      </c>
      <c r="E36" s="15" t="s">
        <v>25</v>
      </c>
      <c r="F36" s="3"/>
      <c r="G36" s="3"/>
      <c r="H36" s="3"/>
      <c r="I36" s="3"/>
      <c r="J36" s="3"/>
      <c r="K36" s="3"/>
      <c r="L36" s="3"/>
      <c r="M36" s="3"/>
    </row>
    <row r="37" spans="1:13" ht="13.15" x14ac:dyDescent="0.4">
      <c r="A37" s="16">
        <v>6.5</v>
      </c>
      <c r="B37" s="9" t="s">
        <v>20</v>
      </c>
      <c r="D37" s="3">
        <f>'Risk Trade-Off Parameters'!C9/(1-'Risk Trade-Off Parameters'!C5)</f>
        <v>2.1972245773362191</v>
      </c>
      <c r="E37" s="3">
        <v>0</v>
      </c>
      <c r="F37" s="3"/>
      <c r="G37" s="3"/>
      <c r="H37" s="3"/>
      <c r="I37" s="3"/>
      <c r="J37" s="3"/>
      <c r="K37" s="3"/>
      <c r="L37" s="3"/>
      <c r="M37" s="3"/>
    </row>
    <row r="38" spans="1:13" ht="13.15" x14ac:dyDescent="0.4">
      <c r="A38" s="16">
        <v>6.7</v>
      </c>
      <c r="B38" s="9" t="s">
        <v>21</v>
      </c>
      <c r="D38" s="3">
        <f>(('Risk Trade-Off Parameters'!C9-(16*LN('Risk Trade-Off Parameters'!C5)))/(1-'Risk Trade-Off Parameters'!C5))</f>
        <v>13.287579466295345</v>
      </c>
      <c r="E38" s="3">
        <f>FCmax</f>
        <v>16</v>
      </c>
      <c r="F38" s="3"/>
      <c r="G38" s="3"/>
      <c r="H38" s="3"/>
      <c r="I38" s="3"/>
      <c r="J38" s="3"/>
      <c r="K38" s="3"/>
      <c r="L38" s="3"/>
      <c r="M38" s="3"/>
    </row>
    <row r="39" spans="1:13" ht="13.15" x14ac:dyDescent="0.4">
      <c r="A39" s="16">
        <v>6.9</v>
      </c>
      <c r="B39" s="9" t="s">
        <v>17</v>
      </c>
      <c r="D39" s="3">
        <v>0</v>
      </c>
      <c r="E39" s="3">
        <f>'Risk Trade-Off Parameters'!C9/LN('Risk Trade-Off Parameters'!C5)</f>
        <v>-3.1699250014423122</v>
      </c>
      <c r="F39" s="3"/>
      <c r="G39" s="3"/>
      <c r="H39" s="3"/>
      <c r="I39" s="3"/>
      <c r="J39" s="3"/>
      <c r="K39" s="3"/>
      <c r="L39" s="3"/>
      <c r="M39" s="3"/>
    </row>
    <row r="40" spans="1:13" ht="13.15" x14ac:dyDescent="0.4">
      <c r="A40" s="16">
        <v>6.11</v>
      </c>
      <c r="B40" s="9" t="s">
        <v>22</v>
      </c>
      <c r="D40" s="3">
        <f>FCmax</f>
        <v>16</v>
      </c>
      <c r="E40" s="3">
        <f>('Risk Trade-Off Parameters'!C9-(16*(1-'Risk Trade-Off Parameters'!C5)))/LN('Risk Trade-Off Parameters'!C5)</f>
        <v>19.913195652781106</v>
      </c>
      <c r="F40" s="3"/>
      <c r="G40" s="3"/>
      <c r="H40" s="3"/>
      <c r="I40" s="3"/>
      <c r="J40" s="3"/>
      <c r="K40" s="3"/>
      <c r="L40" s="3"/>
      <c r="M40" s="3"/>
    </row>
    <row r="41" spans="1:13" x14ac:dyDescent="0.35">
      <c r="A41" s="16"/>
      <c r="B41" s="4" t="s">
        <v>15</v>
      </c>
      <c r="C41" s="3">
        <f>+(E40-E39)/(D40-D39)</f>
        <v>1.4426950408889636</v>
      </c>
      <c r="D41" s="3"/>
      <c r="E41" s="3"/>
      <c r="F41" s="3"/>
      <c r="G41" s="3"/>
      <c r="H41" s="3"/>
      <c r="I41" s="3"/>
      <c r="J41" s="3"/>
      <c r="K41" s="3"/>
      <c r="L41" s="3"/>
      <c r="M41" s="3"/>
    </row>
    <row r="42" spans="1:13" ht="13.15" x14ac:dyDescent="0.4">
      <c r="A42" s="16"/>
      <c r="B42" s="9"/>
      <c r="D42" s="3"/>
      <c r="E42" s="3"/>
      <c r="F42" s="3"/>
      <c r="G42" s="3"/>
      <c r="H42" s="3"/>
      <c r="I42" s="3"/>
      <c r="J42" s="3"/>
      <c r="K42" s="3"/>
      <c r="L42" s="3"/>
      <c r="M42" s="3"/>
    </row>
    <row r="43" spans="1:13" ht="13.15" x14ac:dyDescent="0.4">
      <c r="B43" s="12" t="s">
        <v>32</v>
      </c>
      <c r="D43" s="3"/>
      <c r="E43" s="3"/>
      <c r="F43" s="3"/>
      <c r="G43" s="3"/>
      <c r="H43" s="3"/>
      <c r="I43" s="3"/>
      <c r="J43" s="3"/>
      <c r="K43" s="3"/>
      <c r="L43" s="3"/>
      <c r="M43" s="3"/>
    </row>
    <row r="44" spans="1:13" x14ac:dyDescent="0.35">
      <c r="D44">
        <v>0</v>
      </c>
      <c r="E44">
        <f>FCmax</f>
        <v>16</v>
      </c>
    </row>
    <row r="45" spans="1:13" x14ac:dyDescent="0.35">
      <c r="D45">
        <f>FTmax</f>
        <v>16</v>
      </c>
      <c r="E45">
        <f>FCmax</f>
        <v>16</v>
      </c>
    </row>
    <row r="46" spans="1:13" ht="13.15" x14ac:dyDescent="0.4">
      <c r="B46" s="12" t="s">
        <v>33</v>
      </c>
    </row>
    <row r="47" spans="1:13" x14ac:dyDescent="0.35">
      <c r="D47">
        <f>FTmax</f>
        <v>16</v>
      </c>
      <c r="E47">
        <v>0</v>
      </c>
    </row>
    <row r="48" spans="1:13" x14ac:dyDescent="0.35">
      <c r="D48">
        <f>FTmax</f>
        <v>16</v>
      </c>
      <c r="E48">
        <f>FCmax</f>
        <v>16</v>
      </c>
    </row>
    <row r="49" spans="1:13" ht="13.15" x14ac:dyDescent="0.4">
      <c r="B49" s="9"/>
      <c r="C49" s="9"/>
      <c r="D49" s="3"/>
      <c r="E49" s="3"/>
      <c r="F49" s="3"/>
      <c r="G49" s="3"/>
      <c r="H49" s="3"/>
      <c r="I49" s="3"/>
      <c r="J49" s="3"/>
      <c r="K49" s="3"/>
      <c r="L49" s="3"/>
      <c r="M49" s="3"/>
    </row>
    <row r="50" spans="1:13" ht="13.15" x14ac:dyDescent="0.4">
      <c r="A50" s="6" t="s">
        <v>37</v>
      </c>
    </row>
    <row r="51" spans="1:13" ht="13.15" x14ac:dyDescent="0.4">
      <c r="D51" s="11" t="s">
        <v>24</v>
      </c>
      <c r="E51" s="15" t="s">
        <v>25</v>
      </c>
      <c r="G51" s="10" t="s">
        <v>39</v>
      </c>
      <c r="H51" s="10" t="s">
        <v>40</v>
      </c>
    </row>
    <row r="52" spans="1:13" x14ac:dyDescent="0.35">
      <c r="D52" s="3">
        <f t="shared" ref="D52:D68" si="5">(E52-RejectYint)/RejectSlope</f>
        <v>-2.1972245773362196</v>
      </c>
      <c r="E52" s="2">
        <v>0</v>
      </c>
      <c r="G52" s="1">
        <v>0</v>
      </c>
      <c r="H52" s="3">
        <f t="shared" ref="H52:H68" si="6">(RejectSlope*G52)+RejectYint</f>
        <v>3.1699250014423126</v>
      </c>
    </row>
    <row r="53" spans="1:13" x14ac:dyDescent="0.35">
      <c r="D53" s="3">
        <f t="shared" si="5"/>
        <v>-1.5040773967762742</v>
      </c>
      <c r="E53" s="2">
        <v>1</v>
      </c>
      <c r="G53" s="1">
        <v>1</v>
      </c>
      <c r="H53" s="3">
        <f t="shared" si="6"/>
        <v>4.612620042331276</v>
      </c>
    </row>
    <row r="54" spans="1:13" x14ac:dyDescent="0.35">
      <c r="D54" s="3">
        <f t="shared" si="5"/>
        <v>-0.81093021621632899</v>
      </c>
      <c r="E54" s="2">
        <v>2</v>
      </c>
      <c r="G54" s="1">
        <v>2</v>
      </c>
      <c r="H54" s="3">
        <f t="shared" si="6"/>
        <v>6.0553150832202398</v>
      </c>
    </row>
    <row r="55" spans="1:13" x14ac:dyDescent="0.35">
      <c r="D55" s="3">
        <f t="shared" si="5"/>
        <v>-0.11778303565638362</v>
      </c>
      <c r="E55" s="2">
        <v>3</v>
      </c>
      <c r="G55" s="1">
        <v>3</v>
      </c>
      <c r="H55" s="3">
        <f t="shared" si="6"/>
        <v>7.4980101241092019</v>
      </c>
    </row>
    <row r="56" spans="1:13" x14ac:dyDescent="0.35">
      <c r="D56" s="3">
        <f t="shared" si="5"/>
        <v>0.57536414490356169</v>
      </c>
      <c r="E56" s="2">
        <v>4</v>
      </c>
      <c r="G56" s="1">
        <v>4</v>
      </c>
      <c r="H56" s="3">
        <f t="shared" si="6"/>
        <v>8.9407051649981657</v>
      </c>
    </row>
    <row r="57" spans="1:13" x14ac:dyDescent="0.35">
      <c r="D57" s="3">
        <f t="shared" si="5"/>
        <v>1.268511325463507</v>
      </c>
      <c r="E57" s="2">
        <v>5</v>
      </c>
      <c r="G57" s="1">
        <v>5</v>
      </c>
      <c r="H57" s="3">
        <f t="shared" si="6"/>
        <v>10.38340020588713</v>
      </c>
    </row>
    <row r="58" spans="1:13" x14ac:dyDescent="0.35">
      <c r="D58" s="3">
        <f t="shared" si="5"/>
        <v>1.9616585060234524</v>
      </c>
      <c r="E58" s="2">
        <v>6</v>
      </c>
      <c r="G58" s="1">
        <v>6</v>
      </c>
      <c r="H58" s="3">
        <f t="shared" si="6"/>
        <v>11.826095246776092</v>
      </c>
    </row>
    <row r="59" spans="1:13" x14ac:dyDescent="0.35">
      <c r="D59" s="3">
        <f t="shared" si="5"/>
        <v>2.6548056865833978</v>
      </c>
      <c r="E59" s="2">
        <v>7</v>
      </c>
      <c r="G59" s="1">
        <v>7</v>
      </c>
      <c r="H59" s="3">
        <f t="shared" si="6"/>
        <v>13.268790287665055</v>
      </c>
    </row>
    <row r="60" spans="1:13" x14ac:dyDescent="0.35">
      <c r="D60" s="3">
        <f t="shared" si="5"/>
        <v>3.3479528671433432</v>
      </c>
      <c r="E60" s="2">
        <v>8</v>
      </c>
      <c r="G60" s="1">
        <v>8</v>
      </c>
      <c r="H60" s="3">
        <f t="shared" si="6"/>
        <v>14.711485328554019</v>
      </c>
    </row>
    <row r="61" spans="1:13" x14ac:dyDescent="0.35">
      <c r="D61" s="3">
        <f t="shared" si="5"/>
        <v>4.0411000477032886</v>
      </c>
      <c r="E61" s="2">
        <v>9</v>
      </c>
      <c r="G61" s="1">
        <v>9</v>
      </c>
      <c r="H61" s="3">
        <f t="shared" si="6"/>
        <v>16.154180369442983</v>
      </c>
    </row>
    <row r="62" spans="1:13" x14ac:dyDescent="0.35">
      <c r="D62" s="3">
        <f t="shared" si="5"/>
        <v>4.734247228263234</v>
      </c>
      <c r="E62" s="2">
        <v>10</v>
      </c>
      <c r="G62" s="1">
        <v>10</v>
      </c>
      <c r="H62" s="3">
        <f t="shared" si="6"/>
        <v>17.596875410331947</v>
      </c>
    </row>
    <row r="63" spans="1:13" x14ac:dyDescent="0.35">
      <c r="D63" s="3">
        <f t="shared" si="5"/>
        <v>5.4273944088231794</v>
      </c>
      <c r="E63" s="2">
        <v>11</v>
      </c>
      <c r="G63" s="1">
        <v>11</v>
      </c>
      <c r="H63" s="3">
        <f t="shared" si="6"/>
        <v>19.039570451220911</v>
      </c>
    </row>
    <row r="64" spans="1:13" x14ac:dyDescent="0.35">
      <c r="D64" s="3">
        <f t="shared" si="5"/>
        <v>6.1205415893831248</v>
      </c>
      <c r="E64" s="2">
        <v>12</v>
      </c>
      <c r="G64" s="1">
        <v>12</v>
      </c>
      <c r="H64" s="3">
        <f t="shared" si="6"/>
        <v>20.482265492109871</v>
      </c>
    </row>
    <row r="65" spans="1:8" x14ac:dyDescent="0.35">
      <c r="D65" s="3">
        <f t="shared" si="5"/>
        <v>6.8136887699430702</v>
      </c>
      <c r="E65" s="2">
        <v>13</v>
      </c>
      <c r="G65" s="1">
        <v>13</v>
      </c>
      <c r="H65" s="3">
        <f t="shared" si="6"/>
        <v>21.924960532998835</v>
      </c>
    </row>
    <row r="66" spans="1:8" x14ac:dyDescent="0.35">
      <c r="D66" s="3">
        <f t="shared" si="5"/>
        <v>7.5068359505030156</v>
      </c>
      <c r="E66" s="2">
        <v>14</v>
      </c>
      <c r="G66" s="1">
        <v>14</v>
      </c>
      <c r="H66" s="3">
        <f t="shared" si="6"/>
        <v>23.367655573887799</v>
      </c>
    </row>
    <row r="67" spans="1:8" x14ac:dyDescent="0.35">
      <c r="D67" s="3">
        <f t="shared" si="5"/>
        <v>8.199983131062961</v>
      </c>
      <c r="E67" s="2">
        <v>15</v>
      </c>
      <c r="G67" s="1">
        <v>15</v>
      </c>
      <c r="H67" s="3">
        <f t="shared" si="6"/>
        <v>24.810350614776763</v>
      </c>
    </row>
    <row r="68" spans="1:8" x14ac:dyDescent="0.35">
      <c r="D68" s="3">
        <f t="shared" si="5"/>
        <v>8.8931303116229063</v>
      </c>
      <c r="E68" s="2">
        <v>16</v>
      </c>
      <c r="G68" s="1">
        <v>16</v>
      </c>
      <c r="H68" s="3">
        <f t="shared" si="6"/>
        <v>26.253045655665726</v>
      </c>
    </row>
    <row r="69" spans="1:8" x14ac:dyDescent="0.35">
      <c r="B69" s="1"/>
      <c r="D69" s="3"/>
      <c r="E69" s="3"/>
      <c r="H69" s="3"/>
    </row>
    <row r="70" spans="1:8" ht="13.15" x14ac:dyDescent="0.4">
      <c r="A70" s="6" t="s">
        <v>38</v>
      </c>
      <c r="H70" s="3"/>
    </row>
    <row r="71" spans="1:8" ht="13.15" x14ac:dyDescent="0.4">
      <c r="B71" s="10"/>
      <c r="D71" s="11" t="s">
        <v>24</v>
      </c>
      <c r="E71" s="15" t="s">
        <v>25</v>
      </c>
      <c r="G71" s="10" t="s">
        <v>39</v>
      </c>
      <c r="H71" s="39" t="s">
        <v>40</v>
      </c>
    </row>
    <row r="72" spans="1:8" x14ac:dyDescent="0.35">
      <c r="D72" s="3">
        <f t="shared" ref="D72:D88" si="7">(E72-AcceptYint)/AcceptSlope</f>
        <v>2.1972245773362191</v>
      </c>
      <c r="E72" s="2">
        <v>0</v>
      </c>
      <c r="G72" s="1">
        <v>0</v>
      </c>
      <c r="H72" s="3">
        <f t="shared" ref="H72:H88" si="8">(AcceptSlope*G72)+AcceptYint</f>
        <v>-3.1699250014423122</v>
      </c>
    </row>
    <row r="73" spans="1:8" x14ac:dyDescent="0.35">
      <c r="D73" s="3">
        <f t="shared" si="7"/>
        <v>2.8903717578961641</v>
      </c>
      <c r="E73" s="2">
        <v>1</v>
      </c>
      <c r="G73" s="1">
        <v>1</v>
      </c>
      <c r="H73" s="3">
        <f t="shared" si="8"/>
        <v>-1.7272299605533485</v>
      </c>
    </row>
    <row r="74" spans="1:8" x14ac:dyDescent="0.35">
      <c r="D74" s="3">
        <f t="shared" si="7"/>
        <v>3.5835189384561095</v>
      </c>
      <c r="E74" s="2">
        <v>2</v>
      </c>
      <c r="G74" s="1">
        <v>2</v>
      </c>
      <c r="H74" s="3">
        <f t="shared" si="8"/>
        <v>-0.28453491966438493</v>
      </c>
    </row>
    <row r="75" spans="1:8" x14ac:dyDescent="0.35">
      <c r="D75" s="3">
        <f t="shared" si="7"/>
        <v>4.2766661190160544</v>
      </c>
      <c r="E75" s="2">
        <v>3</v>
      </c>
      <c r="G75" s="1">
        <v>3</v>
      </c>
      <c r="H75" s="3">
        <f t="shared" si="8"/>
        <v>1.1581601212245785</v>
      </c>
    </row>
    <row r="76" spans="1:8" x14ac:dyDescent="0.35">
      <c r="D76" s="3">
        <f t="shared" si="7"/>
        <v>4.9698132995759998</v>
      </c>
      <c r="E76" s="2">
        <v>4</v>
      </c>
      <c r="G76" s="1">
        <v>4</v>
      </c>
      <c r="H76" s="3">
        <f t="shared" si="8"/>
        <v>2.6008551621135423</v>
      </c>
    </row>
    <row r="77" spans="1:8" x14ac:dyDescent="0.35">
      <c r="D77" s="3">
        <f t="shared" si="7"/>
        <v>5.6629604801359452</v>
      </c>
      <c r="E77" s="2">
        <v>5</v>
      </c>
      <c r="G77" s="1">
        <v>5</v>
      </c>
      <c r="H77" s="3">
        <f t="shared" si="8"/>
        <v>4.0435502030025061</v>
      </c>
    </row>
    <row r="78" spans="1:8" x14ac:dyDescent="0.35">
      <c r="D78" s="3">
        <f t="shared" si="7"/>
        <v>6.3561076606958906</v>
      </c>
      <c r="E78" s="2">
        <v>6</v>
      </c>
      <c r="G78" s="1">
        <v>6</v>
      </c>
      <c r="H78" s="3">
        <f t="shared" si="8"/>
        <v>5.4862452438914691</v>
      </c>
    </row>
    <row r="79" spans="1:8" x14ac:dyDescent="0.35">
      <c r="D79" s="3">
        <f t="shared" si="7"/>
        <v>7.0492548412558351</v>
      </c>
      <c r="E79" s="2">
        <v>7</v>
      </c>
      <c r="G79" s="1">
        <v>7</v>
      </c>
      <c r="H79" s="3">
        <f t="shared" si="8"/>
        <v>6.9289402847804329</v>
      </c>
    </row>
    <row r="80" spans="1:8" x14ac:dyDescent="0.35">
      <c r="D80" s="3">
        <f t="shared" si="7"/>
        <v>7.7424020218157805</v>
      </c>
      <c r="E80" s="2">
        <v>8</v>
      </c>
      <c r="G80" s="1">
        <v>8</v>
      </c>
      <c r="H80" s="3">
        <f t="shared" si="8"/>
        <v>8.3716353256693967</v>
      </c>
    </row>
    <row r="81" spans="1:8" x14ac:dyDescent="0.35">
      <c r="D81" s="3">
        <f t="shared" si="7"/>
        <v>8.435549202375725</v>
      </c>
      <c r="E81" s="2">
        <v>9</v>
      </c>
      <c r="G81" s="1">
        <v>9</v>
      </c>
      <c r="H81" s="3">
        <f t="shared" si="8"/>
        <v>9.8143303665583606</v>
      </c>
    </row>
    <row r="82" spans="1:8" x14ac:dyDescent="0.35">
      <c r="D82" s="3">
        <f t="shared" si="7"/>
        <v>9.1286963829356704</v>
      </c>
      <c r="E82" s="2">
        <v>10</v>
      </c>
      <c r="G82" s="1">
        <v>10</v>
      </c>
      <c r="H82" s="3">
        <f t="shared" si="8"/>
        <v>11.257025407447324</v>
      </c>
    </row>
    <row r="83" spans="1:8" x14ac:dyDescent="0.35">
      <c r="D83" s="3">
        <f t="shared" si="7"/>
        <v>9.8218435634956158</v>
      </c>
      <c r="E83" s="2">
        <v>11</v>
      </c>
      <c r="G83" s="1">
        <v>11</v>
      </c>
      <c r="H83" s="3">
        <f t="shared" si="8"/>
        <v>12.699720448336288</v>
      </c>
    </row>
    <row r="84" spans="1:8" x14ac:dyDescent="0.35">
      <c r="D84" s="3">
        <f t="shared" si="7"/>
        <v>10.514990744055561</v>
      </c>
      <c r="E84" s="2">
        <v>12</v>
      </c>
      <c r="G84" s="1">
        <v>12</v>
      </c>
      <c r="H84" s="3">
        <f t="shared" si="8"/>
        <v>14.14241548922525</v>
      </c>
    </row>
    <row r="85" spans="1:8" x14ac:dyDescent="0.35">
      <c r="D85" s="3">
        <f t="shared" si="7"/>
        <v>11.208137924615507</v>
      </c>
      <c r="E85" s="2">
        <v>13</v>
      </c>
      <c r="G85" s="1">
        <v>13</v>
      </c>
      <c r="H85" s="3">
        <f t="shared" si="8"/>
        <v>15.585110530114214</v>
      </c>
    </row>
    <row r="86" spans="1:8" x14ac:dyDescent="0.35">
      <c r="D86" s="3">
        <f t="shared" si="7"/>
        <v>11.901285105175452</v>
      </c>
      <c r="E86" s="2">
        <v>14</v>
      </c>
      <c r="G86" s="1">
        <v>14</v>
      </c>
      <c r="H86" s="3">
        <f t="shared" si="8"/>
        <v>17.027805571003178</v>
      </c>
    </row>
    <row r="87" spans="1:8" x14ac:dyDescent="0.35">
      <c r="D87" s="3">
        <f t="shared" si="7"/>
        <v>12.594432285735397</v>
      </c>
      <c r="E87" s="2">
        <v>15</v>
      </c>
      <c r="G87" s="1">
        <v>15</v>
      </c>
      <c r="H87" s="3">
        <f t="shared" si="8"/>
        <v>18.470500611892142</v>
      </c>
    </row>
    <row r="88" spans="1:8" x14ac:dyDescent="0.35">
      <c r="D88" s="3">
        <f t="shared" si="7"/>
        <v>13.287579466295343</v>
      </c>
      <c r="E88" s="2">
        <v>16</v>
      </c>
      <c r="G88" s="1">
        <v>16</v>
      </c>
      <c r="H88" s="3">
        <f t="shared" si="8"/>
        <v>19.913195652781106</v>
      </c>
    </row>
    <row r="90" spans="1:8" ht="13.15" x14ac:dyDescent="0.4">
      <c r="A90" s="6" t="s">
        <v>51</v>
      </c>
    </row>
    <row r="91" spans="1:8" x14ac:dyDescent="0.35">
      <c r="A91" s="1">
        <v>0</v>
      </c>
      <c r="B91" s="40">
        <v>0</v>
      </c>
    </row>
    <row r="92" spans="1:8" x14ac:dyDescent="0.35">
      <c r="A92" s="1">
        <v>1</v>
      </c>
      <c r="B92" s="40">
        <f>+A92*'Failure Data'!F$3</f>
        <v>1.0526315789473684</v>
      </c>
    </row>
    <row r="93" spans="1:8" x14ac:dyDescent="0.35">
      <c r="A93" s="1">
        <v>2</v>
      </c>
      <c r="B93" s="40">
        <f>+A93*'Failure Data'!F$3</f>
        <v>2.1052631578947367</v>
      </c>
    </row>
    <row r="94" spans="1:8" x14ac:dyDescent="0.35">
      <c r="A94" s="1">
        <v>3</v>
      </c>
      <c r="B94" s="40">
        <f>+A94*'Failure Data'!F$3</f>
        <v>3.1578947368421053</v>
      </c>
    </row>
    <row r="95" spans="1:8" x14ac:dyDescent="0.35">
      <c r="A95" s="1">
        <v>4</v>
      </c>
      <c r="B95" s="40">
        <f>+A95*'Failure Data'!F$3</f>
        <v>4.2105263157894735</v>
      </c>
    </row>
    <row r="96" spans="1:8" x14ac:dyDescent="0.35">
      <c r="A96" s="1">
        <v>5</v>
      </c>
      <c r="B96" s="40">
        <f>+A96*'Failure Data'!F$3</f>
        <v>5.2631578947368416</v>
      </c>
    </row>
    <row r="97" spans="1:2" x14ac:dyDescent="0.35">
      <c r="A97" s="1">
        <v>6</v>
      </c>
      <c r="B97" s="40">
        <f>+A97*'Failure Data'!F$3</f>
        <v>6.3157894736842106</v>
      </c>
    </row>
    <row r="98" spans="1:2" x14ac:dyDescent="0.35">
      <c r="A98" s="1">
        <v>7</v>
      </c>
      <c r="B98" s="40">
        <f>+A98*'Failure Data'!F$3</f>
        <v>7.3684210526315788</v>
      </c>
    </row>
    <row r="99" spans="1:2" x14ac:dyDescent="0.35">
      <c r="A99" s="1">
        <v>8</v>
      </c>
      <c r="B99" s="40">
        <f>+A99*'Failure Data'!F$3</f>
        <v>8.4210526315789469</v>
      </c>
    </row>
    <row r="100" spans="1:2" x14ac:dyDescent="0.35">
      <c r="A100" s="1">
        <v>9</v>
      </c>
      <c r="B100" s="40">
        <f>+A100*'Failure Data'!F$3</f>
        <v>9.473684210526315</v>
      </c>
    </row>
    <row r="101" spans="1:2" x14ac:dyDescent="0.35">
      <c r="A101" s="1">
        <v>10</v>
      </c>
      <c r="B101" s="40">
        <f>+A101*'Failure Data'!F$3</f>
        <v>10.526315789473683</v>
      </c>
    </row>
    <row r="102" spans="1:2" x14ac:dyDescent="0.35">
      <c r="A102" s="1">
        <v>11</v>
      </c>
      <c r="B102" s="40">
        <f>+A102*'Failure Data'!F$3</f>
        <v>11.578947368421051</v>
      </c>
    </row>
    <row r="103" spans="1:2" x14ac:dyDescent="0.35">
      <c r="A103" s="1">
        <v>12</v>
      </c>
      <c r="B103" s="40">
        <f>+A103*'Failure Data'!F$3</f>
        <v>12.631578947368421</v>
      </c>
    </row>
    <row r="104" spans="1:2" x14ac:dyDescent="0.35">
      <c r="A104" s="1">
        <v>13</v>
      </c>
      <c r="B104" s="40">
        <f>+A104*'Failure Data'!F$3</f>
        <v>13.684210526315789</v>
      </c>
    </row>
    <row r="105" spans="1:2" x14ac:dyDescent="0.35">
      <c r="A105" s="1">
        <v>14</v>
      </c>
      <c r="B105" s="40">
        <f>+A105*'Failure Data'!F$3</f>
        <v>14.736842105263158</v>
      </c>
    </row>
    <row r="106" spans="1:2" x14ac:dyDescent="0.35">
      <c r="A106" s="1">
        <v>15</v>
      </c>
      <c r="B106" s="40">
        <f>+A106*'Failure Data'!F$3</f>
        <v>15.789473684210526</v>
      </c>
    </row>
    <row r="107" spans="1:2" x14ac:dyDescent="0.35">
      <c r="A107" s="1">
        <v>16</v>
      </c>
      <c r="B107" s="40">
        <f>+A107*'Failure Data'!F$3</f>
        <v>16.842105263157894</v>
      </c>
    </row>
  </sheetData>
  <sheetProtection sheet="1" objects="1" scenarios="1" selectLockedCells="1" selectUnlockedCells="1"/>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35"/>
  </sheetPr>
  <dimension ref="A1:D3"/>
  <sheetViews>
    <sheetView workbookViewId="0"/>
  </sheetViews>
  <sheetFormatPr defaultRowHeight="12.75" x14ac:dyDescent="0.35"/>
  <cols>
    <col min="2" max="2" width="10.86328125" customWidth="1"/>
    <col min="3" max="3" width="13.1328125" customWidth="1"/>
    <col min="4" max="4" width="91.86328125" customWidth="1"/>
  </cols>
  <sheetData>
    <row r="1" spans="1:4" ht="13.15" x14ac:dyDescent="0.4">
      <c r="A1" s="6" t="s">
        <v>124</v>
      </c>
      <c r="B1" s="6" t="s">
        <v>43</v>
      </c>
      <c r="C1" s="6" t="s">
        <v>125</v>
      </c>
      <c r="D1" t="s">
        <v>126</v>
      </c>
    </row>
    <row r="2" spans="1:4" x14ac:dyDescent="0.35">
      <c r="A2" s="41" t="s">
        <v>65</v>
      </c>
      <c r="B2" s="44">
        <v>40088</v>
      </c>
      <c r="C2" s="43" t="s">
        <v>127</v>
      </c>
      <c r="D2" s="20" t="s">
        <v>66</v>
      </c>
    </row>
    <row r="3" spans="1:4" ht="12.75" customHeight="1" x14ac:dyDescent="0.35">
      <c r="A3" s="42">
        <v>1.1000000000000001</v>
      </c>
      <c r="B3" s="44">
        <v>40104</v>
      </c>
      <c r="C3" s="42" t="s">
        <v>127</v>
      </c>
      <c r="D3" s="20" t="s">
        <v>123</v>
      </c>
    </row>
  </sheetData>
  <sheetProtection sheet="1" objects="1" scenarios="1" selectLockedCells="1" selectUnlockedCells="1"/>
  <phoneticPr fontId="4"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5"/>
  </sheetPr>
  <dimension ref="A1:B23"/>
  <sheetViews>
    <sheetView workbookViewId="0"/>
  </sheetViews>
  <sheetFormatPr defaultRowHeight="12.75" x14ac:dyDescent="0.35"/>
  <cols>
    <col min="1" max="1" width="4.86328125" customWidth="1"/>
    <col min="2" max="2" width="82.86328125" customWidth="1"/>
    <col min="3" max="3" width="71.86328125" customWidth="1"/>
  </cols>
  <sheetData>
    <row r="1" spans="1:2" ht="13.15" x14ac:dyDescent="0.4">
      <c r="A1" s="6" t="s">
        <v>64</v>
      </c>
      <c r="B1" s="13"/>
    </row>
    <row r="2" spans="1:2" ht="25.5" x14ac:dyDescent="0.35">
      <c r="B2" s="13" t="s">
        <v>89</v>
      </c>
    </row>
    <row r="3" spans="1:2" x14ac:dyDescent="0.35">
      <c r="B3" s="13"/>
    </row>
    <row r="4" spans="1:2" ht="52.5" customHeight="1" x14ac:dyDescent="0.35">
      <c r="B4" s="13" t="s">
        <v>26</v>
      </c>
    </row>
    <row r="5" spans="1:2" x14ac:dyDescent="0.35">
      <c r="B5" s="13"/>
    </row>
    <row r="6" spans="1:2" ht="25.5" x14ac:dyDescent="0.35">
      <c r="B6" s="13" t="s">
        <v>27</v>
      </c>
    </row>
    <row r="7" spans="1:2" x14ac:dyDescent="0.35">
      <c r="B7" s="13"/>
    </row>
    <row r="8" spans="1:2" ht="38.25" x14ac:dyDescent="0.35">
      <c r="B8" s="13" t="s">
        <v>28</v>
      </c>
    </row>
    <row r="9" spans="1:2" x14ac:dyDescent="0.35">
      <c r="B9" s="13"/>
    </row>
    <row r="10" spans="1:2" x14ac:dyDescent="0.35">
      <c r="B10" s="13" t="s">
        <v>29</v>
      </c>
    </row>
    <row r="11" spans="1:2" x14ac:dyDescent="0.35">
      <c r="B11" s="14" t="s">
        <v>30</v>
      </c>
    </row>
    <row r="12" spans="1:2" x14ac:dyDescent="0.35">
      <c r="B12" s="14"/>
    </row>
    <row r="13" spans="1:2" ht="13.15" x14ac:dyDescent="0.4">
      <c r="A13" s="6" t="s">
        <v>78</v>
      </c>
      <c r="B13" s="14"/>
    </row>
    <row r="14" spans="1:2" ht="25.5" x14ac:dyDescent="0.35">
      <c r="B14" s="13" t="s">
        <v>79</v>
      </c>
    </row>
    <row r="15" spans="1:2" x14ac:dyDescent="0.35">
      <c r="B15" s="14" t="s">
        <v>103</v>
      </c>
    </row>
    <row r="16" spans="1:2" x14ac:dyDescent="0.35">
      <c r="B16" s="14"/>
    </row>
    <row r="20" spans="1:2" x14ac:dyDescent="0.35">
      <c r="A20" s="42"/>
      <c r="B20" s="13"/>
    </row>
    <row r="21" spans="1:2" x14ac:dyDescent="0.35">
      <c r="A21" s="42"/>
    </row>
    <row r="22" spans="1:2" x14ac:dyDescent="0.35">
      <c r="A22" s="42"/>
    </row>
    <row r="23" spans="1:2" x14ac:dyDescent="0.35">
      <c r="A23" s="42"/>
    </row>
  </sheetData>
  <sheetProtection sheet="1" objects="1" scenarios="1" selectLockedCells="1" selectUnlockedCells="1"/>
  <phoneticPr fontId="4" type="noConversion"/>
  <hyperlinks>
    <hyperlink ref="B11" r:id="rId1" xr:uid="{00000000-0004-0000-0700-000000000000}"/>
    <hyperlink ref="B15" r:id="rId2" xr:uid="{00000000-0004-0000-0700-000001000000}"/>
  </hyperlinks>
  <pageMargins left="0.75" right="0.75" top="1" bottom="1" header="0.5" footer="0.5"/>
  <pageSetup orientation="portrait" r:id="rId3"/>
  <headerFooter alignWithMargins="0">
    <oddHeader>&amp;L&amp;"Arial Black,Regular"Reliability Demonstration Chart&amp;R&amp;"Arial Black,Regular"&amp;A</oddHeader>
    <oddFooter>&amp;L&amp;F&amp;C&amp;P of &amp;N&amp;R&amp;D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Mode d'emploi</vt:lpstr>
      <vt:lpstr>Project</vt:lpstr>
      <vt:lpstr>Risk Trade-Off Parameters</vt:lpstr>
      <vt:lpstr>Failure Data</vt:lpstr>
      <vt:lpstr>R-Demo-Chart</vt:lpstr>
      <vt:lpstr>Plot Data</vt:lpstr>
      <vt:lpstr>Change Log</vt:lpstr>
      <vt:lpstr>Notices</vt:lpstr>
      <vt:lpstr>AcceptSlope</vt:lpstr>
      <vt:lpstr>AcceptYint</vt:lpstr>
      <vt:lpstr>FCmax</vt:lpstr>
      <vt:lpstr>FTmax</vt:lpstr>
      <vt:lpstr>RejectSlope</vt:lpstr>
      <vt:lpstr>RejectYint</vt:lpstr>
      <vt:lpstr>'Plot Data'!xmax</vt:lpstr>
      <vt:lpstr>'Plot Data'!xmin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Reliability Demonstration Chart</dc:title>
  <dc:subject>Reliability Demonstration Chart</dc:subject>
  <dc:creator>Bob Binder</dc:creator>
  <dc:description>Copyright 2009 Robert V. Binder.  All Rights Reserved. _x000d_
_x000d_
This program is free software: you can redistribute it and/or modify it under the terms of the GNU General Public License as published by the Free Software Foundation.</dc:description>
  <cp:lastModifiedBy>utsen</cp:lastModifiedBy>
  <cp:lastPrinted>2009-10-02T18:39:15Z</cp:lastPrinted>
  <dcterms:created xsi:type="dcterms:W3CDTF">2009-05-24T16:16:51Z</dcterms:created>
  <dcterms:modified xsi:type="dcterms:W3CDTF">2023-04-08T03:50:27Z</dcterms:modified>
</cp:coreProperties>
</file>