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nstructions" sheetId="1" state="visible" r:id="rId1"/>
    <sheet name="Input Summary" sheetId="2" state="hidden" r:id="rId2"/>
    <sheet name="Development by Block" sheetId="3" state="visible" r:id="rId3"/>
    <sheet name="Use Allocation" sheetId="4" state="visible" r:id="rId4"/>
    <sheet name="Costs" sheetId="5" state="visible" r:id="rId5"/>
    <sheet name="Jobs" sheetId="6" state="visible" r:id="rId6"/>
    <sheet name="Market" sheetId="7" state="visible" r:id="rId7"/>
    <sheet name="Value" sheetId="8" state="visible" r:id="rId8"/>
    <sheet name="City Revenue" sheetId="9" state="visible" r:id="rId9"/>
    <sheet name="Summary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9"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%"/>
    <numFmt numFmtId="168" formatCode="0.0"/>
    <numFmt numFmtId="169" formatCode="_(* #,##0.0_);_(* \(#,##0.0\);_(* &quot;-&quot;??_);_(@_)"/>
    <numFmt numFmtId="170" formatCode="&quot;$&quot;#,##0_);\(&quot;$&quot;#,##0\)"/>
    <numFmt numFmtId="171" formatCode="_(* #,##0.000_);_(* \(#,##0.000\);_(* &quot;-&quot;??_);_(@_)"/>
    <numFmt numFmtId="172" formatCode="&quot;$&quot;#,##0_);[Red]\(&quot;$&quot;#,##0\)"/>
  </numFmts>
  <fonts count="104">
    <font>
      <name val="Calibri"/>
      <color rgb="FF000000"/>
      <sz val="11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b val="1"/>
      <color rgb="FFFFFFFF"/>
      <sz val="10"/>
    </font>
    <font>
      <name val="Arial"/>
      <color rgb="FF000000"/>
      <sz val="11"/>
    </font>
    <font>
      <name val="Arial"/>
      <b val="1"/>
      <color rgb="FF0000FF"/>
      <sz val="10"/>
    </font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80"/>
      <sz val="10"/>
    </font>
    <font>
      <name val="Arial"/>
      <color rgb="FF000080"/>
      <sz val="10"/>
    </font>
    <font>
      <name val="Arial"/>
      <color rgb="FF002060"/>
      <sz val="10"/>
      <u val="single"/>
    </font>
    <font>
      <name val="Arial"/>
      <b val="1"/>
      <color rgb="FF002060"/>
      <sz val="10"/>
    </font>
    <font>
      <name val="Arial"/>
      <color rgb="FF002060"/>
      <sz val="10"/>
    </font>
    <font>
      <name val="Arial"/>
      <b val="1"/>
      <color theme="1"/>
      <sz val="9"/>
    </font>
    <font/>
    <font>
      <name val="Arial"/>
      <b val="1"/>
      <color rgb="FF0000FF"/>
      <sz val="9"/>
    </font>
    <font>
      <name val="Arial"/>
      <color rgb="FF002060"/>
      <sz val="10"/>
      <u val="single"/>
    </font>
    <font>
      <name val="Arial"/>
      <color rgb="FF002060"/>
      <sz val="10"/>
      <u val="single"/>
    </font>
    <font>
      <name val="Arial"/>
      <color rgb="FF002060"/>
      <sz val="10"/>
      <u val="single"/>
    </font>
    <font>
      <name val="Arial"/>
      <color rgb="FF002060"/>
      <sz val="10"/>
      <u val="single"/>
    </font>
    <font>
      <name val="Arial"/>
      <color rgb="FF002060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b val="1"/>
      <color theme="1"/>
      <sz val="10"/>
      <u val="single"/>
    </font>
    <font>
      <name val="Arial"/>
      <b val="1"/>
      <color theme="1"/>
      <sz val="10"/>
      <u val="single"/>
    </font>
    <font>
      <name val="Arial"/>
      <b val="1"/>
      <color theme="1"/>
      <sz val="10"/>
      <u val="single"/>
    </font>
    <font>
      <name val="Arial"/>
      <color theme="1"/>
      <sz val="9"/>
    </font>
    <font>
      <name val="Arial"/>
      <color rgb="FFFFFFFF"/>
      <sz val="9"/>
    </font>
    <font>
      <name val="Arial"/>
      <color rgb="FF002060"/>
      <sz val="10"/>
      <u val="single"/>
    </font>
    <font>
      <name val="Arial"/>
      <color rgb="FF002060"/>
      <sz val="10"/>
      <u val="single"/>
    </font>
    <font>
      <name val="Arial"/>
      <color rgb="FF002060"/>
      <sz val="10"/>
      <u val="single"/>
    </font>
    <font>
      <name val="Arial"/>
      <color rgb="FF002060"/>
      <sz val="10"/>
      <u val="single"/>
    </font>
    <font>
      <name val="Arial"/>
      <color rgb="FF002060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b val="1"/>
      <color theme="1"/>
      <sz val="10"/>
      <u val="single"/>
    </font>
    <font>
      <name val="Arial"/>
      <color rgb="FF000080"/>
      <sz val="9"/>
    </font>
    <font>
      <name val="Arial"/>
      <color rgb="FF0000FF"/>
      <sz val="10"/>
    </font>
    <font>
      <name val="Arial"/>
      <b val="1"/>
      <color rgb="FF000080"/>
      <sz val="9"/>
    </font>
    <font>
      <name val="Arial"/>
      <color rgb="FF0000FF"/>
      <sz val="9"/>
    </font>
    <font>
      <name val="Arial"/>
      <b val="1"/>
      <color rgb="FFF6310A"/>
      <sz val="10"/>
    </font>
    <font>
      <name val="Arial"/>
      <b val="1"/>
      <color rgb="FF002060"/>
      <sz val="10"/>
      <u val="single"/>
    </font>
    <font>
      <name val="Arial"/>
      <color theme="1"/>
      <sz val="10"/>
      <u val="single"/>
    </font>
    <font>
      <name val="Arial"/>
      <b val="1"/>
      <color rgb="FF000000"/>
      <sz val="10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rgb="FFFFFFFF"/>
      <sz val="10"/>
    </font>
    <font>
      <name val="Arial"/>
      <b val="1"/>
      <color rgb="FFFFFFFF"/>
      <sz val="10"/>
      <u val="single"/>
    </font>
    <font>
      <name val="Arial"/>
      <b val="1"/>
      <color rgb="FFFFFFFF"/>
      <sz val="10"/>
      <u val="single"/>
    </font>
    <font>
      <name val="Arial"/>
      <b val="1"/>
      <color rgb="FFFF0000"/>
      <sz val="10"/>
      <u val="single"/>
    </font>
    <font>
      <name val="Arial"/>
      <b val="1"/>
      <color rgb="FFFF0000"/>
      <sz val="10"/>
      <u val="single"/>
    </font>
    <font>
      <name val="Arial"/>
      <b val="1"/>
      <color rgb="FFFF0000"/>
      <sz val="10"/>
      <u val="single"/>
    </font>
    <font>
      <name val="Arial"/>
      <b val="1"/>
      <color rgb="FF002060"/>
      <sz val="10"/>
      <u val="single"/>
    </font>
    <font>
      <name val="Arial"/>
      <b val="1"/>
      <color rgb="FFFFFFFF"/>
      <sz val="10"/>
      <u val="single"/>
    </font>
    <font>
      <name val="Arial"/>
      <b val="1"/>
      <color rgb="FFFF0000"/>
      <sz val="10"/>
      <u val="single"/>
    </font>
    <font>
      <name val="Arial"/>
      <color rgb="FF002060"/>
      <sz val="10"/>
      <u val="single"/>
    </font>
    <font>
      <name val="Arial"/>
      <b val="1"/>
      <color theme="1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b val="1"/>
      <color theme="1"/>
      <sz val="10"/>
      <u val="single"/>
    </font>
    <font>
      <name val="Arial"/>
      <b val="1"/>
      <color theme="1"/>
      <sz val="10"/>
      <u val="single"/>
    </font>
    <font>
      <name val="Arial"/>
      <b val="1"/>
      <color rgb="FFFF0000"/>
      <sz val="10"/>
    </font>
    <font>
      <name val="Calibri"/>
      <color rgb="FF000000"/>
      <sz val="10"/>
    </font>
    <font>
      <name val="Arial"/>
      <i val="1"/>
      <color theme="1"/>
      <sz val="10"/>
    </font>
    <font>
      <name val="Arial"/>
      <color theme="1"/>
      <sz val="10"/>
      <u val="single"/>
    </font>
    <font>
      <name val="Arial"/>
      <color rgb="FFFF0000"/>
      <sz val="10"/>
    </font>
    <font>
      <name val="Arial"/>
      <b val="1"/>
      <color theme="1"/>
      <sz val="12"/>
    </font>
    <font>
      <name val="Arial"/>
      <b val="1"/>
      <color rgb="FF000080"/>
      <sz val="13"/>
    </font>
    <font>
      <name val="Arial"/>
      <i val="1"/>
      <color rgb="FF000080"/>
      <sz val="10"/>
    </font>
    <font>
      <name val="Arial"/>
      <i val="1"/>
      <color rgb="FF000000"/>
      <sz val="10"/>
    </font>
  </fonts>
  <fills count="15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FFFFCC"/>
        <bgColor rgb="FFFFFFCC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DAEEF3"/>
        <bgColor rgb="FFDAEE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0000FF"/>
        <bgColor rgb="FF0000FF"/>
      </patternFill>
    </fill>
  </fills>
  <borders count="129">
    <border/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E7E6E6"/>
      </right>
      <top style="medium">
        <color rgb="FF000000"/>
      </top>
      <bottom style="thin">
        <color rgb="FFE7E6E6"/>
      </bottom>
    </border>
    <border>
      <left/>
      <right style="thin">
        <color rgb="FFE7E6E6"/>
      </right>
      <top style="medium">
        <color rgb="FF000000"/>
      </top>
      <bottom style="thin">
        <color rgb="FFE7E6E6"/>
      </bottom>
    </border>
    <border>
      <left/>
      <right style="medium">
        <color rgb="FF000000"/>
      </right>
      <top style="medium">
        <color rgb="FF000000"/>
      </top>
      <bottom style="thin">
        <color rgb="FFE7E6E6"/>
      </bottom>
    </border>
    <border>
      <left style="medium">
        <color rgb="FF000000"/>
      </left>
      <right style="thin">
        <color rgb="FFE7E6E6"/>
      </right>
      <top/>
      <bottom style="medium">
        <color rgb="FF000000"/>
      </bottom>
    </border>
    <border>
      <left/>
      <right style="thin">
        <color rgb="FFE7E6E6"/>
      </right>
      <top/>
      <bottom style="medium">
        <color rgb="FF000000"/>
      </bottom>
    </border>
    <border>
      <left/>
      <right style="thin">
        <color rgb="FFE7E6E6"/>
      </right>
      <top style="thin">
        <color rgb="FFE7E6E6"/>
      </top>
      <bottom style="medium">
        <color rgb="FF000000"/>
      </bottom>
    </border>
    <border>
      <left style="medium">
        <color rgb="FF000000"/>
      </left>
      <right style="thin">
        <color theme="1"/>
      </right>
      <top style="medium">
        <color rgb="FF000000"/>
      </top>
      <bottom/>
    </border>
    <border>
      <left style="thin">
        <color theme="1"/>
      </left>
      <right style="thin">
        <color theme="1"/>
      </right>
      <top style="medium">
        <color rgb="FF000000"/>
      </top>
      <bottom/>
    </border>
    <border>
      <left style="medium">
        <color rgb="FF000000"/>
      </left>
      <right style="thin">
        <color theme="1"/>
      </right>
      <top/>
      <bottom style="medium">
        <color rgb="FF000000"/>
      </bottom>
    </border>
    <border>
      <left style="thin">
        <color theme="1"/>
      </left>
      <right style="thin">
        <color theme="1"/>
      </right>
      <top/>
      <bottom style="medium">
        <color rgb="FF000000"/>
      </bottom>
    </border>
    <border>
      <left style="medium">
        <color rgb="FF000000"/>
      </left>
      <right style="thin">
        <color rgb="FFE7E6E6"/>
      </right>
      <top style="thin">
        <color rgb="FFE7E6E6"/>
      </top>
      <bottom style="thin">
        <color rgb="FFE7E6E6"/>
      </bottom>
    </border>
    <border>
      <left/>
      <right style="thin">
        <color rgb="FFE7E6E6"/>
      </right>
      <top style="thin">
        <color rgb="FFE7E6E6"/>
      </top>
      <bottom style="thin">
        <color rgb="FFE7E6E6"/>
      </bottom>
    </border>
    <border>
      <left/>
      <right style="medium">
        <color rgb="FF000000"/>
      </right>
      <top style="thin">
        <color rgb="FFE7E6E6"/>
      </top>
      <bottom style="thin">
        <color rgb="FFE7E6E6"/>
      </bottom>
    </border>
    <border>
      <left style="medium">
        <color rgb="FF000000"/>
      </left>
      <right style="thin">
        <color rgb="FFE7E6E6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E7E6E6"/>
      </left>
      <right style="thin">
        <color rgb="FFE7E6E6"/>
      </right>
      <top style="medium">
        <color rgb="FF000000"/>
      </top>
      <bottom style="thin">
        <color rgb="FFE7E6E6"/>
      </bottom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left style="medium">
        <color rgb="FF000000"/>
      </left>
      <right style="thin">
        <color rgb="FFE7E6E6"/>
      </right>
      <top/>
      <bottom style="thin">
        <color rgb="FFE7E6E6"/>
      </bottom>
    </border>
    <border>
      <left style="thin">
        <color rgb="FFE7E6E6"/>
      </left>
      <right style="thin">
        <color rgb="FFE7E6E6"/>
      </right>
      <top/>
      <bottom style="thin">
        <color rgb="FFE7E6E6"/>
      </bottom>
    </border>
    <border>
      <left/>
      <right style="medium">
        <color rgb="FF000000"/>
      </right>
      <top/>
      <bottom style="thin">
        <color rgb="FFE7E6E6"/>
      </bottom>
    </border>
    <border>
      <left style="thin">
        <color rgb="FFE7E6E6"/>
      </left>
      <right style="thin">
        <color rgb="FFE7E6E6"/>
      </right>
      <top/>
      <bottom style="medium">
        <color rgb="FF000000"/>
      </bottom>
    </border>
    <border>
      <left/>
      <right style="thin">
        <color rgb="FFE7E6E6"/>
      </right>
      <top/>
      <bottom style="thin">
        <color rgb="FFE7E6E6"/>
      </bottom>
    </border>
    <border>
      <left style="medium">
        <color rgb="FF000000"/>
      </left>
      <right style="thin">
        <color rgb="FFE7E6E6"/>
      </right>
      <top style="medium">
        <color rgb="FF000000"/>
      </top>
      <bottom style="medium">
        <color rgb="FF000000"/>
      </bottom>
    </border>
    <border>
      <left style="thin">
        <color rgb="FFE7E6E6"/>
      </left>
      <right style="thin">
        <color rgb="FFE7E6E6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BFBFBF"/>
      </left>
      <right style="thin">
        <color rgb="FF000000"/>
      </right>
      <top style="thin">
        <color rgb="FF000000"/>
      </top>
      <bottom/>
    </border>
    <border>
      <left style="thin">
        <color rgb="FFBFBFBF"/>
      </left>
      <right style="thin">
        <color rgb="FF000000"/>
      </right>
      <top/>
      <bottom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E7E6E6"/>
      </bottom>
    </border>
    <border>
      <left style="thin">
        <color rgb="FF000000"/>
      </left>
      <right style="thin">
        <color rgb="FFBFBFBF"/>
      </right>
      <top/>
      <bottom style="thin">
        <color rgb="FFE7E6E6"/>
      </bottom>
    </border>
    <border>
      <left style="thin">
        <color rgb="FFBFBFBF"/>
      </left>
      <right style="thin">
        <color rgb="FF000000"/>
      </right>
      <top/>
      <bottom style="thin">
        <color rgb="FFE7E6E6"/>
      </bottom>
    </border>
    <border>
      <left style="hair">
        <color rgb="FF000000"/>
      </left>
      <right/>
      <top/>
      <bottom style="thin">
        <color rgb="FFE7E6E6"/>
      </bottom>
    </border>
    <border>
      <left style="thin">
        <color rgb="FF000000"/>
      </left>
      <right/>
      <top/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 style="thin">
        <color rgb="FF000000"/>
      </left>
      <right style="thin">
        <color rgb="FFBFBFBF"/>
      </right>
      <top style="thin">
        <color rgb="FFE7E6E6"/>
      </top>
      <bottom style="thin">
        <color rgb="FFE7E6E6"/>
      </bottom>
    </border>
    <border>
      <left style="thin">
        <color rgb="FFBFBFBF"/>
      </left>
      <right style="thin">
        <color rgb="FF000000"/>
      </right>
      <top style="thin">
        <color rgb="FFE7E6E6"/>
      </top>
      <bottom style="thin">
        <color rgb="FFE7E6E6"/>
      </bottom>
    </border>
    <border>
      <left style="hair">
        <color rgb="FF000000"/>
      </left>
      <right/>
      <top style="thin">
        <color rgb="FFE7E6E6"/>
      </top>
      <bottom style="thin">
        <color rgb="FFE7E6E6"/>
      </bottom>
    </border>
    <border>
      <left style="thin">
        <color rgb="FF000000"/>
      </left>
      <right style="thin">
        <color rgb="FFBFBFBF"/>
      </right>
      <top/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128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2" fillId="2" borderId="1" pivotButton="0" quotePrefix="0" xfId="0"/>
    <xf numFmtId="43" fontId="3" fillId="3" borderId="2" pivotButton="0" quotePrefix="0" xfId="0"/>
    <xf numFmtId="0" fontId="2" fillId="3" borderId="2" pivotButton="0" quotePrefix="0" xfId="0"/>
    <xf numFmtId="164" fontId="2" fillId="3" borderId="2" pivotButton="0" quotePrefix="0" xfId="0"/>
    <xf numFmtId="164" fontId="2" fillId="3" borderId="3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4" borderId="4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vertical="top"/>
    </xf>
    <xf numFmtId="0" fontId="2" fillId="2" borderId="1" applyAlignment="1" pivotButton="0" quotePrefix="0" xfId="0">
      <alignment horizontal="center"/>
    </xf>
    <xf numFmtId="0" fontId="1" fillId="5" borderId="5" pivotButton="0" quotePrefix="0" xfId="0"/>
    <xf numFmtId="0" fontId="6" fillId="0" borderId="0" applyAlignment="1" pivotButton="0" quotePrefix="0" xfId="0">
      <alignment horizontal="center"/>
    </xf>
    <xf numFmtId="0" fontId="3" fillId="6" borderId="6" applyAlignment="1" pivotButton="0" quotePrefix="0" xfId="0">
      <alignment horizontal="center"/>
    </xf>
    <xf numFmtId="0" fontId="3" fillId="6" borderId="7" pivotButton="0" quotePrefix="0" xfId="0"/>
    <xf numFmtId="0" fontId="3" fillId="6" borderId="8" applyAlignment="1" pivotButton="0" quotePrefix="0" xfId="0">
      <alignment horizontal="center"/>
    </xf>
    <xf numFmtId="0" fontId="7" fillId="0" borderId="0" pivotButton="0" quotePrefix="0" xfId="0"/>
    <xf numFmtId="0" fontId="1" fillId="0" borderId="9" applyAlignment="1" pivotButton="0" quotePrefix="0" xfId="0">
      <alignment horizontal="center" vertical="center"/>
    </xf>
    <xf numFmtId="43" fontId="8" fillId="2" borderId="10" pivotButton="0" quotePrefix="0" xfId="0"/>
    <xf numFmtId="0" fontId="7" fillId="0" borderId="11" pivotButton="0" quotePrefix="0" xfId="0"/>
    <xf numFmtId="0" fontId="2" fillId="0" borderId="12" applyAlignment="1" pivotButton="0" quotePrefix="0" xfId="0">
      <alignment horizontal="center"/>
    </xf>
    <xf numFmtId="43" fontId="9" fillId="2" borderId="1" pivotButton="0" quotePrefix="0" xfId="0"/>
    <xf numFmtId="165" fontId="6" fillId="7" borderId="13" pivotButton="0" quotePrefix="0" xfId="0"/>
    <xf numFmtId="43" fontId="8" fillId="2" borderId="2" pivotButton="0" quotePrefix="0" xfId="0"/>
    <xf numFmtId="0" fontId="10" fillId="5" borderId="14" applyAlignment="1" pivotButton="0" quotePrefix="0" xfId="0">
      <alignment horizontal="center"/>
    </xf>
    <xf numFmtId="0" fontId="2" fillId="5" borderId="14" applyAlignment="1" pivotButton="0" quotePrefix="0" xfId="0">
      <alignment horizontal="right"/>
    </xf>
    <xf numFmtId="0" fontId="2" fillId="0" borderId="15" applyAlignment="1" pivotButton="0" quotePrefix="0" xfId="0">
      <alignment horizontal="center"/>
    </xf>
    <xf numFmtId="43" fontId="9" fillId="2" borderId="16" pivotButton="0" quotePrefix="0" xfId="0"/>
    <xf numFmtId="165" fontId="6" fillId="7" borderId="17" pivotButton="0" quotePrefix="0" xfId="0"/>
    <xf numFmtId="0" fontId="2" fillId="0" borderId="18" applyAlignment="1" pivotButton="0" quotePrefix="0" xfId="0">
      <alignment horizontal="center"/>
    </xf>
    <xf numFmtId="43" fontId="9" fillId="2" borderId="7" pivotButton="0" quotePrefix="0" xfId="0"/>
    <xf numFmtId="0" fontId="7" fillId="0" borderId="18" pivotButton="0" quotePrefix="0" xfId="0"/>
    <xf numFmtId="43" fontId="8" fillId="2" borderId="19" pivotButton="0" quotePrefix="0" xfId="0"/>
    <xf numFmtId="43" fontId="9" fillId="2" borderId="20" pivotButton="0" quotePrefix="0" xfId="0"/>
    <xf numFmtId="43" fontId="8" fillId="2" borderId="21" pivotButton="0" quotePrefix="0" xfId="0"/>
    <xf numFmtId="43" fontId="9" fillId="2" borderId="22" pivotButton="0" quotePrefix="0" xfId="0"/>
    <xf numFmtId="0" fontId="2" fillId="0" borderId="0" applyAlignment="1" pivotButton="0" quotePrefix="0" xfId="0">
      <alignment horizontal="center"/>
    </xf>
    <xf numFmtId="0" fontId="3" fillId="6" borderId="19" pivotButton="0" quotePrefix="0" xfId="0"/>
    <xf numFmtId="0" fontId="3" fillId="6" borderId="23" applyAlignment="1" pivotButton="0" quotePrefix="0" xfId="0">
      <alignment horizontal="center"/>
    </xf>
    <xf numFmtId="43" fontId="11" fillId="0" borderId="24" pivotButton="0" quotePrefix="0" xfId="0"/>
    <xf numFmtId="0" fontId="7" fillId="0" borderId="25" pivotButton="0" quotePrefix="0" xfId="0"/>
    <xf numFmtId="43" fontId="11" fillId="2" borderId="20" pivotButton="0" quotePrefix="0" xfId="0"/>
    <xf numFmtId="9" fontId="6" fillId="7" borderId="13" pivotButton="0" quotePrefix="0" xfId="0"/>
    <xf numFmtId="0" fontId="12" fillId="0" borderId="26" pivotButton="0" quotePrefix="0" xfId="0"/>
    <xf numFmtId="0" fontId="12" fillId="5" borderId="14" pivotButton="0" quotePrefix="0" xfId="0"/>
    <xf numFmtId="0" fontId="7" fillId="0" borderId="27" pivotButton="0" quotePrefix="0" xfId="0"/>
    <xf numFmtId="0" fontId="7" fillId="0" borderId="28" pivotButton="0" quotePrefix="0" xfId="0"/>
    <xf numFmtId="43" fontId="11" fillId="0" borderId="27" pivotButton="0" quotePrefix="0" xfId="0"/>
    <xf numFmtId="43" fontId="11" fillId="0" borderId="29" pivotButton="0" quotePrefix="0" xfId="0"/>
    <xf numFmtId="0" fontId="7" fillId="0" borderId="30" pivotButton="0" quotePrefix="0" xfId="0"/>
    <xf numFmtId="43" fontId="11" fillId="0" borderId="26" applyAlignment="1" pivotButton="0" quotePrefix="0" xfId="0">
      <alignment horizontal="left"/>
    </xf>
    <xf numFmtId="0" fontId="11" fillId="0" borderId="26" pivotButton="0" quotePrefix="0" xfId="0"/>
    <xf numFmtId="43" fontId="11" fillId="2" borderId="31" pivotButton="0" quotePrefix="0" xfId="0"/>
    <xf numFmtId="0" fontId="6" fillId="7" borderId="13" pivotButton="0" quotePrefix="0" xfId="0"/>
    <xf numFmtId="0" fontId="7" fillId="0" borderId="13" pivotButton="0" quotePrefix="0" xfId="0"/>
    <xf numFmtId="0" fontId="7" fillId="0" borderId="32" pivotButton="0" quotePrefix="0" xfId="0"/>
    <xf numFmtId="43" fontId="11" fillId="0" borderId="33" pivotButton="0" quotePrefix="0" xfId="0"/>
    <xf numFmtId="165" fontId="6" fillId="7" borderId="34" pivotButton="0" quotePrefix="0" xfId="0"/>
    <xf numFmtId="0" fontId="11" fillId="0" borderId="35" pivotButton="0" quotePrefix="0" xfId="0"/>
    <xf numFmtId="0" fontId="7" fillId="0" borderId="17" pivotButton="0" quotePrefix="0" xfId="0"/>
    <xf numFmtId="0" fontId="3" fillId="6" borderId="5" applyAlignment="1" pivotButton="0" quotePrefix="0" xfId="0">
      <alignment horizontal="center"/>
    </xf>
    <xf numFmtId="43" fontId="1" fillId="2" borderId="5" pivotButton="0" quotePrefix="0" xfId="0"/>
    <xf numFmtId="43" fontId="1" fillId="0" borderId="5" pivotButton="0" quotePrefix="0" xfId="0"/>
    <xf numFmtId="0" fontId="3" fillId="6" borderId="36" applyAlignment="1" pivotButton="0" quotePrefix="0" xfId="0">
      <alignment horizontal="center"/>
    </xf>
    <xf numFmtId="165" fontId="1" fillId="0" borderId="5" pivotButton="0" quotePrefix="0" xfId="0"/>
    <xf numFmtId="0" fontId="3" fillId="6" borderId="37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43" fontId="1" fillId="2" borderId="1" applyAlignment="1" pivotButton="0" quotePrefix="0" xfId="0">
      <alignment horizontal="left"/>
    </xf>
    <xf numFmtId="43" fontId="13" fillId="2" borderId="1" pivotButton="0" quotePrefix="0" xfId="0"/>
    <xf numFmtId="43" fontId="1" fillId="2" borderId="1" pivotButton="0" quotePrefix="0" xfId="0"/>
    <xf numFmtId="43" fontId="3" fillId="3" borderId="38" pivotButton="0" quotePrefix="0" xfId="0"/>
    <xf numFmtId="43" fontId="3" fillId="3" borderId="7" pivotButton="0" quotePrefix="0" xfId="0"/>
    <xf numFmtId="0" fontId="3" fillId="3" borderId="39" applyAlignment="1" pivotButton="0" quotePrefix="0" xfId="0">
      <alignment horizontal="center"/>
    </xf>
    <xf numFmtId="0" fontId="14" fillId="0" borderId="40" pivotButton="0" quotePrefix="0" xfId="0"/>
    <xf numFmtId="0" fontId="14" fillId="0" borderId="41" pivotButton="0" quotePrefix="0" xfId="0"/>
    <xf numFmtId="0" fontId="14" fillId="0" borderId="42" pivotButton="0" quotePrefix="0" xfId="0"/>
    <xf numFmtId="0" fontId="3" fillId="3" borderId="43" applyAlignment="1" pivotButton="0" quotePrefix="0" xfId="0">
      <alignment horizontal="center"/>
    </xf>
    <xf numFmtId="0" fontId="3" fillId="3" borderId="44" applyAlignment="1" pivotButton="0" quotePrefix="0" xfId="0">
      <alignment horizontal="center"/>
    </xf>
    <xf numFmtId="0" fontId="3" fillId="3" borderId="4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43" fontId="3" fillId="3" borderId="45" pivotButton="0" quotePrefix="0" xfId="0"/>
    <xf numFmtId="43" fontId="15" fillId="3" borderId="4" pivotButton="0" quotePrefix="0" xfId="0"/>
    <xf numFmtId="43" fontId="2" fillId="2" borderId="2" applyAlignment="1" pivotButton="0" quotePrefix="0" xfId="0">
      <alignment horizontal="center"/>
    </xf>
    <xf numFmtId="0" fontId="16" fillId="8" borderId="46" applyAlignment="1" pivotButton="0" quotePrefix="0" xfId="0">
      <alignment horizontal="center"/>
    </xf>
    <xf numFmtId="0" fontId="17" fillId="8" borderId="7" applyAlignment="1" pivotButton="0" quotePrefix="0" xfId="0">
      <alignment horizontal="center"/>
    </xf>
    <xf numFmtId="9" fontId="18" fillId="8" borderId="7" applyAlignment="1" pivotButton="0" quotePrefix="0" xfId="0">
      <alignment horizontal="center"/>
    </xf>
    <xf numFmtId="0" fontId="19" fillId="8" borderId="47" applyAlignment="1" pivotButton="0" quotePrefix="0" xfId="0">
      <alignment horizontal="center"/>
    </xf>
    <xf numFmtId="0" fontId="20" fillId="9" borderId="46" applyAlignment="1" pivotButton="0" quotePrefix="0" xfId="0">
      <alignment horizontal="center"/>
    </xf>
    <xf numFmtId="0" fontId="21" fillId="9" borderId="7" applyAlignment="1" pivotButton="0" quotePrefix="0" xfId="0">
      <alignment horizontal="center"/>
    </xf>
    <xf numFmtId="9" fontId="22" fillId="9" borderId="7" applyAlignment="1" pivotButton="0" quotePrefix="0" xfId="0">
      <alignment horizontal="center"/>
    </xf>
    <xf numFmtId="0" fontId="23" fillId="9" borderId="47" applyAlignment="1" pivotButton="0" quotePrefix="0" xfId="0">
      <alignment horizontal="center"/>
    </xf>
    <xf numFmtId="0" fontId="24" fillId="10" borderId="46" applyAlignment="1" pivotButton="0" quotePrefix="0" xfId="0">
      <alignment horizontal="center"/>
    </xf>
    <xf numFmtId="0" fontId="25" fillId="10" borderId="7" applyAlignment="1" pivotButton="0" quotePrefix="0" xfId="0">
      <alignment horizontal="center"/>
    </xf>
    <xf numFmtId="9" fontId="26" fillId="10" borderId="7" applyAlignment="1" pivotButton="0" quotePrefix="0" xfId="0">
      <alignment horizontal="center"/>
    </xf>
    <xf numFmtId="0" fontId="27" fillId="10" borderId="47" applyAlignment="1" pivotButton="0" quotePrefix="0" xfId="0">
      <alignment horizontal="center"/>
    </xf>
    <xf numFmtId="0" fontId="28" fillId="11" borderId="46" applyAlignment="1" pivotButton="0" quotePrefix="0" xfId="0">
      <alignment horizontal="center"/>
    </xf>
    <xf numFmtId="0" fontId="29" fillId="11" borderId="7" applyAlignment="1" pivotButton="0" quotePrefix="0" xfId="0">
      <alignment horizontal="center"/>
    </xf>
    <xf numFmtId="9" fontId="30" fillId="11" borderId="7" applyAlignment="1" pivotButton="0" quotePrefix="0" xfId="0">
      <alignment horizontal="center"/>
    </xf>
    <xf numFmtId="0" fontId="31" fillId="11" borderId="47" applyAlignment="1" pivotButton="0" quotePrefix="0" xfId="0">
      <alignment horizontal="center"/>
    </xf>
    <xf numFmtId="0" fontId="32" fillId="12" borderId="46" applyAlignment="1" pivotButton="0" quotePrefix="0" xfId="0">
      <alignment horizontal="center"/>
    </xf>
    <xf numFmtId="0" fontId="33" fillId="12" borderId="7" applyAlignment="1" pivotButton="0" quotePrefix="0" xfId="0">
      <alignment horizontal="center"/>
    </xf>
    <xf numFmtId="9" fontId="34" fillId="12" borderId="7" applyAlignment="1" pivotButton="0" quotePrefix="0" xfId="0">
      <alignment horizontal="center"/>
    </xf>
    <xf numFmtId="0" fontId="35" fillId="12" borderId="47" applyAlignment="1" pivotButton="0" quotePrefix="0" xfId="0">
      <alignment horizontal="center"/>
    </xf>
    <xf numFmtId="0" fontId="36" fillId="13" borderId="46" applyAlignment="1" pivotButton="0" quotePrefix="0" xfId="0">
      <alignment horizontal="center"/>
    </xf>
    <xf numFmtId="0" fontId="37" fillId="13" borderId="7" applyAlignment="1" pivotButton="0" quotePrefix="0" xfId="0">
      <alignment horizontal="center"/>
    </xf>
    <xf numFmtId="9" fontId="38" fillId="13" borderId="7" applyAlignment="1" pivotButton="0" quotePrefix="0" xfId="0">
      <alignment horizontal="center"/>
    </xf>
    <xf numFmtId="0" fontId="39" fillId="13" borderId="47" applyAlignment="1" pivotButton="0" quotePrefix="0" xfId="0">
      <alignment horizontal="center"/>
    </xf>
    <xf numFmtId="0" fontId="40" fillId="9" borderId="46" applyAlignment="1" pivotButton="0" quotePrefix="0" xfId="0">
      <alignment horizontal="center"/>
    </xf>
    <xf numFmtId="0" fontId="41" fillId="9" borderId="6" applyAlignment="1" pivotButton="0" quotePrefix="0" xfId="0">
      <alignment horizontal="right"/>
    </xf>
    <xf numFmtId="0" fontId="42" fillId="9" borderId="1" applyAlignment="1" pivotButton="0" quotePrefix="0" xfId="0">
      <alignment horizontal="right"/>
    </xf>
    <xf numFmtId="43" fontId="2" fillId="2" borderId="1" pivotButton="0" quotePrefix="0" xfId="0"/>
    <xf numFmtId="43" fontId="43" fillId="2" borderId="48" pivotButton="0" quotePrefix="0" xfId="0"/>
    <xf numFmtId="165" fontId="2" fillId="2" borderId="1" pivotButton="0" quotePrefix="0" xfId="0"/>
    <xf numFmtId="165" fontId="8" fillId="4" borderId="49" applyAlignment="1" pivotButton="0" quotePrefix="0" xfId="0">
      <alignment horizontal="right"/>
    </xf>
    <xf numFmtId="165" fontId="2" fillId="8" borderId="1" pivotButton="0" quotePrefix="0" xfId="0"/>
    <xf numFmtId="165" fontId="2" fillId="8" borderId="1" applyAlignment="1" pivotButton="0" quotePrefix="0" xfId="0">
      <alignment horizontal="right"/>
    </xf>
    <xf numFmtId="165" fontId="2" fillId="8" borderId="50" applyAlignment="1" pivotButton="0" quotePrefix="0" xfId="0">
      <alignment horizontal="right"/>
    </xf>
    <xf numFmtId="165" fontId="2" fillId="9" borderId="1" pivotButton="0" quotePrefix="0" xfId="0"/>
    <xf numFmtId="165" fontId="2" fillId="9" borderId="1" applyAlignment="1" pivotButton="0" quotePrefix="0" xfId="0">
      <alignment horizontal="right"/>
    </xf>
    <xf numFmtId="165" fontId="2" fillId="9" borderId="50" applyAlignment="1" pivotButton="0" quotePrefix="0" xfId="0">
      <alignment horizontal="right"/>
    </xf>
    <xf numFmtId="165" fontId="2" fillId="10" borderId="1" pivotButton="0" quotePrefix="0" xfId="0"/>
    <xf numFmtId="165" fontId="2" fillId="10" borderId="1" applyAlignment="1" pivotButton="0" quotePrefix="0" xfId="0">
      <alignment horizontal="right"/>
    </xf>
    <xf numFmtId="165" fontId="2" fillId="10" borderId="50" applyAlignment="1" pivotButton="0" quotePrefix="0" xfId="0">
      <alignment horizontal="right"/>
    </xf>
    <xf numFmtId="165" fontId="8" fillId="4" borderId="49" applyAlignment="1" pivotButton="0" quotePrefix="0" xfId="0">
      <alignment horizontal="right"/>
    </xf>
    <xf numFmtId="165" fontId="2" fillId="11" borderId="1" pivotButton="0" quotePrefix="0" xfId="0"/>
    <xf numFmtId="165" fontId="2" fillId="11" borderId="1" applyAlignment="1" pivotButton="0" quotePrefix="0" xfId="0">
      <alignment horizontal="right"/>
    </xf>
    <xf numFmtId="165" fontId="2" fillId="11" borderId="50" applyAlignment="1" pivotButton="0" quotePrefix="0" xfId="0">
      <alignment horizontal="right"/>
    </xf>
    <xf numFmtId="165" fontId="2" fillId="12" borderId="1" pivotButton="0" quotePrefix="0" xfId="0"/>
    <xf numFmtId="165" fontId="2" fillId="12" borderId="1" applyAlignment="1" pivotButton="0" quotePrefix="0" xfId="0">
      <alignment horizontal="right"/>
    </xf>
    <xf numFmtId="165" fontId="2" fillId="12" borderId="50" applyAlignment="1" pivotButton="0" quotePrefix="0" xfId="0">
      <alignment horizontal="right"/>
    </xf>
    <xf numFmtId="165" fontId="2" fillId="13" borderId="1" pivotButton="0" quotePrefix="0" xfId="0"/>
    <xf numFmtId="165" fontId="2" fillId="13" borderId="1" applyAlignment="1" pivotButton="0" quotePrefix="0" xfId="0">
      <alignment horizontal="right"/>
    </xf>
    <xf numFmtId="165" fontId="2" fillId="13" borderId="50" applyAlignment="1" pivotButton="0" quotePrefix="0" xfId="0">
      <alignment horizontal="right"/>
    </xf>
    <xf numFmtId="165" fontId="1" fillId="9" borderId="20" applyAlignment="1" pivotButton="0" quotePrefix="0" xfId="0">
      <alignment horizontal="right"/>
    </xf>
    <xf numFmtId="165" fontId="1" fillId="9" borderId="48" applyAlignment="1" pivotButton="0" quotePrefix="0" xfId="0">
      <alignment horizontal="right"/>
    </xf>
    <xf numFmtId="165" fontId="1" fillId="9" borderId="1" applyAlignment="1" pivotButton="0" quotePrefix="0" xfId="0">
      <alignment horizontal="right"/>
    </xf>
    <xf numFmtId="3" fontId="1" fillId="9" borderId="1" applyAlignment="1" pivotButton="0" quotePrefix="0" xfId="0">
      <alignment horizontal="right"/>
    </xf>
    <xf numFmtId="165" fontId="2" fillId="8" borderId="1" applyAlignment="1" pivotButton="0" quotePrefix="0" xfId="0">
      <alignment horizontal="center"/>
    </xf>
    <xf numFmtId="165" fontId="2" fillId="9" borderId="1" applyAlignment="1" pivotButton="0" quotePrefix="0" xfId="0">
      <alignment horizontal="center"/>
    </xf>
    <xf numFmtId="165" fontId="2" fillId="10" borderId="1" applyAlignment="1" pivotButton="0" quotePrefix="0" xfId="0">
      <alignment horizontal="center"/>
    </xf>
    <xf numFmtId="165" fontId="2" fillId="11" borderId="1" applyAlignment="1" pivotButton="0" quotePrefix="0" xfId="0">
      <alignment horizontal="center"/>
    </xf>
    <xf numFmtId="165" fontId="2" fillId="12" borderId="1" applyAlignment="1" pivotButton="0" quotePrefix="0" xfId="0">
      <alignment horizontal="center"/>
    </xf>
    <xf numFmtId="165" fontId="2" fillId="13" borderId="1" applyAlignment="1" pivotButton="0" quotePrefix="0" xfId="0">
      <alignment horizontal="center"/>
    </xf>
    <xf numFmtId="43" fontId="43" fillId="2" borderId="48" applyAlignment="1" pivotButton="0" quotePrefix="0" xfId="0">
      <alignment horizontal="left"/>
    </xf>
    <xf numFmtId="43" fontId="3" fillId="3" borderId="51" pivotButton="0" quotePrefix="0" xfId="0"/>
    <xf numFmtId="43" fontId="44" fillId="3" borderId="52" pivotButton="0" quotePrefix="0" xfId="0"/>
    <xf numFmtId="43" fontId="2" fillId="2" borderId="1" applyAlignment="1" pivotButton="0" quotePrefix="0" xfId="0">
      <alignment horizontal="center"/>
    </xf>
    <xf numFmtId="0" fontId="45" fillId="8" borderId="20" applyAlignment="1" pivotButton="0" quotePrefix="0" xfId="0">
      <alignment horizontal="center"/>
    </xf>
    <xf numFmtId="0" fontId="46" fillId="8" borderId="1" applyAlignment="1" pivotButton="0" quotePrefix="0" xfId="0">
      <alignment horizontal="center"/>
    </xf>
    <xf numFmtId="9" fontId="47" fillId="8" borderId="1" applyAlignment="1" pivotButton="0" quotePrefix="0" xfId="0">
      <alignment horizontal="center"/>
    </xf>
    <xf numFmtId="0" fontId="48" fillId="8" borderId="50" applyAlignment="1" pivotButton="0" quotePrefix="0" xfId="0">
      <alignment horizontal="center"/>
    </xf>
    <xf numFmtId="0" fontId="49" fillId="9" borderId="20" applyAlignment="1" pivotButton="0" quotePrefix="0" xfId="0">
      <alignment horizontal="center"/>
    </xf>
    <xf numFmtId="0" fontId="50" fillId="9" borderId="1" applyAlignment="1" pivotButton="0" quotePrefix="0" xfId="0">
      <alignment horizontal="center"/>
    </xf>
    <xf numFmtId="9" fontId="51" fillId="9" borderId="1" applyAlignment="1" pivotButton="0" quotePrefix="0" xfId="0">
      <alignment horizontal="center"/>
    </xf>
    <xf numFmtId="0" fontId="52" fillId="9" borderId="50" applyAlignment="1" pivotButton="0" quotePrefix="0" xfId="0">
      <alignment horizontal="center"/>
    </xf>
    <xf numFmtId="0" fontId="53" fillId="10" borderId="20" applyAlignment="1" pivotButton="0" quotePrefix="0" xfId="0">
      <alignment horizontal="center"/>
    </xf>
    <xf numFmtId="0" fontId="54" fillId="10" borderId="1" applyAlignment="1" pivotButton="0" quotePrefix="0" xfId="0">
      <alignment horizontal="center"/>
    </xf>
    <xf numFmtId="9" fontId="55" fillId="10" borderId="1" applyAlignment="1" pivotButton="0" quotePrefix="0" xfId="0">
      <alignment horizontal="center"/>
    </xf>
    <xf numFmtId="0" fontId="56" fillId="10" borderId="50" applyAlignment="1" pivotButton="0" quotePrefix="0" xfId="0">
      <alignment horizontal="center"/>
    </xf>
    <xf numFmtId="0" fontId="57" fillId="11" borderId="20" applyAlignment="1" pivotButton="0" quotePrefix="0" xfId="0">
      <alignment horizontal="center"/>
    </xf>
    <xf numFmtId="0" fontId="58" fillId="11" borderId="1" applyAlignment="1" pivotButton="0" quotePrefix="0" xfId="0">
      <alignment horizontal="center"/>
    </xf>
    <xf numFmtId="9" fontId="59" fillId="11" borderId="1" applyAlignment="1" pivotButton="0" quotePrefix="0" xfId="0">
      <alignment horizontal="center"/>
    </xf>
    <xf numFmtId="0" fontId="60" fillId="11" borderId="50" applyAlignment="1" pivotButton="0" quotePrefix="0" xfId="0">
      <alignment horizontal="center"/>
    </xf>
    <xf numFmtId="0" fontId="61" fillId="12" borderId="20" applyAlignment="1" pivotButton="0" quotePrefix="0" xfId="0">
      <alignment horizontal="center"/>
    </xf>
    <xf numFmtId="0" fontId="62" fillId="12" borderId="1" applyAlignment="1" pivotButton="0" quotePrefix="0" xfId="0">
      <alignment horizontal="center"/>
    </xf>
    <xf numFmtId="9" fontId="63" fillId="12" borderId="1" applyAlignment="1" pivotButton="0" quotePrefix="0" xfId="0">
      <alignment horizontal="center"/>
    </xf>
    <xf numFmtId="0" fontId="64" fillId="12" borderId="50" applyAlignment="1" pivotButton="0" quotePrefix="0" xfId="0">
      <alignment horizontal="center"/>
    </xf>
    <xf numFmtId="0" fontId="65" fillId="13" borderId="20" applyAlignment="1" pivotButton="0" quotePrefix="0" xfId="0">
      <alignment horizontal="center"/>
    </xf>
    <xf numFmtId="0" fontId="66" fillId="13" borderId="1" applyAlignment="1" pivotButton="0" quotePrefix="0" xfId="0">
      <alignment horizontal="center"/>
    </xf>
    <xf numFmtId="9" fontId="67" fillId="13" borderId="1" applyAlignment="1" pivotButton="0" quotePrefix="0" xfId="0">
      <alignment horizontal="center"/>
    </xf>
    <xf numFmtId="0" fontId="68" fillId="13" borderId="50" applyAlignment="1" pivotButton="0" quotePrefix="0" xfId="0">
      <alignment horizontal="center"/>
    </xf>
    <xf numFmtId="0" fontId="69" fillId="9" borderId="20" applyAlignment="1" pivotButton="0" quotePrefix="0" xfId="0">
      <alignment horizontal="center"/>
    </xf>
    <xf numFmtId="0" fontId="1" fillId="9" borderId="48" applyAlignment="1" pivotButton="0" quotePrefix="0" xfId="0">
      <alignment horizontal="right"/>
    </xf>
    <xf numFmtId="0" fontId="1" fillId="9" borderId="1" applyAlignment="1" pivotButton="0" quotePrefix="0" xfId="0">
      <alignment horizontal="right"/>
    </xf>
    <xf numFmtId="165" fontId="1" fillId="4" borderId="49" applyAlignment="1" pivotButton="0" quotePrefix="0" xfId="0">
      <alignment horizontal="right"/>
    </xf>
    <xf numFmtId="43" fontId="70" fillId="3" borderId="52" pivotButton="0" quotePrefix="0" xfId="0"/>
    <xf numFmtId="165" fontId="71" fillId="2" borderId="1" pivotButton="0" quotePrefix="0" xfId="0"/>
    <xf numFmtId="0" fontId="2" fillId="10" borderId="20" applyAlignment="1" pivotButton="0" quotePrefix="0" xfId="0">
      <alignment horizontal="right"/>
    </xf>
    <xf numFmtId="0" fontId="2" fillId="10" borderId="1" applyAlignment="1" pivotButton="0" quotePrefix="0" xfId="0">
      <alignment horizontal="right"/>
    </xf>
    <xf numFmtId="0" fontId="2" fillId="10" borderId="50" applyAlignment="1" pivotButton="0" quotePrefix="0" xfId="0">
      <alignment horizontal="right"/>
    </xf>
    <xf numFmtId="0" fontId="2" fillId="11" borderId="20" applyAlignment="1" pivotButton="0" quotePrefix="0" xfId="0">
      <alignment horizontal="right"/>
    </xf>
    <xf numFmtId="0" fontId="2" fillId="11" borderId="1" applyAlignment="1" pivotButton="0" quotePrefix="0" xfId="0">
      <alignment horizontal="right"/>
    </xf>
    <xf numFmtId="0" fontId="2" fillId="11" borderId="50" applyAlignment="1" pivotButton="0" quotePrefix="0" xfId="0">
      <alignment horizontal="right"/>
    </xf>
    <xf numFmtId="0" fontId="2" fillId="12" borderId="20" applyAlignment="1" pivotButton="0" quotePrefix="0" xfId="0">
      <alignment horizontal="right"/>
    </xf>
    <xf numFmtId="0" fontId="2" fillId="12" borderId="1" applyAlignment="1" pivotButton="0" quotePrefix="0" xfId="0">
      <alignment horizontal="right"/>
    </xf>
    <xf numFmtId="0" fontId="2" fillId="12" borderId="50" applyAlignment="1" pivotButton="0" quotePrefix="0" xfId="0">
      <alignment horizontal="right"/>
    </xf>
    <xf numFmtId="0" fontId="2" fillId="13" borderId="20" applyAlignment="1" pivotButton="0" quotePrefix="0" xfId="0">
      <alignment horizontal="right"/>
    </xf>
    <xf numFmtId="0" fontId="2" fillId="13" borderId="1" applyAlignment="1" pivotButton="0" quotePrefix="0" xfId="0">
      <alignment horizontal="right"/>
    </xf>
    <xf numFmtId="0" fontId="2" fillId="13" borderId="50" applyAlignment="1" pivotButton="0" quotePrefix="0" xfId="0">
      <alignment horizontal="right"/>
    </xf>
    <xf numFmtId="0" fontId="2" fillId="8" borderId="20" applyAlignment="1" pivotButton="0" quotePrefix="0" xfId="0">
      <alignment horizontal="right"/>
    </xf>
    <xf numFmtId="0" fontId="2" fillId="8" borderId="1" applyAlignment="1" pivotButton="0" quotePrefix="0" xfId="0">
      <alignment horizontal="right"/>
    </xf>
    <xf numFmtId="0" fontId="2" fillId="8" borderId="50" applyAlignment="1" pivotButton="0" quotePrefix="0" xfId="0">
      <alignment horizontal="right"/>
    </xf>
    <xf numFmtId="0" fontId="2" fillId="9" borderId="20" applyAlignment="1" pivotButton="0" quotePrefix="0" xfId="0">
      <alignment horizontal="right"/>
    </xf>
    <xf numFmtId="0" fontId="2" fillId="9" borderId="1" applyAlignment="1" pivotButton="0" quotePrefix="0" xfId="0">
      <alignment horizontal="right"/>
    </xf>
    <xf numFmtId="0" fontId="2" fillId="9" borderId="50" applyAlignment="1" pivotButton="0" quotePrefix="0" xfId="0">
      <alignment horizontal="right"/>
    </xf>
    <xf numFmtId="43" fontId="71" fillId="2" borderId="1" pivotButton="0" quotePrefix="0" xfId="0"/>
    <xf numFmtId="165" fontId="12" fillId="8" borderId="1" applyAlignment="1" pivotButton="0" quotePrefix="0" xfId="0">
      <alignment horizontal="center"/>
    </xf>
    <xf numFmtId="165" fontId="12" fillId="8" borderId="50" applyAlignment="1" pivotButton="0" quotePrefix="0" xfId="0">
      <alignment horizontal="center"/>
    </xf>
    <xf numFmtId="165" fontId="12" fillId="9" borderId="1" applyAlignment="1" pivotButton="0" quotePrefix="0" xfId="0">
      <alignment horizontal="center"/>
    </xf>
    <xf numFmtId="165" fontId="12" fillId="9" borderId="50" applyAlignment="1" pivotButton="0" quotePrefix="0" xfId="0">
      <alignment horizontal="center"/>
    </xf>
    <xf numFmtId="165" fontId="12" fillId="10" borderId="1" applyAlignment="1" pivotButton="0" quotePrefix="0" xfId="0">
      <alignment horizontal="center"/>
    </xf>
    <xf numFmtId="165" fontId="12" fillId="10" borderId="50" applyAlignment="1" pivotButton="0" quotePrefix="0" xfId="0">
      <alignment horizontal="center"/>
    </xf>
    <xf numFmtId="165" fontId="12" fillId="11" borderId="1" applyAlignment="1" pivotButton="0" quotePrefix="0" xfId="0">
      <alignment horizontal="center"/>
    </xf>
    <xf numFmtId="165" fontId="12" fillId="11" borderId="50" applyAlignment="1" pivotButton="0" quotePrefix="0" xfId="0">
      <alignment horizontal="center"/>
    </xf>
    <xf numFmtId="165" fontId="12" fillId="12" borderId="1" applyAlignment="1" pivotButton="0" quotePrefix="0" xfId="0">
      <alignment horizontal="center"/>
    </xf>
    <xf numFmtId="165" fontId="12" fillId="12" borderId="50" applyAlignment="1" pivotButton="0" quotePrefix="0" xfId="0">
      <alignment horizontal="center"/>
    </xf>
    <xf numFmtId="165" fontId="12" fillId="13" borderId="1" applyAlignment="1" pivotButton="0" quotePrefix="0" xfId="0">
      <alignment horizontal="center"/>
    </xf>
    <xf numFmtId="165" fontId="12" fillId="13" borderId="50" applyAlignment="1" pivotButton="0" quotePrefix="0" xfId="0">
      <alignment horizontal="center"/>
    </xf>
    <xf numFmtId="165" fontId="2" fillId="8" borderId="20" applyAlignment="1" pivotButton="0" quotePrefix="0" xfId="0">
      <alignment horizontal="right"/>
    </xf>
    <xf numFmtId="165" fontId="2" fillId="9" borderId="20" applyAlignment="1" pivotButton="0" quotePrefix="0" xfId="0">
      <alignment horizontal="right"/>
    </xf>
    <xf numFmtId="165" fontId="2" fillId="10" borderId="20" applyAlignment="1" pivotButton="0" quotePrefix="0" xfId="0">
      <alignment horizontal="right"/>
    </xf>
    <xf numFmtId="165" fontId="2" fillId="11" borderId="20" applyAlignment="1" pivotButton="0" quotePrefix="0" xfId="0">
      <alignment horizontal="right"/>
    </xf>
    <xf numFmtId="165" fontId="2" fillId="12" borderId="20" applyAlignment="1" pivotButton="0" quotePrefix="0" xfId="0">
      <alignment horizontal="right"/>
    </xf>
    <xf numFmtId="165" fontId="2" fillId="13" borderId="20" applyAlignment="1" pivotButton="0" quotePrefix="0" xfId="0">
      <alignment horizontal="right"/>
    </xf>
    <xf numFmtId="43" fontId="2" fillId="2" borderId="53" pivotButton="0" quotePrefix="0" xfId="0"/>
    <xf numFmtId="165" fontId="2" fillId="8" borderId="22" applyAlignment="1" pivotButton="0" quotePrefix="0" xfId="0">
      <alignment horizontal="right"/>
    </xf>
    <xf numFmtId="165" fontId="2" fillId="8" borderId="16" applyAlignment="1" pivotButton="0" quotePrefix="0" xfId="0">
      <alignment horizontal="right"/>
    </xf>
    <xf numFmtId="165" fontId="2" fillId="8" borderId="54" applyAlignment="1" pivotButton="0" quotePrefix="0" xfId="0">
      <alignment horizontal="right"/>
    </xf>
    <xf numFmtId="165" fontId="2" fillId="9" borderId="22" applyAlignment="1" pivotButton="0" quotePrefix="0" xfId="0">
      <alignment horizontal="right"/>
    </xf>
    <xf numFmtId="165" fontId="2" fillId="9" borderId="16" applyAlignment="1" pivotButton="0" quotePrefix="0" xfId="0">
      <alignment horizontal="right"/>
    </xf>
    <xf numFmtId="165" fontId="2" fillId="9" borderId="54" applyAlignment="1" pivotButton="0" quotePrefix="0" xfId="0">
      <alignment horizontal="right"/>
    </xf>
    <xf numFmtId="165" fontId="2" fillId="10" borderId="22" applyAlignment="1" pivotButton="0" quotePrefix="0" xfId="0">
      <alignment horizontal="right"/>
    </xf>
    <xf numFmtId="165" fontId="2" fillId="10" borderId="16" applyAlignment="1" pivotButton="0" quotePrefix="0" xfId="0">
      <alignment horizontal="right"/>
    </xf>
    <xf numFmtId="165" fontId="2" fillId="10" borderId="54" applyAlignment="1" pivotButton="0" quotePrefix="0" xfId="0">
      <alignment horizontal="right"/>
    </xf>
    <xf numFmtId="165" fontId="2" fillId="11" borderId="22" applyAlignment="1" pivotButton="0" quotePrefix="0" xfId="0">
      <alignment horizontal="right"/>
    </xf>
    <xf numFmtId="165" fontId="2" fillId="11" borderId="16" applyAlignment="1" pivotButton="0" quotePrefix="0" xfId="0">
      <alignment horizontal="right"/>
    </xf>
    <xf numFmtId="165" fontId="2" fillId="11" borderId="54" applyAlignment="1" pivotButton="0" quotePrefix="0" xfId="0">
      <alignment horizontal="right"/>
    </xf>
    <xf numFmtId="165" fontId="2" fillId="12" borderId="22" applyAlignment="1" pivotButton="0" quotePrefix="0" xfId="0">
      <alignment horizontal="right"/>
    </xf>
    <xf numFmtId="165" fontId="2" fillId="12" borderId="16" applyAlignment="1" pivotButton="0" quotePrefix="0" xfId="0">
      <alignment horizontal="right"/>
    </xf>
    <xf numFmtId="165" fontId="2" fillId="12" borderId="54" applyAlignment="1" pivotButton="0" quotePrefix="0" xfId="0">
      <alignment horizontal="right"/>
    </xf>
    <xf numFmtId="165" fontId="2" fillId="13" borderId="22" applyAlignment="1" pivotButton="0" quotePrefix="0" xfId="0">
      <alignment horizontal="right"/>
    </xf>
    <xf numFmtId="165" fontId="2" fillId="13" borderId="16" applyAlignment="1" pivotButton="0" quotePrefix="0" xfId="0">
      <alignment horizontal="right"/>
    </xf>
    <xf numFmtId="165" fontId="2" fillId="13" borderId="54" applyAlignment="1" pivotButton="0" quotePrefix="0" xfId="0">
      <alignment horizontal="right"/>
    </xf>
    <xf numFmtId="165" fontId="1" fillId="9" borderId="22" applyAlignment="1" pivotButton="0" quotePrefix="0" xfId="0">
      <alignment horizontal="right"/>
    </xf>
    <xf numFmtId="165" fontId="1" fillId="9" borderId="55" applyAlignment="1" pivotButton="0" quotePrefix="0" xfId="0">
      <alignment horizontal="right"/>
    </xf>
    <xf numFmtId="43" fontId="72" fillId="3" borderId="56" pivotButton="0" quotePrefix="0" xfId="0"/>
    <xf numFmtId="43" fontId="2" fillId="2" borderId="2" pivotButton="0" quotePrefix="0" xfId="0"/>
    <xf numFmtId="49" fontId="1" fillId="8" borderId="46" applyAlignment="1" pivotButton="0" quotePrefix="0" xfId="0">
      <alignment horizontal="right"/>
    </xf>
    <xf numFmtId="165" fontId="1" fillId="8" borderId="47" applyAlignment="1" pivotButton="0" quotePrefix="0" xfId="0">
      <alignment horizontal="right"/>
    </xf>
    <xf numFmtId="49" fontId="1" fillId="9" borderId="46" applyAlignment="1" pivotButton="0" quotePrefix="0" xfId="0">
      <alignment horizontal="right"/>
    </xf>
    <xf numFmtId="165" fontId="1" fillId="9" borderId="47" applyAlignment="1" pivotButton="0" quotePrefix="0" xfId="0">
      <alignment horizontal="right"/>
    </xf>
    <xf numFmtId="49" fontId="1" fillId="10" borderId="46" applyAlignment="1" pivotButton="0" quotePrefix="0" xfId="0">
      <alignment horizontal="right"/>
    </xf>
    <xf numFmtId="165" fontId="1" fillId="10" borderId="47" applyAlignment="1" pivotButton="0" quotePrefix="0" xfId="0">
      <alignment horizontal="right"/>
    </xf>
    <xf numFmtId="49" fontId="1" fillId="11" borderId="46" applyAlignment="1" pivotButton="0" quotePrefix="0" xfId="0">
      <alignment horizontal="right"/>
    </xf>
    <xf numFmtId="165" fontId="1" fillId="11" borderId="47" applyAlignment="1" pivotButton="0" quotePrefix="0" xfId="0">
      <alignment horizontal="right"/>
    </xf>
    <xf numFmtId="49" fontId="1" fillId="12" borderId="46" applyAlignment="1" pivotButton="0" quotePrefix="0" xfId="0">
      <alignment horizontal="right"/>
    </xf>
    <xf numFmtId="165" fontId="1" fillId="12" borderId="47" applyAlignment="1" pivotButton="0" quotePrefix="0" xfId="0">
      <alignment horizontal="right"/>
    </xf>
    <xf numFmtId="49" fontId="1" fillId="13" borderId="46" applyAlignment="1" pivotButton="0" quotePrefix="0" xfId="0">
      <alignment horizontal="right"/>
    </xf>
    <xf numFmtId="165" fontId="1" fillId="13" borderId="47" applyAlignment="1" pivotButton="0" quotePrefix="0" xfId="0">
      <alignment horizontal="right"/>
    </xf>
    <xf numFmtId="43" fontId="71" fillId="2" borderId="1" applyAlignment="1" pivotButton="0" quotePrefix="0" xfId="0">
      <alignment horizontal="center" wrapText="1"/>
    </xf>
    <xf numFmtId="43" fontId="73" fillId="2" borderId="1" applyAlignment="1" pivotButton="0" quotePrefix="0" xfId="0">
      <alignment horizontal="center" wrapText="1"/>
    </xf>
    <xf numFmtId="43" fontId="2" fillId="2" borderId="1" applyAlignment="1" pivotButton="0" quotePrefix="0" xfId="0">
      <alignment horizontal="center" wrapText="1"/>
    </xf>
    <xf numFmtId="49" fontId="1" fillId="8" borderId="57" applyAlignment="1" pivotButton="0" quotePrefix="0" xfId="0">
      <alignment horizontal="right"/>
    </xf>
    <xf numFmtId="165" fontId="1" fillId="8" borderId="58" applyAlignment="1" pivotButton="0" quotePrefix="0" xfId="0">
      <alignment horizontal="right"/>
    </xf>
    <xf numFmtId="0" fontId="2" fillId="2" borderId="1" applyAlignment="1" pivotButton="0" quotePrefix="0" xfId="0">
      <alignment horizontal="center" wrapText="1"/>
    </xf>
    <xf numFmtId="49" fontId="1" fillId="9" borderId="57" applyAlignment="1" pivotButton="0" quotePrefix="0" xfId="0">
      <alignment horizontal="right"/>
    </xf>
    <xf numFmtId="165" fontId="1" fillId="9" borderId="58" applyAlignment="1" pivotButton="0" quotePrefix="0" xfId="0">
      <alignment horizontal="right"/>
    </xf>
    <xf numFmtId="49" fontId="1" fillId="10" borderId="57" applyAlignment="1" pivotButton="0" quotePrefix="0" xfId="0">
      <alignment horizontal="right"/>
    </xf>
    <xf numFmtId="165" fontId="1" fillId="10" borderId="58" applyAlignment="1" pivotButton="0" quotePrefix="0" xfId="0">
      <alignment horizontal="right"/>
    </xf>
    <xf numFmtId="49" fontId="1" fillId="11" borderId="57" applyAlignment="1" pivotButton="0" quotePrefix="0" xfId="0">
      <alignment horizontal="right"/>
    </xf>
    <xf numFmtId="165" fontId="1" fillId="11" borderId="58" applyAlignment="1" pivotButton="0" quotePrefix="0" xfId="0">
      <alignment horizontal="right"/>
    </xf>
    <xf numFmtId="49" fontId="1" fillId="12" borderId="57" applyAlignment="1" pivotButton="0" quotePrefix="0" xfId="0">
      <alignment horizontal="right"/>
    </xf>
    <xf numFmtId="165" fontId="1" fillId="12" borderId="58" applyAlignment="1" pivotButton="0" quotePrefix="0" xfId="0">
      <alignment horizontal="right"/>
    </xf>
    <xf numFmtId="49" fontId="1" fillId="13" borderId="57" applyAlignment="1" pivotButton="0" quotePrefix="0" xfId="0">
      <alignment horizontal="right"/>
    </xf>
    <xf numFmtId="165" fontId="1" fillId="13" borderId="58" applyAlignment="1" pivotButton="0" quotePrefix="0" xfId="0">
      <alignment horizontal="right"/>
    </xf>
    <xf numFmtId="43" fontId="8" fillId="2" borderId="1" pivotButton="0" quotePrefix="0" xfId="0"/>
    <xf numFmtId="43" fontId="15" fillId="2" borderId="1" pivotButton="0" quotePrefix="0" xfId="0"/>
    <xf numFmtId="49" fontId="1" fillId="8" borderId="20" applyAlignment="1" pivotButton="0" quotePrefix="0" xfId="0">
      <alignment horizontal="right"/>
    </xf>
    <xf numFmtId="165" fontId="1" fillId="8" borderId="50" applyAlignment="1" pivotButton="0" quotePrefix="0" xfId="0">
      <alignment horizontal="right"/>
    </xf>
    <xf numFmtId="49" fontId="1" fillId="9" borderId="20" applyAlignment="1" pivotButton="0" quotePrefix="0" xfId="0">
      <alignment horizontal="right"/>
    </xf>
    <xf numFmtId="165" fontId="1" fillId="9" borderId="50" applyAlignment="1" pivotButton="0" quotePrefix="0" xfId="0">
      <alignment horizontal="right"/>
    </xf>
    <xf numFmtId="49" fontId="1" fillId="10" borderId="20" applyAlignment="1" pivotButton="0" quotePrefix="0" xfId="0">
      <alignment horizontal="right"/>
    </xf>
    <xf numFmtId="165" fontId="1" fillId="10" borderId="50" applyAlignment="1" pivotButton="0" quotePrefix="0" xfId="0">
      <alignment horizontal="right"/>
    </xf>
    <xf numFmtId="49" fontId="1" fillId="11" borderId="20" applyAlignment="1" pivotButton="0" quotePrefix="0" xfId="0">
      <alignment horizontal="right"/>
    </xf>
    <xf numFmtId="165" fontId="1" fillId="11" borderId="50" applyAlignment="1" pivotButton="0" quotePrefix="0" xfId="0">
      <alignment horizontal="right"/>
    </xf>
    <xf numFmtId="49" fontId="1" fillId="12" borderId="20" applyAlignment="1" pivotButton="0" quotePrefix="0" xfId="0">
      <alignment horizontal="right"/>
    </xf>
    <xf numFmtId="165" fontId="1" fillId="12" borderId="50" applyAlignment="1" pivotButton="0" quotePrefix="0" xfId="0">
      <alignment horizontal="right"/>
    </xf>
    <xf numFmtId="49" fontId="1" fillId="13" borderId="20" applyAlignment="1" pivotButton="0" quotePrefix="0" xfId="0">
      <alignment horizontal="right"/>
    </xf>
    <xf numFmtId="165" fontId="1" fillId="13" borderId="50" applyAlignment="1" pivotButton="0" quotePrefix="0" xfId="0">
      <alignment horizontal="right"/>
    </xf>
    <xf numFmtId="43" fontId="43" fillId="2" borderId="1" pivotButton="0" quotePrefix="0" xfId="0"/>
    <xf numFmtId="49" fontId="1" fillId="8" borderId="22" applyAlignment="1" pivotButton="0" quotePrefix="0" xfId="0">
      <alignment horizontal="right"/>
    </xf>
    <xf numFmtId="43" fontId="74" fillId="8" borderId="54" applyAlignment="1" pivotButton="0" quotePrefix="0" xfId="0">
      <alignment horizontal="right"/>
    </xf>
    <xf numFmtId="49" fontId="1" fillId="9" borderId="22" applyAlignment="1" pivotButton="0" quotePrefix="0" xfId="0">
      <alignment horizontal="right"/>
    </xf>
    <xf numFmtId="43" fontId="74" fillId="9" borderId="54" applyAlignment="1" pivotButton="0" quotePrefix="0" xfId="0">
      <alignment horizontal="right"/>
    </xf>
    <xf numFmtId="49" fontId="1" fillId="10" borderId="22" applyAlignment="1" pivotButton="0" quotePrefix="0" xfId="0">
      <alignment horizontal="right"/>
    </xf>
    <xf numFmtId="43" fontId="74" fillId="10" borderId="54" applyAlignment="1" pivotButton="0" quotePrefix="0" xfId="0">
      <alignment horizontal="right"/>
    </xf>
    <xf numFmtId="49" fontId="1" fillId="11" borderId="22" applyAlignment="1" pivotButton="0" quotePrefix="0" xfId="0">
      <alignment horizontal="right"/>
    </xf>
    <xf numFmtId="43" fontId="74" fillId="11" borderId="54" applyAlignment="1" pivotButton="0" quotePrefix="0" xfId="0">
      <alignment horizontal="right"/>
    </xf>
    <xf numFmtId="49" fontId="1" fillId="12" borderId="22" applyAlignment="1" pivotButton="0" quotePrefix="0" xfId="0">
      <alignment horizontal="right"/>
    </xf>
    <xf numFmtId="43" fontId="74" fillId="12" borderId="54" applyAlignment="1" pivotButton="0" quotePrefix="0" xfId="0">
      <alignment horizontal="right"/>
    </xf>
    <xf numFmtId="49" fontId="1" fillId="13" borderId="22" applyAlignment="1" pivotButton="0" quotePrefix="0" xfId="0">
      <alignment horizontal="right"/>
    </xf>
    <xf numFmtId="43" fontId="74" fillId="13" borderId="54" applyAlignment="1" pivotButton="0" quotePrefix="0" xfId="0">
      <alignment horizontal="right"/>
    </xf>
    <xf numFmtId="43" fontId="74" fillId="9" borderId="1" applyAlignment="1" pivotButton="0" quotePrefix="0" xfId="0">
      <alignment horizontal="right"/>
    </xf>
    <xf numFmtId="166" fontId="43" fillId="2" borderId="1" pivotButton="0" quotePrefix="0" xfId="0"/>
    <xf numFmtId="0" fontId="1" fillId="2" borderId="1" applyAlignment="1" pivotButton="0" quotePrefix="0" xfId="0">
      <alignment horizontal="left"/>
    </xf>
    <xf numFmtId="3" fontId="2" fillId="0" borderId="0" pivotButton="0" quotePrefix="0" xfId="0"/>
    <xf numFmtId="43" fontId="3" fillId="3" borderId="44" pivotButton="0" quotePrefix="0" xfId="0"/>
    <xf numFmtId="0" fontId="2" fillId="3" borderId="59" pivotButton="0" quotePrefix="0" xfId="0"/>
    <xf numFmtId="164" fontId="2" fillId="3" borderId="59" pivotButton="0" quotePrefix="0" xfId="0"/>
    <xf numFmtId="164" fontId="2" fillId="3" borderId="38" pivotButton="0" quotePrefix="0" xfId="0"/>
    <xf numFmtId="3" fontId="2" fillId="2" borderId="1" pivotButton="0" quotePrefix="0" xfId="0"/>
    <xf numFmtId="0" fontId="12" fillId="3" borderId="60" pivotButton="0" quotePrefix="0" xfId="0"/>
    <xf numFmtId="43" fontId="3" fillId="3" borderId="61" applyAlignment="1" pivotButton="0" quotePrefix="0" xfId="0">
      <alignment horizontal="center"/>
    </xf>
    <xf numFmtId="43" fontId="75" fillId="3" borderId="38" applyAlignment="1" pivotButton="0" quotePrefix="0" xfId="0">
      <alignment horizontal="center"/>
    </xf>
    <xf numFmtId="43" fontId="1" fillId="2" borderId="62" applyAlignment="1" pivotButton="0" quotePrefix="0" xfId="0">
      <alignment vertical="center"/>
    </xf>
    <xf numFmtId="0" fontId="2" fillId="9" borderId="63" pivotButton="0" quotePrefix="0" xfId="0"/>
    <xf numFmtId="9" fontId="1" fillId="4" borderId="63" applyAlignment="1" pivotButton="0" quotePrefix="0" xfId="0">
      <alignment horizontal="center"/>
    </xf>
    <xf numFmtId="9" fontId="1" fillId="9" borderId="63" applyAlignment="1" pivotButton="0" quotePrefix="0" xfId="0">
      <alignment horizontal="center"/>
    </xf>
    <xf numFmtId="0" fontId="76" fillId="9" borderId="64" pivotButton="0" quotePrefix="0" xfId="0"/>
    <xf numFmtId="0" fontId="77" fillId="0" borderId="0" pivotButton="0" quotePrefix="0" xfId="0"/>
    <xf numFmtId="3" fontId="1" fillId="0" borderId="0" pivotButton="0" quotePrefix="0" xfId="0"/>
    <xf numFmtId="43" fontId="1" fillId="2" borderId="65" applyAlignment="1" pivotButton="0" quotePrefix="0" xfId="0">
      <alignment vertical="center"/>
    </xf>
    <xf numFmtId="0" fontId="2" fillId="9" borderId="66" pivotButton="0" quotePrefix="0" xfId="0"/>
    <xf numFmtId="9" fontId="1" fillId="4" borderId="66" applyAlignment="1" pivotButton="0" quotePrefix="0" xfId="0">
      <alignment horizontal="center"/>
    </xf>
    <xf numFmtId="9" fontId="1" fillId="9" borderId="66" applyAlignment="1" pivotButton="0" quotePrefix="0" xfId="0">
      <alignment horizontal="center"/>
    </xf>
    <xf numFmtId="9" fontId="1" fillId="9" borderId="67" applyAlignment="1" pivotButton="0" quotePrefix="0" xfId="0">
      <alignment horizontal="center"/>
    </xf>
    <xf numFmtId="0" fontId="78" fillId="9" borderId="54" pivotButton="0" quotePrefix="0" xfId="0"/>
    <xf numFmtId="0" fontId="79" fillId="0" borderId="0" pivotButton="0" quotePrefix="0" xfId="0"/>
    <xf numFmtId="43" fontId="3" fillId="3" borderId="46" pivotButton="0" quotePrefix="0" xfId="0"/>
    <xf numFmtId="0" fontId="80" fillId="3" borderId="7" pivotButton="0" quotePrefix="0" xfId="0"/>
    <xf numFmtId="43" fontId="3" fillId="3" borderId="7" applyAlignment="1" pivotButton="0" quotePrefix="0" xfId="0">
      <alignment horizontal="center"/>
    </xf>
    <xf numFmtId="43" fontId="81" fillId="3" borderId="47" applyAlignment="1" pivotButton="0" quotePrefix="0" xfId="0">
      <alignment horizontal="center"/>
    </xf>
    <xf numFmtId="43" fontId="3" fillId="3" borderId="68" pivotButton="0" quotePrefix="0" xfId="0"/>
    <xf numFmtId="0" fontId="80" fillId="3" borderId="69" pivotButton="0" quotePrefix="0" xfId="0"/>
    <xf numFmtId="43" fontId="3" fillId="3" borderId="69" applyAlignment="1" pivotButton="0" quotePrefix="0" xfId="0">
      <alignment horizontal="center"/>
    </xf>
    <xf numFmtId="43" fontId="3" fillId="3" borderId="70" pivotButton="0" quotePrefix="0" xfId="0"/>
    <xf numFmtId="0" fontId="3" fillId="3" borderId="71" applyAlignment="1" pivotButton="0" quotePrefix="0" xfId="0">
      <alignment horizontal="center" vertical="center"/>
    </xf>
    <xf numFmtId="0" fontId="3" fillId="3" borderId="71" applyAlignment="1" pivotButton="0" quotePrefix="0" xfId="0">
      <alignment horizontal="center"/>
    </xf>
    <xf numFmtId="43" fontId="3" fillId="3" borderId="71" applyAlignment="1" pivotButton="0" quotePrefix="0" xfId="0">
      <alignment horizontal="center"/>
    </xf>
    <xf numFmtId="0" fontId="82" fillId="3" borderId="54" applyAlignment="1" pivotButton="0" quotePrefix="0" xfId="0">
      <alignment horizontal="center"/>
    </xf>
    <xf numFmtId="165" fontId="11" fillId="4" borderId="63" applyAlignment="1" pivotButton="0" quotePrefix="0" xfId="0">
      <alignment horizontal="center"/>
    </xf>
    <xf numFmtId="165" fontId="11" fillId="9" borderId="63" applyAlignment="1" pivotButton="0" quotePrefix="0" xfId="0">
      <alignment horizontal="center"/>
    </xf>
    <xf numFmtId="9" fontId="11" fillId="9" borderId="63" applyAlignment="1" pivotButton="0" quotePrefix="0" xfId="0">
      <alignment horizontal="center"/>
    </xf>
    <xf numFmtId="0" fontId="83" fillId="9" borderId="64" applyAlignment="1" pivotButton="0" quotePrefix="0" xfId="0">
      <alignment horizontal="left"/>
    </xf>
    <xf numFmtId="43" fontId="1" fillId="2" borderId="72" applyAlignment="1" pivotButton="0" quotePrefix="0" xfId="0">
      <alignment vertical="center"/>
    </xf>
    <xf numFmtId="0" fontId="2" fillId="9" borderId="73" pivotButton="0" quotePrefix="0" xfId="0"/>
    <xf numFmtId="165" fontId="11" fillId="9" borderId="73" applyAlignment="1" pivotButton="0" quotePrefix="0" xfId="0">
      <alignment horizontal="center"/>
    </xf>
    <xf numFmtId="9" fontId="11" fillId="9" borderId="73" applyAlignment="1" pivotButton="0" quotePrefix="0" xfId="0">
      <alignment horizontal="center"/>
    </xf>
    <xf numFmtId="0" fontId="84" fillId="9" borderId="74" applyAlignment="1" pivotButton="0" quotePrefix="0" xfId="0">
      <alignment horizontal="left"/>
    </xf>
    <xf numFmtId="165" fontId="11" fillId="4" borderId="73" applyAlignment="1" pivotButton="0" quotePrefix="0" xfId="0">
      <alignment horizontal="center"/>
    </xf>
    <xf numFmtId="0" fontId="11" fillId="0" borderId="75" pivotButton="0" quotePrefix="0" xfId="0"/>
    <xf numFmtId="165" fontId="1" fillId="9" borderId="66" pivotButton="0" quotePrefix="0" xfId="0"/>
    <xf numFmtId="165" fontId="1" fillId="9" borderId="67" pivotButton="0" quotePrefix="0" xfId="0"/>
    <xf numFmtId="165" fontId="11" fillId="9" borderId="66" applyAlignment="1" pivotButton="0" quotePrefix="0" xfId="0">
      <alignment horizontal="center"/>
    </xf>
    <xf numFmtId="9" fontId="11" fillId="9" borderId="66" applyAlignment="1" pivotButton="0" quotePrefix="0" xfId="0">
      <alignment horizontal="center"/>
    </xf>
    <xf numFmtId="0" fontId="85" fillId="9" borderId="54" applyAlignment="1" pivotButton="0" quotePrefix="0" xfId="0">
      <alignment horizontal="left"/>
    </xf>
    <xf numFmtId="0" fontId="7" fillId="3" borderId="76" pivotButton="0" quotePrefix="0" xfId="0"/>
    <xf numFmtId="165" fontId="11" fillId="3" borderId="77" applyAlignment="1" pivotButton="0" quotePrefix="0" xfId="0">
      <alignment horizontal="center"/>
    </xf>
    <xf numFmtId="9" fontId="11" fillId="3" borderId="77" applyAlignment="1" pivotButton="0" quotePrefix="0" xfId="0">
      <alignment horizontal="center"/>
    </xf>
    <xf numFmtId="0" fontId="86" fillId="3" borderId="8" pivotButton="0" quotePrefix="0" xfId="0"/>
    <xf numFmtId="43" fontId="3" fillId="3" borderId="78" pivotButton="0" quotePrefix="0" xfId="0"/>
    <xf numFmtId="43" fontId="3" fillId="3" borderId="36" applyAlignment="1" pivotButton="0" quotePrefix="0" xfId="0">
      <alignment horizontal="center"/>
    </xf>
    <xf numFmtId="0" fontId="87" fillId="3" borderId="79" applyAlignment="1" pivotButton="0" quotePrefix="0" xfId="0">
      <alignment horizontal="center"/>
    </xf>
    <xf numFmtId="165" fontId="1" fillId="9" borderId="80" pivotButton="0" quotePrefix="0" xfId="0"/>
    <xf numFmtId="165" fontId="11" fillId="4" borderId="80" applyAlignment="1" pivotButton="0" quotePrefix="0" xfId="0">
      <alignment horizontal="center"/>
    </xf>
    <xf numFmtId="165" fontId="11" fillId="9" borderId="80" applyAlignment="1" pivotButton="0" quotePrefix="0" xfId="0">
      <alignment horizontal="center"/>
    </xf>
    <xf numFmtId="9" fontId="11" fillId="9" borderId="80" applyAlignment="1" pivotButton="0" quotePrefix="0" xfId="0">
      <alignment horizontal="center"/>
    </xf>
    <xf numFmtId="165" fontId="1" fillId="9" borderId="81" pivotButton="0" quotePrefix="0" xfId="0"/>
    <xf numFmtId="165" fontId="11" fillId="4" borderId="81" applyAlignment="1" pivotButton="0" quotePrefix="0" xfId="0">
      <alignment horizontal="center"/>
    </xf>
    <xf numFmtId="165" fontId="11" fillId="9" borderId="81" applyAlignment="1" pivotButton="0" quotePrefix="0" xfId="0">
      <alignment horizontal="center"/>
    </xf>
    <xf numFmtId="9" fontId="11" fillId="9" borderId="81" applyAlignment="1" pivotButton="0" quotePrefix="0" xfId="0">
      <alignment horizontal="center"/>
    </xf>
    <xf numFmtId="43" fontId="1" fillId="2" borderId="82" applyAlignment="1" pivotButton="0" quotePrefix="0" xfId="0">
      <alignment vertical="center"/>
    </xf>
    <xf numFmtId="165" fontId="1" fillId="9" borderId="83" pivotButton="0" quotePrefix="0" xfId="0"/>
    <xf numFmtId="165" fontId="11" fillId="9" borderId="83" applyAlignment="1" pivotButton="0" quotePrefix="0" xfId="0">
      <alignment horizontal="center"/>
    </xf>
    <xf numFmtId="9" fontId="11" fillId="9" borderId="83" applyAlignment="1" pivotButton="0" quotePrefix="0" xfId="0">
      <alignment horizontal="center"/>
    </xf>
    <xf numFmtId="0" fontId="88" fillId="9" borderId="84" applyAlignment="1" pivotButton="0" quotePrefix="0" xfId="0">
      <alignment horizontal="left"/>
    </xf>
    <xf numFmtId="0" fontId="1" fillId="0" borderId="75" pivotButton="0" quotePrefix="0" xfId="0"/>
    <xf numFmtId="165" fontId="1" fillId="9" borderId="85" pivotButton="0" quotePrefix="0" xfId="0"/>
    <xf numFmtId="165" fontId="11" fillId="9" borderId="85" applyAlignment="1" pivotButton="0" quotePrefix="0" xfId="0">
      <alignment horizontal="center"/>
    </xf>
    <xf numFmtId="9" fontId="11" fillId="9" borderId="85" applyAlignment="1" pivotButton="0" quotePrefix="0" xfId="0">
      <alignment horizontal="center"/>
    </xf>
    <xf numFmtId="0" fontId="7" fillId="3" borderId="77" pivotButton="0" quotePrefix="0" xfId="0"/>
    <xf numFmtId="0" fontId="7" fillId="3" borderId="7" pivotButton="0" quotePrefix="0" xfId="0"/>
    <xf numFmtId="0" fontId="7" fillId="3" borderId="47" pivotButton="0" quotePrefix="0" xfId="0"/>
    <xf numFmtId="0" fontId="3" fillId="3" borderId="36" applyAlignment="1" pivotButton="0" quotePrefix="0" xfId="0">
      <alignment horizontal="center" vertical="center"/>
    </xf>
    <xf numFmtId="0" fontId="3" fillId="3" borderId="16" applyAlignment="1" pivotButton="0" quotePrefix="0" xfId="0">
      <alignment horizontal="center"/>
    </xf>
    <xf numFmtId="0" fontId="3" fillId="3" borderId="36" applyAlignment="1" pivotButton="0" quotePrefix="0" xfId="0">
      <alignment horizontal="center"/>
    </xf>
    <xf numFmtId="0" fontId="12" fillId="9" borderId="63" pivotButton="0" quotePrefix="0" xfId="0"/>
    <xf numFmtId="0" fontId="89" fillId="9" borderId="64" pivotButton="0" quotePrefix="0" xfId="0"/>
    <xf numFmtId="165" fontId="1" fillId="4" borderId="73" applyAlignment="1" pivotButton="0" quotePrefix="0" xfId="0">
      <alignment horizontal="right"/>
    </xf>
    <xf numFmtId="9" fontId="1" fillId="9" borderId="73" applyAlignment="1" pivotButton="0" quotePrefix="0" xfId="0">
      <alignment horizontal="center"/>
    </xf>
    <xf numFmtId="0" fontId="90" fillId="9" borderId="74" applyAlignment="1" pivotButton="0" quotePrefix="0" xfId="0">
      <alignment horizontal="center"/>
    </xf>
    <xf numFmtId="3" fontId="7" fillId="0" borderId="0" pivotButton="0" quotePrefix="0" xfId="0"/>
    <xf numFmtId="3" fontId="6" fillId="0" borderId="0" pivotButton="0" quotePrefix="0" xfId="0"/>
    <xf numFmtId="0" fontId="77" fillId="0" borderId="0" applyAlignment="1" pivotButton="0" quotePrefix="0" xfId="0">
      <alignment horizontal="left" vertical="top" wrapText="1"/>
    </xf>
    <xf numFmtId="0" fontId="91" fillId="9" borderId="74" pivotButton="0" quotePrefix="0" xfId="0"/>
    <xf numFmtId="0" fontId="2" fillId="9" borderId="81" pivotButton="0" quotePrefix="0" xfId="0"/>
    <xf numFmtId="0" fontId="2" fillId="9" borderId="86" pivotButton="0" quotePrefix="0" xfId="0"/>
    <xf numFmtId="165" fontId="1" fillId="4" borderId="86" applyAlignment="1" pivotButton="0" quotePrefix="0" xfId="0">
      <alignment horizontal="right"/>
    </xf>
    <xf numFmtId="9" fontId="1" fillId="9" borderId="86" applyAlignment="1" pivotButton="0" quotePrefix="0" xfId="0">
      <alignment horizontal="center"/>
    </xf>
    <xf numFmtId="0" fontId="92" fillId="9" borderId="84" pivotButton="0" quotePrefix="0" xfId="0"/>
    <xf numFmtId="0" fontId="1" fillId="9" borderId="74" applyAlignment="1" pivotButton="0" quotePrefix="0" xfId="0">
      <alignment horizontal="right"/>
    </xf>
    <xf numFmtId="165" fontId="1" fillId="9" borderId="73" applyAlignment="1" pivotButton="0" quotePrefix="0" xfId="0">
      <alignment horizontal="center"/>
    </xf>
    <xf numFmtId="165" fontId="1" fillId="9" borderId="66" applyAlignment="1" pivotButton="0" quotePrefix="0" xfId="0">
      <alignment horizontal="center"/>
    </xf>
    <xf numFmtId="0" fontId="93" fillId="9" borderId="54" pivotButton="0" quotePrefix="0" xfId="0"/>
    <xf numFmtId="0" fontId="7" fillId="3" borderId="78" pivotButton="0" quotePrefix="0" xfId="0"/>
    <xf numFmtId="43" fontId="11" fillId="3" borderId="79" applyAlignment="1" pivotButton="0" quotePrefix="0" xfId="0">
      <alignment horizontal="center"/>
    </xf>
    <xf numFmtId="43" fontId="1" fillId="0" borderId="87" pivotButton="0" quotePrefix="0" xfId="0"/>
    <xf numFmtId="165" fontId="1" fillId="9" borderId="88" applyAlignment="1" pivotButton="0" quotePrefix="0" xfId="0">
      <alignment horizontal="center"/>
    </xf>
    <xf numFmtId="9" fontId="1" fillId="9" borderId="88" applyAlignment="1" pivotButton="0" quotePrefix="0" xfId="0">
      <alignment horizontal="center"/>
    </xf>
    <xf numFmtId="0" fontId="94" fillId="9" borderId="38" pivotButton="0" quotePrefix="0" xfId="0"/>
    <xf numFmtId="0" fontId="77" fillId="0" borderId="0" applyAlignment="1" pivotButton="0" quotePrefix="0" xfId="0">
      <alignment horizontal="left" vertical="top"/>
    </xf>
    <xf numFmtId="43" fontId="95" fillId="0" borderId="0" applyAlignment="1" pivotButton="0" quotePrefix="0" xfId="0">
      <alignment horizontal="center"/>
    </xf>
    <xf numFmtId="167" fontId="7" fillId="0" borderId="0" pivotButton="0" quotePrefix="0" xfId="0"/>
    <xf numFmtId="0" fontId="1" fillId="2" borderId="53" applyAlignment="1" pivotButton="0" quotePrefix="0" xfId="0">
      <alignment horizontal="left"/>
    </xf>
    <xf numFmtId="164" fontId="1" fillId="2" borderId="1" pivotButton="0" quotePrefix="0" xfId="0"/>
    <xf numFmtId="0" fontId="1" fillId="9" borderId="89" applyAlignment="1" pivotButton="0" quotePrefix="0" xfId="0">
      <alignment horizontal="right" wrapText="1"/>
    </xf>
    <xf numFmtId="164" fontId="1" fillId="9" borderId="1" applyAlignment="1" pivotButton="0" quotePrefix="0" xfId="0">
      <alignment horizontal="right" wrapText="1"/>
    </xf>
    <xf numFmtId="164" fontId="1" fillId="9" borderId="89" applyAlignment="1" pivotButton="0" quotePrefix="0" xfId="0">
      <alignment horizontal="center" vertical="center"/>
    </xf>
    <xf numFmtId="164" fontId="1" fillId="9" borderId="90" applyAlignment="1" pivotButton="0" quotePrefix="0" xfId="0">
      <alignment horizontal="center" wrapText="1"/>
    </xf>
    <xf numFmtId="9" fontId="1" fillId="9" borderId="1" applyAlignment="1" pivotButton="0" quotePrefix="0" xfId="0">
      <alignment horizontal="center" vertical="center" wrapText="1"/>
    </xf>
    <xf numFmtId="43" fontId="3" fillId="3" borderId="44" applyAlignment="1" pivotButton="0" quotePrefix="0" xfId="0">
      <alignment vertical="center"/>
    </xf>
    <xf numFmtId="165" fontId="2" fillId="2" borderId="60" applyAlignment="1" pivotButton="0" quotePrefix="0" xfId="0">
      <alignment horizontal="right" vertical="center"/>
    </xf>
    <xf numFmtId="164" fontId="2" fillId="2" borderId="59" applyAlignment="1" pivotButton="0" quotePrefix="0" xfId="0">
      <alignment horizontal="right" vertical="center"/>
    </xf>
    <xf numFmtId="164" fontId="2" fillId="2" borderId="60" applyAlignment="1" pivotButton="0" quotePrefix="0" xfId="0">
      <alignment vertical="center"/>
    </xf>
    <xf numFmtId="164" fontId="2" fillId="2" borderId="91" applyAlignment="1" pivotButton="0" quotePrefix="0" xfId="0">
      <alignment horizontal="right" vertical="center"/>
    </xf>
    <xf numFmtId="9" fontId="2" fillId="2" borderId="59" applyAlignment="1" pivotButton="0" quotePrefix="0" xfId="0">
      <alignment vertical="center"/>
    </xf>
    <xf numFmtId="164" fontId="2" fillId="2" borderId="38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43" fontId="2" fillId="2" borderId="1" applyAlignment="1" pivotButton="0" quotePrefix="0" xfId="0">
      <alignment vertical="center"/>
    </xf>
    <xf numFmtId="165" fontId="2" fillId="9" borderId="89" applyAlignment="1" pivotButton="0" quotePrefix="0" xfId="0">
      <alignment horizontal="right" vertical="center"/>
    </xf>
    <xf numFmtId="164" fontId="2" fillId="9" borderId="1" applyAlignment="1" pivotButton="0" quotePrefix="0" xfId="0">
      <alignment horizontal="right" vertical="center"/>
    </xf>
    <xf numFmtId="164" fontId="2" fillId="9" borderId="89" applyAlignment="1" pivotButton="0" quotePrefix="0" xfId="0">
      <alignment horizontal="right" vertical="center"/>
    </xf>
    <xf numFmtId="164" fontId="2" fillId="9" borderId="90" applyAlignment="1" pivotButton="0" quotePrefix="0" xfId="0">
      <alignment horizontal="right" vertical="center"/>
    </xf>
    <xf numFmtId="9" fontId="2" fillId="9" borderId="1" applyAlignment="1" pivotButton="0" quotePrefix="0" xfId="0">
      <alignment vertical="center"/>
    </xf>
    <xf numFmtId="164" fontId="2" fillId="9" borderId="90" applyAlignment="1" pivotButton="0" quotePrefix="0" xfId="0">
      <alignment vertical="center"/>
    </xf>
    <xf numFmtId="164" fontId="2" fillId="9" borderId="1" applyAlignment="1" pivotButton="0" quotePrefix="0" xfId="0">
      <alignment vertical="center"/>
    </xf>
    <xf numFmtId="164" fontId="2" fillId="9" borderId="89" applyAlignment="1" pivotButton="0" quotePrefix="0" xfId="0">
      <alignment vertical="center"/>
    </xf>
    <xf numFmtId="164" fontId="2" fillId="2" borderId="60" applyAlignment="1" pivotButton="0" quotePrefix="0" xfId="0">
      <alignment horizontal="right" vertical="center"/>
    </xf>
    <xf numFmtId="164" fontId="2" fillId="2" borderId="59" applyAlignment="1" pivotButton="0" quotePrefix="0" xfId="0">
      <alignment vertical="center"/>
    </xf>
    <xf numFmtId="165" fontId="2" fillId="9" borderId="60" applyAlignment="1" pivotButton="0" quotePrefix="0" xfId="0">
      <alignment horizontal="right" vertical="center"/>
    </xf>
    <xf numFmtId="164" fontId="2" fillId="9" borderId="59" applyAlignment="1" pivotButton="0" quotePrefix="0" xfId="0">
      <alignment horizontal="right" vertical="center"/>
    </xf>
    <xf numFmtId="164" fontId="2" fillId="9" borderId="60" applyAlignment="1" pivotButton="0" quotePrefix="0" xfId="0">
      <alignment horizontal="right" vertical="center"/>
    </xf>
    <xf numFmtId="164" fontId="2" fillId="9" borderId="91" applyAlignment="1" pivotButton="0" quotePrefix="0" xfId="0">
      <alignment horizontal="right" vertical="center"/>
    </xf>
    <xf numFmtId="9" fontId="2" fillId="9" borderId="59" applyAlignment="1" pivotButton="0" quotePrefix="0" xfId="0">
      <alignment vertical="center"/>
    </xf>
    <xf numFmtId="164" fontId="2" fillId="9" borderId="38" applyAlignment="1" pivotButton="0" quotePrefix="0" xfId="0">
      <alignment vertical="center"/>
    </xf>
    <xf numFmtId="43" fontId="1" fillId="2" borderId="1" applyAlignment="1" pivotButton="0" quotePrefix="0" xfId="0">
      <alignment vertical="center"/>
    </xf>
    <xf numFmtId="0" fontId="1" fillId="9" borderId="92" applyAlignment="1" pivotButton="0" quotePrefix="0" xfId="0">
      <alignment horizontal="right" vertical="center"/>
    </xf>
    <xf numFmtId="164" fontId="1" fillId="9" borderId="53" applyAlignment="1" pivotButton="0" quotePrefix="0" xfId="0">
      <alignment horizontal="right" vertical="center"/>
    </xf>
    <xf numFmtId="164" fontId="1" fillId="9" borderId="92" applyAlignment="1" pivotButton="0" quotePrefix="0" xfId="0">
      <alignment horizontal="right" vertical="center"/>
    </xf>
    <xf numFmtId="164" fontId="1" fillId="9" borderId="93" applyAlignment="1" pivotButton="0" quotePrefix="0" xfId="0">
      <alignment horizontal="right" vertical="center"/>
    </xf>
    <xf numFmtId="9" fontId="1" fillId="9" borderId="53" applyAlignment="1" pivotButton="0" quotePrefix="0" xfId="0">
      <alignment vertical="center"/>
    </xf>
    <xf numFmtId="164" fontId="1" fillId="9" borderId="93" applyAlignment="1" pivotButton="0" quotePrefix="0" xfId="0">
      <alignment vertical="center"/>
    </xf>
    <xf numFmtId="164" fontId="2" fillId="2" borderId="1" pivotButton="0" quotePrefix="0" xfId="0"/>
    <xf numFmtId="9" fontId="2" fillId="2" borderId="1" pivotButton="0" quotePrefix="0" xfId="0"/>
    <xf numFmtId="0" fontId="96" fillId="0" borderId="0" pivotButton="0" quotePrefix="0" xfId="0"/>
    <xf numFmtId="0" fontId="1" fillId="2" borderId="53" pivotButton="0" quotePrefix="0" xfId="0"/>
    <xf numFmtId="0" fontId="1" fillId="9" borderId="51" applyAlignment="1" pivotButton="0" quotePrefix="0" xfId="0">
      <alignment horizontal="center" vertical="center"/>
    </xf>
    <xf numFmtId="0" fontId="1" fillId="9" borderId="3" applyAlignment="1" pivotButton="0" quotePrefix="0" xfId="0">
      <alignment horizontal="center" vertical="center"/>
    </xf>
    <xf numFmtId="0" fontId="1" fillId="9" borderId="2" applyAlignment="1" pivotButton="0" quotePrefix="0" xfId="0">
      <alignment horizontal="center" vertical="center"/>
    </xf>
    <xf numFmtId="165" fontId="2" fillId="9" borderId="1" applyAlignment="1" pivotButton="0" quotePrefix="0" xfId="0">
      <alignment vertical="center"/>
    </xf>
    <xf numFmtId="165" fontId="2" fillId="9" borderId="89" applyAlignment="1" pivotButton="0" quotePrefix="0" xfId="0">
      <alignment vertical="center"/>
    </xf>
    <xf numFmtId="165" fontId="2" fillId="9" borderId="90" applyAlignment="1" pivotButton="0" quotePrefix="0" xfId="0">
      <alignment horizontal="right" vertical="center"/>
    </xf>
    <xf numFmtId="165" fontId="2" fillId="9" borderId="1" applyAlignment="1" pivotButton="0" quotePrefix="0" xfId="0">
      <alignment horizontal="right" vertical="center"/>
    </xf>
    <xf numFmtId="43" fontId="3" fillId="3" borderId="94" applyAlignment="1" pivotButton="0" quotePrefix="0" xfId="0">
      <alignment vertical="center"/>
    </xf>
    <xf numFmtId="0" fontId="1" fillId="9" borderId="60" applyAlignment="1" pivotButton="0" quotePrefix="0" xfId="0">
      <alignment horizontal="right" vertical="center"/>
    </xf>
    <xf numFmtId="164" fontId="1" fillId="9" borderId="59" applyAlignment="1" pivotButton="0" quotePrefix="0" xfId="0">
      <alignment horizontal="right" vertical="center"/>
    </xf>
    <xf numFmtId="164" fontId="1" fillId="9" borderId="60" applyAlignment="1" pivotButton="0" quotePrefix="0" xfId="0">
      <alignment horizontal="right" vertical="center"/>
    </xf>
    <xf numFmtId="165" fontId="1" fillId="9" borderId="38" applyAlignment="1" pivotButton="0" quotePrefix="0" xfId="0">
      <alignment horizontal="right" vertical="center"/>
    </xf>
    <xf numFmtId="0" fontId="1" fillId="2" borderId="53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165" fontId="1" fillId="2" borderId="1" applyAlignment="1" pivotButton="0" quotePrefix="0" xfId="0">
      <alignment vertical="center"/>
    </xf>
    <xf numFmtId="164" fontId="1" fillId="2" borderId="1" applyAlignment="1" pivotButton="0" quotePrefix="0" xfId="0">
      <alignment vertical="center"/>
    </xf>
    <xf numFmtId="43" fontId="3" fillId="3" borderId="2" applyAlignment="1" pivotButton="0" quotePrefix="0" xfId="0">
      <alignment vertical="center"/>
    </xf>
    <xf numFmtId="0" fontId="2" fillId="3" borderId="2" applyAlignment="1" pivotButton="0" quotePrefix="0" xfId="0">
      <alignment vertical="center"/>
    </xf>
    <xf numFmtId="164" fontId="2" fillId="3" borderId="2" applyAlignment="1" pivotButton="0" quotePrefix="0" xfId="0">
      <alignment vertical="center"/>
    </xf>
    <xf numFmtId="164" fontId="2" fillId="3" borderId="3" applyAlignment="1" pivotButton="0" quotePrefix="0" xfId="0">
      <alignment vertical="center"/>
    </xf>
    <xf numFmtId="0" fontId="3" fillId="6" borderId="95" applyAlignment="1" pivotButton="0" quotePrefix="0" xfId="0">
      <alignment horizontal="center" vertical="center" wrapText="1"/>
    </xf>
    <xf numFmtId="0" fontId="14" fillId="0" borderId="96" pivotButton="0" quotePrefix="0" xfId="0"/>
    <xf numFmtId="0" fontId="14" fillId="0" borderId="97" pivotButton="0" quotePrefix="0" xfId="0"/>
    <xf numFmtId="0" fontId="1" fillId="9" borderId="98" applyAlignment="1" pivotButton="0" quotePrefix="0" xfId="0">
      <alignment horizontal="center" vertical="center"/>
    </xf>
    <xf numFmtId="0" fontId="1" fillId="9" borderId="99" applyAlignment="1" pivotButton="0" quotePrefix="0" xfId="0">
      <alignment horizontal="center" vertical="center"/>
    </xf>
    <xf numFmtId="0" fontId="1" fillId="9" borderId="100" applyAlignment="1" pivotButton="0" quotePrefix="0" xfId="0">
      <alignment horizontal="center" vertical="center"/>
    </xf>
    <xf numFmtId="0" fontId="1" fillId="8" borderId="92" applyAlignment="1" pivotButton="0" quotePrefix="0" xfId="0">
      <alignment horizontal="left" vertical="center"/>
    </xf>
    <xf numFmtId="0" fontId="1" fillId="8" borderId="53" applyAlignment="1" pivotButton="0" quotePrefix="0" xfId="0">
      <alignment horizontal="center" vertical="center"/>
    </xf>
    <xf numFmtId="0" fontId="1" fillId="8" borderId="37" applyAlignment="1" pivotButton="0" quotePrefix="0" xfId="0">
      <alignment horizontal="center" vertical="center"/>
    </xf>
    <xf numFmtId="43" fontId="3" fillId="3" borderId="60" applyAlignment="1" pivotButton="0" quotePrefix="0" xfId="0">
      <alignment horizontal="center" vertical="center"/>
    </xf>
    <xf numFmtId="43" fontId="3" fillId="3" borderId="59" applyAlignment="1" pivotButton="0" quotePrefix="0" xfId="0">
      <alignment horizontal="center" vertical="center"/>
    </xf>
    <xf numFmtId="43" fontId="3" fillId="3" borderId="59" applyAlignment="1" pivotButton="0" quotePrefix="0" xfId="0">
      <alignment vertical="center"/>
    </xf>
    <xf numFmtId="43" fontId="3" fillId="3" borderId="38" applyAlignment="1" pivotButton="0" quotePrefix="0" xfId="0">
      <alignment vertical="center"/>
    </xf>
    <xf numFmtId="0" fontId="97" fillId="8" borderId="51" applyAlignment="1" pivotButton="0" quotePrefix="0" xfId="0">
      <alignment vertical="center"/>
    </xf>
    <xf numFmtId="0" fontId="97" fillId="8" borderId="2" applyAlignment="1" pivotButton="0" quotePrefix="0" xfId="0">
      <alignment vertical="center"/>
    </xf>
    <xf numFmtId="0" fontId="97" fillId="8" borderId="3" applyAlignment="1" pivotButton="0" quotePrefix="0" xfId="0">
      <alignment vertical="center"/>
    </xf>
    <xf numFmtId="43" fontId="2" fillId="9" borderId="89" applyAlignment="1" pivotButton="0" quotePrefix="0" xfId="0">
      <alignment horizontal="right" vertical="center"/>
    </xf>
    <xf numFmtId="43" fontId="2" fillId="9" borderId="90" applyAlignment="1" pivotButton="0" quotePrefix="0" xfId="0">
      <alignment horizontal="right" vertical="center"/>
    </xf>
    <xf numFmtId="168" fontId="2" fillId="8" borderId="98" applyAlignment="1" pivotButton="0" quotePrefix="0" xfId="0">
      <alignment horizontal="center" vertical="center"/>
    </xf>
    <xf numFmtId="168" fontId="2" fillId="8" borderId="99" applyAlignment="1" pivotButton="0" quotePrefix="0" xfId="0">
      <alignment horizontal="center" vertical="center"/>
    </xf>
    <xf numFmtId="2" fontId="2" fillId="8" borderId="101" applyAlignment="1" pivotButton="0" quotePrefix="0" xfId="0">
      <alignment horizontal="center" vertical="center"/>
    </xf>
    <xf numFmtId="168" fontId="2" fillId="8" borderId="89" applyAlignment="1" pivotButton="0" quotePrefix="0" xfId="0">
      <alignment horizontal="center" vertical="center"/>
    </xf>
    <xf numFmtId="168" fontId="2" fillId="8" borderId="1" applyAlignment="1" pivotButton="0" quotePrefix="0" xfId="0">
      <alignment horizontal="center" vertical="center"/>
    </xf>
    <xf numFmtId="2" fontId="2" fillId="8" borderId="102" applyAlignment="1" pivotButton="0" quotePrefix="0" xfId="0">
      <alignment horizontal="center" vertical="center"/>
    </xf>
    <xf numFmtId="168" fontId="2" fillId="8" borderId="92" applyAlignment="1" pivotButton="0" quotePrefix="0" xfId="0">
      <alignment horizontal="center" vertical="center"/>
    </xf>
    <xf numFmtId="168" fontId="2" fillId="8" borderId="53" applyAlignment="1" pivotButton="0" quotePrefix="0" xfId="0">
      <alignment horizontal="center" vertical="center"/>
    </xf>
    <xf numFmtId="2" fontId="2" fillId="8" borderId="37" applyAlignment="1" pivotButton="0" quotePrefix="0" xfId="0">
      <alignment horizontal="center" vertical="center"/>
    </xf>
    <xf numFmtId="168" fontId="97" fillId="8" borderId="89" applyAlignment="1" pivotButton="0" quotePrefix="0" xfId="0">
      <alignment horizontal="center" vertical="center"/>
    </xf>
    <xf numFmtId="168" fontId="97" fillId="8" borderId="1" applyAlignment="1" pivotButton="0" quotePrefix="0" xfId="0">
      <alignment horizontal="center" vertical="center"/>
    </xf>
    <xf numFmtId="2" fontId="97" fillId="8" borderId="102" applyAlignment="1" pivotButton="0" quotePrefix="0" xfId="0">
      <alignment horizontal="center" vertical="center"/>
    </xf>
    <xf numFmtId="49" fontId="2" fillId="2" borderId="1" applyAlignment="1" pivotButton="0" quotePrefix="0" xfId="0">
      <alignment vertical="center"/>
    </xf>
    <xf numFmtId="168" fontId="97" fillId="8" borderId="51" applyAlignment="1" pivotButton="0" quotePrefix="0" xfId="0">
      <alignment horizontal="center" vertical="center"/>
    </xf>
    <xf numFmtId="168" fontId="97" fillId="8" borderId="2" applyAlignment="1" pivotButton="0" quotePrefix="0" xfId="0">
      <alignment horizontal="center" vertical="center"/>
    </xf>
    <xf numFmtId="2" fontId="97" fillId="8" borderId="5" applyAlignment="1" pivotButton="0" quotePrefix="0" xfId="0">
      <alignment horizontal="center" vertical="center"/>
    </xf>
    <xf numFmtId="168" fontId="98" fillId="8" borderId="89" applyAlignment="1" pivotButton="0" quotePrefix="0" xfId="0">
      <alignment horizontal="center" vertical="center"/>
    </xf>
    <xf numFmtId="168" fontId="2" fillId="8" borderId="102" applyAlignment="1" pivotButton="0" quotePrefix="0" xfId="0">
      <alignment horizontal="center" vertical="center"/>
    </xf>
    <xf numFmtId="43" fontId="2" fillId="9" borderId="1" applyAlignment="1" pivotButton="0" quotePrefix="0" xfId="0">
      <alignment horizontal="right" vertical="center"/>
    </xf>
    <xf numFmtId="169" fontId="2" fillId="2" borderId="1" applyAlignment="1" pivotButton="0" quotePrefix="0" xfId="0">
      <alignment vertical="center"/>
    </xf>
    <xf numFmtId="168" fontId="1" fillId="8" borderId="44" applyAlignment="1" pivotButton="0" quotePrefix="0" xfId="0">
      <alignment horizontal="center" vertical="center"/>
    </xf>
    <xf numFmtId="168" fontId="1" fillId="8" borderId="59" applyAlignment="1" pivotButton="0" quotePrefix="0" xfId="0">
      <alignment horizontal="left" vertical="center"/>
    </xf>
    <xf numFmtId="168" fontId="2" fillId="8" borderId="59" applyAlignment="1" pivotButton="0" quotePrefix="0" xfId="0">
      <alignment horizontal="center" vertical="center"/>
    </xf>
    <xf numFmtId="168" fontId="2" fillId="8" borderId="38" applyAlignment="1" pivotButton="0" quotePrefix="0" xfId="0">
      <alignment horizontal="center" vertical="center"/>
    </xf>
    <xf numFmtId="43" fontId="1" fillId="0" borderId="39" applyAlignment="1" pivotButton="0" quotePrefix="0" xfId="0">
      <alignment vertical="center"/>
    </xf>
    <xf numFmtId="0" fontId="71" fillId="2" borderId="59" applyAlignment="1" pivotButton="0" quotePrefix="0" xfId="0">
      <alignment horizontal="right" vertical="center"/>
    </xf>
    <xf numFmtId="165" fontId="71" fillId="2" borderId="38" applyAlignment="1" pivotButton="0" quotePrefix="0" xfId="0">
      <alignment horizontal="right" vertical="center"/>
    </xf>
    <xf numFmtId="43" fontId="95" fillId="2" borderId="44" applyAlignment="1" pivotButton="0" quotePrefix="0" xfId="0">
      <alignment horizontal="right" vertical="center"/>
    </xf>
    <xf numFmtId="43" fontId="95" fillId="2" borderId="38" applyAlignment="1" pivotButton="0" quotePrefix="0" xfId="0">
      <alignment horizontal="right" vertical="center"/>
    </xf>
    <xf numFmtId="43" fontId="96" fillId="0" borderId="0" pivotButton="0" quotePrefix="0" xfId="0"/>
    <xf numFmtId="170" fontId="1" fillId="2" borderId="1" pivotButton="0" quotePrefix="0" xfId="0"/>
    <xf numFmtId="0" fontId="1" fillId="0" borderId="0" pivotButton="0" quotePrefix="0" xfId="0"/>
    <xf numFmtId="0" fontId="7" fillId="8" borderId="5" applyAlignment="1" pivotButton="0" quotePrefix="0" xfId="0">
      <alignment horizontal="center"/>
    </xf>
    <xf numFmtId="0" fontId="1" fillId="8" borderId="95" applyAlignment="1" pivotButton="0" quotePrefix="0" xfId="0">
      <alignment horizontal="center"/>
    </xf>
    <xf numFmtId="0" fontId="1" fillId="2" borderId="89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/>
    </xf>
    <xf numFmtId="170" fontId="1" fillId="2" borderId="1" applyAlignment="1" pivotButton="0" quotePrefix="0" xfId="0">
      <alignment horizontal="center" vertical="center" wrapText="1"/>
    </xf>
    <xf numFmtId="164" fontId="1" fillId="2" borderId="90" applyAlignment="1" pivotButton="0" quotePrefix="0" xfId="0">
      <alignment horizontal="center" vertical="center" wrapText="1"/>
    </xf>
    <xf numFmtId="0" fontId="3" fillId="6" borderId="5" applyAlignment="1" pivotButton="0" quotePrefix="0" xfId="0">
      <alignment horizontal="center" wrapText="1"/>
    </xf>
    <xf numFmtId="0" fontId="3" fillId="6" borderId="51" pivotButton="0" quotePrefix="0" xfId="0"/>
    <xf numFmtId="171" fontId="3" fillId="6" borderId="3" applyAlignment="1" pivotButton="0" quotePrefix="0" xfId="0">
      <alignment horizontal="center"/>
    </xf>
    <xf numFmtId="0" fontId="3" fillId="3" borderId="60" applyAlignment="1" pivotButton="0" quotePrefix="0" xfId="0">
      <alignment horizontal="center" vertical="center"/>
    </xf>
    <xf numFmtId="0" fontId="80" fillId="3" borderId="59" applyAlignment="1" pivotButton="0" quotePrefix="0" xfId="0">
      <alignment vertical="center"/>
    </xf>
    <xf numFmtId="164" fontId="80" fillId="3" borderId="59" applyAlignment="1" pivotButton="0" quotePrefix="0" xfId="0">
      <alignment vertical="center"/>
    </xf>
    <xf numFmtId="164" fontId="80" fillId="3" borderId="91" applyAlignment="1" pivotButton="0" quotePrefix="0" xfId="0">
      <alignment vertical="center"/>
    </xf>
    <xf numFmtId="164" fontId="80" fillId="3" borderId="61" applyAlignment="1" pivotButton="0" quotePrefix="0" xfId="0">
      <alignment vertical="center"/>
    </xf>
    <xf numFmtId="164" fontId="80" fillId="3" borderId="60" applyAlignment="1" pivotButton="0" quotePrefix="0" xfId="0">
      <alignment vertical="center"/>
    </xf>
    <xf numFmtId="170" fontId="80" fillId="3" borderId="59" applyAlignment="1" pivotButton="0" quotePrefix="0" xfId="0">
      <alignment vertical="center"/>
    </xf>
    <xf numFmtId="164" fontId="80" fillId="3" borderId="38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170" fontId="2" fillId="8" borderId="102" applyAlignment="1" pivotButton="0" quotePrefix="0" xfId="0">
      <alignment vertical="center"/>
    </xf>
    <xf numFmtId="43" fontId="2" fillId="8" borderId="89" applyAlignment="1" pivotButton="0" quotePrefix="0" xfId="0">
      <alignment vertical="center"/>
    </xf>
    <xf numFmtId="171" fontId="2" fillId="8" borderId="90" applyAlignment="1" pivotButton="0" quotePrefix="0" xfId="0">
      <alignment vertical="center"/>
    </xf>
    <xf numFmtId="164" fontId="2" fillId="9" borderId="102" applyAlignment="1" pivotButton="0" quotePrefix="0" xfId="0">
      <alignment vertical="center"/>
    </xf>
    <xf numFmtId="172" fontId="2" fillId="9" borderId="1" applyAlignment="1" pivotButton="0" quotePrefix="0" xfId="0">
      <alignment vertical="center"/>
    </xf>
    <xf numFmtId="172" fontId="2" fillId="9" borderId="89" applyAlignment="1" pivotButton="0" quotePrefix="0" xfId="0">
      <alignment vertical="center"/>
    </xf>
    <xf numFmtId="172" fontId="2" fillId="9" borderId="9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164" fontId="7" fillId="9" borderId="1" applyAlignment="1" pivotButton="0" quotePrefix="0" xfId="0">
      <alignment vertical="center"/>
    </xf>
    <xf numFmtId="164" fontId="7" fillId="9" borderId="102" applyAlignment="1" pivotButton="0" quotePrefix="0" xfId="0">
      <alignment vertical="center"/>
    </xf>
    <xf numFmtId="172" fontId="7" fillId="9" borderId="1" applyAlignment="1" pivotButton="0" quotePrefix="0" xfId="0">
      <alignment vertical="center"/>
    </xf>
    <xf numFmtId="172" fontId="7" fillId="9" borderId="89" applyAlignment="1" pivotButton="0" quotePrefix="0" xfId="0">
      <alignment vertical="center"/>
    </xf>
    <xf numFmtId="172" fontId="7" fillId="9" borderId="90" applyAlignment="1" pivotButton="0" quotePrefix="0" xfId="0">
      <alignment vertical="center"/>
    </xf>
    <xf numFmtId="172" fontId="7" fillId="9" borderId="1" applyAlignment="1" pivotButton="0" quotePrefix="0" xfId="0">
      <alignment horizontal="right" vertical="center"/>
    </xf>
    <xf numFmtId="171" fontId="2" fillId="8" borderId="90" applyAlignment="1" pivotButton="0" quotePrefix="0" xfId="0">
      <alignment horizontal="center" vertical="center"/>
    </xf>
    <xf numFmtId="165" fontId="3" fillId="3" borderId="60" applyAlignment="1" pivotButton="0" quotePrefix="0" xfId="0">
      <alignment horizontal="center" vertical="center"/>
    </xf>
    <xf numFmtId="165" fontId="80" fillId="3" borderId="59" applyAlignment="1" pivotButton="0" quotePrefix="0" xfId="0">
      <alignment vertical="center"/>
    </xf>
    <xf numFmtId="172" fontId="80" fillId="3" borderId="59" applyAlignment="1" pivotButton="0" quotePrefix="0" xfId="0">
      <alignment vertical="center"/>
    </xf>
    <xf numFmtId="172" fontId="80" fillId="3" borderId="60" applyAlignment="1" pivotButton="0" quotePrefix="0" xfId="0">
      <alignment vertical="center"/>
    </xf>
    <xf numFmtId="172" fontId="80" fillId="3" borderId="38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65" fontId="80" fillId="3" borderId="60" applyAlignment="1" pivotButton="0" quotePrefix="0" xfId="0">
      <alignment vertical="center"/>
    </xf>
    <xf numFmtId="0" fontId="2" fillId="8" borderId="102" applyAlignment="1" pivotButton="0" quotePrefix="0" xfId="0">
      <alignment vertical="center"/>
    </xf>
    <xf numFmtId="0" fontId="2" fillId="8" borderId="89" applyAlignment="1" pivotButton="0" quotePrefix="0" xfId="0">
      <alignment vertical="center"/>
    </xf>
    <xf numFmtId="164" fontId="71" fillId="9" borderId="1" applyAlignment="1" pivotButton="0" quotePrefix="0" xfId="0">
      <alignment vertical="center"/>
    </xf>
    <xf numFmtId="172" fontId="71" fillId="9" borderId="1" applyAlignment="1" pivotButton="0" quotePrefix="0" xfId="0">
      <alignment vertical="center"/>
    </xf>
    <xf numFmtId="172" fontId="71" fillId="9" borderId="89" applyAlignment="1" pivotButton="0" quotePrefix="0" xfId="0">
      <alignment vertical="center"/>
    </xf>
    <xf numFmtId="172" fontId="71" fillId="9" borderId="90" applyAlignment="1" pivotButton="0" quotePrefix="0" xfId="0">
      <alignment vertical="center"/>
    </xf>
    <xf numFmtId="165" fontId="2" fillId="9" borderId="60" applyAlignment="1" pivotButton="0" quotePrefix="0" xfId="0">
      <alignment vertical="center"/>
    </xf>
    <xf numFmtId="165" fontId="2" fillId="9" borderId="59" applyAlignment="1" pivotButton="0" quotePrefix="0" xfId="0">
      <alignment vertical="center"/>
    </xf>
    <xf numFmtId="164" fontId="2" fillId="9" borderId="59" applyAlignment="1" pivotButton="0" quotePrefix="0" xfId="0">
      <alignment vertical="center"/>
    </xf>
    <xf numFmtId="164" fontId="7" fillId="9" borderId="59" applyAlignment="1" pivotButton="0" quotePrefix="0" xfId="0">
      <alignment vertical="center"/>
    </xf>
    <xf numFmtId="164" fontId="7" fillId="9" borderId="61" applyAlignment="1" pivotButton="0" quotePrefix="0" xfId="0">
      <alignment vertical="center"/>
    </xf>
    <xf numFmtId="172" fontId="7" fillId="9" borderId="59" applyAlignment="1" pivotButton="0" quotePrefix="0" xfId="0">
      <alignment vertical="center"/>
    </xf>
    <xf numFmtId="172" fontId="7" fillId="9" borderId="60" applyAlignment="1" pivotButton="0" quotePrefix="0" xfId="0">
      <alignment vertical="center"/>
    </xf>
    <xf numFmtId="172" fontId="99" fillId="9" borderId="91" applyAlignment="1" pivotButton="0" quotePrefix="0" xfId="0">
      <alignment vertical="center"/>
    </xf>
    <xf numFmtId="43" fontId="71" fillId="2" borderId="1" applyAlignment="1" pivotButton="0" quotePrefix="0" xfId="0">
      <alignment vertical="center"/>
    </xf>
    <xf numFmtId="164" fontId="71" fillId="9" borderId="102" applyAlignment="1" pivotButton="0" quotePrefix="0" xfId="0">
      <alignment vertical="center"/>
    </xf>
    <xf numFmtId="165" fontId="1" fillId="9" borderId="92" applyAlignment="1" pivotButton="0" quotePrefix="0" xfId="0">
      <alignment vertical="center"/>
    </xf>
    <xf numFmtId="165" fontId="1" fillId="9" borderId="53" applyAlignment="1" pivotButton="0" quotePrefix="0" xfId="0">
      <alignment vertical="center"/>
    </xf>
    <xf numFmtId="164" fontId="1" fillId="9" borderId="53" applyAlignment="1" pivotButton="0" quotePrefix="0" xfId="0">
      <alignment vertical="center"/>
    </xf>
    <xf numFmtId="164" fontId="5" fillId="9" borderId="53" applyAlignment="1" pivotButton="0" quotePrefix="0" xfId="0">
      <alignment vertical="center"/>
    </xf>
    <xf numFmtId="164" fontId="77" fillId="9" borderId="37" applyAlignment="1" pivotButton="0" quotePrefix="0" xfId="0">
      <alignment vertical="center"/>
    </xf>
    <xf numFmtId="164" fontId="77" fillId="9" borderId="53" applyAlignment="1" pivotButton="0" quotePrefix="0" xfId="0">
      <alignment vertical="center"/>
    </xf>
    <xf numFmtId="172" fontId="77" fillId="9" borderId="53" applyAlignment="1" pivotButton="0" quotePrefix="0" xfId="0">
      <alignment vertical="center"/>
    </xf>
    <xf numFmtId="172" fontId="77" fillId="9" borderId="92" applyAlignment="1" pivotButton="0" quotePrefix="0" xfId="0">
      <alignment vertical="center"/>
    </xf>
    <xf numFmtId="172" fontId="77" fillId="9" borderId="93" applyAlignment="1" pivotButton="0" quotePrefix="0" xfId="0">
      <alignment vertical="center"/>
    </xf>
    <xf numFmtId="0" fontId="71" fillId="2" borderId="1" applyAlignment="1" pivotButton="0" quotePrefix="0" xfId="0">
      <alignment vertical="center"/>
    </xf>
    <xf numFmtId="164" fontId="71" fillId="2" borderId="1" applyAlignment="1" pivotButton="0" quotePrefix="0" xfId="0">
      <alignment vertical="center"/>
    </xf>
    <xf numFmtId="170" fontId="95" fillId="2" borderId="1" applyAlignment="1" pivotButton="0" quotePrefix="0" xfId="0">
      <alignment horizontal="right" vertical="center"/>
    </xf>
    <xf numFmtId="167" fontId="3" fillId="3" borderId="55" applyAlignment="1" pivotButton="0" quotePrefix="0" xfId="0">
      <alignment vertical="center"/>
    </xf>
    <xf numFmtId="0" fontId="2" fillId="8" borderId="37" applyAlignment="1" pivotButton="0" quotePrefix="0" xfId="0">
      <alignment vertical="center"/>
    </xf>
    <xf numFmtId="0" fontId="2" fillId="8" borderId="92" applyAlignment="1" pivotButton="0" quotePrefix="0" xfId="0">
      <alignment vertical="center"/>
    </xf>
    <xf numFmtId="171" fontId="2" fillId="8" borderId="93" applyAlignment="1" pivotButton="0" quotePrefix="0" xfId="0">
      <alignment vertical="center"/>
    </xf>
    <xf numFmtId="170" fontId="2" fillId="2" borderId="1" pivotButton="0" quotePrefix="0" xfId="0"/>
    <xf numFmtId="0" fontId="77" fillId="2" borderId="1" pivotButton="0" quotePrefix="0" xfId="0"/>
    <xf numFmtId="43" fontId="3" fillId="3" borderId="3" pivotButton="0" quotePrefix="0" xfId="0"/>
    <xf numFmtId="165" fontId="77" fillId="9" borderId="103" applyAlignment="1" pivotButton="0" quotePrefix="0" xfId="0">
      <alignment horizontal="center" vertical="center" wrapText="1"/>
    </xf>
    <xf numFmtId="165" fontId="77" fillId="9" borderId="104" applyAlignment="1" pivotButton="0" quotePrefix="0" xfId="0">
      <alignment horizontal="center" vertical="center" wrapText="1"/>
    </xf>
    <xf numFmtId="164" fontId="77" fillId="9" borderId="104" applyAlignment="1" pivotButton="0" quotePrefix="0" xfId="0">
      <alignment horizontal="center" vertical="center" wrapText="1"/>
    </xf>
    <xf numFmtId="172" fontId="77" fillId="9" borderId="104" applyAlignment="1" pivotButton="0" quotePrefix="0" xfId="0">
      <alignment horizontal="center" vertical="center" wrapText="1"/>
    </xf>
    <xf numFmtId="172" fontId="77" fillId="9" borderId="105" applyAlignment="1" pivotButton="0" quotePrefix="0" xfId="0">
      <alignment horizontal="center" vertical="center" wrapText="1"/>
    </xf>
    <xf numFmtId="0" fontId="7" fillId="0" borderId="106" applyAlignment="1" pivotButton="0" quotePrefix="0" xfId="0">
      <alignment vertical="center"/>
    </xf>
    <xf numFmtId="0" fontId="7" fillId="0" borderId="107" applyAlignment="1" pivotButton="0" quotePrefix="0" xfId="0">
      <alignment vertical="center"/>
    </xf>
    <xf numFmtId="164" fontId="7" fillId="0" borderId="108" applyAlignment="1" pivotButton="0" quotePrefix="0" xfId="0">
      <alignment vertical="center"/>
    </xf>
    <xf numFmtId="164" fontId="7" fillId="0" borderId="109" applyAlignment="1" pivotButton="0" quotePrefix="0" xfId="0">
      <alignment vertical="center"/>
    </xf>
    <xf numFmtId="9" fontId="7" fillId="0" borderId="109" applyAlignment="1" pivotButton="0" quotePrefix="0" xfId="0">
      <alignment vertical="center"/>
    </xf>
    <xf numFmtId="164" fontId="7" fillId="0" borderId="110" applyAlignment="1" pivotButton="0" quotePrefix="0" xfId="0">
      <alignment vertical="center"/>
    </xf>
    <xf numFmtId="43" fontId="3" fillId="6" borderId="5" applyAlignment="1" pivotButton="0" quotePrefix="0" xfId="0">
      <alignment vertical="center"/>
    </xf>
    <xf numFmtId="0" fontId="3" fillId="6" borderId="51" applyAlignment="1" pivotButton="0" quotePrefix="0" xfId="0">
      <alignment horizontal="center" vertical="center"/>
    </xf>
    <xf numFmtId="0" fontId="3" fillId="6" borderId="5" applyAlignment="1" pivotButton="0" quotePrefix="0" xfId="0">
      <alignment horizontal="center" vertical="center"/>
    </xf>
    <xf numFmtId="165" fontId="7" fillId="9" borderId="89" applyAlignment="1" pivotButton="0" quotePrefix="0" xfId="0">
      <alignment vertical="center"/>
    </xf>
    <xf numFmtId="165" fontId="7" fillId="9" borderId="1" applyAlignment="1" pivotButton="0" quotePrefix="0" xfId="0">
      <alignment vertical="center"/>
    </xf>
    <xf numFmtId="172" fontId="7" fillId="9" borderId="102" applyAlignment="1" pivotButton="0" quotePrefix="0" xfId="0">
      <alignment vertical="center"/>
    </xf>
    <xf numFmtId="0" fontId="2" fillId="8" borderId="1" applyAlignment="1" pivotButton="0" quotePrefix="0" xfId="0">
      <alignment vertical="center"/>
    </xf>
    <xf numFmtId="170" fontId="2" fillId="8" borderId="90" applyAlignment="1" pivotButton="0" quotePrefix="0" xfId="0">
      <alignment vertical="center"/>
    </xf>
    <xf numFmtId="10" fontId="2" fillId="8" borderId="90" applyAlignment="1" pivotButton="0" quotePrefix="0" xfId="0">
      <alignment vertical="center"/>
    </xf>
    <xf numFmtId="2" fontId="2" fillId="8" borderId="1" applyAlignment="1" pivotButton="0" quotePrefix="0" xfId="0">
      <alignment vertical="center"/>
    </xf>
    <xf numFmtId="165" fontId="2" fillId="2" borderId="60" applyAlignment="1" pivotButton="0" quotePrefix="0" xfId="0">
      <alignment vertical="center"/>
    </xf>
    <xf numFmtId="165" fontId="71" fillId="2" borderId="59" applyAlignment="1" pivotButton="0" quotePrefix="0" xfId="0">
      <alignment vertical="center"/>
    </xf>
    <xf numFmtId="164" fontId="71" fillId="2" borderId="59" applyAlignment="1" pivotButton="0" quotePrefix="0" xfId="0">
      <alignment vertical="center"/>
    </xf>
    <xf numFmtId="172" fontId="71" fillId="2" borderId="61" applyAlignment="1" pivotButton="0" quotePrefix="0" xfId="0">
      <alignment vertical="center"/>
    </xf>
    <xf numFmtId="172" fontId="71" fillId="2" borderId="60" applyAlignment="1" pivotButton="0" quotePrefix="0" xfId="0">
      <alignment vertical="center"/>
    </xf>
    <xf numFmtId="172" fontId="71" fillId="2" borderId="111" applyAlignment="1" pivotButton="0" quotePrefix="0" xfId="0">
      <alignment vertical="center"/>
    </xf>
    <xf numFmtId="166" fontId="2" fillId="2" borderId="1" applyAlignment="1" pivotButton="0" quotePrefix="0" xfId="0">
      <alignment vertical="center"/>
    </xf>
    <xf numFmtId="0" fontId="3" fillId="6" borderId="2" applyAlignment="1" pivotButton="0" quotePrefix="0" xfId="0">
      <alignment horizontal="center" vertical="center"/>
    </xf>
    <xf numFmtId="43" fontId="2" fillId="8" borderId="92" applyAlignment="1" pivotButton="0" quotePrefix="0" xfId="0">
      <alignment vertical="center"/>
    </xf>
    <xf numFmtId="2" fontId="2" fillId="8" borderId="53" applyAlignment="1" pivotButton="0" quotePrefix="0" xfId="0">
      <alignment vertical="center"/>
    </xf>
    <xf numFmtId="10" fontId="2" fillId="8" borderId="93" applyAlignment="1" pivotButton="0" quotePrefix="0" xfId="0">
      <alignment vertical="center"/>
    </xf>
    <xf numFmtId="165" fontId="71" fillId="9" borderId="60" applyAlignment="1" pivotButton="0" quotePrefix="0" xfId="0">
      <alignment vertical="center"/>
    </xf>
    <xf numFmtId="165" fontId="7" fillId="9" borderId="59" applyAlignment="1" pivotButton="0" quotePrefix="0" xfId="0">
      <alignment vertical="center"/>
    </xf>
    <xf numFmtId="172" fontId="7" fillId="9" borderId="61" applyAlignment="1" pivotButton="0" quotePrefix="0" xfId="0">
      <alignment vertical="center"/>
    </xf>
    <xf numFmtId="172" fontId="7" fillId="9" borderId="111" applyAlignment="1" pivotButton="0" quotePrefix="0" xfId="0">
      <alignment vertical="center"/>
    </xf>
    <xf numFmtId="165" fontId="71" fillId="9" borderId="92" applyAlignment="1" pivotButton="0" quotePrefix="0" xfId="0">
      <alignment vertical="center"/>
    </xf>
    <xf numFmtId="165" fontId="71" fillId="9" borderId="53" applyAlignment="1" pivotButton="0" quotePrefix="0" xfId="0">
      <alignment vertical="center"/>
    </xf>
    <xf numFmtId="164" fontId="71" fillId="9" borderId="53" applyAlignment="1" pivotButton="0" quotePrefix="0" xfId="0">
      <alignment vertical="center"/>
    </xf>
    <xf numFmtId="172" fontId="7" fillId="9" borderId="37" applyAlignment="1" pivotButton="0" quotePrefix="0" xfId="0">
      <alignment vertical="center"/>
    </xf>
    <xf numFmtId="172" fontId="1" fillId="2" borderId="1" applyAlignment="1" pivotButton="0" quotePrefix="0" xfId="0">
      <alignment vertical="center"/>
    </xf>
    <xf numFmtId="172" fontId="8" fillId="2" borderId="1" applyAlignment="1" pivotButton="0" quotePrefix="0" xfId="0">
      <alignment vertical="center"/>
    </xf>
    <xf numFmtId="172" fontId="9" fillId="2" borderId="1" applyAlignment="1" pivotButton="0" quotePrefix="0" xfId="0">
      <alignment vertical="center"/>
    </xf>
    <xf numFmtId="172" fontId="99" fillId="9" borderId="102" applyAlignment="1" pivotButton="0" quotePrefix="0" xfId="0">
      <alignment vertical="center"/>
    </xf>
    <xf numFmtId="170" fontId="3" fillId="14" borderId="4" applyAlignment="1" pivotButton="0" quotePrefix="0" xfId="0">
      <alignment vertical="center"/>
    </xf>
    <xf numFmtId="172" fontId="7" fillId="9" borderId="5" applyAlignment="1" pivotButton="0" quotePrefix="0" xfId="0">
      <alignment vertical="center"/>
    </xf>
    <xf numFmtId="0" fontId="2" fillId="8" borderId="90" applyAlignment="1" pivotButton="0" quotePrefix="0" xfId="0">
      <alignment vertical="center"/>
    </xf>
    <xf numFmtId="0" fontId="100" fillId="2" borderId="53" applyAlignment="1" pivotButton="0" quotePrefix="0" xfId="0">
      <alignment vertical="center"/>
    </xf>
    <xf numFmtId="0" fontId="101" fillId="0" borderId="112" pivotButton="0" quotePrefix="0" xfId="0"/>
    <xf numFmtId="0" fontId="7" fillId="0" borderId="0" applyAlignment="1" pivotButton="0" quotePrefix="0" xfId="0">
      <alignment horizontal="right"/>
    </xf>
    <xf numFmtId="9" fontId="7" fillId="0" borderId="0" applyAlignment="1" pivotButton="0" quotePrefix="0" xfId="0">
      <alignment horizontal="right"/>
    </xf>
    <xf numFmtId="9" fontId="7" fillId="0" borderId="0" pivotButton="0" quotePrefix="0" xfId="0"/>
    <xf numFmtId="0" fontId="3" fillId="3" borderId="95" applyAlignment="1" pivotButton="0" quotePrefix="0" xfId="0">
      <alignment horizontal="center" vertical="center"/>
    </xf>
    <xf numFmtId="164" fontId="3" fillId="3" borderId="51" applyAlignment="1" pivotButton="0" quotePrefix="0" xfId="0">
      <alignment vertical="center"/>
    </xf>
    <xf numFmtId="164" fontId="3" fillId="3" borderId="51" applyAlignment="1" pivotButton="0" quotePrefix="0" xfId="0">
      <alignment horizontal="center" vertical="center"/>
    </xf>
    <xf numFmtId="9" fontId="3" fillId="3" borderId="5" applyAlignment="1" pivotButton="0" quotePrefix="0" xfId="0">
      <alignment horizontal="center" vertical="center"/>
    </xf>
    <xf numFmtId="164" fontId="3" fillId="3" borderId="98" applyAlignment="1" pivotButton="0" quotePrefix="0" xfId="0">
      <alignment vertical="center"/>
    </xf>
    <xf numFmtId="164" fontId="80" fillId="3" borderId="100" applyAlignment="1" pivotButton="0" quotePrefix="0" xfId="0">
      <alignment vertical="center"/>
    </xf>
    <xf numFmtId="43" fontId="8" fillId="2" borderId="1" applyAlignment="1" pivotButton="0" quotePrefix="0" xfId="0">
      <alignment vertical="center"/>
    </xf>
    <xf numFmtId="165" fontId="102" fillId="9" borderId="89" applyAlignment="1" pivotButton="0" quotePrefix="0" xfId="0">
      <alignment horizontal="center" vertical="center"/>
    </xf>
    <xf numFmtId="169" fontId="71" fillId="9" borderId="113" applyAlignment="1" pivotButton="0" quotePrefix="0" xfId="0">
      <alignment vertical="center"/>
    </xf>
    <xf numFmtId="43" fontId="2" fillId="2" borderId="89" applyAlignment="1" pivotButton="0" quotePrefix="0" xfId="0">
      <alignment vertical="center"/>
    </xf>
    <xf numFmtId="43" fontId="3" fillId="3" borderId="1" applyAlignment="1" pivotButton="0" quotePrefix="0" xfId="0">
      <alignment vertical="center"/>
    </xf>
    <xf numFmtId="165" fontId="97" fillId="9" borderId="89" applyAlignment="1" pivotButton="0" quotePrefix="0" xfId="0">
      <alignment horizontal="center" vertical="center"/>
    </xf>
    <xf numFmtId="169" fontId="71" fillId="9" borderId="114" applyAlignment="1" pivotButton="0" quotePrefix="0" xfId="0">
      <alignment vertical="center"/>
    </xf>
    <xf numFmtId="39" fontId="7" fillId="9" borderId="114" applyAlignment="1" pivotButton="0" quotePrefix="0" xfId="0">
      <alignment vertical="center"/>
    </xf>
    <xf numFmtId="43" fontId="1" fillId="2" borderId="51" applyAlignment="1" pivotButton="0" quotePrefix="0" xfId="0">
      <alignment vertical="center"/>
    </xf>
    <xf numFmtId="165" fontId="77" fillId="9" borderId="51" applyAlignment="1" pivotButton="0" quotePrefix="0" xfId="0">
      <alignment vertical="center"/>
    </xf>
    <xf numFmtId="169" fontId="77" fillId="9" borderId="115" applyAlignment="1" pivotButton="0" quotePrefix="0" xfId="0">
      <alignment vertical="center"/>
    </xf>
    <xf numFmtId="165" fontId="77" fillId="9" borderId="89" applyAlignment="1" pivotButton="0" quotePrefix="0" xfId="0">
      <alignment vertical="center"/>
    </xf>
    <xf numFmtId="169" fontId="77" fillId="9" borderId="114" applyAlignment="1" pivotButton="0" quotePrefix="0" xfId="0">
      <alignment vertical="center"/>
    </xf>
    <xf numFmtId="43" fontId="1" fillId="2" borderId="98" applyAlignment="1" pivotButton="0" quotePrefix="0" xfId="0">
      <alignment vertical="center"/>
    </xf>
    <xf numFmtId="172" fontId="77" fillId="9" borderId="101" applyAlignment="1" pivotButton="0" quotePrefix="0" xfId="0">
      <alignment vertical="center"/>
    </xf>
    <xf numFmtId="165" fontId="103" fillId="9" borderId="89" applyAlignment="1" pivotButton="0" quotePrefix="0" xfId="0">
      <alignment horizontal="center" vertical="center"/>
    </xf>
    <xf numFmtId="43" fontId="1" fillId="2" borderId="92" applyAlignment="1" pivotButton="0" quotePrefix="0" xfId="0">
      <alignment vertical="center"/>
    </xf>
    <xf numFmtId="167" fontId="77" fillId="9" borderId="37" applyAlignment="1" pivotButton="0" quotePrefix="0" xfId="0">
      <alignment vertical="center"/>
    </xf>
    <xf numFmtId="164" fontId="71" fillId="3" borderId="100" applyAlignment="1" pivotButton="0" quotePrefix="0" xfId="0">
      <alignment vertical="center"/>
    </xf>
    <xf numFmtId="169" fontId="7" fillId="9" borderId="114" applyAlignment="1" pivotButton="0" quotePrefix="0" xfId="0">
      <alignment horizontal="center" vertical="center"/>
    </xf>
    <xf numFmtId="172" fontId="77" fillId="9" borderId="5" applyAlignment="1" pivotButton="0" quotePrefix="0" xfId="0">
      <alignment vertical="center"/>
    </xf>
    <xf numFmtId="169" fontId="77" fillId="9" borderId="115" applyAlignment="1" pivotButton="0" quotePrefix="0" xfId="0">
      <alignment horizontal="center" vertical="center"/>
    </xf>
    <xf numFmtId="43" fontId="9" fillId="2" borderId="1" applyAlignment="1" pivotButton="0" quotePrefix="0" xfId="0">
      <alignment vertical="center"/>
    </xf>
    <xf numFmtId="165" fontId="71" fillId="9" borderId="98" applyAlignment="1" pivotButton="0" quotePrefix="0" xfId="0">
      <alignment vertical="center"/>
    </xf>
    <xf numFmtId="0" fontId="1" fillId="0" borderId="5" applyAlignment="1" pivotButton="0" quotePrefix="0" xfId="0">
      <alignment vertical="center"/>
    </xf>
    <xf numFmtId="164" fontId="2" fillId="9" borderId="5" applyAlignment="1" pivotButton="0" quotePrefix="0" xfId="0">
      <alignment vertical="center"/>
    </xf>
    <xf numFmtId="169" fontId="7" fillId="9" borderId="114" applyAlignment="1" pivotButton="0" quotePrefix="0" xfId="0">
      <alignment vertical="center"/>
    </xf>
    <xf numFmtId="165" fontId="7" fillId="9" borderId="114" applyAlignment="1" pivotButton="0" quotePrefix="0" xfId="0">
      <alignment horizontal="right" vertical="center"/>
    </xf>
    <xf numFmtId="165" fontId="7" fillId="9" borderId="102" applyAlignment="1" pivotButton="0" quotePrefix="0" xfId="0">
      <alignment vertical="center"/>
    </xf>
    <xf numFmtId="165" fontId="77" fillId="9" borderId="5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7" fillId="9" borderId="89" applyAlignment="1" pivotButton="0" quotePrefix="0" xfId="0">
      <alignment horizontal="right" vertical="center"/>
    </xf>
    <xf numFmtId="169" fontId="7" fillId="9" borderId="114" applyAlignment="1" pivotButton="0" quotePrefix="0" xfId="0">
      <alignment horizontal="right" vertical="center"/>
    </xf>
    <xf numFmtId="9" fontId="7" fillId="9" borderId="102" applyAlignment="1" pivotButton="0" quotePrefix="0" xfId="0">
      <alignment horizontal="right" vertical="center"/>
    </xf>
    <xf numFmtId="43" fontId="2" fillId="2" borderId="92" applyAlignment="1" pivotButton="0" quotePrefix="0" xfId="0">
      <alignment vertical="center"/>
    </xf>
    <xf numFmtId="9" fontId="7" fillId="9" borderId="37" applyAlignment="1" pivotButton="0" quotePrefix="0" xfId="0">
      <alignment horizontal="right" vertical="center"/>
    </xf>
    <xf numFmtId="164" fontId="3" fillId="3" borderId="100" applyAlignment="1" pivotButton="0" quotePrefix="0" xfId="0">
      <alignment vertical="center"/>
    </xf>
    <xf numFmtId="9" fontId="7" fillId="9" borderId="102" applyAlignment="1" pivotButton="0" quotePrefix="0" xfId="0">
      <alignment vertical="center"/>
    </xf>
    <xf numFmtId="9" fontId="77" fillId="9" borderId="5" applyAlignment="1" pivotButton="0" quotePrefix="0" xfId="0">
      <alignment vertical="center"/>
    </xf>
    <xf numFmtId="165" fontId="71" fillId="9" borderId="89" applyAlignment="1" pivotButton="0" quotePrefix="0" xfId="0">
      <alignment vertical="center"/>
    </xf>
    <xf numFmtId="43" fontId="3" fillId="3" borderId="116" applyAlignment="1" pivotButton="0" quotePrefix="0" xfId="0">
      <alignment vertical="center"/>
    </xf>
    <xf numFmtId="165" fontId="103" fillId="9" borderId="117" applyAlignment="1" pivotButton="0" quotePrefix="0" xfId="0">
      <alignment horizontal="center" vertical="center"/>
    </xf>
    <xf numFmtId="169" fontId="7" fillId="9" borderId="118" applyAlignment="1" pivotButton="0" quotePrefix="0" xfId="0">
      <alignment vertical="center"/>
    </xf>
    <xf numFmtId="43" fontId="1" fillId="2" borderId="119" applyAlignment="1" pivotButton="0" quotePrefix="0" xfId="0">
      <alignment vertical="center"/>
    </xf>
    <xf numFmtId="165" fontId="7" fillId="9" borderId="120" applyAlignment="1" pivotButton="0" quotePrefix="0" xfId="0">
      <alignment vertical="center"/>
    </xf>
    <xf numFmtId="169" fontId="7" fillId="9" borderId="118" applyAlignment="1" pivotButton="0" quotePrefix="0" xfId="0">
      <alignment horizontal="center" vertical="center"/>
    </xf>
    <xf numFmtId="43" fontId="2" fillId="2" borderId="121" applyAlignment="1" pivotButton="0" quotePrefix="0" xfId="0">
      <alignment vertical="center"/>
    </xf>
    <xf numFmtId="165" fontId="7" fillId="9" borderId="122" applyAlignment="1" pivotButton="0" quotePrefix="0" xfId="0">
      <alignment vertical="center"/>
    </xf>
    <xf numFmtId="169" fontId="7" fillId="9" borderId="123" applyAlignment="1" pivotButton="0" quotePrefix="0" xfId="0">
      <alignment horizontal="center" vertical="center"/>
    </xf>
    <xf numFmtId="43" fontId="1" fillId="2" borderId="124" applyAlignment="1" pivotButton="0" quotePrefix="0" xfId="0">
      <alignment vertical="center"/>
    </xf>
    <xf numFmtId="43" fontId="2" fillId="2" borderId="53" applyAlignment="1" pivotButton="0" quotePrefix="0" xfId="0">
      <alignment vertical="center"/>
    </xf>
    <xf numFmtId="165" fontId="7" fillId="9" borderId="125" applyAlignment="1" pivotButton="0" quotePrefix="0" xfId="0">
      <alignment vertical="center"/>
    </xf>
    <xf numFmtId="0" fontId="71" fillId="0" borderId="0" applyAlignment="1" pivotButton="0" quotePrefix="0" xfId="0">
      <alignment vertical="center"/>
    </xf>
    <xf numFmtId="0" fontId="71" fillId="9" borderId="89" applyAlignment="1" pivotButton="0" quotePrefix="0" xfId="0">
      <alignment horizontal="right" vertical="center"/>
    </xf>
    <xf numFmtId="169" fontId="71" fillId="9" borderId="114" applyAlignment="1" pivotButton="0" quotePrefix="0" xfId="0">
      <alignment horizontal="right" vertical="center"/>
    </xf>
    <xf numFmtId="169" fontId="7" fillId="0" borderId="0" applyAlignment="1" pivotButton="0" quotePrefix="0" xfId="0">
      <alignment horizontal="right"/>
    </xf>
    <xf numFmtId="0" fontId="0" fillId="0" borderId="0" pivotButton="0" quotePrefix="0" xfId="0"/>
    <xf numFmtId="43" fontId="3" fillId="3" borderId="2" pivotButton="0" quotePrefix="0" xfId="0"/>
    <xf numFmtId="164" fontId="2" fillId="3" borderId="2" pivotButton="0" quotePrefix="0" xfId="0"/>
    <xf numFmtId="164" fontId="2" fillId="3" borderId="3" pivotButton="0" quotePrefix="0" xfId="0"/>
    <xf numFmtId="43" fontId="8" fillId="2" borderId="10" pivotButton="0" quotePrefix="0" xfId="0"/>
    <xf numFmtId="43" fontId="9" fillId="2" borderId="1" pivotButton="0" quotePrefix="0" xfId="0"/>
    <xf numFmtId="165" fontId="6" fillId="7" borderId="13" pivotButton="0" quotePrefix="0" xfId="0"/>
    <xf numFmtId="43" fontId="8" fillId="2" borderId="2" pivotButton="0" quotePrefix="0" xfId="0"/>
    <xf numFmtId="43" fontId="9" fillId="2" borderId="16" pivotButton="0" quotePrefix="0" xfId="0"/>
    <xf numFmtId="165" fontId="6" fillId="7" borderId="17" pivotButton="0" quotePrefix="0" xfId="0"/>
    <xf numFmtId="43" fontId="9" fillId="2" borderId="7" pivotButton="0" quotePrefix="0" xfId="0"/>
    <xf numFmtId="43" fontId="8" fillId="2" borderId="19" pivotButton="0" quotePrefix="0" xfId="0"/>
    <xf numFmtId="43" fontId="9" fillId="2" borderId="20" pivotButton="0" quotePrefix="0" xfId="0"/>
    <xf numFmtId="43" fontId="8" fillId="2" borderId="21" pivotButton="0" quotePrefix="0" xfId="0"/>
    <xf numFmtId="43" fontId="9" fillId="2" borderId="22" pivotButton="0" quotePrefix="0" xfId="0"/>
    <xf numFmtId="43" fontId="11" fillId="0" borderId="24" pivotButton="0" quotePrefix="0" xfId="0"/>
    <xf numFmtId="43" fontId="11" fillId="2" borderId="20" pivotButton="0" quotePrefix="0" xfId="0"/>
    <xf numFmtId="43" fontId="11" fillId="0" borderId="27" pivotButton="0" quotePrefix="0" xfId="0"/>
    <xf numFmtId="43" fontId="11" fillId="0" borderId="29" pivotButton="0" quotePrefix="0" xfId="0"/>
    <xf numFmtId="43" fontId="11" fillId="0" borderId="26" applyAlignment="1" pivotButton="0" quotePrefix="0" xfId="0">
      <alignment horizontal="left"/>
    </xf>
    <xf numFmtId="43" fontId="11" fillId="2" borderId="31" pivotButton="0" quotePrefix="0" xfId="0"/>
    <xf numFmtId="43" fontId="11" fillId="0" borderId="33" pivotButton="0" quotePrefix="0" xfId="0"/>
    <xf numFmtId="165" fontId="6" fillId="7" borderId="34" pivotButton="0" quotePrefix="0" xfId="0"/>
    <xf numFmtId="43" fontId="1" fillId="2" borderId="5" pivotButton="0" quotePrefix="0" xfId="0"/>
    <xf numFmtId="43" fontId="1" fillId="0" borderId="5" pivotButton="0" quotePrefix="0" xfId="0"/>
    <xf numFmtId="165" fontId="1" fillId="0" borderId="5" pivotButton="0" quotePrefix="0" xfId="0"/>
    <xf numFmtId="43" fontId="1" fillId="2" borderId="1" applyAlignment="1" pivotButton="0" quotePrefix="0" xfId="0">
      <alignment horizontal="left"/>
    </xf>
    <xf numFmtId="43" fontId="13" fillId="2" borderId="1" pivotButton="0" quotePrefix="0" xfId="0"/>
    <xf numFmtId="43" fontId="1" fillId="2" borderId="1" pivotButton="0" quotePrefix="0" xfId="0"/>
    <xf numFmtId="43" fontId="3" fillId="3" borderId="38" pivotButton="0" quotePrefix="0" xfId="0"/>
    <xf numFmtId="43" fontId="3" fillId="3" borderId="7" pivotButton="0" quotePrefix="0" xfId="0"/>
    <xf numFmtId="0" fontId="0" fillId="0" borderId="40" pivotButton="0" quotePrefix="0" xfId="0"/>
    <xf numFmtId="0" fontId="0" fillId="0" borderId="41" pivotButton="0" quotePrefix="0" xfId="0"/>
    <xf numFmtId="0" fontId="3" fillId="3" borderId="38" applyAlignment="1" pivotButton="0" quotePrefix="0" xfId="0">
      <alignment horizontal="center"/>
    </xf>
    <xf numFmtId="43" fontId="3" fillId="3" borderId="45" pivotButton="0" quotePrefix="0" xfId="0"/>
    <xf numFmtId="43" fontId="15" fillId="3" borderId="4" pivotButton="0" quotePrefix="0" xfId="0"/>
    <xf numFmtId="43" fontId="2" fillId="2" borderId="2" applyAlignment="1" pivotButton="0" quotePrefix="0" xfId="0">
      <alignment horizontal="center"/>
    </xf>
    <xf numFmtId="43" fontId="2" fillId="2" borderId="1" pivotButton="0" quotePrefix="0" xfId="0"/>
    <xf numFmtId="43" fontId="43" fillId="2" borderId="48" pivotButton="0" quotePrefix="0" xfId="0"/>
    <xf numFmtId="165" fontId="2" fillId="2" borderId="1" pivotButton="0" quotePrefix="0" xfId="0"/>
    <xf numFmtId="165" fontId="8" fillId="4" borderId="49" applyAlignment="1" pivotButton="0" quotePrefix="0" xfId="0">
      <alignment horizontal="right"/>
    </xf>
    <xf numFmtId="165" fontId="2" fillId="8" borderId="1" pivotButton="0" quotePrefix="0" xfId="0"/>
    <xf numFmtId="165" fontId="2" fillId="8" borderId="1" applyAlignment="1" pivotButton="0" quotePrefix="0" xfId="0">
      <alignment horizontal="right"/>
    </xf>
    <xf numFmtId="165" fontId="2" fillId="8" borderId="50" applyAlignment="1" pivotButton="0" quotePrefix="0" xfId="0">
      <alignment horizontal="right"/>
    </xf>
    <xf numFmtId="165" fontId="2" fillId="9" borderId="1" pivotButton="0" quotePrefix="0" xfId="0"/>
    <xf numFmtId="165" fontId="2" fillId="9" borderId="1" applyAlignment="1" pivotButton="0" quotePrefix="0" xfId="0">
      <alignment horizontal="right"/>
    </xf>
    <xf numFmtId="165" fontId="2" fillId="9" borderId="50" applyAlignment="1" pivotButton="0" quotePrefix="0" xfId="0">
      <alignment horizontal="right"/>
    </xf>
    <xf numFmtId="165" fontId="2" fillId="10" borderId="1" pivotButton="0" quotePrefix="0" xfId="0"/>
    <xf numFmtId="165" fontId="2" fillId="10" borderId="1" applyAlignment="1" pivotButton="0" quotePrefix="0" xfId="0">
      <alignment horizontal="right"/>
    </xf>
    <xf numFmtId="165" fontId="2" fillId="10" borderId="50" applyAlignment="1" pivotButton="0" quotePrefix="0" xfId="0">
      <alignment horizontal="right"/>
    </xf>
    <xf numFmtId="165" fontId="2" fillId="11" borderId="1" pivotButton="0" quotePrefix="0" xfId="0"/>
    <xf numFmtId="165" fontId="2" fillId="11" borderId="1" applyAlignment="1" pivotButton="0" quotePrefix="0" xfId="0">
      <alignment horizontal="right"/>
    </xf>
    <xf numFmtId="165" fontId="2" fillId="11" borderId="50" applyAlignment="1" pivotButton="0" quotePrefix="0" xfId="0">
      <alignment horizontal="right"/>
    </xf>
    <xf numFmtId="165" fontId="2" fillId="12" borderId="1" pivotButton="0" quotePrefix="0" xfId="0"/>
    <xf numFmtId="165" fontId="2" fillId="12" borderId="1" applyAlignment="1" pivotButton="0" quotePrefix="0" xfId="0">
      <alignment horizontal="right"/>
    </xf>
    <xf numFmtId="165" fontId="2" fillId="12" borderId="50" applyAlignment="1" pivotButton="0" quotePrefix="0" xfId="0">
      <alignment horizontal="right"/>
    </xf>
    <xf numFmtId="165" fontId="2" fillId="13" borderId="1" pivotButton="0" quotePrefix="0" xfId="0"/>
    <xf numFmtId="165" fontId="2" fillId="13" borderId="1" applyAlignment="1" pivotButton="0" quotePrefix="0" xfId="0">
      <alignment horizontal="right"/>
    </xf>
    <xf numFmtId="165" fontId="2" fillId="13" borderId="50" applyAlignment="1" pivotButton="0" quotePrefix="0" xfId="0">
      <alignment horizontal="right"/>
    </xf>
    <xf numFmtId="165" fontId="1" fillId="9" borderId="20" applyAlignment="1" pivotButton="0" quotePrefix="0" xfId="0">
      <alignment horizontal="right"/>
    </xf>
    <xf numFmtId="165" fontId="1" fillId="9" borderId="48" applyAlignment="1" pivotButton="0" quotePrefix="0" xfId="0">
      <alignment horizontal="right"/>
    </xf>
    <xf numFmtId="165" fontId="1" fillId="9" borderId="1" applyAlignment="1" pivotButton="0" quotePrefix="0" xfId="0">
      <alignment horizontal="right"/>
    </xf>
    <xf numFmtId="165" fontId="2" fillId="8" borderId="1" applyAlignment="1" pivotButton="0" quotePrefix="0" xfId="0">
      <alignment horizontal="center"/>
    </xf>
    <xf numFmtId="165" fontId="2" fillId="9" borderId="1" applyAlignment="1" pivotButton="0" quotePrefix="0" xfId="0">
      <alignment horizontal="center"/>
    </xf>
    <xf numFmtId="165" fontId="2" fillId="10" borderId="1" applyAlignment="1" pivotButton="0" quotePrefix="0" xfId="0">
      <alignment horizontal="center"/>
    </xf>
    <xf numFmtId="165" fontId="2" fillId="11" borderId="1" applyAlignment="1" pivotButton="0" quotePrefix="0" xfId="0">
      <alignment horizontal="center"/>
    </xf>
    <xf numFmtId="165" fontId="2" fillId="12" borderId="1" applyAlignment="1" pivotButton="0" quotePrefix="0" xfId="0">
      <alignment horizontal="center"/>
    </xf>
    <xf numFmtId="165" fontId="2" fillId="13" borderId="1" applyAlignment="1" pivotButton="0" quotePrefix="0" xfId="0">
      <alignment horizontal="center"/>
    </xf>
    <xf numFmtId="43" fontId="43" fillId="2" borderId="48" applyAlignment="1" pivotButton="0" quotePrefix="0" xfId="0">
      <alignment horizontal="left"/>
    </xf>
    <xf numFmtId="43" fontId="3" fillId="3" borderId="51" pivotButton="0" quotePrefix="0" xfId="0"/>
    <xf numFmtId="43" fontId="44" fillId="3" borderId="52" pivotButton="0" quotePrefix="0" xfId="0"/>
    <xf numFmtId="43" fontId="2" fillId="2" borderId="1" applyAlignment="1" pivotButton="0" quotePrefix="0" xfId="0">
      <alignment horizontal="center"/>
    </xf>
    <xf numFmtId="165" fontId="1" fillId="4" borderId="49" applyAlignment="1" pivotButton="0" quotePrefix="0" xfId="0">
      <alignment horizontal="right"/>
    </xf>
    <xf numFmtId="43" fontId="70" fillId="3" borderId="52" pivotButton="0" quotePrefix="0" xfId="0"/>
    <xf numFmtId="165" fontId="71" fillId="2" borderId="1" pivotButton="0" quotePrefix="0" xfId="0"/>
    <xf numFmtId="43" fontId="71" fillId="2" borderId="1" pivotButton="0" quotePrefix="0" xfId="0"/>
    <xf numFmtId="165" fontId="12" fillId="8" borderId="1" applyAlignment="1" pivotButton="0" quotePrefix="0" xfId="0">
      <alignment horizontal="center"/>
    </xf>
    <xf numFmtId="165" fontId="12" fillId="8" borderId="50" applyAlignment="1" pivotButton="0" quotePrefix="0" xfId="0">
      <alignment horizontal="center"/>
    </xf>
    <xf numFmtId="165" fontId="12" fillId="9" borderId="1" applyAlignment="1" pivotButton="0" quotePrefix="0" xfId="0">
      <alignment horizontal="center"/>
    </xf>
    <xf numFmtId="165" fontId="12" fillId="9" borderId="50" applyAlignment="1" pivotButton="0" quotePrefix="0" xfId="0">
      <alignment horizontal="center"/>
    </xf>
    <xf numFmtId="165" fontId="12" fillId="10" borderId="1" applyAlignment="1" pivotButton="0" quotePrefix="0" xfId="0">
      <alignment horizontal="center"/>
    </xf>
    <xf numFmtId="165" fontId="12" fillId="10" borderId="50" applyAlignment="1" pivotButton="0" quotePrefix="0" xfId="0">
      <alignment horizontal="center"/>
    </xf>
    <xf numFmtId="165" fontId="12" fillId="11" borderId="1" applyAlignment="1" pivotButton="0" quotePrefix="0" xfId="0">
      <alignment horizontal="center"/>
    </xf>
    <xf numFmtId="165" fontId="12" fillId="11" borderId="50" applyAlignment="1" pivotButton="0" quotePrefix="0" xfId="0">
      <alignment horizontal="center"/>
    </xf>
    <xf numFmtId="165" fontId="12" fillId="12" borderId="1" applyAlignment="1" pivotButton="0" quotePrefix="0" xfId="0">
      <alignment horizontal="center"/>
    </xf>
    <xf numFmtId="165" fontId="12" fillId="12" borderId="50" applyAlignment="1" pivotButton="0" quotePrefix="0" xfId="0">
      <alignment horizontal="center"/>
    </xf>
    <xf numFmtId="165" fontId="12" fillId="13" borderId="1" applyAlignment="1" pivotButton="0" quotePrefix="0" xfId="0">
      <alignment horizontal="center"/>
    </xf>
    <xf numFmtId="165" fontId="12" fillId="13" borderId="50" applyAlignment="1" pivotButton="0" quotePrefix="0" xfId="0">
      <alignment horizontal="center"/>
    </xf>
    <xf numFmtId="165" fontId="2" fillId="8" borderId="20" applyAlignment="1" pivotButton="0" quotePrefix="0" xfId="0">
      <alignment horizontal="right"/>
    </xf>
    <xf numFmtId="165" fontId="2" fillId="9" borderId="20" applyAlignment="1" pivotButton="0" quotePrefix="0" xfId="0">
      <alignment horizontal="right"/>
    </xf>
    <xf numFmtId="165" fontId="2" fillId="10" borderId="20" applyAlignment="1" pivotButton="0" quotePrefix="0" xfId="0">
      <alignment horizontal="right"/>
    </xf>
    <xf numFmtId="165" fontId="2" fillId="11" borderId="20" applyAlignment="1" pivotButton="0" quotePrefix="0" xfId="0">
      <alignment horizontal="right"/>
    </xf>
    <xf numFmtId="165" fontId="2" fillId="12" borderId="20" applyAlignment="1" pivotButton="0" quotePrefix="0" xfId="0">
      <alignment horizontal="right"/>
    </xf>
    <xf numFmtId="165" fontId="2" fillId="13" borderId="20" applyAlignment="1" pivotButton="0" quotePrefix="0" xfId="0">
      <alignment horizontal="right"/>
    </xf>
    <xf numFmtId="43" fontId="2" fillId="2" borderId="53" pivotButton="0" quotePrefix="0" xfId="0"/>
    <xf numFmtId="165" fontId="2" fillId="8" borderId="22" applyAlignment="1" pivotButton="0" quotePrefix="0" xfId="0">
      <alignment horizontal="right"/>
    </xf>
    <xf numFmtId="165" fontId="2" fillId="8" borderId="16" applyAlignment="1" pivotButton="0" quotePrefix="0" xfId="0">
      <alignment horizontal="right"/>
    </xf>
    <xf numFmtId="165" fontId="2" fillId="8" borderId="54" applyAlignment="1" pivotButton="0" quotePrefix="0" xfId="0">
      <alignment horizontal="right"/>
    </xf>
    <xf numFmtId="165" fontId="2" fillId="9" borderId="22" applyAlignment="1" pivotButton="0" quotePrefix="0" xfId="0">
      <alignment horizontal="right"/>
    </xf>
    <xf numFmtId="165" fontId="2" fillId="9" borderId="16" applyAlignment="1" pivotButton="0" quotePrefix="0" xfId="0">
      <alignment horizontal="right"/>
    </xf>
    <xf numFmtId="165" fontId="2" fillId="9" borderId="54" applyAlignment="1" pivotButton="0" quotePrefix="0" xfId="0">
      <alignment horizontal="right"/>
    </xf>
    <xf numFmtId="165" fontId="2" fillId="10" borderId="22" applyAlignment="1" pivotButton="0" quotePrefix="0" xfId="0">
      <alignment horizontal="right"/>
    </xf>
    <xf numFmtId="165" fontId="2" fillId="10" borderId="16" applyAlignment="1" pivotButton="0" quotePrefix="0" xfId="0">
      <alignment horizontal="right"/>
    </xf>
    <xf numFmtId="165" fontId="2" fillId="10" borderId="54" applyAlignment="1" pivotButton="0" quotePrefix="0" xfId="0">
      <alignment horizontal="right"/>
    </xf>
    <xf numFmtId="165" fontId="2" fillId="11" borderId="22" applyAlignment="1" pivotButton="0" quotePrefix="0" xfId="0">
      <alignment horizontal="right"/>
    </xf>
    <xf numFmtId="165" fontId="2" fillId="11" borderId="16" applyAlignment="1" pivotButton="0" quotePrefix="0" xfId="0">
      <alignment horizontal="right"/>
    </xf>
    <xf numFmtId="165" fontId="2" fillId="11" borderId="54" applyAlignment="1" pivotButton="0" quotePrefix="0" xfId="0">
      <alignment horizontal="right"/>
    </xf>
    <xf numFmtId="165" fontId="2" fillId="12" borderId="22" applyAlignment="1" pivotButton="0" quotePrefix="0" xfId="0">
      <alignment horizontal="right"/>
    </xf>
    <xf numFmtId="165" fontId="2" fillId="12" borderId="16" applyAlignment="1" pivotButton="0" quotePrefix="0" xfId="0">
      <alignment horizontal="right"/>
    </xf>
    <xf numFmtId="165" fontId="2" fillId="12" borderId="54" applyAlignment="1" pivotButton="0" quotePrefix="0" xfId="0">
      <alignment horizontal="right"/>
    </xf>
    <xf numFmtId="165" fontId="2" fillId="13" borderId="22" applyAlignment="1" pivotButton="0" quotePrefix="0" xfId="0">
      <alignment horizontal="right"/>
    </xf>
    <xf numFmtId="165" fontId="2" fillId="13" borderId="16" applyAlignment="1" pivotButton="0" quotePrefix="0" xfId="0">
      <alignment horizontal="right"/>
    </xf>
    <xf numFmtId="165" fontId="2" fillId="13" borderId="54" applyAlignment="1" pivotButton="0" quotePrefix="0" xfId="0">
      <alignment horizontal="right"/>
    </xf>
    <xf numFmtId="165" fontId="1" fillId="9" borderId="22" applyAlignment="1" pivotButton="0" quotePrefix="0" xfId="0">
      <alignment horizontal="right"/>
    </xf>
    <xf numFmtId="165" fontId="1" fillId="9" borderId="55" applyAlignment="1" pivotButton="0" quotePrefix="0" xfId="0">
      <alignment horizontal="right"/>
    </xf>
    <xf numFmtId="43" fontId="72" fillId="3" borderId="56" pivotButton="0" quotePrefix="0" xfId="0"/>
    <xf numFmtId="43" fontId="2" fillId="2" borderId="2" pivotButton="0" quotePrefix="0" xfId="0"/>
    <xf numFmtId="165" fontId="1" fillId="8" borderId="47" applyAlignment="1" pivotButton="0" quotePrefix="0" xfId="0">
      <alignment horizontal="right"/>
    </xf>
    <xf numFmtId="165" fontId="1" fillId="9" borderId="47" applyAlignment="1" pivotButton="0" quotePrefix="0" xfId="0">
      <alignment horizontal="right"/>
    </xf>
    <xf numFmtId="165" fontId="1" fillId="10" borderId="47" applyAlignment="1" pivotButton="0" quotePrefix="0" xfId="0">
      <alignment horizontal="right"/>
    </xf>
    <xf numFmtId="165" fontId="1" fillId="11" borderId="47" applyAlignment="1" pivotButton="0" quotePrefix="0" xfId="0">
      <alignment horizontal="right"/>
    </xf>
    <xf numFmtId="165" fontId="1" fillId="12" borderId="47" applyAlignment="1" pivotButton="0" quotePrefix="0" xfId="0">
      <alignment horizontal="right"/>
    </xf>
    <xf numFmtId="165" fontId="1" fillId="13" borderId="47" applyAlignment="1" pivotButton="0" quotePrefix="0" xfId="0">
      <alignment horizontal="right"/>
    </xf>
    <xf numFmtId="43" fontId="71" fillId="2" borderId="1" applyAlignment="1" pivotButton="0" quotePrefix="0" xfId="0">
      <alignment horizontal="center" wrapText="1"/>
    </xf>
    <xf numFmtId="43" fontId="73" fillId="2" borderId="1" applyAlignment="1" pivotButton="0" quotePrefix="0" xfId="0">
      <alignment horizontal="center" wrapText="1"/>
    </xf>
    <xf numFmtId="43" fontId="2" fillId="2" borderId="1" applyAlignment="1" pivotButton="0" quotePrefix="0" xfId="0">
      <alignment horizontal="center" wrapText="1"/>
    </xf>
    <xf numFmtId="165" fontId="1" fillId="8" borderId="58" applyAlignment="1" pivotButton="0" quotePrefix="0" xfId="0">
      <alignment horizontal="right"/>
    </xf>
    <xf numFmtId="165" fontId="1" fillId="9" borderId="58" applyAlignment="1" pivotButton="0" quotePrefix="0" xfId="0">
      <alignment horizontal="right"/>
    </xf>
    <xf numFmtId="165" fontId="1" fillId="10" borderId="58" applyAlignment="1" pivotButton="0" quotePrefix="0" xfId="0">
      <alignment horizontal="right"/>
    </xf>
    <xf numFmtId="165" fontId="1" fillId="11" borderId="58" applyAlignment="1" pivotButton="0" quotePrefix="0" xfId="0">
      <alignment horizontal="right"/>
    </xf>
    <xf numFmtId="165" fontId="1" fillId="12" borderId="58" applyAlignment="1" pivotButton="0" quotePrefix="0" xfId="0">
      <alignment horizontal="right"/>
    </xf>
    <xf numFmtId="165" fontId="1" fillId="13" borderId="58" applyAlignment="1" pivotButton="0" quotePrefix="0" xfId="0">
      <alignment horizontal="right"/>
    </xf>
    <xf numFmtId="43" fontId="8" fillId="2" borderId="1" pivotButton="0" quotePrefix="0" xfId="0"/>
    <xf numFmtId="43" fontId="15" fillId="2" borderId="1" pivotButton="0" quotePrefix="0" xfId="0"/>
    <xf numFmtId="165" fontId="1" fillId="8" borderId="50" applyAlignment="1" pivotButton="0" quotePrefix="0" xfId="0">
      <alignment horizontal="right"/>
    </xf>
    <xf numFmtId="165" fontId="1" fillId="9" borderId="50" applyAlignment="1" pivotButton="0" quotePrefix="0" xfId="0">
      <alignment horizontal="right"/>
    </xf>
    <xf numFmtId="165" fontId="1" fillId="10" borderId="50" applyAlignment="1" pivotButton="0" quotePrefix="0" xfId="0">
      <alignment horizontal="right"/>
    </xf>
    <xf numFmtId="165" fontId="1" fillId="11" borderId="50" applyAlignment="1" pivotButton="0" quotePrefix="0" xfId="0">
      <alignment horizontal="right"/>
    </xf>
    <xf numFmtId="165" fontId="1" fillId="12" borderId="50" applyAlignment="1" pivotButton="0" quotePrefix="0" xfId="0">
      <alignment horizontal="right"/>
    </xf>
    <xf numFmtId="165" fontId="1" fillId="13" borderId="50" applyAlignment="1" pivotButton="0" quotePrefix="0" xfId="0">
      <alignment horizontal="right"/>
    </xf>
    <xf numFmtId="43" fontId="43" fillId="2" borderId="1" pivotButton="0" quotePrefix="0" xfId="0"/>
    <xf numFmtId="43" fontId="74" fillId="8" borderId="54" applyAlignment="1" pivotButton="0" quotePrefix="0" xfId="0">
      <alignment horizontal="right"/>
    </xf>
    <xf numFmtId="43" fontId="74" fillId="9" borderId="54" applyAlignment="1" pivotButton="0" quotePrefix="0" xfId="0">
      <alignment horizontal="right"/>
    </xf>
    <xf numFmtId="43" fontId="74" fillId="10" borderId="54" applyAlignment="1" pivotButton="0" quotePrefix="0" xfId="0">
      <alignment horizontal="right"/>
    </xf>
    <xf numFmtId="43" fontId="74" fillId="11" borderId="54" applyAlignment="1" pivotButton="0" quotePrefix="0" xfId="0">
      <alignment horizontal="right"/>
    </xf>
    <xf numFmtId="43" fontId="74" fillId="12" borderId="54" applyAlignment="1" pivotButton="0" quotePrefix="0" xfId="0">
      <alignment horizontal="right"/>
    </xf>
    <xf numFmtId="43" fontId="74" fillId="13" borderId="54" applyAlignment="1" pivotButton="0" quotePrefix="0" xfId="0">
      <alignment horizontal="right"/>
    </xf>
    <xf numFmtId="43" fontId="74" fillId="9" borderId="1" applyAlignment="1" pivotButton="0" quotePrefix="0" xfId="0">
      <alignment horizontal="right"/>
    </xf>
    <xf numFmtId="166" fontId="43" fillId="2" borderId="1" pivotButton="0" quotePrefix="0" xfId="0"/>
    <xf numFmtId="43" fontId="3" fillId="3" borderId="44" pivotButton="0" quotePrefix="0" xfId="0"/>
    <xf numFmtId="164" fontId="2" fillId="3" borderId="59" pivotButton="0" quotePrefix="0" xfId="0"/>
    <xf numFmtId="164" fontId="2" fillId="3" borderId="38" pivotButton="0" quotePrefix="0" xfId="0"/>
    <xf numFmtId="43" fontId="3" fillId="3" borderId="61" applyAlignment="1" pivotButton="0" quotePrefix="0" xfId="0">
      <alignment horizontal="center"/>
    </xf>
    <xf numFmtId="43" fontId="75" fillId="3" borderId="38" applyAlignment="1" pivotButton="0" quotePrefix="0" xfId="0">
      <alignment horizontal="center"/>
    </xf>
    <xf numFmtId="43" fontId="1" fillId="2" borderId="62" applyAlignment="1" pivotButton="0" quotePrefix="0" xfId="0">
      <alignment vertical="center"/>
    </xf>
    <xf numFmtId="43" fontId="1" fillId="2" borderId="65" applyAlignment="1" pivotButton="0" quotePrefix="0" xfId="0">
      <alignment vertical="center"/>
    </xf>
    <xf numFmtId="43" fontId="3" fillId="3" borderId="46" pivotButton="0" quotePrefix="0" xfId="0"/>
    <xf numFmtId="43" fontId="3" fillId="3" borderId="7" applyAlignment="1" pivotButton="0" quotePrefix="0" xfId="0">
      <alignment horizontal="center"/>
    </xf>
    <xf numFmtId="43" fontId="81" fillId="3" borderId="47" applyAlignment="1" pivotButton="0" quotePrefix="0" xfId="0">
      <alignment horizontal="center"/>
    </xf>
    <xf numFmtId="43" fontId="3" fillId="3" borderId="68" pivotButton="0" quotePrefix="0" xfId="0"/>
    <xf numFmtId="43" fontId="3" fillId="3" borderId="69" applyAlignment="1" pivotButton="0" quotePrefix="0" xfId="0">
      <alignment horizontal="center"/>
    </xf>
    <xf numFmtId="43" fontId="3" fillId="3" borderId="70" pivotButton="0" quotePrefix="0" xfId="0"/>
    <xf numFmtId="43" fontId="3" fillId="3" borderId="71" applyAlignment="1" pivotButton="0" quotePrefix="0" xfId="0">
      <alignment horizontal="center"/>
    </xf>
    <xf numFmtId="165" fontId="11" fillId="4" borderId="63" applyAlignment="1" pivotButton="0" quotePrefix="0" xfId="0">
      <alignment horizontal="center"/>
    </xf>
    <xf numFmtId="165" fontId="11" fillId="9" borderId="63" applyAlignment="1" pivotButton="0" quotePrefix="0" xfId="0">
      <alignment horizontal="center"/>
    </xf>
    <xf numFmtId="43" fontId="1" fillId="2" borderId="72" applyAlignment="1" pivotButton="0" quotePrefix="0" xfId="0">
      <alignment vertical="center"/>
    </xf>
    <xf numFmtId="165" fontId="11" fillId="9" borderId="73" applyAlignment="1" pivotButton="0" quotePrefix="0" xfId="0">
      <alignment horizontal="center"/>
    </xf>
    <xf numFmtId="165" fontId="11" fillId="4" borderId="73" applyAlignment="1" pivotButton="0" quotePrefix="0" xfId="0">
      <alignment horizontal="center"/>
    </xf>
    <xf numFmtId="165" fontId="1" fillId="9" borderId="66" pivotButton="0" quotePrefix="0" xfId="0"/>
    <xf numFmtId="165" fontId="1" fillId="9" borderId="67" pivotButton="0" quotePrefix="0" xfId="0"/>
    <xf numFmtId="165" fontId="11" fillId="9" borderId="66" applyAlignment="1" pivotButton="0" quotePrefix="0" xfId="0">
      <alignment horizontal="center"/>
    </xf>
    <xf numFmtId="165" fontId="11" fillId="3" borderId="77" applyAlignment="1" pivotButton="0" quotePrefix="0" xfId="0">
      <alignment horizontal="center"/>
    </xf>
    <xf numFmtId="43" fontId="3" fillId="3" borderId="78" pivotButton="0" quotePrefix="0" xfId="0"/>
    <xf numFmtId="43" fontId="3" fillId="3" borderId="36" applyAlignment="1" pivotButton="0" quotePrefix="0" xfId="0">
      <alignment horizontal="center"/>
    </xf>
    <xf numFmtId="165" fontId="1" fillId="9" borderId="80" pivotButton="0" quotePrefix="0" xfId="0"/>
    <xf numFmtId="165" fontId="11" fillId="4" borderId="80" applyAlignment="1" pivotButton="0" quotePrefix="0" xfId="0">
      <alignment horizontal="center"/>
    </xf>
    <xf numFmtId="165" fontId="11" fillId="9" borderId="80" applyAlignment="1" pivotButton="0" quotePrefix="0" xfId="0">
      <alignment horizontal="center"/>
    </xf>
    <xf numFmtId="165" fontId="1" fillId="9" borderId="81" pivotButton="0" quotePrefix="0" xfId="0"/>
    <xf numFmtId="165" fontId="11" fillId="4" borderId="81" applyAlignment="1" pivotButton="0" quotePrefix="0" xfId="0">
      <alignment horizontal="center"/>
    </xf>
    <xf numFmtId="165" fontId="11" fillId="9" borderId="81" applyAlignment="1" pivotButton="0" quotePrefix="0" xfId="0">
      <alignment horizontal="center"/>
    </xf>
    <xf numFmtId="43" fontId="1" fillId="2" borderId="82" applyAlignment="1" pivotButton="0" quotePrefix="0" xfId="0">
      <alignment vertical="center"/>
    </xf>
    <xf numFmtId="165" fontId="1" fillId="9" borderId="83" pivotButton="0" quotePrefix="0" xfId="0"/>
    <xf numFmtId="165" fontId="11" fillId="9" borderId="83" applyAlignment="1" pivotButton="0" quotePrefix="0" xfId="0">
      <alignment horizontal="center"/>
    </xf>
    <xf numFmtId="165" fontId="1" fillId="9" borderId="85" pivotButton="0" quotePrefix="0" xfId="0"/>
    <xf numFmtId="165" fontId="11" fillId="9" borderId="85" applyAlignment="1" pivotButton="0" quotePrefix="0" xfId="0">
      <alignment horizontal="center"/>
    </xf>
    <xf numFmtId="165" fontId="1" fillId="4" borderId="73" applyAlignment="1" pivotButton="0" quotePrefix="0" xfId="0">
      <alignment horizontal="right"/>
    </xf>
    <xf numFmtId="165" fontId="1" fillId="4" borderId="86" applyAlignment="1" pivotButton="0" quotePrefix="0" xfId="0">
      <alignment horizontal="right"/>
    </xf>
    <xf numFmtId="165" fontId="1" fillId="9" borderId="73" applyAlignment="1" pivotButton="0" quotePrefix="0" xfId="0">
      <alignment horizontal="center"/>
    </xf>
    <xf numFmtId="165" fontId="1" fillId="9" borderId="66" applyAlignment="1" pivotButton="0" quotePrefix="0" xfId="0">
      <alignment horizontal="center"/>
    </xf>
    <xf numFmtId="43" fontId="11" fillId="3" borderId="79" applyAlignment="1" pivotButton="0" quotePrefix="0" xfId="0">
      <alignment horizontal="center"/>
    </xf>
    <xf numFmtId="43" fontId="1" fillId="0" borderId="87" pivotButton="0" quotePrefix="0" xfId="0"/>
    <xf numFmtId="165" fontId="1" fillId="9" borderId="88" applyAlignment="1" pivotButton="0" quotePrefix="0" xfId="0">
      <alignment horizontal="center"/>
    </xf>
    <xf numFmtId="43" fontId="95" fillId="0" borderId="0" applyAlignment="1" pivotButton="0" quotePrefix="0" xfId="0">
      <alignment horizontal="center"/>
    </xf>
    <xf numFmtId="167" fontId="7" fillId="0" borderId="0" pivotButton="0" quotePrefix="0" xfId="0"/>
    <xf numFmtId="164" fontId="1" fillId="2" borderId="1" pivotButton="0" quotePrefix="0" xfId="0"/>
    <xf numFmtId="164" fontId="1" fillId="9" borderId="1" applyAlignment="1" pivotButton="0" quotePrefix="0" xfId="0">
      <alignment horizontal="right" wrapText="1"/>
    </xf>
    <xf numFmtId="164" fontId="1" fillId="9" borderId="89" applyAlignment="1" pivotButton="0" quotePrefix="0" xfId="0">
      <alignment horizontal="center" vertical="center"/>
    </xf>
    <xf numFmtId="164" fontId="1" fillId="9" borderId="90" applyAlignment="1" pivotButton="0" quotePrefix="0" xfId="0">
      <alignment horizontal="center" wrapText="1"/>
    </xf>
    <xf numFmtId="43" fontId="3" fillId="3" borderId="44" applyAlignment="1" pivotButton="0" quotePrefix="0" xfId="0">
      <alignment vertical="center"/>
    </xf>
    <xf numFmtId="165" fontId="2" fillId="2" borderId="60" applyAlignment="1" pivotButton="0" quotePrefix="0" xfId="0">
      <alignment horizontal="right" vertical="center"/>
    </xf>
    <xf numFmtId="164" fontId="2" fillId="2" borderId="59" applyAlignment="1" pivotButton="0" quotePrefix="0" xfId="0">
      <alignment horizontal="right" vertical="center"/>
    </xf>
    <xf numFmtId="164" fontId="2" fillId="2" borderId="60" applyAlignment="1" pivotButton="0" quotePrefix="0" xfId="0">
      <alignment vertical="center"/>
    </xf>
    <xf numFmtId="164" fontId="2" fillId="2" borderId="91" applyAlignment="1" pivotButton="0" quotePrefix="0" xfId="0">
      <alignment horizontal="right" vertical="center"/>
    </xf>
    <xf numFmtId="164" fontId="2" fillId="2" borderId="38" applyAlignment="1" pivotButton="0" quotePrefix="0" xfId="0">
      <alignment vertical="center"/>
    </xf>
    <xf numFmtId="43" fontId="2" fillId="2" borderId="1" applyAlignment="1" pivotButton="0" quotePrefix="0" xfId="0">
      <alignment vertical="center"/>
    </xf>
    <xf numFmtId="165" fontId="2" fillId="9" borderId="89" applyAlignment="1" pivotButton="0" quotePrefix="0" xfId="0">
      <alignment horizontal="right" vertical="center"/>
    </xf>
    <xf numFmtId="164" fontId="2" fillId="9" borderId="1" applyAlignment="1" pivotButton="0" quotePrefix="0" xfId="0">
      <alignment horizontal="right" vertical="center"/>
    </xf>
    <xf numFmtId="164" fontId="2" fillId="9" borderId="89" applyAlignment="1" pivotButton="0" quotePrefix="0" xfId="0">
      <alignment horizontal="right" vertical="center"/>
    </xf>
    <xf numFmtId="164" fontId="2" fillId="9" borderId="90" applyAlignment="1" pivotButton="0" quotePrefix="0" xfId="0">
      <alignment horizontal="right" vertical="center"/>
    </xf>
    <xf numFmtId="164" fontId="2" fillId="9" borderId="90" applyAlignment="1" pivotButton="0" quotePrefix="0" xfId="0">
      <alignment vertical="center"/>
    </xf>
    <xf numFmtId="164" fontId="2" fillId="9" borderId="1" applyAlignment="1" pivotButton="0" quotePrefix="0" xfId="0">
      <alignment vertical="center"/>
    </xf>
    <xf numFmtId="164" fontId="2" fillId="9" borderId="89" applyAlignment="1" pivotButton="0" quotePrefix="0" xfId="0">
      <alignment vertical="center"/>
    </xf>
    <xf numFmtId="164" fontId="2" fillId="2" borderId="60" applyAlignment="1" pivotButton="0" quotePrefix="0" xfId="0">
      <alignment horizontal="right" vertical="center"/>
    </xf>
    <xf numFmtId="164" fontId="2" fillId="2" borderId="59" applyAlignment="1" pivotButton="0" quotePrefix="0" xfId="0">
      <alignment vertical="center"/>
    </xf>
    <xf numFmtId="165" fontId="2" fillId="9" borderId="60" applyAlignment="1" pivotButton="0" quotePrefix="0" xfId="0">
      <alignment horizontal="right" vertical="center"/>
    </xf>
    <xf numFmtId="164" fontId="2" fillId="9" borderId="59" applyAlignment="1" pivotButton="0" quotePrefix="0" xfId="0">
      <alignment horizontal="right" vertical="center"/>
    </xf>
    <xf numFmtId="164" fontId="2" fillId="9" borderId="60" applyAlignment="1" pivotButton="0" quotePrefix="0" xfId="0">
      <alignment horizontal="right" vertical="center"/>
    </xf>
    <xf numFmtId="164" fontId="2" fillId="9" borderId="91" applyAlignment="1" pivotButton="0" quotePrefix="0" xfId="0">
      <alignment horizontal="right" vertical="center"/>
    </xf>
    <xf numFmtId="164" fontId="2" fillId="9" borderId="38" applyAlignment="1" pivotButton="0" quotePrefix="0" xfId="0">
      <alignment vertical="center"/>
    </xf>
    <xf numFmtId="43" fontId="1" fillId="2" borderId="1" applyAlignment="1" pivotButton="0" quotePrefix="0" xfId="0">
      <alignment vertical="center"/>
    </xf>
    <xf numFmtId="164" fontId="1" fillId="9" borderId="53" applyAlignment="1" pivotButton="0" quotePrefix="0" xfId="0">
      <alignment horizontal="right" vertical="center"/>
    </xf>
    <xf numFmtId="164" fontId="1" fillId="9" borderId="92" applyAlignment="1" pivotButton="0" quotePrefix="0" xfId="0">
      <alignment horizontal="right" vertical="center"/>
    </xf>
    <xf numFmtId="164" fontId="1" fillId="9" borderId="93" applyAlignment="1" pivotButton="0" quotePrefix="0" xfId="0">
      <alignment horizontal="right" vertical="center"/>
    </xf>
    <xf numFmtId="164" fontId="1" fillId="9" borderId="93" applyAlignment="1" pivotButton="0" quotePrefix="0" xfId="0">
      <alignment vertical="center"/>
    </xf>
    <xf numFmtId="164" fontId="2" fillId="2" borderId="1" pivotButton="0" quotePrefix="0" xfId="0"/>
    <xf numFmtId="165" fontId="2" fillId="9" borderId="1" applyAlignment="1" pivotButton="0" quotePrefix="0" xfId="0">
      <alignment vertical="center"/>
    </xf>
    <xf numFmtId="165" fontId="2" fillId="9" borderId="89" applyAlignment="1" pivotButton="0" quotePrefix="0" xfId="0">
      <alignment vertical="center"/>
    </xf>
    <xf numFmtId="165" fontId="2" fillId="9" borderId="90" applyAlignment="1" pivotButton="0" quotePrefix="0" xfId="0">
      <alignment horizontal="right" vertical="center"/>
    </xf>
    <xf numFmtId="165" fontId="2" fillId="9" borderId="1" applyAlignment="1" pivotButton="0" quotePrefix="0" xfId="0">
      <alignment horizontal="right" vertical="center"/>
    </xf>
    <xf numFmtId="43" fontId="3" fillId="3" borderId="94" applyAlignment="1" pivotButton="0" quotePrefix="0" xfId="0">
      <alignment vertical="center"/>
    </xf>
    <xf numFmtId="164" fontId="1" fillId="9" borderId="59" applyAlignment="1" pivotButton="0" quotePrefix="0" xfId="0">
      <alignment horizontal="right" vertical="center"/>
    </xf>
    <xf numFmtId="164" fontId="1" fillId="9" borderId="60" applyAlignment="1" pivotButton="0" quotePrefix="0" xfId="0">
      <alignment horizontal="right" vertical="center"/>
    </xf>
    <xf numFmtId="165" fontId="1" fillId="9" borderId="38" applyAlignment="1" pivotButton="0" quotePrefix="0" xfId="0">
      <alignment horizontal="right" vertical="center"/>
    </xf>
    <xf numFmtId="165" fontId="1" fillId="2" borderId="1" applyAlignment="1" pivotButton="0" quotePrefix="0" xfId="0">
      <alignment vertical="center"/>
    </xf>
    <xf numFmtId="164" fontId="1" fillId="2" borderId="1" applyAlignment="1" pivotButton="0" quotePrefix="0" xfId="0">
      <alignment vertical="center"/>
    </xf>
    <xf numFmtId="43" fontId="3" fillId="3" borderId="2" applyAlignment="1" pivotButton="0" quotePrefix="0" xfId="0">
      <alignment vertical="center"/>
    </xf>
    <xf numFmtId="164" fontId="2" fillId="3" borderId="2" applyAlignment="1" pivotButton="0" quotePrefix="0" xfId="0">
      <alignment vertical="center"/>
    </xf>
    <xf numFmtId="164" fontId="2" fillId="3" borderId="3" applyAlignment="1" pivotButton="0" quotePrefix="0" xfId="0">
      <alignment vertical="center"/>
    </xf>
    <xf numFmtId="0" fontId="3" fillId="6" borderId="5" applyAlignment="1" pivotButton="0" quotePrefix="0" xfId="0">
      <alignment horizontal="center" vertical="center" wrapText="1"/>
    </xf>
    <xf numFmtId="0" fontId="0" fillId="0" borderId="96" pivotButton="0" quotePrefix="0" xfId="0"/>
    <xf numFmtId="0" fontId="0" fillId="0" borderId="97" pivotButton="0" quotePrefix="0" xfId="0"/>
    <xf numFmtId="43" fontId="3" fillId="3" borderId="60" applyAlignment="1" pivotButton="0" quotePrefix="0" xfId="0">
      <alignment horizontal="center" vertical="center"/>
    </xf>
    <xf numFmtId="43" fontId="3" fillId="3" borderId="59" applyAlignment="1" pivotButton="0" quotePrefix="0" xfId="0">
      <alignment horizontal="center" vertical="center"/>
    </xf>
    <xf numFmtId="43" fontId="3" fillId="3" borderId="59" applyAlignment="1" pivotButton="0" quotePrefix="0" xfId="0">
      <alignment vertical="center"/>
    </xf>
    <xf numFmtId="43" fontId="3" fillId="3" borderId="38" applyAlignment="1" pivotButton="0" quotePrefix="0" xfId="0">
      <alignment vertical="center"/>
    </xf>
    <xf numFmtId="43" fontId="2" fillId="9" borderId="89" applyAlignment="1" pivotButton="0" quotePrefix="0" xfId="0">
      <alignment horizontal="right" vertical="center"/>
    </xf>
    <xf numFmtId="43" fontId="2" fillId="9" borderId="90" applyAlignment="1" pivotButton="0" quotePrefix="0" xfId="0">
      <alignment horizontal="right" vertical="center"/>
    </xf>
    <xf numFmtId="168" fontId="2" fillId="8" borderId="98" applyAlignment="1" pivotButton="0" quotePrefix="0" xfId="0">
      <alignment horizontal="center" vertical="center"/>
    </xf>
    <xf numFmtId="168" fontId="2" fillId="8" borderId="99" applyAlignment="1" pivotButton="0" quotePrefix="0" xfId="0">
      <alignment horizontal="center" vertical="center"/>
    </xf>
    <xf numFmtId="168" fontId="2" fillId="8" borderId="89" applyAlignment="1" pivotButton="0" quotePrefix="0" xfId="0">
      <alignment horizontal="center" vertical="center"/>
    </xf>
    <xf numFmtId="168" fontId="2" fillId="8" borderId="1" applyAlignment="1" pivotButton="0" quotePrefix="0" xfId="0">
      <alignment horizontal="center" vertical="center"/>
    </xf>
    <xf numFmtId="168" fontId="2" fillId="8" borderId="92" applyAlignment="1" pivotButton="0" quotePrefix="0" xfId="0">
      <alignment horizontal="center" vertical="center"/>
    </xf>
    <xf numFmtId="168" fontId="2" fillId="8" borderId="53" applyAlignment="1" pivotButton="0" quotePrefix="0" xfId="0">
      <alignment horizontal="center" vertical="center"/>
    </xf>
    <xf numFmtId="168" fontId="97" fillId="8" borderId="89" applyAlignment="1" pivotButton="0" quotePrefix="0" xfId="0">
      <alignment horizontal="center" vertical="center"/>
    </xf>
    <xf numFmtId="168" fontId="97" fillId="8" borderId="1" applyAlignment="1" pivotButton="0" quotePrefix="0" xfId="0">
      <alignment horizontal="center" vertical="center"/>
    </xf>
    <xf numFmtId="168" fontId="97" fillId="8" borderId="51" applyAlignment="1" pivotButton="0" quotePrefix="0" xfId="0">
      <alignment horizontal="center" vertical="center"/>
    </xf>
    <xf numFmtId="168" fontId="97" fillId="8" borderId="2" applyAlignment="1" pivotButton="0" quotePrefix="0" xfId="0">
      <alignment horizontal="center" vertical="center"/>
    </xf>
    <xf numFmtId="168" fontId="98" fillId="8" borderId="89" applyAlignment="1" pivotButton="0" quotePrefix="0" xfId="0">
      <alignment horizontal="center" vertical="center"/>
    </xf>
    <xf numFmtId="168" fontId="2" fillId="8" borderId="102" applyAlignment="1" pivotButton="0" quotePrefix="0" xfId="0">
      <alignment horizontal="center" vertical="center"/>
    </xf>
    <xf numFmtId="43" fontId="2" fillId="9" borderId="1" applyAlignment="1" pivotButton="0" quotePrefix="0" xfId="0">
      <alignment horizontal="right" vertical="center"/>
    </xf>
    <xf numFmtId="169" fontId="2" fillId="2" borderId="1" applyAlignment="1" pivotButton="0" quotePrefix="0" xfId="0">
      <alignment vertical="center"/>
    </xf>
    <xf numFmtId="168" fontId="1" fillId="8" borderId="44" applyAlignment="1" pivotButton="0" quotePrefix="0" xfId="0">
      <alignment horizontal="center" vertical="center"/>
    </xf>
    <xf numFmtId="168" fontId="1" fillId="8" borderId="59" applyAlignment="1" pivotButton="0" quotePrefix="0" xfId="0">
      <alignment horizontal="left" vertical="center"/>
    </xf>
    <xf numFmtId="168" fontId="2" fillId="8" borderId="59" applyAlignment="1" pivotButton="0" quotePrefix="0" xfId="0">
      <alignment horizontal="center" vertical="center"/>
    </xf>
    <xf numFmtId="168" fontId="2" fillId="8" borderId="38" applyAlignment="1" pivotButton="0" quotePrefix="0" xfId="0">
      <alignment horizontal="center" vertical="center"/>
    </xf>
    <xf numFmtId="43" fontId="1" fillId="0" borderId="39" applyAlignment="1" pivotButton="0" quotePrefix="0" xfId="0">
      <alignment vertical="center"/>
    </xf>
    <xf numFmtId="165" fontId="71" fillId="2" borderId="38" applyAlignment="1" pivotButton="0" quotePrefix="0" xfId="0">
      <alignment horizontal="right" vertical="center"/>
    </xf>
    <xf numFmtId="43" fontId="95" fillId="2" borderId="44" applyAlignment="1" pivotButton="0" quotePrefix="0" xfId="0">
      <alignment horizontal="right" vertical="center"/>
    </xf>
    <xf numFmtId="43" fontId="95" fillId="2" borderId="38" applyAlignment="1" pivotButton="0" quotePrefix="0" xfId="0">
      <alignment horizontal="right" vertical="center"/>
    </xf>
    <xf numFmtId="43" fontId="96" fillId="0" borderId="0" pivotButton="0" quotePrefix="0" xfId="0"/>
    <xf numFmtId="170" fontId="1" fillId="2" borderId="1" pivotButton="0" quotePrefix="0" xfId="0"/>
    <xf numFmtId="0" fontId="1" fillId="8" borderId="5" applyAlignment="1" pivotButton="0" quotePrefix="0" xfId="0">
      <alignment horizontal="center"/>
    </xf>
    <xf numFmtId="164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/>
    </xf>
    <xf numFmtId="170" fontId="1" fillId="2" borderId="1" applyAlignment="1" pivotButton="0" quotePrefix="0" xfId="0">
      <alignment horizontal="center" vertical="center" wrapText="1"/>
    </xf>
    <xf numFmtId="164" fontId="1" fillId="2" borderId="90" applyAlignment="1" pivotButton="0" quotePrefix="0" xfId="0">
      <alignment horizontal="center" vertical="center" wrapText="1"/>
    </xf>
    <xf numFmtId="171" fontId="3" fillId="6" borderId="3" applyAlignment="1" pivotButton="0" quotePrefix="0" xfId="0">
      <alignment horizontal="center"/>
    </xf>
    <xf numFmtId="164" fontId="80" fillId="3" borderId="59" applyAlignment="1" pivotButton="0" quotePrefix="0" xfId="0">
      <alignment vertical="center"/>
    </xf>
    <xf numFmtId="164" fontId="80" fillId="3" borderId="91" applyAlignment="1" pivotButton="0" quotePrefix="0" xfId="0">
      <alignment vertical="center"/>
    </xf>
    <xf numFmtId="164" fontId="80" fillId="3" borderId="61" applyAlignment="1" pivotButton="0" quotePrefix="0" xfId="0">
      <alignment vertical="center"/>
    </xf>
    <xf numFmtId="164" fontId="80" fillId="3" borderId="60" applyAlignment="1" pivotButton="0" quotePrefix="0" xfId="0">
      <alignment vertical="center"/>
    </xf>
    <xf numFmtId="170" fontId="80" fillId="3" borderId="59" applyAlignment="1" pivotButton="0" quotePrefix="0" xfId="0">
      <alignment vertical="center"/>
    </xf>
    <xf numFmtId="164" fontId="80" fillId="3" borderId="38" applyAlignment="1" pivotButton="0" quotePrefix="0" xfId="0">
      <alignment vertical="center"/>
    </xf>
    <xf numFmtId="170" fontId="2" fillId="8" borderId="102" applyAlignment="1" pivotButton="0" quotePrefix="0" xfId="0">
      <alignment vertical="center"/>
    </xf>
    <xf numFmtId="43" fontId="2" fillId="8" borderId="89" applyAlignment="1" pivotButton="0" quotePrefix="0" xfId="0">
      <alignment vertical="center"/>
    </xf>
    <xf numFmtId="171" fontId="2" fillId="8" borderId="90" applyAlignment="1" pivotButton="0" quotePrefix="0" xfId="0">
      <alignment vertical="center"/>
    </xf>
    <xf numFmtId="164" fontId="2" fillId="9" borderId="102" applyAlignment="1" pivotButton="0" quotePrefix="0" xfId="0">
      <alignment vertical="center"/>
    </xf>
    <xf numFmtId="172" fontId="2" fillId="9" borderId="1" applyAlignment="1" pivotButton="0" quotePrefix="0" xfId="0">
      <alignment vertical="center"/>
    </xf>
    <xf numFmtId="172" fontId="2" fillId="9" borderId="89" applyAlignment="1" pivotButton="0" quotePrefix="0" xfId="0">
      <alignment vertical="center"/>
    </xf>
    <xf numFmtId="172" fontId="2" fillId="9" borderId="9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164" fontId="7" fillId="9" borderId="1" applyAlignment="1" pivotButton="0" quotePrefix="0" xfId="0">
      <alignment vertical="center"/>
    </xf>
    <xf numFmtId="164" fontId="7" fillId="9" borderId="102" applyAlignment="1" pivotButton="0" quotePrefix="0" xfId="0">
      <alignment vertical="center"/>
    </xf>
    <xf numFmtId="172" fontId="7" fillId="9" borderId="1" applyAlignment="1" pivotButton="0" quotePrefix="0" xfId="0">
      <alignment vertical="center"/>
    </xf>
    <xf numFmtId="172" fontId="7" fillId="9" borderId="89" applyAlignment="1" pivotButton="0" quotePrefix="0" xfId="0">
      <alignment vertical="center"/>
    </xf>
    <xf numFmtId="172" fontId="7" fillId="9" borderId="90" applyAlignment="1" pivotButton="0" quotePrefix="0" xfId="0">
      <alignment vertical="center"/>
    </xf>
    <xf numFmtId="172" fontId="7" fillId="9" borderId="1" applyAlignment="1" pivotButton="0" quotePrefix="0" xfId="0">
      <alignment horizontal="right" vertical="center"/>
    </xf>
    <xf numFmtId="171" fontId="2" fillId="8" borderId="90" applyAlignment="1" pivotButton="0" quotePrefix="0" xfId="0">
      <alignment horizontal="center" vertical="center"/>
    </xf>
    <xf numFmtId="165" fontId="3" fillId="3" borderId="60" applyAlignment="1" pivotButton="0" quotePrefix="0" xfId="0">
      <alignment horizontal="center" vertical="center"/>
    </xf>
    <xf numFmtId="165" fontId="80" fillId="3" borderId="59" applyAlignment="1" pivotButton="0" quotePrefix="0" xfId="0">
      <alignment vertical="center"/>
    </xf>
    <xf numFmtId="172" fontId="80" fillId="3" borderId="59" applyAlignment="1" pivotButton="0" quotePrefix="0" xfId="0">
      <alignment vertical="center"/>
    </xf>
    <xf numFmtId="172" fontId="80" fillId="3" borderId="60" applyAlignment="1" pivotButton="0" quotePrefix="0" xfId="0">
      <alignment vertical="center"/>
    </xf>
    <xf numFmtId="172" fontId="80" fillId="3" borderId="38" applyAlignment="1" pivotButton="0" quotePrefix="0" xfId="0">
      <alignment vertical="center"/>
    </xf>
    <xf numFmtId="165" fontId="80" fillId="3" borderId="60" applyAlignment="1" pivotButton="0" quotePrefix="0" xfId="0">
      <alignment vertical="center"/>
    </xf>
    <xf numFmtId="164" fontId="71" fillId="9" borderId="1" applyAlignment="1" pivotButton="0" quotePrefix="0" xfId="0">
      <alignment vertical="center"/>
    </xf>
    <xf numFmtId="172" fontId="71" fillId="9" borderId="1" applyAlignment="1" pivotButton="0" quotePrefix="0" xfId="0">
      <alignment vertical="center"/>
    </xf>
    <xf numFmtId="172" fontId="71" fillId="9" borderId="89" applyAlignment="1" pivotButton="0" quotePrefix="0" xfId="0">
      <alignment vertical="center"/>
    </xf>
    <xf numFmtId="172" fontId="71" fillId="9" borderId="90" applyAlignment="1" pivotButton="0" quotePrefix="0" xfId="0">
      <alignment vertical="center"/>
    </xf>
    <xf numFmtId="165" fontId="2" fillId="9" borderId="60" applyAlignment="1" pivotButton="0" quotePrefix="0" xfId="0">
      <alignment vertical="center"/>
    </xf>
    <xf numFmtId="165" fontId="2" fillId="9" borderId="59" applyAlignment="1" pivotButton="0" quotePrefix="0" xfId="0">
      <alignment vertical="center"/>
    </xf>
    <xf numFmtId="164" fontId="2" fillId="9" borderId="59" applyAlignment="1" pivotButton="0" quotePrefix="0" xfId="0">
      <alignment vertical="center"/>
    </xf>
    <xf numFmtId="164" fontId="7" fillId="9" borderId="59" applyAlignment="1" pivotButton="0" quotePrefix="0" xfId="0">
      <alignment vertical="center"/>
    </xf>
    <xf numFmtId="164" fontId="7" fillId="9" borderId="61" applyAlignment="1" pivotButton="0" quotePrefix="0" xfId="0">
      <alignment vertical="center"/>
    </xf>
    <xf numFmtId="172" fontId="7" fillId="9" borderId="59" applyAlignment="1" pivotButton="0" quotePrefix="0" xfId="0">
      <alignment vertical="center"/>
    </xf>
    <xf numFmtId="172" fontId="7" fillId="9" borderId="60" applyAlignment="1" pivotButton="0" quotePrefix="0" xfId="0">
      <alignment vertical="center"/>
    </xf>
    <xf numFmtId="172" fontId="99" fillId="9" borderId="91" applyAlignment="1" pivotButton="0" quotePrefix="0" xfId="0">
      <alignment vertical="center"/>
    </xf>
    <xf numFmtId="43" fontId="71" fillId="2" borderId="1" applyAlignment="1" pivotButton="0" quotePrefix="0" xfId="0">
      <alignment vertical="center"/>
    </xf>
    <xf numFmtId="164" fontId="71" fillId="9" borderId="102" applyAlignment="1" pivotButton="0" quotePrefix="0" xfId="0">
      <alignment vertical="center"/>
    </xf>
    <xf numFmtId="165" fontId="1" fillId="9" borderId="92" applyAlignment="1" pivotButton="0" quotePrefix="0" xfId="0">
      <alignment vertical="center"/>
    </xf>
    <xf numFmtId="165" fontId="1" fillId="9" borderId="53" applyAlignment="1" pivotButton="0" quotePrefix="0" xfId="0">
      <alignment vertical="center"/>
    </xf>
    <xf numFmtId="164" fontId="1" fillId="9" borderId="53" applyAlignment="1" pivotButton="0" quotePrefix="0" xfId="0">
      <alignment vertical="center"/>
    </xf>
    <xf numFmtId="164" fontId="5" fillId="9" borderId="53" applyAlignment="1" pivotButton="0" quotePrefix="0" xfId="0">
      <alignment vertical="center"/>
    </xf>
    <xf numFmtId="164" fontId="77" fillId="9" borderId="37" applyAlignment="1" pivotButton="0" quotePrefix="0" xfId="0">
      <alignment vertical="center"/>
    </xf>
    <xf numFmtId="164" fontId="77" fillId="9" borderId="53" applyAlignment="1" pivotButton="0" quotePrefix="0" xfId="0">
      <alignment vertical="center"/>
    </xf>
    <xf numFmtId="172" fontId="77" fillId="9" borderId="53" applyAlignment="1" pivotButton="0" quotePrefix="0" xfId="0">
      <alignment vertical="center"/>
    </xf>
    <xf numFmtId="172" fontId="77" fillId="9" borderId="92" applyAlignment="1" pivotButton="0" quotePrefix="0" xfId="0">
      <alignment vertical="center"/>
    </xf>
    <xf numFmtId="172" fontId="77" fillId="9" borderId="93" applyAlignment="1" pivotButton="0" quotePrefix="0" xfId="0">
      <alignment vertical="center"/>
    </xf>
    <xf numFmtId="164" fontId="71" fillId="2" borderId="1" applyAlignment="1" pivotButton="0" quotePrefix="0" xfId="0">
      <alignment vertical="center"/>
    </xf>
    <xf numFmtId="170" fontId="95" fillId="2" borderId="1" applyAlignment="1" pivotButton="0" quotePrefix="0" xfId="0">
      <alignment horizontal="right" vertical="center"/>
    </xf>
    <xf numFmtId="167" fontId="3" fillId="3" borderId="55" applyAlignment="1" pivotButton="0" quotePrefix="0" xfId="0">
      <alignment vertical="center"/>
    </xf>
    <xf numFmtId="171" fontId="2" fillId="8" borderId="93" applyAlignment="1" pivotButton="0" quotePrefix="0" xfId="0">
      <alignment vertical="center"/>
    </xf>
    <xf numFmtId="170" fontId="2" fillId="2" borderId="1" pivotButton="0" quotePrefix="0" xfId="0"/>
    <xf numFmtId="43" fontId="3" fillId="3" borderId="3" pivotButton="0" quotePrefix="0" xfId="0"/>
    <xf numFmtId="165" fontId="77" fillId="9" borderId="103" applyAlignment="1" pivotButton="0" quotePrefix="0" xfId="0">
      <alignment horizontal="center" vertical="center" wrapText="1"/>
    </xf>
    <xf numFmtId="165" fontId="77" fillId="9" borderId="104" applyAlignment="1" pivotButton="0" quotePrefix="0" xfId="0">
      <alignment horizontal="center" vertical="center" wrapText="1"/>
    </xf>
    <xf numFmtId="164" fontId="77" fillId="9" borderId="104" applyAlignment="1" pivotButton="0" quotePrefix="0" xfId="0">
      <alignment horizontal="center" vertical="center" wrapText="1"/>
    </xf>
    <xf numFmtId="172" fontId="77" fillId="9" borderId="104" applyAlignment="1" pivotButton="0" quotePrefix="0" xfId="0">
      <alignment horizontal="center" vertical="center" wrapText="1"/>
    </xf>
    <xf numFmtId="172" fontId="77" fillId="9" borderId="105" applyAlignment="1" pivotButton="0" quotePrefix="0" xfId="0">
      <alignment horizontal="center" vertical="center" wrapText="1"/>
    </xf>
    <xf numFmtId="164" fontId="7" fillId="0" borderId="108" applyAlignment="1" pivotButton="0" quotePrefix="0" xfId="0">
      <alignment vertical="center"/>
    </xf>
    <xf numFmtId="164" fontId="7" fillId="0" borderId="109" applyAlignment="1" pivotButton="0" quotePrefix="0" xfId="0">
      <alignment vertical="center"/>
    </xf>
    <xf numFmtId="164" fontId="7" fillId="0" borderId="110" applyAlignment="1" pivotButton="0" quotePrefix="0" xfId="0">
      <alignment vertical="center"/>
    </xf>
    <xf numFmtId="43" fontId="3" fillId="6" borderId="5" applyAlignment="1" pivotButton="0" quotePrefix="0" xfId="0">
      <alignment vertical="center"/>
    </xf>
    <xf numFmtId="165" fontId="7" fillId="9" borderId="89" applyAlignment="1" pivotButton="0" quotePrefix="0" xfId="0">
      <alignment vertical="center"/>
    </xf>
    <xf numFmtId="165" fontId="7" fillId="9" borderId="1" applyAlignment="1" pivotButton="0" quotePrefix="0" xfId="0">
      <alignment vertical="center"/>
    </xf>
    <xf numFmtId="172" fontId="7" fillId="9" borderId="102" applyAlignment="1" pivotButton="0" quotePrefix="0" xfId="0">
      <alignment vertical="center"/>
    </xf>
    <xf numFmtId="170" fontId="2" fillId="8" borderId="90" applyAlignment="1" pivotButton="0" quotePrefix="0" xfId="0">
      <alignment vertical="center"/>
    </xf>
    <xf numFmtId="165" fontId="2" fillId="2" borderId="60" applyAlignment="1" pivotButton="0" quotePrefix="0" xfId="0">
      <alignment vertical="center"/>
    </xf>
    <xf numFmtId="165" fontId="71" fillId="2" borderId="59" applyAlignment="1" pivotButton="0" quotePrefix="0" xfId="0">
      <alignment vertical="center"/>
    </xf>
    <xf numFmtId="164" fontId="71" fillId="2" borderId="59" applyAlignment="1" pivotButton="0" quotePrefix="0" xfId="0">
      <alignment vertical="center"/>
    </xf>
    <xf numFmtId="172" fontId="71" fillId="2" borderId="61" applyAlignment="1" pivotButton="0" quotePrefix="0" xfId="0">
      <alignment vertical="center"/>
    </xf>
    <xf numFmtId="172" fontId="71" fillId="2" borderId="60" applyAlignment="1" pivotButton="0" quotePrefix="0" xfId="0">
      <alignment vertical="center"/>
    </xf>
    <xf numFmtId="172" fontId="71" fillId="2" borderId="111" applyAlignment="1" pivotButton="0" quotePrefix="0" xfId="0">
      <alignment vertical="center"/>
    </xf>
    <xf numFmtId="166" fontId="2" fillId="2" borderId="1" applyAlignment="1" pivotButton="0" quotePrefix="0" xfId="0">
      <alignment vertical="center"/>
    </xf>
    <xf numFmtId="43" fontId="2" fillId="8" borderId="92" applyAlignment="1" pivotButton="0" quotePrefix="0" xfId="0">
      <alignment vertical="center"/>
    </xf>
    <xf numFmtId="165" fontId="71" fillId="9" borderId="60" applyAlignment="1" pivotButton="0" quotePrefix="0" xfId="0">
      <alignment vertical="center"/>
    </xf>
    <xf numFmtId="165" fontId="7" fillId="9" borderId="59" applyAlignment="1" pivotButton="0" quotePrefix="0" xfId="0">
      <alignment vertical="center"/>
    </xf>
    <xf numFmtId="172" fontId="7" fillId="9" borderId="61" applyAlignment="1" pivotButton="0" quotePrefix="0" xfId="0">
      <alignment vertical="center"/>
    </xf>
    <xf numFmtId="172" fontId="7" fillId="9" borderId="111" applyAlignment="1" pivotButton="0" quotePrefix="0" xfId="0">
      <alignment vertical="center"/>
    </xf>
    <xf numFmtId="165" fontId="71" fillId="9" borderId="92" applyAlignment="1" pivotButton="0" quotePrefix="0" xfId="0">
      <alignment vertical="center"/>
    </xf>
    <xf numFmtId="165" fontId="71" fillId="9" borderId="53" applyAlignment="1" pivotButton="0" quotePrefix="0" xfId="0">
      <alignment vertical="center"/>
    </xf>
    <xf numFmtId="164" fontId="71" fillId="9" borderId="53" applyAlignment="1" pivotButton="0" quotePrefix="0" xfId="0">
      <alignment vertical="center"/>
    </xf>
    <xf numFmtId="172" fontId="7" fillId="9" borderId="37" applyAlignment="1" pivotButton="0" quotePrefix="0" xfId="0">
      <alignment vertical="center"/>
    </xf>
    <xf numFmtId="172" fontId="1" fillId="2" borderId="1" applyAlignment="1" pivotButton="0" quotePrefix="0" xfId="0">
      <alignment vertical="center"/>
    </xf>
    <xf numFmtId="172" fontId="8" fillId="2" borderId="1" applyAlignment="1" pivotButton="0" quotePrefix="0" xfId="0">
      <alignment vertical="center"/>
    </xf>
    <xf numFmtId="172" fontId="9" fillId="2" borderId="1" applyAlignment="1" pivotButton="0" quotePrefix="0" xfId="0">
      <alignment vertical="center"/>
    </xf>
    <xf numFmtId="172" fontId="99" fillId="9" borderId="102" applyAlignment="1" pivotButton="0" quotePrefix="0" xfId="0">
      <alignment vertical="center"/>
    </xf>
    <xf numFmtId="170" fontId="3" fillId="14" borderId="4" applyAlignment="1" pivotButton="0" quotePrefix="0" xfId="0">
      <alignment vertical="center"/>
    </xf>
    <xf numFmtId="172" fontId="7" fillId="9" borderId="5" applyAlignment="1" pivotButton="0" quotePrefix="0" xfId="0">
      <alignment vertical="center"/>
    </xf>
    <xf numFmtId="0" fontId="3" fillId="3" borderId="5" applyAlignment="1" pivotButton="0" quotePrefix="0" xfId="0">
      <alignment horizontal="center" vertical="center"/>
    </xf>
    <xf numFmtId="164" fontId="3" fillId="3" borderId="51" applyAlignment="1" pivotButton="0" quotePrefix="0" xfId="0">
      <alignment vertical="center"/>
    </xf>
    <xf numFmtId="164" fontId="3" fillId="3" borderId="51" applyAlignment="1" pivotButton="0" quotePrefix="0" xfId="0">
      <alignment horizontal="center" vertical="center"/>
    </xf>
    <xf numFmtId="164" fontId="3" fillId="3" borderId="98" applyAlignment="1" pivotButton="0" quotePrefix="0" xfId="0">
      <alignment vertical="center"/>
    </xf>
    <xf numFmtId="164" fontId="80" fillId="3" borderId="100" applyAlignment="1" pivotButton="0" quotePrefix="0" xfId="0">
      <alignment vertical="center"/>
    </xf>
    <xf numFmtId="43" fontId="8" fillId="2" borderId="1" applyAlignment="1" pivotButton="0" quotePrefix="0" xfId="0">
      <alignment vertical="center"/>
    </xf>
    <xf numFmtId="165" fontId="102" fillId="9" borderId="89" applyAlignment="1" pivotButton="0" quotePrefix="0" xfId="0">
      <alignment horizontal="center" vertical="center"/>
    </xf>
    <xf numFmtId="169" fontId="71" fillId="9" borderId="113" applyAlignment="1" pivotButton="0" quotePrefix="0" xfId="0">
      <alignment vertical="center"/>
    </xf>
    <xf numFmtId="43" fontId="2" fillId="2" borderId="89" applyAlignment="1" pivotButton="0" quotePrefix="0" xfId="0">
      <alignment vertical="center"/>
    </xf>
    <xf numFmtId="43" fontId="3" fillId="3" borderId="1" applyAlignment="1" pivotButton="0" quotePrefix="0" xfId="0">
      <alignment vertical="center"/>
    </xf>
    <xf numFmtId="165" fontId="97" fillId="9" borderId="89" applyAlignment="1" pivotButton="0" quotePrefix="0" xfId="0">
      <alignment horizontal="center" vertical="center"/>
    </xf>
    <xf numFmtId="169" fontId="71" fillId="9" borderId="114" applyAlignment="1" pivotButton="0" quotePrefix="0" xfId="0">
      <alignment vertical="center"/>
    </xf>
    <xf numFmtId="43" fontId="1" fillId="2" borderId="51" applyAlignment="1" pivotButton="0" quotePrefix="0" xfId="0">
      <alignment vertical="center"/>
    </xf>
    <xf numFmtId="165" fontId="77" fillId="9" borderId="51" applyAlignment="1" pivotButton="0" quotePrefix="0" xfId="0">
      <alignment vertical="center"/>
    </xf>
    <xf numFmtId="169" fontId="77" fillId="9" borderId="115" applyAlignment="1" pivotButton="0" quotePrefix="0" xfId="0">
      <alignment vertical="center"/>
    </xf>
    <xf numFmtId="165" fontId="77" fillId="9" borderId="89" applyAlignment="1" pivotButton="0" quotePrefix="0" xfId="0">
      <alignment vertical="center"/>
    </xf>
    <xf numFmtId="169" fontId="77" fillId="9" borderId="114" applyAlignment="1" pivotButton="0" quotePrefix="0" xfId="0">
      <alignment vertical="center"/>
    </xf>
    <xf numFmtId="43" fontId="1" fillId="2" borderId="98" applyAlignment="1" pivotButton="0" quotePrefix="0" xfId="0">
      <alignment vertical="center"/>
    </xf>
    <xf numFmtId="172" fontId="77" fillId="9" borderId="101" applyAlignment="1" pivotButton="0" quotePrefix="0" xfId="0">
      <alignment vertical="center"/>
    </xf>
    <xf numFmtId="165" fontId="103" fillId="9" borderId="89" applyAlignment="1" pivotButton="0" quotePrefix="0" xfId="0">
      <alignment horizontal="center" vertical="center"/>
    </xf>
    <xf numFmtId="43" fontId="1" fillId="2" borderId="92" applyAlignment="1" pivotButton="0" quotePrefix="0" xfId="0">
      <alignment vertical="center"/>
    </xf>
    <xf numFmtId="167" fontId="77" fillId="9" borderId="37" applyAlignment="1" pivotButton="0" quotePrefix="0" xfId="0">
      <alignment vertical="center"/>
    </xf>
    <xf numFmtId="164" fontId="71" fillId="3" borderId="100" applyAlignment="1" pivotButton="0" quotePrefix="0" xfId="0">
      <alignment vertical="center"/>
    </xf>
    <xf numFmtId="169" fontId="7" fillId="9" borderId="114" applyAlignment="1" pivotButton="0" quotePrefix="0" xfId="0">
      <alignment horizontal="center" vertical="center"/>
    </xf>
    <xf numFmtId="172" fontId="77" fillId="9" borderId="5" applyAlignment="1" pivotButton="0" quotePrefix="0" xfId="0">
      <alignment vertical="center"/>
    </xf>
    <xf numFmtId="169" fontId="77" fillId="9" borderId="115" applyAlignment="1" pivotButton="0" quotePrefix="0" xfId="0">
      <alignment horizontal="center" vertical="center"/>
    </xf>
    <xf numFmtId="43" fontId="9" fillId="2" borderId="1" applyAlignment="1" pivotButton="0" quotePrefix="0" xfId="0">
      <alignment vertical="center"/>
    </xf>
    <xf numFmtId="165" fontId="71" fillId="9" borderId="98" applyAlignment="1" pivotButton="0" quotePrefix="0" xfId="0">
      <alignment vertical="center"/>
    </xf>
    <xf numFmtId="164" fontId="2" fillId="9" borderId="5" applyAlignment="1" pivotButton="0" quotePrefix="0" xfId="0">
      <alignment vertical="center"/>
    </xf>
    <xf numFmtId="169" fontId="7" fillId="9" borderId="114" applyAlignment="1" pivotButton="0" quotePrefix="0" xfId="0">
      <alignment vertical="center"/>
    </xf>
    <xf numFmtId="165" fontId="7" fillId="9" borderId="114" applyAlignment="1" pivotButton="0" quotePrefix="0" xfId="0">
      <alignment horizontal="right" vertical="center"/>
    </xf>
    <xf numFmtId="165" fontId="7" fillId="9" borderId="102" applyAlignment="1" pivotButton="0" quotePrefix="0" xfId="0">
      <alignment vertical="center"/>
    </xf>
    <xf numFmtId="165" fontId="77" fillId="9" borderId="5" applyAlignment="1" pivotButton="0" quotePrefix="0" xfId="0">
      <alignment vertical="center"/>
    </xf>
    <xf numFmtId="169" fontId="7" fillId="9" borderId="114" applyAlignment="1" pivotButton="0" quotePrefix="0" xfId="0">
      <alignment horizontal="right" vertical="center"/>
    </xf>
    <xf numFmtId="43" fontId="2" fillId="2" borderId="92" applyAlignment="1" pivotButton="0" quotePrefix="0" xfId="0">
      <alignment vertical="center"/>
    </xf>
    <xf numFmtId="164" fontId="3" fillId="3" borderId="100" applyAlignment="1" pivotButton="0" quotePrefix="0" xfId="0">
      <alignment vertical="center"/>
    </xf>
    <xf numFmtId="165" fontId="71" fillId="9" borderId="89" applyAlignment="1" pivotButton="0" quotePrefix="0" xfId="0">
      <alignment vertical="center"/>
    </xf>
    <xf numFmtId="43" fontId="3" fillId="3" borderId="116" applyAlignment="1" pivotButton="0" quotePrefix="0" xfId="0">
      <alignment vertical="center"/>
    </xf>
    <xf numFmtId="165" fontId="103" fillId="9" borderId="117" applyAlignment="1" pivotButton="0" quotePrefix="0" xfId="0">
      <alignment horizontal="center" vertical="center"/>
    </xf>
    <xf numFmtId="169" fontId="7" fillId="9" borderId="118" applyAlignment="1" pivotButton="0" quotePrefix="0" xfId="0">
      <alignment vertical="center"/>
    </xf>
    <xf numFmtId="43" fontId="1" fillId="2" borderId="119" applyAlignment="1" pivotButton="0" quotePrefix="0" xfId="0">
      <alignment vertical="center"/>
    </xf>
    <xf numFmtId="165" fontId="7" fillId="9" borderId="120" applyAlignment="1" pivotButton="0" quotePrefix="0" xfId="0">
      <alignment vertical="center"/>
    </xf>
    <xf numFmtId="169" fontId="7" fillId="9" borderId="118" applyAlignment="1" pivotButton="0" quotePrefix="0" xfId="0">
      <alignment horizontal="center" vertical="center"/>
    </xf>
    <xf numFmtId="43" fontId="2" fillId="2" borderId="121" applyAlignment="1" pivotButton="0" quotePrefix="0" xfId="0">
      <alignment vertical="center"/>
    </xf>
    <xf numFmtId="165" fontId="7" fillId="9" borderId="122" applyAlignment="1" pivotButton="0" quotePrefix="0" xfId="0">
      <alignment vertical="center"/>
    </xf>
    <xf numFmtId="169" fontId="7" fillId="9" borderId="123" applyAlignment="1" pivotButton="0" quotePrefix="0" xfId="0">
      <alignment horizontal="center" vertical="center"/>
    </xf>
    <xf numFmtId="43" fontId="1" fillId="2" borderId="124" applyAlignment="1" pivotButton="0" quotePrefix="0" xfId="0">
      <alignment vertical="center"/>
    </xf>
    <xf numFmtId="43" fontId="2" fillId="2" borderId="53" applyAlignment="1" pivotButton="0" quotePrefix="0" xfId="0">
      <alignment vertical="center"/>
    </xf>
    <xf numFmtId="165" fontId="7" fillId="9" borderId="125" applyAlignment="1" pivotButton="0" quotePrefix="0" xfId="0">
      <alignment vertical="center"/>
    </xf>
    <xf numFmtId="169" fontId="71" fillId="9" borderId="114" applyAlignment="1" pivotButton="0" quotePrefix="0" xfId="0">
      <alignment horizontal="right" vertical="center"/>
    </xf>
    <xf numFmtId="169" fontId="7" fillId="0" borderId="0" applyAlignment="1" pivotButton="0" quotePrefix="0" xfId="0">
      <alignment horizontal="righ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None</author>
  </authors>
  <commentList>
    <comment ref="B4" authorId="0" shapeId="0">
      <text>
        <t>======
ID#AAAAaSQu_vI
    (2022-06-03 16:21:47)
Little red triangles in the upper right hand corner indicate that boxes containing more detailed information will pop up if you hover the cursor over the cell.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E4" authorId="0" shapeId="0">
      <text>
        <t>======
ID#AAAAaSQu_xw
    (2022-06-03 16:21:47)
Click on cell to enable drop down menu and select the number of buildings you would like to build.</t>
      </text>
    </comment>
    <comment ref="I4" authorId="0" shapeId="0">
      <text>
        <t>======
ID#AAAAaSQu_yQ
    (2022-06-03 16:21:47)
Click on cell to enable drop down menu and select the number of buildings you would like to build.</t>
      </text>
    </comment>
    <comment ref="M4" authorId="0" shapeId="0">
      <text>
        <t>======
ID#AAAAaSQu_yk
    (2022-06-03 16:21:47)
Click on cell to enable drop down menu and select the number of buildings you would like to build.</t>
      </text>
    </comment>
    <comment ref="Q4" authorId="0" shapeId="0">
      <text>
        <t>======
ID#AAAAaSQu_wg
    (2022-06-03 16:21:47)
Click on cell to enable drop down menu and select the number of buildings you would like to build.</t>
      </text>
    </comment>
    <comment ref="U4" authorId="0" shapeId="0">
      <text>
        <t>======
ID#AAAAaSQu_tQ
    (2022-06-03 16:21:47)
Click on cell to enable drop down menu and select the number of buildings you would like to build.</t>
      </text>
    </comment>
    <comment ref="Y4" authorId="0" shapeId="0">
      <text>
        <t>======
ID#AAAAaSQu_wA
    (2022-06-03 16:21:47)
Click on cell to enable drop down menu and select the number of buildings you would like to build.</t>
      </text>
    </comment>
    <comment ref="E5" authorId="0" shapeId="0">
      <text>
        <t>======
ID#AAAAaSQu_xo
    (2022-06-03 16:21:47)
Click on cell to enable drop down menu and select the number of buildings you would like to build.</t>
      </text>
    </comment>
    <comment ref="I5" authorId="0" shapeId="0">
      <text>
        <t>======
ID#AAAAaSQu_ug
    (2022-06-03 16:21:47)
Click on cell to enable drop down menu and select the number of buildings you would like to build.</t>
      </text>
    </comment>
    <comment ref="M5" authorId="0" shapeId="0">
      <text>
        <t>======
ID#AAAAaSQu_to
    (2022-06-03 16:21:47)
Click on cell to enable drop down menu and select the number of buildings you would like to build.</t>
      </text>
    </comment>
    <comment ref="Q5" authorId="0" shapeId="0">
      <text>
        <t>======
ID#AAAAaSQu_xg
    (2022-06-03 16:21:47)
Click on cell to enable drop down menu and select the number of buildings you would like to build.</t>
      </text>
    </comment>
    <comment ref="U5" authorId="0" shapeId="0">
      <text>
        <t>======
ID#AAAAaSQu_t0
    (2022-06-03 16:21:47)
Click on cell to enable drop down menu and select the number of buildings you would like to build.</t>
      </text>
    </comment>
    <comment ref="Y5" authorId="0" shapeId="0">
      <text>
        <t>======
ID#AAAAaSQu_uI
    (2022-06-03 16:21:47)
Click on cell to enable drop down menu and select the number of buildings you would like to build.</t>
      </text>
    </comment>
    <comment ref="E6" authorId="0" shapeId="0">
      <text>
        <t>======
ID#AAAAaSQu_ww
    (2022-06-03 16:21:47)
Click on cell to enable drop down menu and select the number of buildings you would like to build.</t>
      </text>
    </comment>
    <comment ref="I6" authorId="0" shapeId="0">
      <text>
        <t>======
ID#AAAAaSQu_vY
    (2022-06-03 16:21:47)
Click on cell to enable drop down menu and select the number of buildings you would like to build.</t>
      </text>
    </comment>
    <comment ref="M6" authorId="0" shapeId="0">
      <text>
        <t>======
ID#AAAAaSQu_uU
    (2022-06-03 16:21:47)
Click on cell to enable drop down menu and select the number of buildings you would like to build.</t>
      </text>
    </comment>
    <comment ref="Q6" authorId="0" shapeId="0">
      <text>
        <t>======
ID#AAAAaSQu_yw
    (2022-06-03 16:21:47)
Click on cell to enable drop down menu and select the number of buildings you would like to build.</t>
      </text>
    </comment>
    <comment ref="U6" authorId="0" shapeId="0">
      <text>
        <t>======
ID#AAAAaSQu_ys
    (2022-06-03 16:21:47)
Click on cell to enable drop down menu and select the number of buildings you would like to build.</t>
      </text>
    </comment>
    <comment ref="Y6" authorId="0" shapeId="0">
      <text>
        <t>======
ID#AAAAaSQu_tY
    (2022-06-03 16:21:47)
Click on cell to enable drop down menu and select the number of buildings you would like to build.</t>
      </text>
    </comment>
    <comment ref="E7" authorId="0" shapeId="0">
      <text>
        <t>======
ID#AAAAaSQu_vE
    (2022-06-03 16:21:47)
Click on cell to enable drop down menu and select the number of buildings you would like to build.</t>
      </text>
    </comment>
    <comment ref="I7" authorId="0" shapeId="0">
      <text>
        <t>======
ID#AAAAaSQu_yM
    (2022-06-03 16:21:47)
Click on cell to enable drop down menu and select the number of buildings you would like to build.</t>
      </text>
    </comment>
    <comment ref="M7" authorId="0" shapeId="0">
      <text>
        <t>======
ID#AAAAaSQu_uk
    (2022-06-03 16:21:47)
Click on cell to enable drop down menu and select the number of buildings you would like to build.</t>
      </text>
    </comment>
    <comment ref="Q7" authorId="0" shapeId="0">
      <text>
        <t>======
ID#AAAAaSQu_tM
    (2022-06-03 16:21:47)
Click on cell to enable drop down menu and select the number of buildings you would like to build.</t>
      </text>
    </comment>
    <comment ref="U7" authorId="0" shapeId="0">
      <text>
        <t>======
ID#AAAAaSQu_yE
    (2022-06-03 16:21:47)
Click on cell to enable drop down menu and select the number of buildings you would like to build.</t>
      </text>
    </comment>
    <comment ref="Y7" authorId="0" shapeId="0">
      <text>
        <t>======
ID#AAAAaSQu_u0
    (2022-06-03 16:21:47)
Click on cell to enable drop down menu and select the number of buildings you would like to build.</t>
      </text>
    </comment>
    <comment ref="E9" authorId="0" shapeId="0">
      <text>
        <t>======
ID#AAAAaSQu_xM
    (2022-06-03 16:21:47)
Click on cell to enable drop down menu and select the number of buildings you would like to build.</t>
      </text>
    </comment>
    <comment ref="I9" authorId="0" shapeId="0">
      <text>
        <t>======
ID#AAAAaSQu_xY
    (2022-06-03 16:21:47)
Click on cell to enable drop down menu and select the number of buildings you would like to build.</t>
      </text>
    </comment>
    <comment ref="M9" authorId="0" shapeId="0">
      <text>
        <t>======
ID#AAAAaSQu_s4
    (2022-06-03 16:21:47)
Click on cell to enable drop down menu and select the number of buildings you would like to build.</t>
      </text>
    </comment>
    <comment ref="Y9" authorId="0" shapeId="0">
      <text>
        <t>======
ID#AAAAaSQu_tw
    (2022-06-03 16:21:47)
Click on cell to enable drop down menu and select the number of buildings you would like to build.</t>
      </text>
    </comment>
    <comment ref="E10" authorId="0" shapeId="0">
      <text>
        <t>======
ID#AAAAaSQu_x0
    (2022-06-03 16:21:47)
Click on cell to enable drop down menu and select the number of buildings you would like to build.</t>
      </text>
    </comment>
    <comment ref="I10" authorId="0" shapeId="0">
      <text>
        <t>======
ID#AAAAaSQu_vA
    (2022-06-03 16:21:47)
Click on cell to enable drop down menu and select the number of buildings you would like to build.</t>
      </text>
    </comment>
    <comment ref="M10" authorId="0" shapeId="0">
      <text>
        <t>======
ID#AAAAaSQu_tc
    (2022-06-03 16:21:47)
Click on cell to enable drop down menu and select the number of buildings you would like to build.</t>
      </text>
    </comment>
    <comment ref="Y10" authorId="0" shapeId="0">
      <text>
        <t>======
ID#AAAAaSQu_vo
    (2022-06-03 16:21:47)
Click on cell to enable drop down menu and select the number of buildings you would like to build.</t>
      </text>
    </comment>
    <comment ref="E11" authorId="0" shapeId="0">
      <text>
        <t>======
ID#AAAAaSQu_us
    (2022-06-03 16:21:47)
Click on cell to enable drop down menu and select the number of buildings you would like to build.</t>
      </text>
    </comment>
    <comment ref="I11" authorId="0" shapeId="0">
      <text>
        <t>======
ID#AAAAaSQu_xs
    (2022-06-03 16:21:47)
Click on cell to enable drop down menu and select the number of buildings you would like to build.</t>
      </text>
    </comment>
    <comment ref="M11" authorId="0" shapeId="0">
      <text>
        <t>======
ID#AAAAaSQu_uA
    (2022-06-03 16:21:47)
Click on cell to enable drop down menu and select the number of buildings you would like to build.</t>
      </text>
    </comment>
    <comment ref="Y11" authorId="0" shapeId="0">
      <text>
        <t>======
ID#AAAAaSQu_yY
    (2022-06-03 16:21:47)
Click on cell to enable drop down menu and select the number of buildings you would like to build.</t>
      </text>
    </comment>
    <comment ref="E13" authorId="0" shapeId="0">
      <text>
        <t>======
ID#AAAAaSQu_u4
    (2022-06-03 16:21:47)
Click on cell to enable drop down menu and select the number of buildings you would like to build.</t>
      </text>
    </comment>
    <comment ref="I13" authorId="0" shapeId="0">
      <text>
        <t>======
ID#AAAAaSQu_tU
    (2022-06-03 16:21:47)
Click on cell to enable drop down menu and select the number of buildings you would like to build.</t>
      </text>
    </comment>
    <comment ref="M13" authorId="0" shapeId="0">
      <text>
        <t>======
ID#AAAAaSQu_uE
    (2022-06-03 16:21:47)
Click on cell to enable drop down menu and select the number of buildings you would like to build.</t>
      </text>
    </comment>
    <comment ref="Q13" authorId="0" shapeId="0">
      <text>
        <t>======
ID#AAAAaSQu_w4
    (2022-06-03 16:21:47)
Click on cell to enable drop down menu and select the number of buildings you would like to build.</t>
      </text>
    </comment>
    <comment ref="U13" authorId="0" shapeId="0">
      <text>
        <t>======
ID#AAAAaSQu_yA
    (2022-06-03 16:21:47)
Click on cell to enable drop down menu and select the number of buildings you would like to build.</t>
      </text>
    </comment>
    <comment ref="Y13" authorId="0" shapeId="0">
      <text>
        <t>======
ID#AAAAaSQu_v8
    (2022-06-03 16:21:47)
Click on cell to enable drop down menu and select the number of buildings you would like to build.</t>
      </text>
    </comment>
    <comment ref="E14" authorId="0" shapeId="0">
      <text>
        <t>======
ID#AAAAaSQu_vg
    (2022-06-03 16:21:47)
Click on cell to enable drop down menu and select the number of buildings you would like to build.</t>
      </text>
    </comment>
    <comment ref="I14" authorId="0" shapeId="0">
      <text>
        <t>======
ID#AAAAaSQu_yg
    (2022-06-03 16:21:47)
Click on cell to enable drop down menu and select the number of buildings you would like to build.</t>
      </text>
    </comment>
    <comment ref="M14" authorId="0" shapeId="0">
      <text>
        <t>======
ID#AAAAaSQu_wo
    (2022-06-03 16:21:47)
Click on cell to enable drop down menu and select the number of buildings you would like to build.</t>
      </text>
    </comment>
    <comment ref="Q14" authorId="0" shapeId="0">
      <text>
        <t>======
ID#AAAAaSQu_uQ
    (2022-06-03 16:21:47)
Click on cell to enable drop down menu and select the number of buildings you would like to build.</t>
      </text>
    </comment>
    <comment ref="U14" authorId="0" shapeId="0">
      <text>
        <t>======
ID#AAAAaSQu_tk
    (2022-06-03 16:21:47)
Click on cell to enable drop down menu and select the number of buildings you would like to build.</t>
      </text>
    </comment>
    <comment ref="Y14" authorId="0" shapeId="0">
      <text>
        <t>======
ID#AAAAaSQu_xk
    (2022-06-03 16:21:47)
Click on cell to enable drop down menu and select the number of buildings you would like to build.</t>
      </text>
    </comment>
    <comment ref="E15" authorId="0" shapeId="0">
      <text>
        <t>======
ID#AAAAaSQu_uw
    (2022-06-03 16:21:47)
Click on cell to enable drop down menu and select the number of buildings you would like to build.</t>
      </text>
    </comment>
    <comment ref="I15" authorId="0" shapeId="0">
      <text>
        <t>======
ID#AAAAaSQu_w0
    (2022-06-03 16:21:47)
Click on cell to enable drop down menu and select the number of buildings you would like to build.</t>
      </text>
    </comment>
    <comment ref="I17" authorId="0" shapeId="0">
      <text>
        <t>======
ID#AAAAaSQu_wM
    (2022-06-03 16:21:47)
Click on cell to enable drop down menu and select the number of buildings you would like to build.</t>
      </text>
    </comment>
    <comment ref="N18" authorId="0" shapeId="0">
      <text>
        <t>======
ID#AAAAaSQu_xQ
    (2022-06-03 16:21:47)
See Use Allocation Sheet to select use for this building</t>
      </text>
    </comment>
    <comment ref="Q19" authorId="0" shapeId="0">
      <text>
        <t>======
ID#AAAAaSQu_yU
    (2022-06-03 16:21:47)
Click on cell to enable drop down menu and select the number of buildings you would like to build.</t>
      </text>
    </comment>
    <comment ref="E21" authorId="0" shapeId="0">
      <text>
        <t>======
ID#AAAAaSQu_wE
    (2022-06-03 16:21:47)
Each building increment in the Amenities section represents 5K SF. The minimum  permitted size for Parks/Open Space equals 5K SF or "1" building unit. This equals one Lego square. Developer may add in 5K increments,  10K SF or "2" building increments equals one Lego rectangle.</t>
      </text>
    </comment>
    <comment ref="I21" authorId="0" shapeId="0">
      <text>
        <t>======
ID#AAAAaSQu_wI
    (2022-06-03 16:21:47)
Each building increment in the Amenities section represents 5K SF. The minimum  permitted size for Parks/Open Space equals 5K SF or "1" building unit. This equals one Lego square. Developer may add in 5K increments,  10K SF or "2" building increments equals one Lego rectangle.</t>
      </text>
    </comment>
    <comment ref="M21" authorId="0" shapeId="0">
      <text>
        <t>======
ID#AAAAaSQu_vc
    (2022-06-03 16:21:47)
Each building increment in the Amenities section represents 5K SF. The minimum  permitted size for Parks/Open Space equals 5K SF or "1" building unit. This equals one Lego square. Developer may add in 5K increments,  10K SF or "2" building increments equals one Lego rectangle.</t>
      </text>
    </comment>
    <comment ref="Q21" authorId="0" shapeId="0">
      <text>
        <t>======
ID#AAAAaSQu_vQ
    (2022-06-03 16:21:47)
Each building increment in the Amenities section represents 5K SF. The minimum  permitted size for Parks/Open Space equals 5K SF or "1" building unit. This equals one Lego square. Developer may add in 5K increments,  10K SF or "2" building increments equals one Lego rectangle.</t>
      </text>
    </comment>
    <comment ref="U21" authorId="0" shapeId="0">
      <text>
        <t>======
ID#AAAAaSQu_xc
    (2022-06-03 16:21:47)
Each building increment in the Amenities section represents 5K SF. The minimum  permitted size for Parks/Open Space equals 5K SF or "1" building unit. This equals one Lego square. Developer may add in 5K increments,  10K SF or "2" building increments equals one Lego rectangle.</t>
      </text>
    </comment>
    <comment ref="Y21" authorId="0" shapeId="0">
      <text>
        <t>======
ID#AAAAaSQu_yc
    (2022-06-03 16:21:47)
Each building increment in the Amenities section represents 5K SF. The minimum  permitted size for Parks/Open Space equals 5K SF or "1" building unit. This equals one Lego square. Developer may add in 5K increments,  10K SF or "2" building increments equals one Lego rectangle.</t>
      </text>
    </comment>
    <comment ref="E22" authorId="0" shapeId="0">
      <text>
        <t>======
ID#AAAAaSQu_vU
    (2022-06-03 16:21:47)
Sports fields/courts are 10K SF and may only be increased in 10K SF increments.  Select "2" for one park, "4" for two parks, etc</t>
      </text>
    </comment>
    <comment ref="I22" authorId="0" shapeId="0">
      <text>
        <t>======
ID#AAAAaSQu_xU
    (2022-06-03 16:21:47)
Sports fields/courts are 10K SF and may only be increased in 10K SF increments.  Select "2" for one park, "4" for two parks, etc</t>
      </text>
    </comment>
    <comment ref="M22" authorId="0" shapeId="0">
      <text>
        <t>======
ID#AAAAaSQu_v4
    (2022-06-03 16:21:47)
Sports fields/courts are 10K SF and may only be increased in 10K SF increments.  Select "2" for one park, "4" for two parks, etc</t>
      </text>
    </comment>
    <comment ref="Q22" authorId="0" shapeId="0">
      <text>
        <t>======
ID#AAAAaSQu_x8
    (2022-06-03 16:21:47)
Sports fields/courts are 10K SF and may only be increased in 10K SF increments.  Select "2" for one park, "4" for two parks, etc</t>
      </text>
    </comment>
    <comment ref="U22" authorId="0" shapeId="0">
      <text>
        <t>======
ID#AAAAaSQu_uM
    (2022-06-03 16:21:47)
Sports fields/courts are 10K SF and may only be increased in 10K SF increments.  Select "2" for one park, "4" for two courts, etc</t>
      </text>
    </comment>
    <comment ref="Y22" authorId="0" shapeId="0">
      <text>
        <t>======
ID#AAAAaSQu_uc
    (2022-06-03 16:21:47)
Sports fields/courts are 10K SF and may only be increased in 10K SF increments.  Select "2" for one park, "4" for two courts, etc</t>
      </text>
    </comment>
    <comment ref="E23" authorId="0" shapeId="0">
      <text>
        <t>======
ID#AAAAaSQu_tE
    (2022-06-03 16:21:47)
Skateparks are 10K SF and may only be increased in 10K SF increments.  Select "2" for one park, "4" for two parks, etc</t>
      </text>
    </comment>
    <comment ref="I23" authorId="0" shapeId="0">
      <text>
        <t>======
ID#AAAAaSQu_uY
    (2022-06-03 16:21:47)
Skateparks are 10K SF and may only be increased in 10K SF increments.  Select "2" for one park, "4" for two parks, etc</t>
      </text>
    </comment>
    <comment ref="M23" authorId="0" shapeId="0">
      <text>
        <t>======
ID#AAAAaSQu_wQ
    (2022-06-03 16:21:47)
Skate Parks are 10K SF and may only be increased in 10K SF increments.  Select "2" for one park, "4" for two parks, etc</t>
      </text>
    </comment>
    <comment ref="Q23" authorId="0" shapeId="0">
      <text>
        <t>======
ID#AAAAaSQu_xA
    (2022-06-03 16:21:47)
Sports fields/courts are 10K SF and may only be increased in 10K SF increments.  Select "2" for one park, "4" for two parks, etc</t>
      </text>
    </comment>
    <comment ref="U23" authorId="0" shapeId="0">
      <text>
        <t>======
ID#AAAAaSQu_v0
    (2022-06-03 16:21:47)
Sports fields/courts are 10K SF and may only be increased in 10K SF increments.  Select "2" for one park, "4" for two parks, etc</t>
      </text>
    </comment>
    <comment ref="Y23" authorId="0" shapeId="0">
      <text>
        <t>======
ID#AAAAaSQu_yI
    (2022-06-03 16:21:47)
Sports fields/courts are 10K SF and may only be increased in 10K SF increments.  Select "2" for one park, "4" for two parks, etc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C11" authorId="0" shapeId="0">
      <text>
        <t>======
ID#AAAAaSQu_zA
Marisita Jarvis    (2022-06-03 16:21:47)
if you demolished the Phoenix Hotel this cell must be empty.</t>
      </text>
    </comment>
    <comment ref="A12" authorId="0" shapeId="0">
      <text>
        <t>======
ID#AAAAaSQu_vw
Marisita Jarvis    (2022-06-03 16:21:47)
If rehabbed, Phoenix Hotel is automatically a shelter unless you input numbers in retail and/or office.</t>
      </text>
    </comment>
    <comment ref="D12" authorId="0" shapeId="0">
      <text>
        <t>======
ID#AAAAaSQu_t8
Marisita Jarvis    (2022-06-03 16:21:47)
if you demolished the Phoenix Hotel this cell must be empty.</t>
      </text>
    </comment>
    <comment ref="B13" authorId="0" shapeId="0">
      <text>
        <t>======
ID#AAAAaSQu_wY
    (2022-06-03 16:21:47)
if you demolished the Phoenix Hotel this cell must be empty.</t>
      </text>
    </comment>
    <comment ref="C17" authorId="0" shapeId="0">
      <text>
        <t>======
ID#AAAAaSQu_x4
    (2022-06-03 16:21:47)
if you demolished Victorian Row this cell must be empty</t>
      </text>
    </comment>
    <comment ref="D18" authorId="0" shapeId="0">
      <text>
        <t>======
ID#AAAAaSQu_wc
    (2022-06-03 16:21:47)
If you demolished Victorian Row this cell must be empty.</t>
      </text>
    </comment>
    <comment ref="D19" authorId="0" shapeId="0">
      <text>
        <t>======
ID#AAAAaSQu_vk
    (2022-06-03 16:21:47)
If you demolished Victorian Row this cell must be empty.</t>
      </text>
    </comment>
    <comment ref="A20" authorId="0" shapeId="0">
      <text>
        <t>======
ID#AAAAaSQu_yo
    (2022-06-03 16:21:47)
DO NOT input Office SF in Office row of gray cells. The program will calculate the amount of office space remaining after you input Retail &amp; Community SF.</t>
      </text>
    </comment>
    <comment ref="A25" authorId="0" shapeId="0">
      <text>
        <t>======
ID#AAAAaSQu_u8
    (2022-06-03 16:21:47)
Select from drop-down menu in "Community" Column</t>
      </text>
    </comment>
    <comment ref="D25" authorId="0" shapeId="0">
      <text>
        <t>======
ID#AAAAaSQu_tg
    (2022-06-03 16:21:47)
Select the square footage of this space from the drop down box.</t>
      </text>
    </comment>
    <comment ref="D26" authorId="0" shapeId="0">
      <text>
        <t>======
ID#AAAAaSQu_vs
    (2022-06-03 16:21:47)
Select the square footage of this space from the drop down box.</t>
      </text>
    </comment>
    <comment ref="D27" authorId="0" shapeId="0">
      <text>
        <t>======
ID#AAAAaSQu_y0
    (2022-06-03 16:21:47)
Select the square footage of this space from the drop down box.</t>
      </text>
    </comment>
    <comment ref="D28" authorId="0" shapeId="0">
      <text>
        <t>======
ID#AAAAaSQu_y4
    (2022-06-03 16:21:47)
Select the square footage of this space from the drop down box.</t>
      </text>
    </comment>
    <comment ref="D29" authorId="0" shapeId="0">
      <text>
        <t>======
ID#AAAAaSQu_tI
    (2022-06-03 16:21:47)
Select the square footage of this space from the drop down box.</t>
      </text>
    </comment>
    <comment ref="D30" authorId="0" shapeId="0">
      <text>
        <t>======
ID#AAAAaSQu_uo
    (2022-06-03 16:21:47)
Select the square footage of this space from the drop down box.</t>
      </text>
    </comment>
    <comment ref="D31" authorId="0" shapeId="0">
      <text>
        <t>======
ID#AAAAaSQu_xE
    (2022-06-03 16:21:47)
Select the square footage of this space from the drop down box.</t>
      </text>
    </comment>
    <comment ref="D32" authorId="0" shapeId="0">
      <text>
        <t>======
ID#AAAAaSQu_t4
    (2022-06-03 16:21:47)
Select the square footage of this space from the drop down box.</t>
      </text>
    </comment>
    <comment ref="D33" authorId="0" shapeId="0">
      <text>
        <t>======
ID#AAAAaSQu_xI
    (2022-06-03 16:21:47)
Select the square footage of this space from the drop down box.</t>
      </text>
    </comment>
    <comment ref="D34" authorId="0" shapeId="0">
      <text>
        <t>======
ID#AAAAaSQu_y8
    (2022-06-03 16:21:47)
Select the square footage of this space from the drop down box.</t>
      </text>
    </comment>
    <comment ref="D35" authorId="0" shapeId="0">
      <text>
        <t>======
ID#AAAAaSQu_wU
    (2022-06-03 16:21:47)
Select the square footage of this space from the drop down box.</t>
      </text>
    </comment>
    <comment ref="D36" authorId="0" shapeId="0">
      <text>
        <t>======
ID#AAAAaSQu_vM
    (2022-06-03 16:21:47)
Select the square footage of this space from the drop down box.</t>
      </text>
    </comment>
    <comment ref="D37" authorId="0" shapeId="0">
      <text>
        <t>======
ID#AAAAaSQu_w8
    (2022-06-03 16:21:47)
Select the square footage of this space from the drop down box.</t>
      </text>
    </comment>
    <comment ref="A38" authorId="0" shapeId="0">
      <text>
        <t>======
ID#AAAAaSQu_wk
    (2022-06-03 16:21:47)
DO NOT input Office SF in Office row of gray cells. The program will calculate the amount of office space remaining after you input Retail &amp; Community SF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C5" authorId="0" shapeId="0">
      <text>
        <t>======
ID#AAAAaSQu_tA
    (2022-06-03 16:21:47)
Affordable units require more complex financing and documentation and as a result are more expensive to build.</t>
      </text>
    </comment>
    <comment ref="C7" authorId="0" shapeId="0">
      <text>
        <t>======
ID#AAAAaSQu_ws
    (2022-06-03 16:21:47)
Affordable units require more complex financing and documentation and as a result are more expensive to build.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F16" authorId="0" shapeId="0">
      <text>
        <t>======
ID#AAAAaSQu_ts
    (2022-06-03 16:21:47)
Office space in York, Phoenix and Victorian Low Rise Office uses and are included in this Years to Absorb category</t>
      </text>
    </comment>
    <comment ref="F22" authorId="0" shapeId="0">
      <text>
        <t>======
ID#AAAAaSQu_s8
    (2022-06-03 16:21:47)
Retail space in York, Phoenix and Victorian Neighborhood Retail  uses and are included in this Years to Absorb category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FF"/>
    <outlinePr summaryBelow="0" summaryRight="0"/>
    <pageSetUpPr/>
  </sheetPr>
  <dimension ref="A1:I55"/>
  <sheetViews>
    <sheetView workbookViewId="0">
      <selection activeCell="A1" sqref="A1"/>
    </sheetView>
  </sheetViews>
  <sheetFormatPr baseColWidth="8" defaultColWidth="14.43" defaultRowHeight="15" customHeight="1" outlineLevelCol="0"/>
  <cols>
    <col width="1.43" customWidth="1" style="709" min="1" max="1"/>
    <col width="6.14" customWidth="1" style="709" min="2" max="2"/>
    <col width="2.86" customWidth="1" style="709" min="3" max="3"/>
    <col width="111.14" customWidth="1" style="709" min="4" max="4"/>
    <col width="16.29" customWidth="1" style="709" min="5" max="5"/>
    <col hidden="1" width="8" customWidth="1" style="709" min="6" max="9"/>
    <col width="17.29" customWidth="1" style="709" min="10" max="26"/>
  </cols>
  <sheetData>
    <row r="1" ht="14.25" customHeight="1" s="709">
      <c r="A1" s="1" t="inlineStr">
        <is>
          <t>Full Name</t>
        </is>
      </c>
      <c r="B1" s="2" t="n"/>
      <c r="C1" s="2" t="n"/>
      <c r="D1" s="2" t="n"/>
      <c r="E1" s="2" t="n"/>
      <c r="F1" s="2" t="n"/>
      <c r="G1" s="2" t="n"/>
      <c r="H1" s="2" t="n"/>
      <c r="I1" s="2" t="n"/>
    </row>
    <row r="2">
      <c r="A2" s="710" t="inlineStr">
        <is>
          <t>Full Name</t>
        </is>
      </c>
      <c r="B2" s="4" t="n"/>
      <c r="C2" s="711" t="n"/>
      <c r="D2" s="711" t="n"/>
      <c r="E2" s="711" t="n"/>
      <c r="F2" s="711" t="n"/>
      <c r="G2" s="712" t="n"/>
      <c r="H2" s="7" t="n"/>
      <c r="I2" s="8" t="n"/>
    </row>
    <row r="3" ht="14.25" customHeight="1" s="709">
      <c r="A3" s="1" t="inlineStr">
        <is>
          <t>Full Name</t>
        </is>
      </c>
      <c r="B3" s="2" t="n"/>
      <c r="C3" s="2" t="n"/>
      <c r="D3" s="2" t="n"/>
      <c r="E3" s="2" t="n"/>
      <c r="F3" s="2" t="n"/>
      <c r="G3" s="2" t="n"/>
      <c r="H3" s="2" t="n"/>
      <c r="I3" s="2" t="n"/>
    </row>
    <row r="4" ht="14.25" customHeight="1" s="709">
      <c r="A4" s="2" t="n"/>
      <c r="B4" s="9" t="n">
        <v>25</v>
      </c>
      <c r="C4" s="10" t="inlineStr">
        <is>
          <t xml:space="preserve"> = </t>
        </is>
      </c>
      <c r="D4" s="1" t="inlineStr">
        <is>
          <t>Input Cell.</t>
        </is>
      </c>
      <c r="E4" s="2" t="n"/>
      <c r="F4" s="2" t="n"/>
      <c r="G4" s="2" t="n"/>
      <c r="H4" s="2" t="n"/>
      <c r="I4" s="2" t="n"/>
    </row>
    <row r="5" ht="14.25" customHeight="1" s="709">
      <c r="A5" s="2" t="n"/>
      <c r="B5" s="7" t="n"/>
      <c r="C5" s="10" t="n"/>
      <c r="D5" s="11" t="inlineStr">
        <is>
          <t>a) Teams enter information into these cells. Input into CREAM cells only, except as instructed on the Use Allocation Sheet</t>
        </is>
      </c>
      <c r="E5" s="2" t="n"/>
      <c r="F5" s="2" t="n"/>
      <c r="G5" s="2" t="n"/>
      <c r="H5" s="2" t="n"/>
      <c r="I5" s="2" t="n"/>
    </row>
    <row r="6" ht="14.25" customHeight="1" s="709">
      <c r="A6" s="2" t="n"/>
      <c r="B6" s="2" t="n"/>
      <c r="C6" s="2" t="n"/>
      <c r="D6" s="2" t="inlineStr">
        <is>
          <t>b) Click on the grey or black arrow to the right of the input box in order to select the input for the cell from the dropdown box.</t>
        </is>
      </c>
      <c r="E6" s="2" t="n"/>
      <c r="F6" s="2" t="n"/>
      <c r="G6" s="2" t="n"/>
      <c r="H6" s="2" t="n"/>
      <c r="I6" s="2" t="n"/>
    </row>
    <row r="7" ht="14.25" customHeight="1" s="709">
      <c r="A7" s="2" t="n"/>
      <c r="B7" s="2" t="n"/>
      <c r="C7" s="2" t="n"/>
      <c r="D7" s="2" t="inlineStr">
        <is>
          <t>c) Some cells also will have a red or black triangle in the upper right-hand corner which will display additional information if you hover your cursor over it.</t>
        </is>
      </c>
      <c r="E7" s="2" t="n"/>
      <c r="F7" s="2" t="n"/>
      <c r="G7" s="2" t="n"/>
      <c r="H7" s="2" t="n"/>
      <c r="I7" s="2" t="n"/>
    </row>
    <row r="8" ht="14.25" customHeight="1" s="709">
      <c r="A8" s="2" t="n"/>
      <c r="B8" s="2" t="n"/>
      <c r="C8" s="2" t="n"/>
      <c r="D8" s="2" t="inlineStr">
        <is>
          <t>d) Only the "Development by Block" and "Use Allocation" pages require input.</t>
        </is>
      </c>
      <c r="E8" s="2" t="n"/>
      <c r="F8" s="2" t="n"/>
      <c r="G8" s="2" t="n"/>
      <c r="H8" s="2" t="n"/>
      <c r="I8" s="2" t="n"/>
    </row>
    <row r="9" ht="14.25" customHeight="1" s="709">
      <c r="A9" s="2" t="n"/>
      <c r="B9" s="2" t="n"/>
      <c r="C9" s="2" t="n"/>
      <c r="D9" s="2" t="inlineStr">
        <is>
          <t>e) Make sure you create a new Copy of the model for each scenario that you test. Rename each scenario, so that you can reference them.</t>
        </is>
      </c>
      <c r="E9" s="2" t="n"/>
      <c r="F9" s="2" t="n"/>
      <c r="G9" s="2" t="n"/>
      <c r="H9" s="2" t="n"/>
      <c r="I9" s="2" t="n"/>
    </row>
    <row r="10" ht="14.25" customHeight="1" s="709">
      <c r="A10" s="2" t="n"/>
      <c r="B10" s="2" t="n"/>
      <c r="C10" s="12" t="n"/>
      <c r="D10" s="2" t="n"/>
      <c r="E10" s="2" t="n"/>
      <c r="F10" s="2" t="n"/>
      <c r="G10" s="2" t="n"/>
      <c r="H10" s="2" t="n"/>
      <c r="I10" s="2" t="n"/>
    </row>
    <row r="11" ht="14.25" customHeight="1" s="709">
      <c r="A11" s="2" t="n"/>
      <c r="C11" s="2" t="n"/>
      <c r="D11" s="2" t="n"/>
      <c r="E11" s="2" t="n"/>
      <c r="F11" s="2" t="n"/>
      <c r="G11" s="2" t="n"/>
      <c r="H11" s="2" t="n"/>
      <c r="I11" s="2" t="n"/>
    </row>
    <row r="12" ht="14.25" customHeight="1" s="709">
      <c r="A12" s="2" t="n"/>
      <c r="B12" s="13">
        <f>B4</f>
        <v/>
      </c>
      <c r="C12" s="12" t="inlineStr">
        <is>
          <t>=</t>
        </is>
      </c>
      <c r="D12" s="1" t="inlineStr">
        <is>
          <t>General Information Cells.</t>
        </is>
      </c>
      <c r="E12" s="2" t="n"/>
      <c r="F12" s="2" t="n"/>
      <c r="G12" s="2" t="n"/>
      <c r="H12" s="2" t="n"/>
      <c r="I12" s="2" t="n"/>
    </row>
    <row r="13" ht="14.25" customHeight="1" s="709">
      <c r="A13" s="2" t="n"/>
      <c r="B13" s="2" t="n"/>
      <c r="C13" s="2" t="n"/>
      <c r="D13" s="2" t="inlineStr">
        <is>
          <t>a) These cells provide general information about the project parameters and progress.</t>
        </is>
      </c>
      <c r="E13" s="2" t="n"/>
      <c r="F13" s="2" t="n"/>
      <c r="G13" s="2" t="n"/>
      <c r="H13" s="2" t="n"/>
      <c r="I13" s="2" t="n"/>
    </row>
    <row r="14" ht="14.25" customHeight="1" s="709">
      <c r="A14" s="2" t="n"/>
      <c r="B14" s="2" t="n"/>
      <c r="C14" s="2" t="n"/>
      <c r="D14" s="2" t="inlineStr">
        <is>
          <t xml:space="preserve">b) Some General Information Cells are fixed, while others automatically make calculations based on what students enter into the Input Cells. </t>
        </is>
      </c>
      <c r="E14" s="2" t="n"/>
      <c r="F14" s="2" t="n"/>
      <c r="G14" s="2" t="n"/>
      <c r="H14" s="2" t="n"/>
      <c r="I14" s="2" t="n"/>
    </row>
    <row r="15" ht="14.25" customHeight="1" s="709">
      <c r="A15" s="2" t="n"/>
      <c r="B15" s="2" t="n"/>
      <c r="C15" s="2" t="n"/>
      <c r="D15" s="1" t="inlineStr">
        <is>
          <t>c) These cells are locked as changes to these cells or the program will produce incorrect results.</t>
        </is>
      </c>
      <c r="E15" s="2" t="n"/>
      <c r="F15" s="2" t="n"/>
      <c r="G15" s="2" t="n"/>
      <c r="H15" s="2" t="n"/>
      <c r="I15" s="2" t="n"/>
    </row>
    <row r="16" ht="14.25" customHeight="1" s="709">
      <c r="A16" s="2" t="n"/>
      <c r="B16" s="1" t="n"/>
      <c r="C16" s="2" t="n"/>
      <c r="D16" s="2" t="n"/>
      <c r="E16" s="2" t="n"/>
      <c r="F16" s="2" t="n"/>
      <c r="G16" s="2" t="n"/>
      <c r="H16" s="2" t="n"/>
      <c r="I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</row>
    <row r="18" hidden="1" s="709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</row>
    <row r="19" hidden="1" s="70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</row>
    <row r="20" hidden="1" ht="12" customHeight="1" s="709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</row>
    <row r="21" hidden="1" ht="13.5" customHeight="1" s="709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</row>
    <row r="22" hidden="1" ht="13.5" customHeight="1" s="709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</row>
    <row r="23" hidden="1" ht="13.5" customHeight="1" s="709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</row>
    <row r="24" hidden="1" ht="13.5" customHeight="1" s="709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</row>
    <row r="25" hidden="1" ht="13.5" customHeight="1" s="709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</row>
    <row r="26" hidden="1" ht="13.5" customHeight="1" s="709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</row>
    <row r="27" hidden="1" ht="13.5" customHeight="1" s="709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</row>
    <row r="28" hidden="1" ht="13.5" customHeight="1" s="709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</row>
    <row r="29" hidden="1" ht="13.5" customHeight="1" s="70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</row>
    <row r="30" hidden="1" ht="13.5" customHeight="1" s="709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</row>
    <row r="31" hidden="1" ht="13.5" customHeight="1" s="709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</row>
    <row r="32" hidden="1" ht="13.5" customHeight="1" s="709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</row>
    <row r="33" hidden="1" ht="13.5" customHeight="1" s="709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</row>
    <row r="34" hidden="1" ht="13.5" customHeight="1" s="709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</row>
    <row r="35" hidden="1" ht="13.5" customHeight="1" s="709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</row>
    <row r="36" hidden="1" ht="13.5" customHeight="1" s="709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</row>
    <row r="37" hidden="1" ht="13.5" customHeight="1" s="709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</row>
    <row r="38" hidden="1" ht="13.5" customHeight="1" s="709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</row>
    <row r="39" hidden="1" ht="13.5" customHeight="1" s="70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</row>
    <row r="40" hidden="1" ht="13.5" customHeight="1" s="709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</row>
    <row r="41" hidden="1" ht="13.5" customHeight="1" s="709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</row>
    <row r="42" hidden="1" ht="13.5" customHeight="1" s="709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</row>
    <row r="43" hidden="1" ht="13.5" customHeight="1" s="709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</row>
    <row r="44" hidden="1" ht="13.5" customHeight="1" s="709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</row>
    <row r="45" hidden="1" ht="13.5" customHeight="1" s="709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</row>
    <row r="46" hidden="1" ht="13.5" customHeight="1" s="709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</row>
    <row r="47" hidden="1" ht="13.5" customHeight="1" s="709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</row>
    <row r="48" hidden="1" ht="13.5" customHeight="1" s="709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</row>
    <row r="49" hidden="1" ht="13.5" customHeight="1" s="70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</row>
    <row r="50" hidden="1" ht="13.5" customHeight="1" s="709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</row>
    <row r="51" hidden="1" ht="13.5" customHeight="1" s="709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</row>
    <row r="52" hidden="1" ht="13.5" customHeight="1" s="709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</row>
    <row r="53" hidden="1" ht="13.5" customHeight="1" s="709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</row>
    <row r="54" hidden="1" ht="13.5" customHeight="1" s="709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</row>
    <row r="55" hidden="1" ht="13.5" customHeight="1" s="709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</row>
    <row r="56" hidden="1" ht="13.5" customHeight="1" s="709"/>
    <row r="57" hidden="1" ht="15.75" customHeight="1" s="709"/>
    <row r="58" hidden="1" ht="15.75" customHeight="1" s="709"/>
    <row r="59" hidden="1" ht="15.75" customHeight="1" s="709"/>
    <row r="60" hidden="1" ht="15.75" customHeight="1" s="709"/>
    <row r="61" hidden="1" ht="15.75" customHeight="1" s="709"/>
    <row r="62" hidden="1" ht="15.75" customHeight="1" s="709"/>
    <row r="63" hidden="1" ht="15.75" customHeight="1" s="709"/>
    <row r="64" hidden="1" ht="15.75" customHeight="1" s="709"/>
    <row r="65" hidden="1" ht="15.75" customHeight="1" s="709"/>
    <row r="66" hidden="1" ht="15.75" customHeight="1" s="709"/>
    <row r="67" hidden="1" ht="15.75" customHeight="1" s="709"/>
    <row r="68" hidden="1" ht="15.75" customHeight="1" s="709"/>
    <row r="69" hidden="1" ht="15.75" customHeight="1" s="709"/>
    <row r="70" hidden="1" ht="15.75" customHeight="1" s="709"/>
    <row r="71" hidden="1" ht="15.75" customHeight="1" s="709"/>
    <row r="72" hidden="1" ht="15.75" customHeight="1" s="709"/>
    <row r="73" hidden="1" ht="15.75" customHeight="1" s="709"/>
    <row r="74" hidden="1" ht="15.75" customHeight="1" s="709"/>
    <row r="75" hidden="1" ht="15.75" customHeight="1" s="709"/>
    <row r="76" hidden="1" ht="15.75" customHeight="1" s="709"/>
    <row r="77" hidden="1" ht="15.75" customHeight="1" s="709"/>
    <row r="78" hidden="1" ht="15.75" customHeight="1" s="709"/>
    <row r="79" hidden="1" ht="15.75" customHeight="1" s="709"/>
    <row r="80" hidden="1" ht="15.75" customHeight="1" s="709"/>
    <row r="81" hidden="1" ht="15.75" customHeight="1" s="709"/>
    <row r="82" hidden="1" ht="15.75" customHeight="1" s="709"/>
    <row r="83" hidden="1" ht="15.75" customHeight="1" s="709"/>
    <row r="84" hidden="1" ht="15.75" customHeight="1" s="709"/>
    <row r="85" hidden="1" ht="15.75" customHeight="1" s="709"/>
    <row r="86" hidden="1" ht="15.75" customHeight="1" s="709"/>
    <row r="87" hidden="1" ht="15.75" customHeight="1" s="709"/>
    <row r="88" hidden="1" ht="15.75" customHeight="1" s="709"/>
    <row r="89" hidden="1" ht="15.75" customHeight="1" s="709"/>
    <row r="90" hidden="1" ht="15.75" customHeight="1" s="709"/>
    <row r="91" hidden="1" ht="15.75" customHeight="1" s="709"/>
    <row r="92" hidden="1" ht="15.75" customHeight="1" s="709"/>
    <row r="93" hidden="1" ht="15.75" customHeight="1" s="709"/>
    <row r="94" hidden="1" ht="15.75" customHeight="1" s="709"/>
    <row r="95" hidden="1" ht="15.75" customHeight="1" s="709"/>
    <row r="96" hidden="1" ht="15.75" customHeight="1" s="709"/>
    <row r="97" hidden="1" ht="15.75" customHeight="1" s="709"/>
    <row r="98" hidden="1" ht="15.75" customHeight="1" s="709"/>
    <row r="99" hidden="1" ht="15.75" customHeight="1" s="709"/>
    <row r="100" hidden="1" ht="15.75" customHeight="1" s="709"/>
    <row r="101" hidden="1" ht="15.75" customHeight="1" s="709"/>
    <row r="102" hidden="1" ht="15.75" customHeight="1" s="709"/>
    <row r="103" hidden="1" ht="15.75" customHeight="1" s="709"/>
    <row r="104" hidden="1" ht="15.75" customHeight="1" s="709"/>
    <row r="105" hidden="1" ht="15.75" customHeight="1" s="709"/>
    <row r="106" hidden="1" ht="15.75" customHeight="1" s="709"/>
    <row r="107" hidden="1" ht="15.75" customHeight="1" s="709"/>
    <row r="108" hidden="1" ht="15.75" customHeight="1" s="709"/>
    <row r="109" hidden="1" ht="15.75" customHeight="1" s="709"/>
    <row r="110" hidden="1" ht="15.75" customHeight="1" s="709"/>
    <row r="111" hidden="1" ht="15.75" customHeight="1" s="709"/>
    <row r="112" hidden="1" ht="15.75" customHeight="1" s="709"/>
    <row r="113" hidden="1" ht="15.75" customHeight="1" s="709"/>
    <row r="114" hidden="1" ht="15.75" customHeight="1" s="709"/>
    <row r="115" hidden="1" ht="15.75" customHeight="1" s="709"/>
    <row r="116" hidden="1" ht="15.75" customHeight="1" s="709"/>
    <row r="117" hidden="1" ht="15.75" customHeight="1" s="709"/>
    <row r="118" hidden="1" ht="15.75" customHeight="1" s="709"/>
    <row r="119" hidden="1" ht="15.75" customHeight="1" s="709"/>
    <row r="120" hidden="1" ht="15.75" customHeight="1" s="709"/>
    <row r="121" hidden="1" ht="15.75" customHeight="1" s="709"/>
    <row r="122" hidden="1" ht="15.75" customHeight="1" s="709"/>
    <row r="123" hidden="1" ht="15.75" customHeight="1" s="709"/>
    <row r="124" hidden="1" ht="15.75" customHeight="1" s="709"/>
    <row r="125" hidden="1" ht="15.75" customHeight="1" s="709"/>
    <row r="126" hidden="1" ht="15.75" customHeight="1" s="709"/>
    <row r="127" hidden="1" ht="15.75" customHeight="1" s="709"/>
    <row r="128" hidden="1" ht="15.75" customHeight="1" s="709"/>
    <row r="129" hidden="1" ht="15.75" customHeight="1" s="709"/>
    <row r="130" hidden="1" ht="15.75" customHeight="1" s="709"/>
    <row r="131" hidden="1" ht="15.75" customHeight="1" s="709"/>
    <row r="132" hidden="1" ht="15.75" customHeight="1" s="709"/>
    <row r="133" hidden="1" ht="15.75" customHeight="1" s="709"/>
    <row r="134" hidden="1" ht="15.75" customHeight="1" s="709"/>
    <row r="135" hidden="1" ht="15.75" customHeight="1" s="709"/>
    <row r="136" hidden="1" ht="15.75" customHeight="1" s="709"/>
    <row r="137" hidden="1" ht="15.75" customHeight="1" s="709"/>
    <row r="138" hidden="1" ht="15.75" customHeight="1" s="709"/>
    <row r="139" hidden="1" ht="15.75" customHeight="1" s="709"/>
    <row r="140" hidden="1" ht="15.75" customHeight="1" s="709"/>
    <row r="141" hidden="1" ht="15.75" customHeight="1" s="709"/>
    <row r="142" hidden="1" ht="15.75" customHeight="1" s="709"/>
    <row r="143" hidden="1" ht="15.75" customHeight="1" s="709"/>
    <row r="144" hidden="1" ht="15.75" customHeight="1" s="709"/>
    <row r="145" hidden="1" ht="15.75" customHeight="1" s="709"/>
    <row r="146" hidden="1" ht="15.75" customHeight="1" s="709"/>
    <row r="147" hidden="1" ht="15.75" customHeight="1" s="709"/>
    <row r="148" hidden="1" ht="15.75" customHeight="1" s="709"/>
    <row r="149" hidden="1" ht="15.75" customHeight="1" s="709"/>
    <row r="150" hidden="1" ht="15.75" customHeight="1" s="709"/>
    <row r="151" hidden="1" ht="15.75" customHeight="1" s="709"/>
    <row r="152" hidden="1" ht="15.75" customHeight="1" s="709"/>
    <row r="153" hidden="1" ht="15.75" customHeight="1" s="709"/>
    <row r="154" hidden="1" ht="15.75" customHeight="1" s="709"/>
    <row r="155" hidden="1" ht="15.75" customHeight="1" s="709"/>
    <row r="156" hidden="1" ht="15.75" customHeight="1" s="709"/>
    <row r="157" hidden="1" ht="15.75" customHeight="1" s="709"/>
    <row r="158" hidden="1" ht="15.75" customHeight="1" s="709"/>
    <row r="159" hidden="1" ht="15.75" customHeight="1" s="709"/>
    <row r="160" hidden="1" ht="15.75" customHeight="1" s="709"/>
    <row r="161" hidden="1" ht="15.75" customHeight="1" s="709"/>
    <row r="162" hidden="1" ht="15.75" customHeight="1" s="709"/>
    <row r="163" hidden="1" ht="15.75" customHeight="1" s="709"/>
    <row r="164" hidden="1" ht="15.75" customHeight="1" s="709"/>
    <row r="165" hidden="1" ht="15.75" customHeight="1" s="709"/>
    <row r="166" hidden="1" ht="15.75" customHeight="1" s="709"/>
    <row r="167" hidden="1" ht="15.75" customHeight="1" s="709"/>
    <row r="168" hidden="1" ht="15.75" customHeight="1" s="709"/>
    <row r="169" hidden="1" ht="15.75" customHeight="1" s="709"/>
    <row r="170" hidden="1" ht="15.75" customHeight="1" s="709"/>
    <row r="171" hidden="1" ht="15.75" customHeight="1" s="709"/>
    <row r="172" hidden="1" ht="15.75" customHeight="1" s="709"/>
    <row r="173" hidden="1" ht="15.75" customHeight="1" s="709"/>
    <row r="174" hidden="1" ht="15.75" customHeight="1" s="709"/>
    <row r="175" hidden="1" ht="15.75" customHeight="1" s="709"/>
    <row r="176" hidden="1" ht="15.75" customHeight="1" s="709"/>
    <row r="177" hidden="1" ht="15.75" customHeight="1" s="709"/>
    <row r="178" hidden="1" ht="15.75" customHeight="1" s="709"/>
    <row r="179" hidden="1" ht="15.75" customHeight="1" s="709"/>
    <row r="180" hidden="1" ht="15.75" customHeight="1" s="709"/>
    <row r="181" hidden="1" ht="15.75" customHeight="1" s="709"/>
    <row r="182" hidden="1" ht="15.75" customHeight="1" s="709"/>
    <row r="183" hidden="1" ht="15.75" customHeight="1" s="709"/>
    <row r="184" hidden="1" ht="15.75" customHeight="1" s="709"/>
    <row r="185" hidden="1" ht="15.75" customHeight="1" s="709"/>
    <row r="186" hidden="1" ht="15.75" customHeight="1" s="709"/>
    <row r="187" hidden="1" ht="15.75" customHeight="1" s="709"/>
    <row r="188" hidden="1" ht="15.75" customHeight="1" s="709"/>
    <row r="189" hidden="1" ht="15.75" customHeight="1" s="709"/>
    <row r="190" hidden="1" ht="15.75" customHeight="1" s="709"/>
    <row r="191" hidden="1" ht="15.75" customHeight="1" s="709"/>
    <row r="192" hidden="1" ht="15.75" customHeight="1" s="709"/>
    <row r="193" hidden="1" ht="15.75" customHeight="1" s="709"/>
    <row r="194" hidden="1" ht="15.75" customHeight="1" s="709"/>
    <row r="195" hidden="1" ht="15.75" customHeight="1" s="709"/>
    <row r="196" hidden="1" ht="15.75" customHeight="1" s="709"/>
    <row r="197" hidden="1" ht="15.75" customHeight="1" s="709"/>
    <row r="198" hidden="1" ht="15.75" customHeight="1" s="709"/>
    <row r="199" hidden="1" ht="15.75" customHeight="1" s="709"/>
    <row r="200" hidden="1" ht="15.75" customHeight="1" s="709"/>
    <row r="201" hidden="1" ht="15.75" customHeight="1" s="709"/>
    <row r="202" hidden="1" ht="15.75" customHeight="1" s="709"/>
    <row r="203" hidden="1" ht="15.75" customHeight="1" s="709"/>
    <row r="204" hidden="1" ht="15.75" customHeight="1" s="709"/>
    <row r="205" hidden="1" ht="15.75" customHeight="1" s="709"/>
    <row r="206" hidden="1" ht="15.75" customHeight="1" s="709"/>
    <row r="207" hidden="1" ht="15.75" customHeight="1" s="709"/>
    <row r="208" hidden="1" ht="15.75" customHeight="1" s="709"/>
    <row r="209" hidden="1" ht="15.75" customHeight="1" s="709"/>
    <row r="210" hidden="1" ht="15.75" customHeight="1" s="709"/>
    <row r="211" hidden="1" ht="15.75" customHeight="1" s="709"/>
    <row r="212" hidden="1" ht="15.75" customHeight="1" s="709"/>
    <row r="213" hidden="1" ht="15.75" customHeight="1" s="709"/>
    <row r="214" hidden="1" ht="15.75" customHeight="1" s="709"/>
    <row r="215" hidden="1" ht="15.75" customHeight="1" s="709"/>
    <row r="216" hidden="1" ht="15.75" customHeight="1" s="709"/>
    <row r="217" hidden="1" ht="15.75" customHeight="1" s="709"/>
    <row r="218" hidden="1" ht="15.75" customHeight="1" s="709"/>
    <row r="219" hidden="1" ht="15.75" customHeight="1" s="709"/>
    <row r="220" hidden="1" ht="15.75" customHeight="1" s="709"/>
    <row r="221" ht="15.75" customHeight="1" s="709"/>
    <row r="222" ht="15.75" customHeight="1" s="709"/>
    <row r="223" ht="15.75" customHeight="1" s="709"/>
    <row r="224" ht="15.75" customHeight="1" s="709"/>
    <row r="225" ht="15.75" customHeight="1" s="709"/>
    <row r="226" ht="15.75" customHeight="1" s="709"/>
    <row r="227" ht="15.75" customHeight="1" s="709"/>
    <row r="228" ht="15.75" customHeight="1" s="709"/>
    <row r="229" ht="15.75" customHeight="1" s="709"/>
    <row r="230" ht="15.75" customHeight="1" s="709"/>
    <row r="231" ht="15.75" customHeight="1" s="709"/>
    <row r="232" ht="15.75" customHeight="1" s="709"/>
    <row r="233" ht="15.75" customHeight="1" s="709"/>
    <row r="234" ht="15.75" customHeight="1" s="709"/>
    <row r="235" ht="15.75" customHeight="1" s="709"/>
    <row r="236" ht="15.75" customHeight="1" s="709"/>
    <row r="237" ht="15.75" customHeight="1" s="709"/>
    <row r="238" ht="15.75" customHeight="1" s="709"/>
    <row r="239" ht="15.75" customHeight="1" s="709"/>
    <row r="240" ht="15.75" customHeight="1" s="709"/>
    <row r="241" ht="15.75" customHeight="1" s="709"/>
    <row r="242" ht="15.75" customHeight="1" s="709"/>
    <row r="243" ht="15.75" customHeight="1" s="709"/>
    <row r="244" ht="15.75" customHeight="1" s="709"/>
    <row r="245" ht="15.75" customHeight="1" s="709"/>
    <row r="246" ht="15.75" customHeight="1" s="709"/>
    <row r="247" ht="15.75" customHeight="1" s="709"/>
    <row r="248" ht="15.75" customHeight="1" s="709"/>
    <row r="249" ht="15.75" customHeight="1" s="709"/>
    <row r="250" ht="15.75" customHeight="1" s="709"/>
    <row r="251" ht="15.75" customHeight="1" s="709"/>
    <row r="252" ht="15.75" customHeight="1" s="709"/>
    <row r="253" ht="15.75" customHeight="1" s="709"/>
    <row r="254" ht="15.75" customHeight="1" s="709"/>
    <row r="255" ht="15.75" customHeight="1" s="709"/>
    <row r="256" ht="15.75" customHeight="1" s="709"/>
    <row r="257" ht="15.75" customHeight="1" s="709"/>
    <row r="258" ht="15.75" customHeight="1" s="709"/>
    <row r="259" ht="15.75" customHeight="1" s="709"/>
    <row r="260" ht="15.75" customHeight="1" s="709"/>
    <row r="261" ht="15.75" customHeight="1" s="709"/>
    <row r="262" ht="15.75" customHeight="1" s="709"/>
    <row r="263" ht="15.75" customHeight="1" s="709"/>
    <row r="264" ht="15.75" customHeight="1" s="709"/>
    <row r="265" ht="15.75" customHeight="1" s="709"/>
    <row r="266" ht="15.75" customHeight="1" s="709"/>
    <row r="267" ht="15.75" customHeight="1" s="709"/>
    <row r="268" ht="15.75" customHeight="1" s="709"/>
    <row r="269" ht="15.75" customHeight="1" s="709"/>
    <row r="270" ht="15.75" customHeight="1" s="709"/>
    <row r="271" ht="15.75" customHeight="1" s="709"/>
    <row r="272" ht="15.75" customHeight="1" s="709"/>
    <row r="273" ht="15.75" customHeight="1" s="709"/>
    <row r="274" ht="15.75" customHeight="1" s="709"/>
    <row r="275" ht="15.75" customHeight="1" s="709"/>
    <row r="276" ht="15.75" customHeight="1" s="709"/>
    <row r="277" ht="15.75" customHeight="1" s="709"/>
    <row r="278" ht="15.75" customHeight="1" s="709"/>
    <row r="279" ht="15.75" customHeight="1" s="709"/>
    <row r="280" ht="15.75" customHeight="1" s="709"/>
    <row r="281" ht="15.75" customHeight="1" s="709"/>
    <row r="282" ht="15.75" customHeight="1" s="709"/>
    <row r="283" ht="15.75" customHeight="1" s="709"/>
    <row r="284" ht="15.75" customHeight="1" s="709"/>
    <row r="285" ht="15.75" customHeight="1" s="709"/>
    <row r="286" ht="15.75" customHeight="1" s="709"/>
    <row r="287" ht="15.75" customHeight="1" s="709"/>
    <row r="288" ht="15.75" customHeight="1" s="709"/>
    <row r="289" ht="15.75" customHeight="1" s="709"/>
    <row r="290" ht="15.75" customHeight="1" s="709"/>
    <row r="291" ht="15.75" customHeight="1" s="709"/>
    <row r="292" ht="15.75" customHeight="1" s="709"/>
    <row r="293" ht="15.75" customHeight="1" s="709"/>
    <row r="294" ht="15.75" customHeight="1" s="709"/>
    <row r="295" ht="15.75" customHeight="1" s="709"/>
    <row r="296" ht="15.75" customHeight="1" s="709"/>
    <row r="297" ht="15.75" customHeight="1" s="709"/>
    <row r="298" ht="15.75" customHeight="1" s="709"/>
    <row r="299" ht="15.75" customHeight="1" s="709"/>
    <row r="300" ht="15.75" customHeight="1" s="709"/>
    <row r="301" ht="15.75" customHeight="1" s="709"/>
    <row r="302" ht="15.75" customHeight="1" s="709"/>
    <row r="303" ht="15.75" customHeight="1" s="709"/>
    <row r="304" ht="15.75" customHeight="1" s="709"/>
    <row r="305" ht="15.75" customHeight="1" s="709"/>
    <row r="306" ht="15.75" customHeight="1" s="709"/>
    <row r="307" ht="15.75" customHeight="1" s="709"/>
    <row r="308" ht="15.75" customHeight="1" s="709"/>
    <row r="309" ht="15.75" customHeight="1" s="709"/>
    <row r="310" ht="15.75" customHeight="1" s="709"/>
    <row r="311" ht="15.75" customHeight="1" s="709"/>
    <row r="312" ht="15.75" customHeight="1" s="709"/>
    <row r="313" ht="15.75" customHeight="1" s="709"/>
    <row r="314" ht="15.75" customHeight="1" s="709"/>
    <row r="315" ht="15.75" customHeight="1" s="709"/>
    <row r="316" ht="15.75" customHeight="1" s="709"/>
    <row r="317" ht="15.75" customHeight="1" s="709"/>
    <row r="318" ht="15.75" customHeight="1" s="709"/>
    <row r="319" ht="15.75" customHeight="1" s="709"/>
    <row r="320" ht="15.75" customHeight="1" s="709"/>
    <row r="321" ht="15.75" customHeight="1" s="709"/>
    <row r="322" ht="15.75" customHeight="1" s="709"/>
    <row r="323" ht="15.75" customHeight="1" s="709"/>
    <row r="324" ht="15.75" customHeight="1" s="709"/>
    <row r="325" ht="15.75" customHeight="1" s="709"/>
    <row r="326" ht="15.75" customHeight="1" s="709"/>
    <row r="327" ht="15.75" customHeight="1" s="709"/>
    <row r="328" ht="15.75" customHeight="1" s="709"/>
    <row r="329" ht="15.75" customHeight="1" s="709"/>
    <row r="330" ht="15.75" customHeight="1" s="709"/>
    <row r="331" ht="15.75" customHeight="1" s="709"/>
    <row r="332" ht="15.75" customHeight="1" s="709"/>
    <row r="333" ht="15.75" customHeight="1" s="709"/>
    <row r="334" ht="15.75" customHeight="1" s="709"/>
    <row r="335" ht="15.75" customHeight="1" s="709"/>
    <row r="336" ht="15.75" customHeight="1" s="709"/>
    <row r="337" ht="15.75" customHeight="1" s="709"/>
    <row r="338" ht="15.75" customHeight="1" s="709"/>
    <row r="339" ht="15.75" customHeight="1" s="709"/>
    <row r="340" ht="15.75" customHeight="1" s="709"/>
    <row r="341" ht="15.75" customHeight="1" s="709"/>
    <row r="342" ht="15.75" customHeight="1" s="709"/>
    <row r="343" ht="15.75" customHeight="1" s="709"/>
    <row r="344" ht="15.75" customHeight="1" s="709"/>
    <row r="345" ht="15.75" customHeight="1" s="709"/>
    <row r="346" ht="15.75" customHeight="1" s="709"/>
    <row r="347" ht="15.75" customHeight="1" s="709"/>
    <row r="348" ht="15.75" customHeight="1" s="709"/>
    <row r="349" ht="15.75" customHeight="1" s="709"/>
    <row r="350" ht="15.75" customHeight="1" s="709"/>
    <row r="351" ht="15.75" customHeight="1" s="709"/>
    <row r="352" ht="15.75" customHeight="1" s="709"/>
    <row r="353" ht="15.75" customHeight="1" s="709"/>
    <row r="354" ht="15.75" customHeight="1" s="709"/>
    <row r="355" ht="15.75" customHeight="1" s="709"/>
    <row r="356" ht="15.75" customHeight="1" s="709"/>
    <row r="357" ht="15.75" customHeight="1" s="709"/>
    <row r="358" ht="15.75" customHeight="1" s="709"/>
    <row r="359" ht="15.75" customHeight="1" s="709"/>
    <row r="360" ht="15.75" customHeight="1" s="709"/>
    <row r="361" ht="15.75" customHeight="1" s="709"/>
    <row r="362" ht="15.75" customHeight="1" s="709"/>
    <row r="363" ht="15.75" customHeight="1" s="709"/>
    <row r="364" ht="15.75" customHeight="1" s="709"/>
    <row r="365" ht="15.75" customHeight="1" s="709"/>
    <row r="366" ht="15.75" customHeight="1" s="709"/>
    <row r="367" ht="15.75" customHeight="1" s="709"/>
    <row r="368" ht="15.75" customHeight="1" s="709"/>
    <row r="369" ht="15.75" customHeight="1" s="709"/>
    <row r="370" ht="15.75" customHeight="1" s="709"/>
    <row r="371" ht="15.75" customHeight="1" s="709"/>
    <row r="372" ht="15.75" customHeight="1" s="709"/>
    <row r="373" ht="15.75" customHeight="1" s="709"/>
    <row r="374" ht="15.75" customHeight="1" s="709"/>
    <row r="375" ht="15.75" customHeight="1" s="709"/>
    <row r="376" ht="15.75" customHeight="1" s="709"/>
    <row r="377" ht="15.75" customHeight="1" s="709"/>
    <row r="378" ht="15.75" customHeight="1" s="709"/>
    <row r="379" ht="15.75" customHeight="1" s="709"/>
    <row r="380" ht="15.75" customHeight="1" s="709"/>
    <row r="381" ht="15.75" customHeight="1" s="709"/>
    <row r="382" ht="15.75" customHeight="1" s="709"/>
    <row r="383" ht="15.75" customHeight="1" s="709"/>
    <row r="384" ht="15.75" customHeight="1" s="709"/>
    <row r="385" ht="15.75" customHeight="1" s="709"/>
    <row r="386" ht="15.75" customHeight="1" s="709"/>
    <row r="387" ht="15.75" customHeight="1" s="709"/>
    <row r="388" ht="15.75" customHeight="1" s="709"/>
    <row r="389" ht="15.75" customHeight="1" s="709"/>
    <row r="390" ht="15.75" customHeight="1" s="709"/>
    <row r="391" ht="15.75" customHeight="1" s="709"/>
    <row r="392" ht="15.75" customHeight="1" s="709"/>
    <row r="393" ht="15.75" customHeight="1" s="709"/>
    <row r="394" ht="15.75" customHeight="1" s="709"/>
    <row r="395" ht="15.75" customHeight="1" s="709"/>
    <row r="396" ht="15.75" customHeight="1" s="709"/>
    <row r="397" ht="15.75" customHeight="1" s="709"/>
    <row r="398" ht="15.75" customHeight="1" s="709"/>
    <row r="399" ht="15.75" customHeight="1" s="709"/>
    <row r="400" ht="15.75" customHeight="1" s="709"/>
    <row r="401" ht="15.75" customHeight="1" s="709"/>
    <row r="402" ht="15.75" customHeight="1" s="709"/>
    <row r="403" ht="15.75" customHeight="1" s="709"/>
    <row r="404" ht="15.75" customHeight="1" s="709"/>
    <row r="405" ht="15.75" customHeight="1" s="709"/>
    <row r="406" ht="15.75" customHeight="1" s="709"/>
    <row r="407" ht="15.75" customHeight="1" s="709"/>
    <row r="408" ht="15.75" customHeight="1" s="709"/>
    <row r="409" ht="15.75" customHeight="1" s="709"/>
    <row r="410" ht="15.75" customHeight="1" s="709"/>
    <row r="411" ht="15.75" customHeight="1" s="709"/>
    <row r="412" ht="15.75" customHeight="1" s="709"/>
    <row r="413" ht="15.75" customHeight="1" s="709"/>
    <row r="414" ht="15.75" customHeight="1" s="709"/>
    <row r="415" ht="15.75" customHeight="1" s="709"/>
    <row r="416" ht="15.75" customHeight="1" s="709"/>
    <row r="417" ht="15.75" customHeight="1" s="709"/>
    <row r="418" ht="15.75" customHeight="1" s="709"/>
    <row r="419" ht="15.75" customHeight="1" s="709"/>
    <row r="420" ht="15.75" customHeight="1" s="709"/>
    <row r="421" ht="15.75" customHeight="1" s="709"/>
    <row r="422" ht="15.75" customHeight="1" s="709"/>
    <row r="423" ht="15.75" customHeight="1" s="709"/>
    <row r="424" ht="15.75" customHeight="1" s="709"/>
    <row r="425" ht="15.75" customHeight="1" s="709"/>
    <row r="426" ht="15.75" customHeight="1" s="709"/>
    <row r="427" ht="15.75" customHeight="1" s="709"/>
    <row r="428" ht="15.75" customHeight="1" s="709"/>
    <row r="429" ht="15.75" customHeight="1" s="709"/>
    <row r="430" ht="15.75" customHeight="1" s="709"/>
    <row r="431" ht="15.75" customHeight="1" s="709"/>
    <row r="432" ht="15.75" customHeight="1" s="709"/>
    <row r="433" ht="15.75" customHeight="1" s="709"/>
    <row r="434" ht="15.75" customHeight="1" s="709"/>
    <row r="435" ht="15.75" customHeight="1" s="709"/>
    <row r="436" ht="15.75" customHeight="1" s="709"/>
    <row r="437" ht="15.75" customHeight="1" s="709"/>
    <row r="438" ht="15.75" customHeight="1" s="709"/>
    <row r="439" ht="15.75" customHeight="1" s="709"/>
    <row r="440" ht="15.75" customHeight="1" s="709"/>
    <row r="441" ht="15.75" customHeight="1" s="709"/>
    <row r="442" ht="15.75" customHeight="1" s="709"/>
    <row r="443" ht="15.75" customHeight="1" s="709"/>
    <row r="444" ht="15.75" customHeight="1" s="709"/>
    <row r="445" ht="15.75" customHeight="1" s="709"/>
    <row r="446" ht="15.75" customHeight="1" s="709"/>
    <row r="447" ht="15.75" customHeight="1" s="709"/>
    <row r="448" ht="15.75" customHeight="1" s="709"/>
    <row r="449" ht="15.75" customHeight="1" s="709"/>
    <row r="450" ht="15.75" customHeight="1" s="709"/>
    <row r="451" ht="15.75" customHeight="1" s="709"/>
    <row r="452" ht="15.75" customHeight="1" s="709"/>
    <row r="453" ht="15.75" customHeight="1" s="709"/>
    <row r="454" ht="15.75" customHeight="1" s="709"/>
    <row r="455" ht="15.75" customHeight="1" s="709"/>
    <row r="456" ht="15.75" customHeight="1" s="709"/>
    <row r="457" ht="15.75" customHeight="1" s="709"/>
    <row r="458" ht="15.75" customHeight="1" s="709"/>
    <row r="459" ht="15.75" customHeight="1" s="709"/>
    <row r="460" ht="15.75" customHeight="1" s="709"/>
    <row r="461" ht="15.75" customHeight="1" s="709"/>
    <row r="462" ht="15.75" customHeight="1" s="709"/>
    <row r="463" ht="15.75" customHeight="1" s="709"/>
    <row r="464" ht="15.75" customHeight="1" s="709"/>
    <row r="465" ht="15.75" customHeight="1" s="709"/>
    <row r="466" ht="15.75" customHeight="1" s="709"/>
    <row r="467" ht="15.75" customHeight="1" s="709"/>
    <row r="468" ht="15.75" customHeight="1" s="709"/>
    <row r="469" ht="15.75" customHeight="1" s="709"/>
    <row r="470" ht="15.75" customHeight="1" s="709"/>
    <row r="471" ht="15.75" customHeight="1" s="709"/>
    <row r="472" ht="15.75" customHeight="1" s="709"/>
    <row r="473" ht="15.75" customHeight="1" s="709"/>
    <row r="474" ht="15.75" customHeight="1" s="709"/>
    <row r="475" ht="15.75" customHeight="1" s="709"/>
    <row r="476" ht="15.75" customHeight="1" s="709"/>
    <row r="477" ht="15.75" customHeight="1" s="709"/>
    <row r="478" ht="15.75" customHeight="1" s="709"/>
    <row r="479" ht="15.75" customHeight="1" s="709"/>
    <row r="480" ht="15.75" customHeight="1" s="709"/>
    <row r="481" ht="15.75" customHeight="1" s="709"/>
    <row r="482" ht="15.75" customHeight="1" s="709"/>
    <row r="483" ht="15.75" customHeight="1" s="709"/>
    <row r="484" ht="15.75" customHeight="1" s="709"/>
    <row r="485" ht="15.75" customHeight="1" s="709"/>
    <row r="486" ht="15.75" customHeight="1" s="709"/>
    <row r="487" ht="15.75" customHeight="1" s="709"/>
    <row r="488" ht="15.75" customHeight="1" s="709"/>
    <row r="489" ht="15.75" customHeight="1" s="709"/>
    <row r="490" ht="15.75" customHeight="1" s="709"/>
    <row r="491" ht="15.75" customHeight="1" s="709"/>
    <row r="492" ht="15.75" customHeight="1" s="709"/>
    <row r="493" ht="15.75" customHeight="1" s="709"/>
    <row r="494" ht="15.75" customHeight="1" s="709"/>
    <row r="495" ht="15.75" customHeight="1" s="709"/>
    <row r="496" ht="15.75" customHeight="1" s="709"/>
    <row r="497" ht="15.75" customHeight="1" s="709"/>
    <row r="498" ht="15.75" customHeight="1" s="709"/>
    <row r="499" ht="15.75" customHeight="1" s="709"/>
    <row r="500" ht="15.75" customHeight="1" s="709"/>
    <row r="501" ht="15.75" customHeight="1" s="709"/>
    <row r="502" ht="15.75" customHeight="1" s="709"/>
    <row r="503" ht="15.75" customHeight="1" s="709"/>
    <row r="504" ht="15.75" customHeight="1" s="709"/>
    <row r="505" ht="15.75" customHeight="1" s="709"/>
    <row r="506" ht="15.75" customHeight="1" s="709"/>
    <row r="507" ht="15.75" customHeight="1" s="709"/>
    <row r="508" ht="15.75" customHeight="1" s="709"/>
    <row r="509" ht="15.75" customHeight="1" s="709"/>
    <row r="510" ht="15.75" customHeight="1" s="709"/>
    <row r="511" ht="15.75" customHeight="1" s="709"/>
    <row r="512" ht="15.75" customHeight="1" s="709"/>
    <row r="513" ht="15.75" customHeight="1" s="709"/>
    <row r="514" ht="15.75" customHeight="1" s="709"/>
    <row r="515" ht="15.75" customHeight="1" s="709"/>
    <row r="516" ht="15.75" customHeight="1" s="709"/>
    <row r="517" ht="15.75" customHeight="1" s="709"/>
    <row r="518" ht="15.75" customHeight="1" s="709"/>
    <row r="519" ht="15.75" customHeight="1" s="709"/>
    <row r="520" ht="15.75" customHeight="1" s="709"/>
    <row r="521" ht="15.75" customHeight="1" s="709"/>
    <row r="522" ht="15.75" customHeight="1" s="709"/>
    <row r="523" ht="15.75" customHeight="1" s="709"/>
    <row r="524" ht="15.75" customHeight="1" s="709"/>
    <row r="525" ht="15.75" customHeight="1" s="709"/>
    <row r="526" ht="15.75" customHeight="1" s="709"/>
    <row r="527" ht="15.75" customHeight="1" s="709"/>
    <row r="528" ht="15.75" customHeight="1" s="709"/>
    <row r="529" ht="15.75" customHeight="1" s="709"/>
    <row r="530" ht="15.75" customHeight="1" s="709"/>
    <row r="531" ht="15.75" customHeight="1" s="709"/>
    <row r="532" ht="15.75" customHeight="1" s="709"/>
    <row r="533" ht="15.75" customHeight="1" s="709"/>
    <row r="534" ht="15.75" customHeight="1" s="709"/>
    <row r="535" ht="15.75" customHeight="1" s="709"/>
    <row r="536" ht="15.75" customHeight="1" s="709"/>
    <row r="537" ht="15.75" customHeight="1" s="709"/>
    <row r="538" ht="15.75" customHeight="1" s="709"/>
    <row r="539" ht="15.75" customHeight="1" s="709"/>
    <row r="540" ht="15.75" customHeight="1" s="709"/>
    <row r="541" ht="15.75" customHeight="1" s="709"/>
    <row r="542" ht="15.75" customHeight="1" s="709"/>
    <row r="543" ht="15.75" customHeight="1" s="709"/>
    <row r="544" ht="15.75" customHeight="1" s="709"/>
    <row r="545" ht="15.75" customHeight="1" s="709"/>
    <row r="546" ht="15.75" customHeight="1" s="709"/>
    <row r="547" ht="15.75" customHeight="1" s="709"/>
    <row r="548" ht="15.75" customHeight="1" s="709"/>
    <row r="549" ht="15.75" customHeight="1" s="709"/>
    <row r="550" ht="15.75" customHeight="1" s="709"/>
    <row r="551" ht="15.75" customHeight="1" s="709"/>
    <row r="552" ht="15.75" customHeight="1" s="709"/>
    <row r="553" ht="15.75" customHeight="1" s="709"/>
    <row r="554" ht="15.75" customHeight="1" s="709"/>
    <row r="555" ht="15.75" customHeight="1" s="709"/>
    <row r="556" ht="15.75" customHeight="1" s="709"/>
    <row r="557" ht="15.75" customHeight="1" s="709"/>
    <row r="558" ht="15.75" customHeight="1" s="709"/>
    <row r="559" ht="15.75" customHeight="1" s="709"/>
    <row r="560" ht="15.75" customHeight="1" s="709"/>
    <row r="561" ht="15.75" customHeight="1" s="709"/>
    <row r="562" ht="15.75" customHeight="1" s="709"/>
    <row r="563" ht="15.75" customHeight="1" s="709"/>
    <row r="564" ht="15.75" customHeight="1" s="709"/>
    <row r="565" ht="15.75" customHeight="1" s="709"/>
    <row r="566" ht="15.75" customHeight="1" s="709"/>
    <row r="567" ht="15.75" customHeight="1" s="709"/>
    <row r="568" ht="15.75" customHeight="1" s="709"/>
    <row r="569" ht="15.75" customHeight="1" s="709"/>
    <row r="570" ht="15.75" customHeight="1" s="709"/>
    <row r="571" ht="15.75" customHeight="1" s="709"/>
    <row r="572" ht="15.75" customHeight="1" s="709"/>
    <row r="573" ht="15.75" customHeight="1" s="709"/>
    <row r="574" ht="15.75" customHeight="1" s="709"/>
    <row r="575" ht="15.75" customHeight="1" s="709"/>
    <row r="576" ht="15.75" customHeight="1" s="709"/>
    <row r="577" ht="15.75" customHeight="1" s="709"/>
    <row r="578" ht="15.75" customHeight="1" s="709"/>
    <row r="579" ht="15.75" customHeight="1" s="709"/>
    <row r="580" ht="15.75" customHeight="1" s="709"/>
    <row r="581" ht="15.75" customHeight="1" s="709"/>
    <row r="582" ht="15.75" customHeight="1" s="709"/>
    <row r="583" ht="15.75" customHeight="1" s="709"/>
    <row r="584" ht="15.75" customHeight="1" s="709"/>
    <row r="585" ht="15.75" customHeight="1" s="709"/>
    <row r="586" ht="15.75" customHeight="1" s="709"/>
    <row r="587" ht="15.75" customHeight="1" s="709"/>
    <row r="588" ht="15.75" customHeight="1" s="709"/>
    <row r="589" ht="15.75" customHeight="1" s="709"/>
    <row r="590" ht="15.75" customHeight="1" s="709"/>
    <row r="591" ht="15.75" customHeight="1" s="709"/>
    <row r="592" ht="15.75" customHeight="1" s="709"/>
    <row r="593" ht="15.75" customHeight="1" s="709"/>
    <row r="594" ht="15.75" customHeight="1" s="709"/>
    <row r="595" ht="15.75" customHeight="1" s="709"/>
    <row r="596" ht="15.75" customHeight="1" s="709"/>
    <row r="597" ht="15.75" customHeight="1" s="709"/>
    <row r="598" ht="15.75" customHeight="1" s="709"/>
    <row r="599" ht="15.75" customHeight="1" s="709"/>
    <row r="600" ht="15.75" customHeight="1" s="709"/>
    <row r="601" ht="15.75" customHeight="1" s="709"/>
    <row r="602" ht="15.75" customHeight="1" s="709"/>
    <row r="603" ht="15.75" customHeight="1" s="709"/>
    <row r="604" ht="15.75" customHeight="1" s="709"/>
    <row r="605" ht="15.75" customHeight="1" s="709"/>
    <row r="606" ht="15.75" customHeight="1" s="709"/>
    <row r="607" ht="15.75" customHeight="1" s="709"/>
    <row r="608" ht="15.75" customHeight="1" s="709"/>
    <row r="609" ht="15.75" customHeight="1" s="709"/>
    <row r="610" ht="15.75" customHeight="1" s="709"/>
    <row r="611" ht="15.75" customHeight="1" s="709"/>
    <row r="612" ht="15.75" customHeight="1" s="709"/>
    <row r="613" ht="15.75" customHeight="1" s="709"/>
    <row r="614" ht="15.75" customHeight="1" s="709"/>
    <row r="615" ht="15.75" customHeight="1" s="709"/>
    <row r="616" ht="15.75" customHeight="1" s="709"/>
    <row r="617" ht="15.75" customHeight="1" s="709"/>
    <row r="618" ht="15.75" customHeight="1" s="709"/>
    <row r="619" ht="15.75" customHeight="1" s="709"/>
    <row r="620" ht="15.75" customHeight="1" s="709"/>
    <row r="621" ht="15.75" customHeight="1" s="709"/>
    <row r="622" ht="15.75" customHeight="1" s="709"/>
    <row r="623" ht="15.75" customHeight="1" s="709"/>
    <row r="624" ht="15.75" customHeight="1" s="709"/>
    <row r="625" ht="15.75" customHeight="1" s="709"/>
    <row r="626" ht="15.75" customHeight="1" s="709"/>
    <row r="627" ht="15.75" customHeight="1" s="709"/>
    <row r="628" ht="15.75" customHeight="1" s="709"/>
    <row r="629" ht="15.75" customHeight="1" s="709"/>
    <row r="630" ht="15.75" customHeight="1" s="709"/>
    <row r="631" ht="15.75" customHeight="1" s="709"/>
    <row r="632" ht="15.75" customHeight="1" s="709"/>
    <row r="633" ht="15.75" customHeight="1" s="709"/>
    <row r="634" ht="15.75" customHeight="1" s="709"/>
    <row r="635" ht="15.75" customHeight="1" s="709"/>
    <row r="636" ht="15.75" customHeight="1" s="709"/>
    <row r="637" ht="15.75" customHeight="1" s="709"/>
    <row r="638" ht="15.75" customHeight="1" s="709"/>
    <row r="639" ht="15.75" customHeight="1" s="709"/>
    <row r="640" ht="15.75" customHeight="1" s="709"/>
    <row r="641" ht="15.75" customHeight="1" s="709"/>
    <row r="642" ht="15.75" customHeight="1" s="709"/>
    <row r="643" ht="15.75" customHeight="1" s="709"/>
    <row r="644" ht="15.75" customHeight="1" s="709"/>
    <row r="645" ht="15.75" customHeight="1" s="709"/>
    <row r="646" ht="15.75" customHeight="1" s="709"/>
    <row r="647" ht="15.75" customHeight="1" s="709"/>
    <row r="648" ht="15.75" customHeight="1" s="709"/>
    <row r="649" ht="15.75" customHeight="1" s="709"/>
    <row r="650" ht="15.75" customHeight="1" s="709"/>
    <row r="651" ht="15.75" customHeight="1" s="709"/>
    <row r="652" ht="15.75" customHeight="1" s="709"/>
    <row r="653" ht="15.75" customHeight="1" s="709"/>
    <row r="654" ht="15.75" customHeight="1" s="709"/>
    <row r="655" ht="15.75" customHeight="1" s="709"/>
    <row r="656" ht="15.75" customHeight="1" s="709"/>
    <row r="657" ht="15.75" customHeight="1" s="709"/>
    <row r="658" ht="15.75" customHeight="1" s="709"/>
    <row r="659" ht="15.75" customHeight="1" s="709"/>
    <row r="660" ht="15.75" customHeight="1" s="709"/>
    <row r="661" ht="15.75" customHeight="1" s="709"/>
    <row r="662" ht="15.75" customHeight="1" s="709"/>
    <row r="663" ht="15.75" customHeight="1" s="709"/>
    <row r="664" ht="15.75" customHeight="1" s="709"/>
    <row r="665" ht="15.75" customHeight="1" s="709"/>
    <row r="666" ht="15.75" customHeight="1" s="709"/>
    <row r="667" ht="15.75" customHeight="1" s="709"/>
    <row r="668" ht="15.75" customHeight="1" s="709"/>
    <row r="669" ht="15.75" customHeight="1" s="709"/>
    <row r="670" ht="15.75" customHeight="1" s="709"/>
    <row r="671" ht="15.75" customHeight="1" s="709"/>
    <row r="672" ht="15.75" customHeight="1" s="709"/>
    <row r="673" ht="15.75" customHeight="1" s="709"/>
    <row r="674" ht="15.75" customHeight="1" s="709"/>
    <row r="675" ht="15.75" customHeight="1" s="709"/>
    <row r="676" ht="15.75" customHeight="1" s="709"/>
    <row r="677" ht="15.75" customHeight="1" s="709"/>
    <row r="678" ht="15.75" customHeight="1" s="709"/>
    <row r="679" ht="15.75" customHeight="1" s="709"/>
    <row r="680" ht="15.75" customHeight="1" s="709"/>
    <row r="681" ht="15.75" customHeight="1" s="709"/>
    <row r="682" ht="15.75" customHeight="1" s="709"/>
    <row r="683" ht="15.75" customHeight="1" s="709"/>
    <row r="684" ht="15.75" customHeight="1" s="709"/>
    <row r="685" ht="15.75" customHeight="1" s="709"/>
    <row r="686" ht="15.75" customHeight="1" s="709"/>
    <row r="687" ht="15.75" customHeight="1" s="709"/>
    <row r="688" ht="15.75" customHeight="1" s="709"/>
    <row r="689" ht="15.75" customHeight="1" s="709"/>
    <row r="690" ht="15.75" customHeight="1" s="709"/>
    <row r="691" ht="15.75" customHeight="1" s="709"/>
    <row r="692" ht="15.75" customHeight="1" s="709"/>
    <row r="693" ht="15.75" customHeight="1" s="709"/>
    <row r="694" ht="15.75" customHeight="1" s="709"/>
    <row r="695" ht="15.75" customHeight="1" s="709"/>
    <row r="696" ht="15.75" customHeight="1" s="709"/>
    <row r="697" ht="15.75" customHeight="1" s="709"/>
    <row r="698" ht="15.75" customHeight="1" s="709"/>
    <row r="699" ht="15.75" customHeight="1" s="709"/>
    <row r="700" ht="15.75" customHeight="1" s="709"/>
    <row r="701" ht="15.75" customHeight="1" s="709"/>
    <row r="702" ht="15.75" customHeight="1" s="709"/>
    <row r="703" ht="15.75" customHeight="1" s="709"/>
    <row r="704" ht="15.75" customHeight="1" s="709"/>
    <row r="705" ht="15.75" customHeight="1" s="709"/>
    <row r="706" ht="15.75" customHeight="1" s="709"/>
    <row r="707" ht="15.75" customHeight="1" s="709"/>
    <row r="708" ht="15.75" customHeight="1" s="709"/>
    <row r="709" ht="15.75" customHeight="1" s="709"/>
    <row r="710" ht="15.75" customHeight="1" s="709"/>
    <row r="711" ht="15.75" customHeight="1" s="709"/>
    <row r="712" ht="15.75" customHeight="1" s="709"/>
    <row r="713" ht="15.75" customHeight="1" s="709"/>
    <row r="714" ht="15.75" customHeight="1" s="709"/>
    <row r="715" ht="15.75" customHeight="1" s="709"/>
    <row r="716" ht="15.75" customHeight="1" s="709"/>
    <row r="717" ht="15.75" customHeight="1" s="709"/>
    <row r="718" ht="15.75" customHeight="1" s="709"/>
    <row r="719" ht="15.75" customHeight="1" s="709"/>
    <row r="720" ht="15.75" customHeight="1" s="709"/>
    <row r="721" ht="15.75" customHeight="1" s="709"/>
    <row r="722" ht="15.75" customHeight="1" s="709"/>
    <row r="723" ht="15.75" customHeight="1" s="709"/>
    <row r="724" ht="15.75" customHeight="1" s="709"/>
    <row r="725" ht="15.75" customHeight="1" s="709"/>
    <row r="726" ht="15.75" customHeight="1" s="709"/>
    <row r="727" ht="15.75" customHeight="1" s="709"/>
    <row r="728" ht="15.75" customHeight="1" s="709"/>
    <row r="729" ht="15.75" customHeight="1" s="709"/>
    <row r="730" ht="15.75" customHeight="1" s="709"/>
    <row r="731" ht="15.75" customHeight="1" s="709"/>
    <row r="732" ht="15.75" customHeight="1" s="709"/>
    <row r="733" ht="15.75" customHeight="1" s="709"/>
    <row r="734" ht="15.75" customHeight="1" s="709"/>
    <row r="735" ht="15.75" customHeight="1" s="709"/>
    <row r="736" ht="15.75" customHeight="1" s="709"/>
    <row r="737" ht="15.75" customHeight="1" s="709"/>
    <row r="738" ht="15.75" customHeight="1" s="709"/>
    <row r="739" ht="15.75" customHeight="1" s="709"/>
    <row r="740" ht="15.75" customHeight="1" s="709"/>
    <row r="741" ht="15.75" customHeight="1" s="709"/>
    <row r="742" ht="15.75" customHeight="1" s="709"/>
    <row r="743" ht="15.75" customHeight="1" s="709"/>
    <row r="744" ht="15.75" customHeight="1" s="709"/>
    <row r="745" ht="15.75" customHeight="1" s="709"/>
    <row r="746" ht="15.75" customHeight="1" s="709"/>
    <row r="747" ht="15.75" customHeight="1" s="709"/>
    <row r="748" ht="15.75" customHeight="1" s="709"/>
    <row r="749" ht="15.75" customHeight="1" s="709"/>
    <row r="750" ht="15.75" customHeight="1" s="709"/>
    <row r="751" ht="15.75" customHeight="1" s="709"/>
    <row r="752" ht="15.75" customHeight="1" s="709"/>
    <row r="753" ht="15.75" customHeight="1" s="709"/>
    <row r="754" ht="15.75" customHeight="1" s="709"/>
    <row r="755" ht="15.75" customHeight="1" s="709"/>
    <row r="756" ht="15.75" customHeight="1" s="709"/>
    <row r="757" ht="15.75" customHeight="1" s="709"/>
    <row r="758" ht="15.75" customHeight="1" s="709"/>
    <row r="759" ht="15.75" customHeight="1" s="709"/>
    <row r="760" ht="15.75" customHeight="1" s="709"/>
    <row r="761" ht="15.75" customHeight="1" s="709"/>
    <row r="762" ht="15.75" customHeight="1" s="709"/>
    <row r="763" ht="15.75" customHeight="1" s="709"/>
    <row r="764" ht="15.75" customHeight="1" s="709"/>
    <row r="765" ht="15.75" customHeight="1" s="709"/>
    <row r="766" ht="15.75" customHeight="1" s="709"/>
    <row r="767" ht="15.75" customHeight="1" s="709"/>
    <row r="768" ht="15.75" customHeight="1" s="709"/>
    <row r="769" ht="15.75" customHeight="1" s="709"/>
    <row r="770" ht="15.75" customHeight="1" s="709"/>
    <row r="771" ht="15.75" customHeight="1" s="709"/>
    <row r="772" ht="15.75" customHeight="1" s="709"/>
    <row r="773" ht="15.75" customHeight="1" s="709"/>
    <row r="774" ht="15.75" customHeight="1" s="709"/>
    <row r="775" ht="15.75" customHeight="1" s="709"/>
    <row r="776" ht="15.75" customHeight="1" s="709"/>
    <row r="777" ht="15.75" customHeight="1" s="709"/>
    <row r="778" ht="15.75" customHeight="1" s="709"/>
    <row r="779" ht="15.75" customHeight="1" s="709"/>
    <row r="780" ht="15.75" customHeight="1" s="709"/>
    <row r="781" ht="15.75" customHeight="1" s="709"/>
    <row r="782" ht="15.75" customHeight="1" s="709"/>
    <row r="783" ht="15.75" customHeight="1" s="709"/>
    <row r="784" ht="15.75" customHeight="1" s="709"/>
    <row r="785" ht="15.75" customHeight="1" s="709"/>
    <row r="786" ht="15.75" customHeight="1" s="709"/>
    <row r="787" ht="15.75" customHeight="1" s="709"/>
    <row r="788" ht="15.75" customHeight="1" s="709"/>
    <row r="789" ht="15.75" customHeight="1" s="709"/>
    <row r="790" ht="15.75" customHeight="1" s="709"/>
    <row r="791" ht="15.75" customHeight="1" s="709"/>
    <row r="792" ht="15.75" customHeight="1" s="709"/>
    <row r="793" ht="15.75" customHeight="1" s="709"/>
    <row r="794" ht="15.75" customHeight="1" s="709"/>
    <row r="795" ht="15.75" customHeight="1" s="709"/>
    <row r="796" ht="15.75" customHeight="1" s="709"/>
    <row r="797" ht="15.75" customHeight="1" s="709"/>
    <row r="798" ht="15.75" customHeight="1" s="709"/>
    <row r="799" ht="15.75" customHeight="1" s="709"/>
    <row r="800" ht="15.75" customHeight="1" s="709"/>
    <row r="801" ht="15.75" customHeight="1" s="709"/>
    <row r="802" ht="15.75" customHeight="1" s="709"/>
    <row r="803" ht="15.75" customHeight="1" s="709"/>
    <row r="804" ht="15.75" customHeight="1" s="709"/>
    <row r="805" ht="15.75" customHeight="1" s="709"/>
    <row r="806" ht="15.75" customHeight="1" s="709"/>
    <row r="807" ht="15.75" customHeight="1" s="709"/>
    <row r="808" ht="15.75" customHeight="1" s="709"/>
    <row r="809" ht="15.75" customHeight="1" s="709"/>
    <row r="810" ht="15.75" customHeight="1" s="709"/>
    <row r="811" ht="15.75" customHeight="1" s="709"/>
    <row r="812" ht="15.75" customHeight="1" s="709"/>
    <row r="813" ht="15.75" customHeight="1" s="709"/>
    <row r="814" ht="15.75" customHeight="1" s="709"/>
    <row r="815" ht="15.75" customHeight="1" s="709"/>
    <row r="816" ht="15.75" customHeight="1" s="709"/>
    <row r="817" ht="15.75" customHeight="1" s="709"/>
    <row r="818" ht="15.75" customHeight="1" s="709"/>
    <row r="819" ht="15.75" customHeight="1" s="709"/>
    <row r="820" ht="15.75" customHeight="1" s="709"/>
    <row r="821" ht="15.75" customHeight="1" s="709"/>
    <row r="822" ht="15.75" customHeight="1" s="709"/>
    <row r="823" ht="15.75" customHeight="1" s="709"/>
    <row r="824" ht="15.75" customHeight="1" s="709"/>
    <row r="825" ht="15.75" customHeight="1" s="709"/>
    <row r="826" ht="15.75" customHeight="1" s="709"/>
    <row r="827" ht="15.75" customHeight="1" s="709"/>
    <row r="828" ht="15.75" customHeight="1" s="709"/>
    <row r="829" ht="15.75" customHeight="1" s="709"/>
    <row r="830" ht="15.75" customHeight="1" s="709"/>
    <row r="831" ht="15.75" customHeight="1" s="709"/>
    <row r="832" ht="15.75" customHeight="1" s="709"/>
    <row r="833" ht="15.75" customHeight="1" s="709"/>
    <row r="834" ht="15.75" customHeight="1" s="709"/>
    <row r="835" ht="15.75" customHeight="1" s="709"/>
    <row r="836" ht="15.75" customHeight="1" s="709"/>
    <row r="837" ht="15.75" customHeight="1" s="709"/>
    <row r="838" ht="15.75" customHeight="1" s="709"/>
    <row r="839" ht="15.75" customHeight="1" s="709"/>
    <row r="840" ht="15.75" customHeight="1" s="709"/>
    <row r="841" ht="15.75" customHeight="1" s="709"/>
    <row r="842" ht="15.75" customHeight="1" s="709"/>
    <row r="843" ht="15.75" customHeight="1" s="709"/>
    <row r="844" ht="15.75" customHeight="1" s="709"/>
    <row r="845" ht="15.75" customHeight="1" s="709"/>
    <row r="846" ht="15.75" customHeight="1" s="709"/>
    <row r="847" ht="15.75" customHeight="1" s="709"/>
    <row r="848" ht="15.75" customHeight="1" s="709"/>
    <row r="849" ht="15.75" customHeight="1" s="709"/>
    <row r="850" ht="15.75" customHeight="1" s="709"/>
    <row r="851" ht="15.75" customHeight="1" s="709"/>
    <row r="852" ht="15.75" customHeight="1" s="709"/>
    <row r="853" ht="15.75" customHeight="1" s="709"/>
    <row r="854" ht="15.75" customHeight="1" s="709"/>
    <row r="855" ht="15.75" customHeight="1" s="709"/>
    <row r="856" ht="15.75" customHeight="1" s="709"/>
    <row r="857" ht="15.75" customHeight="1" s="709"/>
    <row r="858" ht="15.75" customHeight="1" s="709"/>
    <row r="859" ht="15.75" customHeight="1" s="709"/>
    <row r="860" ht="15.75" customHeight="1" s="709"/>
    <row r="861" ht="15.75" customHeight="1" s="709"/>
    <row r="862" ht="15.75" customHeight="1" s="709"/>
    <row r="863" ht="15.75" customHeight="1" s="709"/>
    <row r="864" ht="15.75" customHeight="1" s="709"/>
    <row r="865" ht="15.75" customHeight="1" s="709"/>
    <row r="866" ht="15.75" customHeight="1" s="709"/>
    <row r="867" ht="15.75" customHeight="1" s="709"/>
    <row r="868" ht="15.75" customHeight="1" s="709"/>
    <row r="869" ht="15.75" customHeight="1" s="709"/>
    <row r="870" ht="15.75" customHeight="1" s="709"/>
    <row r="871" ht="15.75" customHeight="1" s="709"/>
    <row r="872" ht="15.75" customHeight="1" s="709"/>
    <row r="873" ht="15.75" customHeight="1" s="709"/>
    <row r="874" ht="15.75" customHeight="1" s="709"/>
    <row r="875" ht="15.75" customHeight="1" s="709"/>
    <row r="876" ht="15.75" customHeight="1" s="709"/>
    <row r="877" ht="15.75" customHeight="1" s="709"/>
    <row r="878" ht="15.75" customHeight="1" s="709"/>
    <row r="879" ht="15.75" customHeight="1" s="709"/>
    <row r="880" ht="15.75" customHeight="1" s="709"/>
    <row r="881" ht="15.75" customHeight="1" s="709"/>
    <row r="882" ht="15.75" customHeight="1" s="709"/>
    <row r="883" ht="15.75" customHeight="1" s="709"/>
    <row r="884" ht="15.75" customHeight="1" s="709"/>
    <row r="885" ht="15.75" customHeight="1" s="709"/>
    <row r="886" ht="15.75" customHeight="1" s="709"/>
    <row r="887" ht="15.75" customHeight="1" s="709"/>
    <row r="888" ht="15.75" customHeight="1" s="709"/>
    <row r="889" ht="15.75" customHeight="1" s="709"/>
    <row r="890" ht="15.75" customHeight="1" s="709"/>
    <row r="891" ht="15.75" customHeight="1" s="709"/>
    <row r="892" ht="15.75" customHeight="1" s="709"/>
    <row r="893" ht="15.75" customHeight="1" s="709"/>
    <row r="894" ht="15.75" customHeight="1" s="709"/>
    <row r="895" ht="15.75" customHeight="1" s="709"/>
    <row r="896" ht="15.75" customHeight="1" s="709"/>
    <row r="897" ht="15.75" customHeight="1" s="709"/>
    <row r="898" ht="15.75" customHeight="1" s="709"/>
    <row r="899" ht="15.75" customHeight="1" s="709"/>
    <row r="900" ht="15.75" customHeight="1" s="709"/>
    <row r="901" ht="15.75" customHeight="1" s="709"/>
    <row r="902" ht="15.75" customHeight="1" s="709"/>
    <row r="903" ht="15.75" customHeight="1" s="709"/>
    <row r="904" ht="15.75" customHeight="1" s="709"/>
    <row r="905" ht="15.75" customHeight="1" s="709"/>
    <row r="906" ht="15.75" customHeight="1" s="709"/>
    <row r="907" ht="15.75" customHeight="1" s="709"/>
    <row r="908" ht="15.75" customHeight="1" s="709"/>
    <row r="909" ht="15.75" customHeight="1" s="709"/>
    <row r="910" ht="15.75" customHeight="1" s="709"/>
    <row r="911" ht="15.75" customHeight="1" s="709"/>
    <row r="912" ht="15.75" customHeight="1" s="709"/>
    <row r="913" ht="15.75" customHeight="1" s="709"/>
    <row r="914" ht="15.75" customHeight="1" s="709"/>
    <row r="915" ht="15.75" customHeight="1" s="709"/>
    <row r="916" ht="15.75" customHeight="1" s="709"/>
    <row r="917" ht="15.75" customHeight="1" s="709"/>
    <row r="918" ht="15.75" customHeight="1" s="709"/>
    <row r="919" ht="15.75" customHeight="1" s="709"/>
    <row r="920" ht="15.75" customHeight="1" s="709"/>
    <row r="921" ht="15.75" customHeight="1" s="709"/>
    <row r="922" ht="15.75" customHeight="1" s="709"/>
    <row r="923" ht="15.75" customHeight="1" s="709"/>
    <row r="924" ht="15.75" customHeight="1" s="709"/>
    <row r="925" ht="15.75" customHeight="1" s="709"/>
    <row r="926" ht="15.75" customHeight="1" s="709"/>
    <row r="927" ht="15.75" customHeight="1" s="709"/>
    <row r="928" ht="15.75" customHeight="1" s="709"/>
    <row r="929" ht="15.75" customHeight="1" s="709"/>
    <row r="930" ht="15.75" customHeight="1" s="709"/>
    <row r="931" ht="15.75" customHeight="1" s="709"/>
    <row r="932" ht="15.75" customHeight="1" s="709"/>
    <row r="933" ht="15.75" customHeight="1" s="709"/>
    <row r="934" ht="15.75" customHeight="1" s="709"/>
    <row r="935" ht="15.75" customHeight="1" s="709"/>
    <row r="936" ht="15.75" customHeight="1" s="709"/>
    <row r="937" ht="15.75" customHeight="1" s="709"/>
    <row r="938" ht="15.75" customHeight="1" s="709"/>
    <row r="939" ht="15.75" customHeight="1" s="709"/>
    <row r="940" ht="15.75" customHeight="1" s="709"/>
    <row r="941" ht="15.75" customHeight="1" s="709"/>
    <row r="942" ht="15.75" customHeight="1" s="709"/>
    <row r="943" ht="15.75" customHeight="1" s="709"/>
    <row r="944" ht="15.75" customHeight="1" s="709"/>
    <row r="945" ht="15.75" customHeight="1" s="709"/>
    <row r="946" ht="15.75" customHeight="1" s="709"/>
    <row r="947" ht="15.75" customHeight="1" s="709"/>
    <row r="948" ht="15.75" customHeight="1" s="709"/>
    <row r="949" ht="15.75" customHeight="1" s="709"/>
    <row r="950" ht="15.75" customHeight="1" s="709"/>
    <row r="951" ht="15.75" customHeight="1" s="709"/>
    <row r="952" ht="15.75" customHeight="1" s="709"/>
    <row r="953" ht="15.75" customHeight="1" s="709"/>
    <row r="954" ht="15.75" customHeight="1" s="709"/>
    <row r="955" ht="15.75" customHeight="1" s="709"/>
    <row r="956" ht="15.75" customHeight="1" s="709"/>
    <row r="957" ht="15.75" customHeight="1" s="709"/>
    <row r="958" ht="15.75" customHeight="1" s="709"/>
    <row r="959" ht="15.75" customHeight="1" s="709"/>
    <row r="960" ht="15.75" customHeight="1" s="709"/>
    <row r="961" ht="15.75" customHeight="1" s="709"/>
    <row r="962" ht="15.75" customHeight="1" s="709"/>
    <row r="963" ht="15.75" customHeight="1" s="709"/>
    <row r="964" ht="15.75" customHeight="1" s="709"/>
    <row r="965" ht="15.75" customHeight="1" s="709"/>
    <row r="966" ht="15.75" customHeight="1" s="709"/>
    <row r="967" ht="15.75" customHeight="1" s="709"/>
    <row r="968" ht="15.75" customHeight="1" s="709"/>
    <row r="969" ht="15.75" customHeight="1" s="709"/>
    <row r="970" ht="15.75" customHeight="1" s="709"/>
    <row r="971" ht="15.75" customHeight="1" s="709"/>
    <row r="972" ht="15.75" customHeight="1" s="709"/>
    <row r="973" ht="15.75" customHeight="1" s="709"/>
    <row r="974" ht="15.75" customHeight="1" s="709"/>
    <row r="975" ht="15.75" customHeight="1" s="709"/>
    <row r="976" ht="15.75" customHeight="1" s="709"/>
    <row r="977" ht="15.75" customHeight="1" s="709"/>
    <row r="978" ht="15.75" customHeight="1" s="709"/>
    <row r="979" ht="15.75" customHeight="1" s="709"/>
    <row r="980" ht="15.75" customHeight="1" s="709"/>
    <row r="981" ht="15.75" customHeight="1" s="709"/>
    <row r="982" ht="15.75" customHeight="1" s="709"/>
    <row r="983" ht="15.75" customHeight="1" s="709"/>
    <row r="984" ht="15.75" customHeight="1" s="709"/>
    <row r="985" ht="15.75" customHeight="1" s="709"/>
    <row r="986" ht="15.75" customHeight="1" s="709"/>
    <row r="987" ht="15.75" customHeight="1" s="709"/>
    <row r="988" ht="15.75" customHeight="1" s="709"/>
    <row r="989" ht="15.75" customHeight="1" s="709"/>
    <row r="990" ht="15.75" customHeight="1" s="709"/>
    <row r="991" ht="15.75" customHeight="1" s="709"/>
    <row r="992" ht="15.75" customHeight="1" s="709"/>
    <row r="993" ht="15.75" customHeight="1" s="709"/>
    <row r="994" ht="15.75" customHeight="1" s="709"/>
    <row r="995" ht="15.75" customHeight="1" s="709"/>
    <row r="996" ht="15.75" customHeight="1" s="709"/>
    <row r="997" ht="15.75" customHeight="1" s="709"/>
    <row r="998" ht="15.75" customHeight="1" s="709"/>
    <row r="999" ht="15.75" customHeight="1" s="709"/>
    <row r="1000" ht="15.75" customHeight="1" s="709"/>
  </sheetData>
  <pageMargins left="0.7" right="0.7" top="0.75" bottom="0.75" header="0" footer="0"/>
  <pageSetup orientation="landscape"/>
  <legacyDrawing r:id="anysvml"/>
</worksheet>
</file>

<file path=xl/worksheets/sheet10.xml><?xml version="1.0" encoding="utf-8"?>
<worksheet xmlns="http://schemas.openxmlformats.org/spreadsheetml/2006/main">
  <sheetPr>
    <tabColor rgb="FFC00000"/>
    <outlinePr summaryBelow="0" summaryRight="0"/>
    <pageSetUpPr/>
  </sheetPr>
  <dimension ref="A1:Z77"/>
  <sheetViews>
    <sheetView showGridLines="0" workbookViewId="0">
      <selection activeCell="A1" sqref="A1"/>
    </sheetView>
  </sheetViews>
  <sheetFormatPr baseColWidth="8" defaultColWidth="14.43" defaultRowHeight="15" customHeight="1" outlineLevelCol="0"/>
  <cols>
    <col width="37.86" customWidth="1" style="709" min="1" max="1"/>
    <col width="16.43" customWidth="1" style="709" min="2" max="3"/>
    <col width="5.43" customWidth="1" style="709" min="4" max="4"/>
    <col width="32.86" customWidth="1" style="709" min="5" max="5"/>
    <col width="16.43" customWidth="1" style="709" min="6" max="6"/>
    <col width="8" customWidth="1" style="709" min="7" max="7"/>
    <col hidden="1" width="8" customWidth="1" style="709" min="8" max="8"/>
    <col hidden="1" width="9.43" customWidth="1" style="709" min="9" max="9"/>
    <col width="17.29" customWidth="1" style="709" min="10" max="26"/>
  </cols>
  <sheetData>
    <row r="1" ht="19.5" customHeight="1" s="709">
      <c r="A1" s="642" t="inlineStr">
        <is>
          <t>UrbanPlan Financial Summary</t>
        </is>
      </c>
      <c r="B1" s="1" t="n"/>
      <c r="C1" s="1" t="n"/>
      <c r="D1" s="903" t="n"/>
      <c r="E1" s="903" t="n"/>
      <c r="F1" s="1" t="n"/>
      <c r="G1" s="1" t="n"/>
      <c r="H1" s="1" t="n"/>
    </row>
    <row r="2" ht="12.75" customHeight="1" s="709">
      <c r="A2" s="710" t="n"/>
      <c r="B2" s="710" t="n"/>
      <c r="C2" s="710" t="n"/>
      <c r="D2" s="710" t="n"/>
      <c r="E2" s="710" t="n"/>
      <c r="F2" s="710" t="n"/>
      <c r="G2" s="1041" t="n"/>
      <c r="H2" s="2" t="n"/>
    </row>
    <row r="3" ht="19.5" customHeight="1" s="709">
      <c r="A3" s="643" t="inlineStr">
        <is>
          <t>Team Name:</t>
        </is>
      </c>
      <c r="B3" s="644" t="n"/>
      <c r="C3" s="645" t="n"/>
      <c r="D3" s="18" t="n"/>
      <c r="E3" s="18" t="n"/>
      <c r="F3" s="18" t="n"/>
      <c r="G3" s="18" t="n"/>
      <c r="H3" s="18" t="n"/>
      <c r="I3" s="18" t="n"/>
    </row>
    <row r="4" ht="12" customHeight="1" s="709">
      <c r="A4" s="18" t="n"/>
      <c r="B4" s="18" t="n"/>
      <c r="C4" s="646" t="n"/>
      <c r="D4" s="18" t="n"/>
      <c r="E4" s="18" t="n"/>
      <c r="F4" s="18" t="n"/>
      <c r="G4" s="18" t="n"/>
      <c r="H4" s="18" t="n"/>
      <c r="I4" s="18" t="n"/>
    </row>
    <row r="5" ht="15" customHeight="1" s="709">
      <c r="A5" s="558" t="n"/>
      <c r="B5" s="1077" t="inlineStr">
        <is>
          <t>...........................Allocation..........................</t>
        </is>
      </c>
      <c r="C5" s="949" t="n"/>
      <c r="D5" s="558" t="n"/>
      <c r="E5" s="558" t="n"/>
      <c r="F5" s="558" t="n"/>
      <c r="G5" s="558" t="n"/>
      <c r="H5" s="558" t="n"/>
      <c r="I5" s="558" t="n"/>
      <c r="J5" s="420" t="n"/>
      <c r="K5" s="420" t="n"/>
      <c r="L5" s="420" t="n"/>
      <c r="M5" s="420" t="n"/>
      <c r="N5" s="420" t="n"/>
      <c r="O5" s="420" t="n"/>
      <c r="P5" s="420" t="n"/>
      <c r="Q5" s="420" t="n"/>
      <c r="R5" s="420" t="n"/>
      <c r="S5" s="420" t="n"/>
      <c r="T5" s="420" t="n"/>
      <c r="U5" s="420" t="n"/>
      <c r="V5" s="420" t="n"/>
      <c r="W5" s="420" t="n"/>
      <c r="X5" s="420" t="n"/>
      <c r="Y5" s="420" t="n"/>
      <c r="Z5" s="420" t="n"/>
    </row>
    <row r="6" ht="15" customHeight="1" s="709">
      <c r="A6" s="1078" t="inlineStr">
        <is>
          <t>Use Program</t>
        </is>
      </c>
      <c r="B6" s="1079" t="inlineStr">
        <is>
          <t>Use</t>
        </is>
      </c>
      <c r="C6" s="650">
        <f>Market!F3</f>
        <v/>
      </c>
      <c r="D6" s="558" t="n"/>
      <c r="E6" s="1080" t="inlineStr">
        <is>
          <t xml:space="preserve"> Project Financial Performance </t>
        </is>
      </c>
      <c r="F6" s="1081" t="n"/>
      <c r="G6" s="558" t="n"/>
      <c r="H6" s="558" t="n"/>
      <c r="I6" s="558" t="n"/>
      <c r="J6" s="420" t="n"/>
      <c r="K6" s="420" t="n"/>
      <c r="L6" s="420" t="n"/>
      <c r="M6" s="420" t="n"/>
      <c r="N6" s="420" t="n"/>
      <c r="O6" s="420" t="n"/>
      <c r="P6" s="420" t="n"/>
      <c r="Q6" s="420" t="n"/>
      <c r="R6" s="420" t="n"/>
      <c r="S6" s="420" t="n"/>
      <c r="T6" s="420" t="n"/>
      <c r="U6" s="420" t="n"/>
      <c r="V6" s="420" t="n"/>
      <c r="W6" s="420" t="n"/>
      <c r="X6" s="420" t="n"/>
      <c r="Y6" s="420" t="n"/>
      <c r="Z6" s="420" t="n"/>
    </row>
    <row r="7" ht="15" customHeight="1" s="709">
      <c r="A7" s="1082" t="n"/>
      <c r="B7" s="1083" t="n"/>
      <c r="C7" s="1084" t="n"/>
      <c r="D7" s="558" t="n"/>
      <c r="E7" s="1085" t="inlineStr">
        <is>
          <t>Market Value</t>
        </is>
      </c>
      <c r="F7" s="1053">
        <f>Value!F45</f>
        <v/>
      </c>
      <c r="G7" s="558" t="n"/>
      <c r="H7" s="558" t="n"/>
      <c r="I7" s="558" t="n"/>
      <c r="J7" s="420" t="n"/>
      <c r="K7" s="420" t="n"/>
      <c r="L7" s="420" t="n"/>
      <c r="M7" s="420" t="n"/>
      <c r="N7" s="420" t="n"/>
      <c r="O7" s="420" t="n"/>
      <c r="P7" s="420" t="n"/>
      <c r="Q7" s="420" t="n"/>
      <c r="R7" s="420" t="n"/>
      <c r="S7" s="420" t="n"/>
      <c r="T7" s="420" t="n"/>
      <c r="U7" s="420" t="n"/>
      <c r="V7" s="420" t="n"/>
      <c r="W7" s="420" t="n"/>
      <c r="X7" s="420" t="n"/>
      <c r="Y7" s="420" t="n"/>
      <c r="Z7" s="420" t="n"/>
    </row>
    <row r="8" ht="15" customHeight="1" s="709">
      <c r="A8" s="1086" t="inlineStr">
        <is>
          <t>Affordable Residential</t>
        </is>
      </c>
      <c r="B8" s="1087" t="inlineStr">
        <is>
          <t>Units</t>
        </is>
      </c>
      <c r="C8" s="1088" t="n"/>
      <c r="D8" s="558" t="n"/>
      <c r="E8" s="1085" t="inlineStr">
        <is>
          <t xml:space="preserve"> less Construction Cost</t>
        </is>
      </c>
      <c r="F8" s="1074">
        <f>-Costs!E43</f>
        <v/>
      </c>
      <c r="G8" s="558" t="n"/>
      <c r="H8" s="558" t="n"/>
      <c r="I8" s="558" t="n"/>
      <c r="J8" s="420" t="n"/>
      <c r="K8" s="420" t="n"/>
      <c r="L8" s="420" t="n"/>
      <c r="M8" s="420" t="n"/>
      <c r="N8" s="420" t="n"/>
      <c r="O8" s="420" t="n"/>
      <c r="P8" s="420" t="n"/>
      <c r="Q8" s="420" t="n"/>
      <c r="R8" s="420" t="n"/>
      <c r="S8" s="420" t="n"/>
      <c r="T8" s="420" t="n"/>
      <c r="U8" s="420" t="n"/>
      <c r="V8" s="420" t="n"/>
      <c r="W8" s="420" t="n"/>
      <c r="X8" s="420" t="n"/>
      <c r="Y8" s="420" t="n"/>
      <c r="Z8" s="420" t="n"/>
    </row>
    <row r="9" ht="15" customHeight="1" s="709">
      <c r="A9" s="913" t="inlineStr">
        <is>
          <t xml:space="preserve"> - Affordable Podium Apartments </t>
        </is>
      </c>
      <c r="B9" s="1051">
        <f>Costs!B5</f>
        <v/>
      </c>
      <c r="C9" s="660">
        <f>Market!F5</f>
        <v/>
      </c>
      <c r="D9" s="558" t="n"/>
      <c r="E9" s="1085" t="inlineStr">
        <is>
          <t xml:space="preserve"> less Payment for Land</t>
        </is>
      </c>
      <c r="F9" s="1074">
        <f>-Value!H42</f>
        <v/>
      </c>
      <c r="G9" s="558" t="n"/>
      <c r="H9" s="558" t="n"/>
      <c r="I9" s="558" t="n"/>
      <c r="J9" s="420" t="n"/>
      <c r="K9" s="420" t="n"/>
      <c r="L9" s="420" t="n"/>
      <c r="M9" s="420" t="n"/>
      <c r="N9" s="420" t="n"/>
      <c r="O9" s="420" t="n"/>
      <c r="P9" s="420" t="n"/>
      <c r="Q9" s="420" t="n"/>
      <c r="R9" s="420" t="n"/>
      <c r="S9" s="420" t="n"/>
      <c r="T9" s="420" t="n"/>
      <c r="U9" s="420" t="n"/>
      <c r="V9" s="420" t="n"/>
      <c r="W9" s="420" t="n"/>
      <c r="X9" s="420" t="n"/>
      <c r="Y9" s="420" t="n"/>
      <c r="Z9" s="420" t="n"/>
    </row>
    <row r="10" ht="15" customHeight="1" s="709">
      <c r="A10" s="913" t="inlineStr">
        <is>
          <t xml:space="preserve"> - Affordable Townhouses</t>
        </is>
      </c>
      <c r="B10" s="1051">
        <f>Costs!B7</f>
        <v/>
      </c>
      <c r="C10" s="660">
        <f>Market!F7</f>
        <v/>
      </c>
      <c r="D10" s="558" t="n"/>
      <c r="E10" s="1085" t="inlineStr">
        <is>
          <t xml:space="preserve"> less Absorption Adjustment</t>
        </is>
      </c>
      <c r="F10" s="1053">
        <f>Value!J45</f>
        <v/>
      </c>
      <c r="G10" s="558" t="n"/>
      <c r="H10" s="558" t="n"/>
      <c r="I10" s="558" t="n"/>
      <c r="J10" s="420" t="n"/>
      <c r="K10" s="420" t="n"/>
      <c r="L10" s="420" t="n"/>
      <c r="M10" s="420" t="n"/>
      <c r="N10" s="420" t="n"/>
      <c r="O10" s="420" t="n"/>
      <c r="P10" s="420" t="n"/>
      <c r="Q10" s="420" t="n"/>
      <c r="R10" s="420" t="n"/>
      <c r="S10" s="420" t="n"/>
      <c r="T10" s="420" t="n"/>
      <c r="U10" s="420" t="n"/>
      <c r="V10" s="420" t="n"/>
      <c r="W10" s="420" t="n"/>
      <c r="X10" s="420" t="n"/>
      <c r="Y10" s="420" t="n"/>
      <c r="Z10" s="420" t="n"/>
    </row>
    <row r="11" ht="15" customHeight="1" s="709">
      <c r="A11" s="1089" t="inlineStr">
        <is>
          <t>Total Affordable Residential</t>
        </is>
      </c>
      <c r="B11" s="1090">
        <f>SUM(B9:B10)</f>
        <v/>
      </c>
      <c r="C11" s="1091" t="n"/>
      <c r="D11" s="558" t="n"/>
      <c r="E11" s="1085" t="inlineStr">
        <is>
          <t xml:space="preserve"> plus City Subsidy</t>
        </is>
      </c>
      <c r="F11" s="1053">
        <f>Costs!I43-Costs!I42</f>
        <v/>
      </c>
      <c r="G11" s="558" t="n"/>
      <c r="H11" s="558" t="n"/>
      <c r="I11" s="558" t="n"/>
      <c r="J11" s="420" t="n"/>
      <c r="K11" s="420" t="n"/>
      <c r="L11" s="420" t="n"/>
      <c r="M11" s="420" t="n"/>
      <c r="N11" s="420" t="n"/>
      <c r="O11" s="420" t="n"/>
      <c r="P11" s="420" t="n"/>
      <c r="Q11" s="420" t="n"/>
      <c r="R11" s="420" t="n"/>
      <c r="S11" s="420" t="n"/>
      <c r="T11" s="420" t="n"/>
      <c r="U11" s="420" t="n"/>
      <c r="V11" s="420" t="n"/>
      <c r="W11" s="420" t="n"/>
      <c r="X11" s="420" t="n"/>
      <c r="Y11" s="420" t="n"/>
      <c r="Z11" s="420" t="n"/>
    </row>
    <row r="12" ht="15" customHeight="1" s="709">
      <c r="A12" s="1082" t="n"/>
      <c r="B12" s="1092" t="n"/>
      <c r="C12" s="1093" t="n"/>
      <c r="D12" s="558" t="n"/>
      <c r="E12" s="1094" t="inlineStr">
        <is>
          <t>Developer Profit</t>
        </is>
      </c>
      <c r="F12" s="1095">
        <f>SUM(F7:F11)</f>
        <v/>
      </c>
      <c r="G12" s="558" t="n"/>
      <c r="H12" s="558" t="n"/>
      <c r="I12" s="558" t="n"/>
      <c r="J12" s="420" t="n"/>
      <c r="K12" s="420" t="n"/>
      <c r="L12" s="420" t="n"/>
      <c r="M12" s="420" t="n"/>
      <c r="N12" s="420" t="n"/>
      <c r="O12" s="420" t="n"/>
      <c r="P12" s="420" t="n"/>
      <c r="Q12" s="420" t="n"/>
      <c r="R12" s="420" t="n"/>
      <c r="S12" s="420" t="n"/>
      <c r="T12" s="420" t="n"/>
      <c r="U12" s="420" t="n"/>
      <c r="V12" s="420" t="n"/>
      <c r="W12" s="420" t="n"/>
      <c r="X12" s="420" t="n"/>
      <c r="Y12" s="420" t="n"/>
      <c r="Z12" s="420" t="n"/>
    </row>
    <row r="13" ht="15" customHeight="1" s="709">
      <c r="A13" s="1086" t="inlineStr">
        <is>
          <t>Market Residential</t>
        </is>
      </c>
      <c r="B13" s="1096" t="inlineStr">
        <is>
          <t>Units</t>
        </is>
      </c>
      <c r="C13" s="1093" t="n"/>
      <c r="D13" s="558" t="n"/>
      <c r="E13" s="1097" t="inlineStr">
        <is>
          <t>Rate of Return</t>
        </is>
      </c>
      <c r="F13" s="1098">
        <f>Value!L46</f>
        <v/>
      </c>
      <c r="G13" s="558" t="n"/>
      <c r="H13" s="558" t="n"/>
      <c r="I13" s="558" t="n"/>
      <c r="J13" s="420" t="n"/>
      <c r="K13" s="420" t="n"/>
      <c r="L13" s="420" t="n"/>
      <c r="M13" s="420" t="n"/>
      <c r="N13" s="420" t="n"/>
      <c r="O13" s="420" t="n"/>
      <c r="P13" s="420" t="n"/>
      <c r="Q13" s="420" t="n"/>
      <c r="R13" s="420" t="n"/>
      <c r="S13" s="420" t="n"/>
      <c r="T13" s="420" t="n"/>
      <c r="U13" s="420" t="n"/>
      <c r="V13" s="420" t="n"/>
      <c r="W13" s="420" t="n"/>
      <c r="X13" s="420" t="n"/>
      <c r="Y13" s="420" t="n"/>
      <c r="Z13" s="420" t="n"/>
    </row>
    <row r="14" ht="15" customHeight="1" s="709">
      <c r="A14" s="913" t="inlineStr">
        <is>
          <t xml:space="preserve"> - Market-Rate Podium Apartments </t>
        </is>
      </c>
      <c r="B14" s="1051">
        <f>Costs!B6</f>
        <v/>
      </c>
      <c r="C14" s="660">
        <f>Market!F6</f>
        <v/>
      </c>
      <c r="D14" s="558" t="n"/>
      <c r="E14" s="558" t="n"/>
      <c r="F14" s="558" t="n"/>
      <c r="G14" s="558" t="n"/>
      <c r="H14" s="558" t="n"/>
      <c r="I14" s="558" t="n"/>
      <c r="J14" s="420" t="n"/>
      <c r="K14" s="420" t="n"/>
      <c r="L14" s="420" t="n"/>
      <c r="M14" s="420" t="n"/>
      <c r="N14" s="420" t="n"/>
      <c r="O14" s="420" t="n"/>
      <c r="P14" s="420" t="n"/>
      <c r="Q14" s="420" t="n"/>
      <c r="R14" s="420" t="n"/>
      <c r="S14" s="420" t="n"/>
      <c r="T14" s="420" t="n"/>
      <c r="U14" s="420" t="n"/>
      <c r="V14" s="420" t="n"/>
      <c r="W14" s="420" t="n"/>
      <c r="X14" s="420" t="n"/>
      <c r="Y14" s="420" t="n"/>
      <c r="Z14" s="420" t="n"/>
    </row>
    <row r="15" ht="15" customHeight="1" s="709">
      <c r="A15" s="913" t="inlineStr">
        <is>
          <t xml:space="preserve"> - Market-Rate Townhouses</t>
        </is>
      </c>
      <c r="B15" s="1051">
        <f>Costs!B8</f>
        <v/>
      </c>
      <c r="C15" s="660">
        <f>Market!F8</f>
        <v/>
      </c>
      <c r="D15" s="558" t="n"/>
      <c r="E15" s="1080" t="inlineStr">
        <is>
          <t>City Revenue</t>
        </is>
      </c>
      <c r="F15" s="1099" t="n"/>
      <c r="G15" s="558" t="n"/>
      <c r="H15" s="558" t="n"/>
      <c r="I15" s="558" t="n"/>
      <c r="J15" s="420" t="n"/>
      <c r="K15" s="420" t="n"/>
      <c r="L15" s="420" t="n"/>
      <c r="M15" s="420" t="n"/>
      <c r="N15" s="420" t="n"/>
      <c r="O15" s="420" t="n"/>
      <c r="P15" s="420" t="n"/>
      <c r="Q15" s="420" t="n"/>
      <c r="R15" s="420" t="n"/>
      <c r="S15" s="420" t="n"/>
      <c r="T15" s="420" t="n"/>
      <c r="U15" s="420" t="n"/>
      <c r="V15" s="420" t="n"/>
      <c r="W15" s="420" t="n"/>
      <c r="X15" s="420" t="n"/>
      <c r="Y15" s="420" t="n"/>
      <c r="Z15" s="420" t="n"/>
    </row>
    <row r="16" ht="15" customHeight="1" s="709">
      <c r="A16" s="913" t="inlineStr">
        <is>
          <t xml:space="preserve"> - Luxury High Rise Condos</t>
        </is>
      </c>
      <c r="B16" s="1051">
        <f>Costs!B9</f>
        <v/>
      </c>
      <c r="C16" s="660">
        <f>Market!F9</f>
        <v/>
      </c>
      <c r="D16" s="558" t="n"/>
      <c r="E16" s="1085" t="inlineStr">
        <is>
          <t>Total Tax Revenue</t>
        </is>
      </c>
      <c r="F16" s="1053">
        <f>'City Revenue'!H41</f>
        <v/>
      </c>
      <c r="G16" s="558" t="n"/>
      <c r="H16" s="558" t="n"/>
      <c r="I16" s="558" t="n"/>
      <c r="J16" s="420" t="n"/>
      <c r="K16" s="420" t="n"/>
      <c r="L16" s="420" t="n"/>
      <c r="M16" s="420" t="n"/>
      <c r="N16" s="420" t="n"/>
      <c r="O16" s="420" t="n"/>
      <c r="P16" s="420" t="n"/>
      <c r="Q16" s="420" t="n"/>
      <c r="R16" s="420" t="n"/>
      <c r="S16" s="420" t="n"/>
      <c r="T16" s="420" t="n"/>
      <c r="U16" s="420" t="n"/>
      <c r="V16" s="420" t="n"/>
      <c r="W16" s="420" t="n"/>
      <c r="X16" s="420" t="n"/>
      <c r="Y16" s="420" t="n"/>
      <c r="Z16" s="420" t="n"/>
    </row>
    <row r="17" ht="15" customHeight="1" s="709">
      <c r="A17" s="1089" t="inlineStr">
        <is>
          <t>Total Market Residential</t>
        </is>
      </c>
      <c r="B17" s="1090">
        <f>B14+B15+B16</f>
        <v/>
      </c>
      <c r="C17" s="1091" t="n"/>
      <c r="D17" s="558" t="n"/>
      <c r="E17" s="1085" t="inlineStr">
        <is>
          <t>City Revenue from Sale of Land</t>
        </is>
      </c>
      <c r="F17" s="1053">
        <f>'City Revenue'!H42</f>
        <v/>
      </c>
      <c r="G17" s="558" t="n"/>
      <c r="H17" s="558" t="n"/>
      <c r="I17" s="558" t="n"/>
      <c r="J17" s="420" t="n"/>
      <c r="K17" s="420" t="n"/>
      <c r="L17" s="420" t="n"/>
      <c r="M17" s="420" t="n"/>
      <c r="N17" s="420" t="n"/>
      <c r="O17" s="420" t="n"/>
      <c r="P17" s="420" t="n"/>
      <c r="Q17" s="420" t="n"/>
      <c r="R17" s="420" t="n"/>
      <c r="S17" s="420" t="n"/>
      <c r="T17" s="420" t="n"/>
      <c r="U17" s="420" t="n"/>
      <c r="V17" s="420" t="n"/>
      <c r="W17" s="420" t="n"/>
      <c r="X17" s="420" t="n"/>
      <c r="Y17" s="420" t="n"/>
      <c r="Z17" s="420" t="n"/>
    </row>
    <row r="18" ht="15" customHeight="1" s="709">
      <c r="A18" s="1082" t="n"/>
      <c r="B18" s="1092" t="n"/>
      <c r="C18" s="1093" t="n"/>
      <c r="D18" s="558" t="n"/>
      <c r="E18" s="1085" t="inlineStr">
        <is>
          <t xml:space="preserve"> less: City's Cost of Land</t>
        </is>
      </c>
      <c r="F18" s="1074">
        <f>'City Revenue'!H44</f>
        <v/>
      </c>
      <c r="G18" s="558" t="n"/>
      <c r="H18" s="558" t="n"/>
      <c r="I18" s="558" t="n"/>
      <c r="J18" s="420" t="n"/>
      <c r="K18" s="420" t="n"/>
      <c r="L18" s="420" t="n"/>
      <c r="M18" s="420" t="n"/>
      <c r="N18" s="420" t="n"/>
      <c r="O18" s="420" t="n"/>
      <c r="P18" s="420" t="n"/>
      <c r="Q18" s="420" t="n"/>
      <c r="R18" s="420" t="n"/>
      <c r="S18" s="420" t="n"/>
      <c r="T18" s="420" t="n"/>
      <c r="U18" s="420" t="n"/>
      <c r="V18" s="420" t="n"/>
      <c r="W18" s="420" t="n"/>
      <c r="X18" s="420" t="n"/>
      <c r="Y18" s="420" t="n"/>
      <c r="Z18" s="420" t="n"/>
    </row>
    <row r="19" ht="15" customHeight="1" s="709">
      <c r="A19" s="1086" t="inlineStr">
        <is>
          <t>Homeless Shelter</t>
        </is>
      </c>
      <c r="B19" s="1096" t="inlineStr">
        <is>
          <t>Beds</t>
        </is>
      </c>
      <c r="C19" s="1093" t="n"/>
      <c r="D19" s="558" t="n"/>
      <c r="E19" s="1085" t="inlineStr">
        <is>
          <t xml:space="preserve"> less: City Costs for Subsidized Uses</t>
        </is>
      </c>
      <c r="F19" s="1053">
        <f>'City Revenue'!H45</f>
        <v/>
      </c>
      <c r="G19" s="558" t="n"/>
      <c r="H19" s="558" t="n"/>
      <c r="I19" s="558" t="n"/>
      <c r="J19" s="420" t="n"/>
      <c r="K19" s="420" t="n"/>
      <c r="L19" s="420" t="n"/>
      <c r="M19" s="420" t="n"/>
      <c r="N19" s="420" t="n"/>
      <c r="O19" s="420" t="n"/>
      <c r="P19" s="420" t="n"/>
      <c r="Q19" s="420" t="n"/>
      <c r="R19" s="420" t="n"/>
      <c r="S19" s="420" t="n"/>
      <c r="T19" s="420" t="n"/>
      <c r="U19" s="420" t="n"/>
      <c r="V19" s="420" t="n"/>
      <c r="W19" s="420" t="n"/>
      <c r="X19" s="420" t="n"/>
      <c r="Y19" s="420" t="n"/>
      <c r="Z19" s="420" t="n"/>
    </row>
    <row r="20" ht="15" customHeight="1" s="709">
      <c r="A20" s="913" t="inlineStr">
        <is>
          <t xml:space="preserve"> - Phoenix Hotel/Homeless Shelter</t>
        </is>
      </c>
      <c r="B20" s="1051">
        <f>'Use Allocation'!D14/500</f>
        <v/>
      </c>
      <c r="C20" s="1100" t="inlineStr">
        <is>
          <t xml:space="preserve">  N/A  </t>
        </is>
      </c>
      <c r="D20" s="558" t="n"/>
      <c r="E20" s="1089" t="inlineStr">
        <is>
          <t>City Ten Year Net Revenues</t>
        </is>
      </c>
      <c r="F20" s="1101">
        <f>'City Revenue'!H46</f>
        <v/>
      </c>
      <c r="G20" s="558" t="n"/>
      <c r="H20" s="558" t="n"/>
      <c r="I20" s="558" t="n"/>
      <c r="J20" s="420" t="n"/>
      <c r="K20" s="420" t="n"/>
      <c r="L20" s="420" t="n"/>
      <c r="M20" s="420" t="n"/>
      <c r="N20" s="420" t="n"/>
      <c r="O20" s="420" t="n"/>
      <c r="P20" s="420" t="n"/>
      <c r="Q20" s="420" t="n"/>
      <c r="R20" s="420" t="n"/>
      <c r="S20" s="420" t="n"/>
      <c r="T20" s="420" t="n"/>
      <c r="U20" s="420" t="n"/>
      <c r="V20" s="420" t="n"/>
      <c r="W20" s="420" t="n"/>
      <c r="X20" s="420" t="n"/>
      <c r="Y20" s="420" t="n"/>
      <c r="Z20" s="420" t="n"/>
    </row>
    <row r="21" ht="15" customHeight="1" s="709">
      <c r="A21" s="913" t="inlineStr">
        <is>
          <t xml:space="preserve"> - New Homeless Shelter</t>
        </is>
      </c>
      <c r="B21" s="1051">
        <f>Costs!B11</f>
        <v/>
      </c>
      <c r="C21" s="1100" t="inlineStr">
        <is>
          <t xml:space="preserve">  N/A  </t>
        </is>
      </c>
      <c r="D21" s="558" t="n"/>
      <c r="E21" s="558" t="n"/>
      <c r="F21" s="558" t="n"/>
      <c r="G21" s="558" t="n"/>
      <c r="H21" s="558" t="n"/>
      <c r="I21" s="558" t="n"/>
      <c r="J21" s="420" t="n"/>
      <c r="K21" s="420" t="n"/>
      <c r="L21" s="420" t="n"/>
      <c r="M21" s="420" t="n"/>
      <c r="N21" s="420" t="n"/>
      <c r="O21" s="420" t="n"/>
      <c r="P21" s="420" t="n"/>
      <c r="Q21" s="420" t="n"/>
      <c r="R21" s="420" t="n"/>
      <c r="S21" s="420" t="n"/>
      <c r="T21" s="420" t="n"/>
      <c r="U21" s="420" t="n"/>
      <c r="V21" s="420" t="n"/>
      <c r="W21" s="420" t="n"/>
      <c r="X21" s="420" t="n"/>
      <c r="Y21" s="420" t="n"/>
      <c r="Z21" s="420" t="n"/>
    </row>
    <row r="22" ht="15" customHeight="1" s="709">
      <c r="A22" s="1089" t="inlineStr">
        <is>
          <t>Total Shelter Beds</t>
        </is>
      </c>
      <c r="B22" s="1090">
        <f>B20+B21</f>
        <v/>
      </c>
      <c r="C22" s="1102" t="inlineStr">
        <is>
          <t xml:space="preserve">  N/A  </t>
        </is>
      </c>
      <c r="D22" s="558" t="n"/>
      <c r="E22" s="1080" t="inlineStr">
        <is>
          <t>City Fees</t>
        </is>
      </c>
      <c r="F22" s="1099" t="n"/>
      <c r="G22" s="558" t="n"/>
      <c r="H22" s="558" t="n"/>
      <c r="I22" s="558" t="n"/>
      <c r="J22" s="420" t="n"/>
      <c r="K22" s="420" t="n"/>
      <c r="L22" s="420" t="n"/>
      <c r="M22" s="420" t="n"/>
      <c r="N22" s="420" t="n"/>
      <c r="O22" s="420" t="n"/>
      <c r="P22" s="420" t="n"/>
      <c r="Q22" s="420" t="n"/>
      <c r="R22" s="420" t="n"/>
      <c r="S22" s="420" t="n"/>
      <c r="T22" s="420" t="n"/>
      <c r="U22" s="420" t="n"/>
      <c r="V22" s="420" t="n"/>
      <c r="W22" s="420" t="n"/>
      <c r="X22" s="420" t="n"/>
      <c r="Y22" s="420" t="n"/>
      <c r="Z22" s="420" t="n"/>
    </row>
    <row r="23" ht="15" customHeight="1" s="709">
      <c r="A23" s="1103" t="n"/>
      <c r="B23" s="1104" t="n"/>
      <c r="C23" s="1084" t="n"/>
      <c r="D23" s="558" t="n"/>
      <c r="E23" s="677" t="inlineStr">
        <is>
          <t>Fee to City for Relocating Shelter</t>
        </is>
      </c>
      <c r="F23" s="1105">
        <f>Value!L34*(-1)</f>
        <v/>
      </c>
      <c r="G23" s="558" t="n"/>
      <c r="H23" s="558" t="n"/>
      <c r="I23" s="558" t="n"/>
      <c r="J23" s="420" t="n"/>
      <c r="K23" s="420" t="n"/>
      <c r="L23" s="420" t="n"/>
      <c r="M23" s="420" t="n"/>
      <c r="N23" s="420" t="n"/>
      <c r="O23" s="420" t="n"/>
      <c r="P23" s="420" t="n"/>
      <c r="Q23" s="420" t="n"/>
      <c r="R23" s="420" t="n"/>
      <c r="S23" s="420" t="n"/>
      <c r="T23" s="420" t="n"/>
      <c r="U23" s="420" t="n"/>
      <c r="V23" s="420" t="n"/>
      <c r="W23" s="420" t="n"/>
      <c r="X23" s="420" t="n"/>
      <c r="Y23" s="420" t="n"/>
      <c r="Z23" s="420" t="n"/>
    </row>
    <row r="24" ht="15" customHeight="1" s="709">
      <c r="A24" s="1086" t="inlineStr">
        <is>
          <t>Office</t>
        </is>
      </c>
      <c r="B24" s="1096" t="inlineStr">
        <is>
          <t>Building SF</t>
        </is>
      </c>
      <c r="C24" s="1106" t="n"/>
      <c r="D24" s="558" t="n"/>
      <c r="E24" s="558" t="n"/>
      <c r="F24" s="558" t="n"/>
      <c r="G24" s="558" t="n"/>
      <c r="H24" s="558" t="n"/>
      <c r="I24" s="558" t="n"/>
      <c r="J24" s="420" t="n"/>
      <c r="K24" s="420" t="n"/>
      <c r="L24" s="420" t="n"/>
      <c r="M24" s="420" t="n"/>
      <c r="N24" s="420" t="n"/>
      <c r="O24" s="420" t="n"/>
      <c r="P24" s="420" t="n"/>
      <c r="Q24" s="420" t="n"/>
      <c r="R24" s="420" t="n"/>
      <c r="S24" s="420" t="n"/>
      <c r="T24" s="420" t="n"/>
      <c r="U24" s="420" t="n"/>
      <c r="V24" s="420" t="n"/>
      <c r="W24" s="420" t="n"/>
      <c r="X24" s="420" t="n"/>
      <c r="Y24" s="420" t="n"/>
      <c r="Z24" s="420" t="n"/>
    </row>
    <row r="25" ht="15" customHeight="1" s="709">
      <c r="A25" s="913" t="inlineStr">
        <is>
          <t xml:space="preserve"> - Office: Phoenix Hotel</t>
        </is>
      </c>
      <c r="B25" s="1051">
        <f>Costs!B13</f>
        <v/>
      </c>
      <c r="C25" s="1107" t="inlineStr">
        <is>
          <t>in Low-Rise</t>
        </is>
      </c>
      <c r="D25" s="558" t="n"/>
      <c r="E25" s="1080" t="inlineStr">
        <is>
          <t>Job Creation</t>
        </is>
      </c>
      <c r="F25" s="1099" t="n"/>
      <c r="G25" s="558" t="n"/>
      <c r="H25" s="558" t="n"/>
      <c r="I25" s="558" t="n"/>
      <c r="J25" s="420" t="n"/>
      <c r="K25" s="420" t="n"/>
      <c r="L25" s="420" t="n"/>
      <c r="M25" s="420" t="n"/>
      <c r="N25" s="420" t="n"/>
      <c r="O25" s="420" t="n"/>
      <c r="P25" s="420" t="n"/>
      <c r="Q25" s="420" t="n"/>
      <c r="R25" s="420" t="n"/>
      <c r="S25" s="420" t="n"/>
      <c r="T25" s="420" t="n"/>
      <c r="U25" s="420" t="n"/>
      <c r="V25" s="420" t="n"/>
      <c r="W25" s="420" t="n"/>
      <c r="X25" s="420" t="n"/>
      <c r="Y25" s="420" t="n"/>
      <c r="Z25" s="420" t="n"/>
    </row>
    <row r="26" ht="15" customHeight="1" s="709">
      <c r="A26" s="913" t="inlineStr">
        <is>
          <t xml:space="preserve"> - Office: York Dry Goods</t>
        </is>
      </c>
      <c r="B26" s="1051">
        <f>Costs!B14</f>
        <v/>
      </c>
      <c r="C26" s="1107" t="inlineStr">
        <is>
          <t>in Low-Rise</t>
        </is>
      </c>
      <c r="D26" s="558" t="n"/>
      <c r="E26" s="1085" t="inlineStr">
        <is>
          <t>Office Jobs</t>
        </is>
      </c>
      <c r="F26" s="1108">
        <f>SUM(Jobs!E5:E9)</f>
        <v/>
      </c>
      <c r="G26" s="558" t="n"/>
      <c r="H26" s="558" t="n"/>
      <c r="I26" s="558" t="n"/>
      <c r="J26" s="420" t="n"/>
      <c r="K26" s="420" t="n"/>
      <c r="L26" s="420" t="n"/>
      <c r="M26" s="420" t="n"/>
      <c r="N26" s="420" t="n"/>
      <c r="O26" s="420" t="n"/>
      <c r="P26" s="420" t="n"/>
      <c r="Q26" s="420" t="n"/>
      <c r="R26" s="420" t="n"/>
      <c r="S26" s="420" t="n"/>
      <c r="T26" s="420" t="n"/>
      <c r="U26" s="420" t="n"/>
      <c r="V26" s="420" t="n"/>
      <c r="W26" s="420" t="n"/>
      <c r="X26" s="420" t="n"/>
      <c r="Y26" s="420" t="n"/>
      <c r="Z26" s="420" t="n"/>
    </row>
    <row r="27" ht="15" customHeight="1" s="709">
      <c r="A27" s="913" t="inlineStr">
        <is>
          <t xml:space="preserve"> - Office: Victorian Row</t>
        </is>
      </c>
      <c r="B27" s="1051">
        <f>Costs!B15</f>
        <v/>
      </c>
      <c r="C27" s="1107" t="inlineStr">
        <is>
          <t>in Low-Rise</t>
        </is>
      </c>
      <c r="D27" s="558" t="n"/>
      <c r="E27" s="1085" t="inlineStr">
        <is>
          <t>Retail/Entry Level  Jobs</t>
        </is>
      </c>
      <c r="F27" s="1108">
        <f>SUM(Jobs!E11:E16)</f>
        <v/>
      </c>
      <c r="G27" s="558" t="n"/>
      <c r="H27" s="558" t="n"/>
      <c r="I27" s="558" t="n"/>
      <c r="J27" s="420" t="n"/>
      <c r="K27" s="420" t="n"/>
      <c r="L27" s="420" t="n"/>
      <c r="M27" s="420" t="n"/>
      <c r="N27" s="420" t="n"/>
      <c r="O27" s="420" t="n"/>
      <c r="P27" s="420" t="n"/>
      <c r="Q27" s="420" t="n"/>
      <c r="R27" s="420" t="n"/>
      <c r="S27" s="420" t="n"/>
      <c r="T27" s="420" t="n"/>
      <c r="U27" s="420" t="n"/>
      <c r="V27" s="420" t="n"/>
      <c r="W27" s="420" t="n"/>
      <c r="X27" s="420" t="n"/>
      <c r="Y27" s="420" t="n"/>
      <c r="Z27" s="420" t="n"/>
    </row>
    <row r="28" ht="15" customHeight="1" s="709">
      <c r="A28" s="913" t="inlineStr">
        <is>
          <t xml:space="preserve"> - Low-Rise Office Building</t>
        </is>
      </c>
      <c r="B28" s="1051">
        <f>Costs!B16</f>
        <v/>
      </c>
      <c r="C28" s="660">
        <f>Market!F16</f>
        <v/>
      </c>
      <c r="D28" s="558" t="n"/>
      <c r="E28" s="1085" t="inlineStr">
        <is>
          <t>Community Facilities Jobs</t>
        </is>
      </c>
      <c r="F28" s="1108">
        <f>SUM(Jobs!E18:E20)</f>
        <v/>
      </c>
      <c r="G28" s="558" t="n"/>
      <c r="H28" s="558" t="n"/>
      <c r="I28" s="558" t="n"/>
      <c r="J28" s="420" t="n"/>
      <c r="K28" s="420" t="n"/>
      <c r="L28" s="420" t="n"/>
      <c r="M28" s="420" t="n"/>
      <c r="N28" s="420" t="n"/>
      <c r="O28" s="420" t="n"/>
      <c r="P28" s="420" t="n"/>
      <c r="Q28" s="420" t="n"/>
      <c r="R28" s="420" t="n"/>
      <c r="S28" s="420" t="n"/>
      <c r="T28" s="420" t="n"/>
      <c r="U28" s="420" t="n"/>
      <c r="V28" s="420" t="n"/>
      <c r="W28" s="420" t="n"/>
      <c r="X28" s="420" t="n"/>
      <c r="Y28" s="420" t="n"/>
      <c r="Z28" s="420" t="n"/>
    </row>
    <row r="29" ht="15" customHeight="1" s="709">
      <c r="A29" s="913" t="inlineStr">
        <is>
          <t xml:space="preserve"> - Mid-Rise Office Building</t>
        </is>
      </c>
      <c r="B29" s="1051">
        <f>Costs!B17</f>
        <v/>
      </c>
      <c r="C29" s="660">
        <f>Market!F17</f>
        <v/>
      </c>
      <c r="D29" s="558" t="n"/>
      <c r="E29" s="1089" t="inlineStr">
        <is>
          <t>Total Jobs</t>
        </is>
      </c>
      <c r="F29" s="1109">
        <f>SUM(F26:F28)</f>
        <v/>
      </c>
      <c r="G29" s="558" t="n"/>
      <c r="H29" s="558" t="n"/>
      <c r="I29" s="558" t="n"/>
      <c r="J29" s="420" t="n"/>
      <c r="K29" s="420" t="n"/>
      <c r="L29" s="420" t="n"/>
      <c r="M29" s="420" t="n"/>
      <c r="N29" s="420" t="n"/>
      <c r="O29" s="420" t="n"/>
      <c r="P29" s="420" t="n"/>
      <c r="Q29" s="420" t="n"/>
      <c r="R29" s="420" t="n"/>
      <c r="S29" s="420" t="n"/>
      <c r="T29" s="420" t="n"/>
      <c r="U29" s="420" t="n"/>
      <c r="V29" s="420" t="n"/>
      <c r="W29" s="420" t="n"/>
      <c r="X29" s="420" t="n"/>
      <c r="Y29" s="420" t="n"/>
      <c r="Z29" s="420" t="n"/>
    </row>
    <row r="30" ht="15" customHeight="1" s="709">
      <c r="A30" s="1089" t="inlineStr">
        <is>
          <t>Total Office</t>
        </is>
      </c>
      <c r="B30" s="1090">
        <f>SUM(B25:B29)</f>
        <v/>
      </c>
      <c r="C30" s="1091" t="n"/>
      <c r="D30" s="558" t="n"/>
      <c r="E30" s="558" t="n"/>
      <c r="F30" s="558" t="n"/>
      <c r="G30" s="558" t="n"/>
      <c r="H30" s="558" t="n"/>
      <c r="I30" s="558" t="n"/>
      <c r="J30" s="420" t="n"/>
      <c r="K30" s="420" t="n"/>
      <c r="L30" s="420" t="n"/>
      <c r="M30" s="420" t="n"/>
      <c r="N30" s="420" t="n"/>
      <c r="O30" s="420" t="n"/>
      <c r="P30" s="420" t="n"/>
      <c r="Q30" s="420" t="n"/>
      <c r="R30" s="420" t="n"/>
      <c r="S30" s="420" t="n"/>
      <c r="T30" s="420" t="n"/>
      <c r="U30" s="420" t="n"/>
      <c r="V30" s="420" t="n"/>
      <c r="W30" s="420" t="n"/>
      <c r="X30" s="420" t="n"/>
      <c r="Y30" s="420" t="n"/>
      <c r="Z30" s="420" t="n"/>
    </row>
    <row r="31" ht="15" customHeight="1" s="709">
      <c r="A31" s="683" t="n"/>
      <c r="B31" s="684" t="n"/>
      <c r="C31" s="1110" t="n"/>
      <c r="D31" s="558" t="n"/>
      <c r="E31" s="1080" t="inlineStr">
        <is>
          <t>Residential Affordability (Shelter is not a residence)</t>
        </is>
      </c>
      <c r="F31" s="1099" t="n"/>
      <c r="G31" s="558" t="n"/>
      <c r="H31" s="558" t="n"/>
      <c r="I31" s="558" t="n"/>
      <c r="J31" s="420" t="n"/>
      <c r="K31" s="420" t="n"/>
      <c r="L31" s="420" t="n"/>
      <c r="M31" s="420" t="n"/>
      <c r="N31" s="420" t="n"/>
      <c r="O31" s="420" t="n"/>
      <c r="P31" s="420" t="n"/>
      <c r="Q31" s="420" t="n"/>
      <c r="R31" s="420" t="n"/>
      <c r="S31" s="420" t="n"/>
      <c r="T31" s="420" t="n"/>
      <c r="U31" s="420" t="n"/>
      <c r="V31" s="420" t="n"/>
      <c r="W31" s="420" t="n"/>
      <c r="X31" s="420" t="n"/>
      <c r="Y31" s="420" t="n"/>
      <c r="Z31" s="420" t="n"/>
    </row>
    <row r="32" ht="15" customHeight="1" s="709">
      <c r="A32" s="1086" t="inlineStr">
        <is>
          <t>Retail</t>
        </is>
      </c>
      <c r="B32" s="1096" t="inlineStr">
        <is>
          <t>Building SF</t>
        </is>
      </c>
      <c r="C32" s="1106" t="n"/>
      <c r="D32" s="558" t="n"/>
      <c r="E32" s="1085" t="inlineStr">
        <is>
          <t>Market Rate</t>
        </is>
      </c>
      <c r="F32" s="686">
        <f>IFERROR(B17/(B11+B17),"N/A")</f>
        <v/>
      </c>
      <c r="G32" s="558" t="n"/>
      <c r="H32" s="558" t="n"/>
      <c r="I32" s="558" t="n"/>
      <c r="J32" s="420" t="n"/>
      <c r="K32" s="420" t="n"/>
      <c r="L32" s="420" t="n"/>
      <c r="M32" s="420" t="n"/>
      <c r="N32" s="420" t="n"/>
      <c r="O32" s="420" t="n"/>
      <c r="P32" s="420" t="n"/>
      <c r="Q32" s="420" t="n"/>
      <c r="R32" s="420" t="n"/>
      <c r="S32" s="420" t="n"/>
      <c r="T32" s="420" t="n"/>
      <c r="U32" s="420" t="n"/>
      <c r="V32" s="420" t="n"/>
      <c r="W32" s="420" t="n"/>
      <c r="X32" s="420" t="n"/>
      <c r="Y32" s="420" t="n"/>
      <c r="Z32" s="420" t="n"/>
    </row>
    <row r="33" ht="15" customHeight="1" s="709">
      <c r="A33" s="913" t="inlineStr">
        <is>
          <t xml:space="preserve"> - Retail: Phoenix Hotel</t>
        </is>
      </c>
      <c r="B33" s="1051">
        <f>Costs!B19</f>
        <v/>
      </c>
      <c r="C33" s="1106">
        <f>Market!F19</f>
        <v/>
      </c>
      <c r="D33" s="558" t="n"/>
      <c r="E33" s="1111" t="inlineStr">
        <is>
          <t>Affordable</t>
        </is>
      </c>
      <c r="F33" s="688">
        <f>IFERROR(1-F32,"N/A")</f>
        <v/>
      </c>
      <c r="G33" s="558" t="n"/>
      <c r="H33" s="558" t="n"/>
      <c r="I33" s="558" t="n"/>
      <c r="J33" s="420" t="n"/>
      <c r="K33" s="420" t="n"/>
      <c r="L33" s="420" t="n"/>
      <c r="M33" s="420" t="n"/>
      <c r="N33" s="420" t="n"/>
      <c r="O33" s="420" t="n"/>
      <c r="P33" s="420" t="n"/>
      <c r="Q33" s="420" t="n"/>
      <c r="R33" s="420" t="n"/>
      <c r="S33" s="420" t="n"/>
      <c r="T33" s="420" t="n"/>
      <c r="U33" s="420" t="n"/>
      <c r="V33" s="420" t="n"/>
      <c r="W33" s="420" t="n"/>
      <c r="X33" s="420" t="n"/>
      <c r="Y33" s="420" t="n"/>
      <c r="Z33" s="420" t="n"/>
    </row>
    <row r="34" ht="15" customHeight="1" s="709">
      <c r="A34" s="913" t="inlineStr">
        <is>
          <t xml:space="preserve"> - Retail: York Dry Goods</t>
        </is>
      </c>
      <c r="B34" s="1051">
        <f>Costs!B20</f>
        <v/>
      </c>
      <c r="C34" s="1106">
        <f>Market!F20</f>
        <v/>
      </c>
      <c r="D34" s="558" t="n"/>
      <c r="E34" s="558" t="n"/>
      <c r="F34" s="558" t="n"/>
      <c r="G34" s="558" t="n"/>
      <c r="H34" s="558" t="n"/>
      <c r="I34" s="558" t="n"/>
      <c r="J34" s="420" t="n"/>
      <c r="K34" s="420" t="n"/>
      <c r="L34" s="420" t="n"/>
      <c r="M34" s="420" t="n"/>
      <c r="N34" s="420" t="n"/>
      <c r="O34" s="420" t="n"/>
      <c r="P34" s="420" t="n"/>
      <c r="Q34" s="420" t="n"/>
      <c r="R34" s="420" t="n"/>
      <c r="S34" s="420" t="n"/>
      <c r="T34" s="420" t="n"/>
      <c r="U34" s="420" t="n"/>
      <c r="V34" s="420" t="n"/>
      <c r="W34" s="420" t="n"/>
      <c r="X34" s="420" t="n"/>
      <c r="Y34" s="420" t="n"/>
      <c r="Z34" s="420" t="n"/>
    </row>
    <row r="35" ht="15" customHeight="1" s="709">
      <c r="A35" s="913" t="inlineStr">
        <is>
          <t xml:space="preserve"> - Retail: Victorian Row</t>
        </is>
      </c>
      <c r="B35" s="1051">
        <f>Costs!B21</f>
        <v/>
      </c>
      <c r="C35" s="1106">
        <f>Market!F21</f>
        <v/>
      </c>
      <c r="D35" s="558" t="n"/>
      <c r="E35" s="1080" t="inlineStr">
        <is>
          <t>Amenities</t>
        </is>
      </c>
      <c r="F35" s="1112" t="inlineStr">
        <is>
          <t>% of Site Area</t>
        </is>
      </c>
      <c r="G35" s="558" t="n"/>
      <c r="H35" s="558" t="n"/>
      <c r="I35" s="558" t="n"/>
      <c r="J35" s="420" t="n"/>
      <c r="K35" s="420" t="n"/>
      <c r="L35" s="420" t="n"/>
      <c r="M35" s="420" t="n"/>
      <c r="N35" s="420" t="n"/>
      <c r="O35" s="420" t="n"/>
      <c r="P35" s="420" t="n"/>
      <c r="Q35" s="420" t="n"/>
      <c r="R35" s="420" t="n"/>
      <c r="S35" s="420" t="n"/>
      <c r="T35" s="420" t="n"/>
      <c r="U35" s="420" t="n"/>
      <c r="V35" s="420" t="n"/>
      <c r="W35" s="420" t="n"/>
      <c r="X35" s="420" t="n"/>
      <c r="Y35" s="420" t="n"/>
      <c r="Z35" s="420" t="n"/>
    </row>
    <row r="36" ht="15" customHeight="1" s="709">
      <c r="A36" s="913" t="inlineStr">
        <is>
          <t xml:space="preserve"> - Neighborhood Retail</t>
        </is>
      </c>
      <c r="B36" s="1051">
        <f>Costs!B22</f>
        <v/>
      </c>
      <c r="C36" s="660">
        <f>Market!F22</f>
        <v/>
      </c>
      <c r="D36" s="558" t="n"/>
      <c r="E36" s="1085" t="inlineStr">
        <is>
          <t>Park/Plaza</t>
        </is>
      </c>
      <c r="F36" s="690">
        <f>B62/500000</f>
        <v/>
      </c>
      <c r="G36" s="558" t="n"/>
      <c r="H36" s="558" t="n"/>
      <c r="I36" s="558" t="n"/>
      <c r="J36" s="420" t="n"/>
      <c r="K36" s="420" t="n"/>
      <c r="L36" s="420" t="n"/>
      <c r="M36" s="420" t="n"/>
      <c r="N36" s="420" t="n"/>
      <c r="O36" s="420" t="n"/>
      <c r="P36" s="420" t="n"/>
      <c r="Q36" s="420" t="n"/>
      <c r="R36" s="420" t="n"/>
      <c r="S36" s="420" t="n"/>
      <c r="T36" s="420" t="n"/>
      <c r="U36" s="420" t="n"/>
      <c r="V36" s="420" t="n"/>
      <c r="W36" s="420" t="n"/>
      <c r="X36" s="420" t="n"/>
      <c r="Y36" s="420" t="n"/>
      <c r="Z36" s="420" t="n"/>
    </row>
    <row r="37" ht="15" customHeight="1" s="709">
      <c r="A37" s="913" t="inlineStr">
        <is>
          <t xml:space="preserve"> - Supermarket </t>
        </is>
      </c>
      <c r="B37" s="1051">
        <f>Costs!B23</f>
        <v/>
      </c>
      <c r="C37" s="660">
        <f>Market!F23</f>
        <v/>
      </c>
      <c r="D37" s="558" t="n"/>
      <c r="E37" s="1085" t="inlineStr">
        <is>
          <t>Sports Fields &amp; Courts</t>
        </is>
      </c>
      <c r="F37" s="690">
        <f>B63/500000</f>
        <v/>
      </c>
      <c r="G37" s="558" t="n"/>
      <c r="H37" s="558" t="n"/>
      <c r="I37" s="558" t="n"/>
      <c r="J37" s="420" t="n"/>
      <c r="K37" s="420" t="n"/>
      <c r="L37" s="420" t="n"/>
      <c r="M37" s="420" t="n"/>
      <c r="N37" s="420" t="n"/>
      <c r="O37" s="420" t="n"/>
      <c r="P37" s="420" t="n"/>
      <c r="Q37" s="420" t="n"/>
      <c r="R37" s="420" t="n"/>
      <c r="S37" s="420" t="n"/>
      <c r="T37" s="420" t="n"/>
      <c r="U37" s="420" t="n"/>
      <c r="V37" s="420" t="n"/>
      <c r="W37" s="420" t="n"/>
      <c r="X37" s="420" t="n"/>
      <c r="Y37" s="420" t="n"/>
      <c r="Z37" s="420" t="n"/>
    </row>
    <row r="38" ht="15" customHeight="1" s="709">
      <c r="A38" s="913" t="inlineStr">
        <is>
          <t xml:space="preserve">  - Q-Mart </t>
        </is>
      </c>
      <c r="B38" s="1051">
        <f>Costs!B24</f>
        <v/>
      </c>
      <c r="C38" s="660">
        <f>Market!F24</f>
        <v/>
      </c>
      <c r="D38" s="558" t="n"/>
      <c r="E38" s="1085" t="inlineStr">
        <is>
          <t>Skate Park</t>
        </is>
      </c>
      <c r="F38" s="690">
        <f>B64/500000</f>
        <v/>
      </c>
      <c r="G38" s="558" t="n"/>
      <c r="H38" s="558" t="n"/>
      <c r="I38" s="558" t="n"/>
      <c r="J38" s="420" t="n"/>
      <c r="K38" s="420" t="n"/>
      <c r="L38" s="420" t="n"/>
      <c r="M38" s="420" t="n"/>
      <c r="N38" s="420" t="n"/>
      <c r="O38" s="420" t="n"/>
      <c r="P38" s="420" t="n"/>
      <c r="Q38" s="420" t="n"/>
      <c r="R38" s="420" t="n"/>
      <c r="S38" s="420" t="n"/>
      <c r="T38" s="420" t="n"/>
      <c r="U38" s="420" t="n"/>
      <c r="V38" s="420" t="n"/>
      <c r="W38" s="420" t="n"/>
      <c r="X38" s="420" t="n"/>
      <c r="Y38" s="420" t="n"/>
      <c r="Z38" s="420" t="n"/>
    </row>
    <row r="39" ht="15" customHeight="1" s="709">
      <c r="A39" s="1089" t="inlineStr">
        <is>
          <t>Total Retail</t>
        </is>
      </c>
      <c r="B39" s="1090">
        <f>SUM(B33:B38)</f>
        <v/>
      </c>
      <c r="C39" s="1091" t="n"/>
      <c r="D39" s="558" t="n"/>
      <c r="E39" s="1089" t="inlineStr">
        <is>
          <t>Total Land for Amenities</t>
        </is>
      </c>
      <c r="F39" s="691">
        <f>SUM(F36:F38)</f>
        <v/>
      </c>
      <c r="G39" s="558" t="n"/>
      <c r="H39" s="558" t="n"/>
      <c r="I39" s="558" t="n"/>
      <c r="J39" s="420" t="n"/>
      <c r="K39" s="420" t="n"/>
      <c r="L39" s="420" t="n"/>
      <c r="M39" s="420" t="n"/>
      <c r="N39" s="420" t="n"/>
      <c r="O39" s="420" t="n"/>
      <c r="P39" s="420" t="n"/>
      <c r="Q39" s="420" t="n"/>
      <c r="R39" s="420" t="n"/>
      <c r="S39" s="420" t="n"/>
      <c r="T39" s="420" t="n"/>
      <c r="U39" s="420" t="n"/>
      <c r="V39" s="420" t="n"/>
      <c r="W39" s="420" t="n"/>
      <c r="X39" s="420" t="n"/>
      <c r="Y39" s="420" t="n"/>
      <c r="Z39" s="420" t="n"/>
    </row>
    <row r="40" ht="15" customHeight="1" s="709">
      <c r="A40" s="1103" t="n"/>
      <c r="B40" s="1113" t="n"/>
      <c r="C40" s="1088" t="n"/>
      <c r="D40" s="558" t="n"/>
      <c r="E40" s="558" t="n"/>
      <c r="F40" s="558" t="n"/>
      <c r="G40" s="558" t="n"/>
      <c r="H40" s="558" t="n"/>
      <c r="I40" s="558" t="n"/>
      <c r="J40" s="420" t="n"/>
      <c r="K40" s="420" t="n"/>
      <c r="L40" s="420" t="n"/>
      <c r="M40" s="420" t="n"/>
      <c r="N40" s="420" t="n"/>
      <c r="O40" s="420" t="n"/>
      <c r="P40" s="420" t="n"/>
      <c r="Q40" s="420" t="n"/>
      <c r="R40" s="420" t="n"/>
      <c r="S40" s="420" t="n"/>
      <c r="T40" s="420" t="n"/>
      <c r="U40" s="420" t="n"/>
      <c r="V40" s="420" t="n"/>
      <c r="W40" s="420" t="n"/>
      <c r="X40" s="420" t="n"/>
      <c r="Y40" s="420" t="n"/>
      <c r="Z40" s="420" t="n"/>
    </row>
    <row r="41" ht="15" customHeight="1" s="709">
      <c r="A41" s="1114" t="inlineStr">
        <is>
          <t>Community Facilities</t>
        </is>
      </c>
      <c r="B41" s="1115" t="inlineStr">
        <is>
          <t>Building SF</t>
        </is>
      </c>
      <c r="C41" s="1116" t="n"/>
      <c r="D41" s="558" t="n"/>
      <c r="E41" s="558" t="n"/>
      <c r="F41" s="558" t="n"/>
      <c r="G41" s="558" t="n"/>
      <c r="H41" s="558" t="n"/>
      <c r="I41" s="558" t="n"/>
      <c r="J41" s="420" t="n"/>
      <c r="K41" s="420" t="n"/>
      <c r="L41" s="420" t="n"/>
      <c r="M41" s="420" t="n"/>
      <c r="N41" s="420" t="n"/>
      <c r="O41" s="420" t="n"/>
      <c r="P41" s="420" t="n"/>
      <c r="Q41" s="420" t="n"/>
      <c r="R41" s="420" t="n"/>
      <c r="S41" s="420" t="n"/>
      <c r="T41" s="420" t="n"/>
      <c r="U41" s="420" t="n"/>
      <c r="V41" s="420" t="n"/>
      <c r="W41" s="420" t="n"/>
      <c r="X41" s="420" t="n"/>
      <c r="Y41" s="420" t="n"/>
      <c r="Z41" s="420" t="n"/>
    </row>
    <row r="42" ht="15" customHeight="1" s="709">
      <c r="A42" s="1117" t="inlineStr">
        <is>
          <t xml:space="preserve"> - York Dry Goods Total</t>
        </is>
      </c>
      <c r="B42" s="1118">
        <f>Costs!B26+Costs!B27</f>
        <v/>
      </c>
      <c r="C42" s="1119" t="inlineStr">
        <is>
          <t xml:space="preserve">  N/A  </t>
        </is>
      </c>
      <c r="D42" s="558" t="n"/>
      <c r="E42" s="558" t="n"/>
      <c r="F42" s="558" t="n"/>
      <c r="G42" s="558" t="n"/>
      <c r="H42" s="558" t="n"/>
      <c r="I42" s="558" t="n"/>
      <c r="J42" s="420" t="n"/>
      <c r="K42" s="420" t="n"/>
      <c r="L42" s="420" t="n"/>
      <c r="M42" s="420" t="n"/>
      <c r="N42" s="420" t="n"/>
      <c r="O42" s="420" t="n"/>
      <c r="P42" s="420" t="n"/>
      <c r="Q42" s="420" t="n"/>
      <c r="R42" s="420" t="n"/>
      <c r="S42" s="420" t="n"/>
      <c r="T42" s="420" t="n"/>
      <c r="U42" s="420" t="n"/>
      <c r="V42" s="420" t="n"/>
      <c r="W42" s="420" t="n"/>
      <c r="X42" s="420" t="n"/>
      <c r="Y42" s="420" t="n"/>
      <c r="Z42" s="420" t="n"/>
    </row>
    <row r="43" ht="15" customHeight="1" s="709">
      <c r="A43" s="1120" t="inlineStr">
        <is>
          <t xml:space="preserve">      Branch Library</t>
        </is>
      </c>
      <c r="B43" s="1121">
        <f>'Use Allocation'!D25</f>
        <v/>
      </c>
      <c r="C43" s="1122" t="inlineStr">
        <is>
          <t xml:space="preserve">  N/A  </t>
        </is>
      </c>
      <c r="D43" s="558" t="n"/>
      <c r="E43" s="558" t="n"/>
      <c r="F43" s="558" t="n"/>
      <c r="G43" s="558" t="n"/>
      <c r="H43" s="558" t="n"/>
      <c r="I43" s="558" t="n"/>
      <c r="J43" s="420" t="n"/>
      <c r="K43" s="420" t="n"/>
      <c r="L43" s="420" t="n"/>
      <c r="M43" s="420" t="n"/>
      <c r="N43" s="420" t="n"/>
      <c r="O43" s="420" t="n"/>
      <c r="P43" s="420" t="n"/>
      <c r="Q43" s="420" t="n"/>
      <c r="R43" s="420" t="n"/>
      <c r="S43" s="420" t="n"/>
      <c r="T43" s="420" t="n"/>
      <c r="U43" s="420" t="n"/>
      <c r="V43" s="420" t="n"/>
      <c r="W43" s="420" t="n"/>
      <c r="X43" s="420" t="n"/>
      <c r="Y43" s="420" t="n"/>
      <c r="Z43" s="420" t="n"/>
    </row>
    <row r="44" ht="15" customHeight="1" s="709">
      <c r="A44" s="1120" t="inlineStr">
        <is>
          <t xml:space="preserve">      Community Art Space</t>
        </is>
      </c>
      <c r="B44" s="1121">
        <f>'Use Allocation'!D26</f>
        <v/>
      </c>
      <c r="C44" s="1122" t="inlineStr">
        <is>
          <t xml:space="preserve">  N/A  </t>
        </is>
      </c>
      <c r="D44" s="558" t="n"/>
      <c r="E44" s="558" t="n"/>
      <c r="F44" s="558" t="n"/>
      <c r="G44" s="558" t="n"/>
      <c r="H44" s="558" t="n"/>
      <c r="I44" s="558" t="n"/>
      <c r="J44" s="420" t="n"/>
      <c r="K44" s="420" t="n"/>
      <c r="L44" s="420" t="n"/>
      <c r="M44" s="420" t="n"/>
      <c r="N44" s="420" t="n"/>
      <c r="O44" s="420" t="n"/>
      <c r="P44" s="420" t="n"/>
      <c r="Q44" s="420" t="n"/>
      <c r="R44" s="420" t="n"/>
      <c r="S44" s="420" t="n"/>
      <c r="T44" s="420" t="n"/>
      <c r="U44" s="420" t="n"/>
      <c r="V44" s="420" t="n"/>
      <c r="W44" s="420" t="n"/>
      <c r="X44" s="420" t="n"/>
      <c r="Y44" s="420" t="n"/>
      <c r="Z44" s="420" t="n"/>
    </row>
    <row r="45" ht="15" customHeight="1" s="709">
      <c r="A45" s="1120" t="inlineStr">
        <is>
          <t xml:space="preserve">      Community Meeting/Event Space</t>
        </is>
      </c>
      <c r="B45" s="1121">
        <f>'Use Allocation'!D27</f>
        <v/>
      </c>
      <c r="C45" s="1122" t="inlineStr">
        <is>
          <t xml:space="preserve">  N/A  </t>
        </is>
      </c>
      <c r="D45" s="558" t="n"/>
      <c r="E45" s="558" t="n"/>
      <c r="F45" s="558" t="n"/>
      <c r="G45" s="558" t="n"/>
      <c r="H45" s="558" t="n"/>
      <c r="I45" s="558" t="n"/>
      <c r="J45" s="420" t="n"/>
      <c r="K45" s="420" t="n"/>
      <c r="L45" s="420" t="n"/>
      <c r="M45" s="420" t="n"/>
      <c r="N45" s="420" t="n"/>
      <c r="O45" s="420" t="n"/>
      <c r="P45" s="420" t="n"/>
      <c r="Q45" s="420" t="n"/>
      <c r="R45" s="420" t="n"/>
      <c r="S45" s="420" t="n"/>
      <c r="T45" s="420" t="n"/>
      <c r="U45" s="420" t="n"/>
      <c r="V45" s="420" t="n"/>
      <c r="W45" s="420" t="n"/>
      <c r="X45" s="420" t="n"/>
      <c r="Y45" s="420" t="n"/>
      <c r="Z45" s="420" t="n"/>
    </row>
    <row r="46" ht="15" customHeight="1" s="709">
      <c r="A46" s="1120" t="inlineStr">
        <is>
          <t xml:space="preserve">      Computer/Digital Center</t>
        </is>
      </c>
      <c r="B46" s="1121">
        <f>'Use Allocation'!D28</f>
        <v/>
      </c>
      <c r="C46" s="1122" t="inlineStr">
        <is>
          <t xml:space="preserve">  N/A  </t>
        </is>
      </c>
      <c r="D46" s="558" t="n"/>
      <c r="E46" s="558" t="n"/>
      <c r="F46" s="558" t="n"/>
      <c r="G46" s="558" t="n"/>
      <c r="H46" s="558" t="n"/>
      <c r="I46" s="558" t="n"/>
      <c r="J46" s="420" t="n"/>
      <c r="K46" s="420" t="n"/>
      <c r="L46" s="420" t="n"/>
      <c r="M46" s="420" t="n"/>
      <c r="N46" s="420" t="n"/>
      <c r="O46" s="420" t="n"/>
      <c r="P46" s="420" t="n"/>
      <c r="Q46" s="420" t="n"/>
      <c r="R46" s="420" t="n"/>
      <c r="S46" s="420" t="n"/>
      <c r="T46" s="420" t="n"/>
      <c r="U46" s="420" t="n"/>
      <c r="V46" s="420" t="n"/>
      <c r="W46" s="420" t="n"/>
      <c r="X46" s="420" t="n"/>
      <c r="Y46" s="420" t="n"/>
      <c r="Z46" s="420" t="n"/>
    </row>
    <row r="47" ht="15" customHeight="1" s="709">
      <c r="A47" s="1120" t="inlineStr">
        <is>
          <t xml:space="preserve">      Day Care Center</t>
        </is>
      </c>
      <c r="B47" s="1121">
        <f>'Use Allocation'!D29</f>
        <v/>
      </c>
      <c r="C47" s="1122" t="inlineStr">
        <is>
          <t xml:space="preserve">  N/A  </t>
        </is>
      </c>
      <c r="D47" s="558" t="n"/>
      <c r="E47" s="558" t="n"/>
      <c r="F47" s="558" t="n"/>
      <c r="G47" s="558" t="n"/>
      <c r="H47" s="558" t="n"/>
      <c r="I47" s="558" t="n"/>
      <c r="J47" s="420" t="n"/>
      <c r="K47" s="420" t="n"/>
      <c r="L47" s="420" t="n"/>
      <c r="M47" s="420" t="n"/>
      <c r="N47" s="420" t="n"/>
      <c r="O47" s="420" t="n"/>
      <c r="P47" s="420" t="n"/>
      <c r="Q47" s="420" t="n"/>
      <c r="R47" s="420" t="n"/>
      <c r="S47" s="420" t="n"/>
      <c r="T47" s="420" t="n"/>
      <c r="U47" s="420" t="n"/>
      <c r="V47" s="420" t="n"/>
      <c r="W47" s="420" t="n"/>
      <c r="X47" s="420" t="n"/>
      <c r="Y47" s="420" t="n"/>
      <c r="Z47" s="420" t="n"/>
    </row>
    <row r="48" ht="15" customHeight="1" s="709">
      <c r="A48" s="1120" t="inlineStr">
        <is>
          <t xml:space="preserve">      Drug Treatment Center</t>
        </is>
      </c>
      <c r="B48" s="1121">
        <f>'Use Allocation'!D30</f>
        <v/>
      </c>
      <c r="C48" s="1122" t="inlineStr">
        <is>
          <t xml:space="preserve">  N/A  </t>
        </is>
      </c>
      <c r="D48" s="558" t="n"/>
      <c r="E48" s="558" t="n"/>
      <c r="F48" s="558" t="n"/>
      <c r="G48" s="558" t="n"/>
      <c r="H48" s="558" t="n"/>
      <c r="I48" s="558" t="n"/>
      <c r="J48" s="420" t="n"/>
      <c r="K48" s="420" t="n"/>
      <c r="L48" s="420" t="n"/>
      <c r="M48" s="420" t="n"/>
      <c r="N48" s="420" t="n"/>
      <c r="O48" s="420" t="n"/>
      <c r="P48" s="420" t="n"/>
      <c r="Q48" s="420" t="n"/>
      <c r="R48" s="420" t="n"/>
      <c r="S48" s="420" t="n"/>
      <c r="T48" s="420" t="n"/>
      <c r="U48" s="420" t="n"/>
      <c r="V48" s="420" t="n"/>
      <c r="W48" s="420" t="n"/>
      <c r="X48" s="420" t="n"/>
      <c r="Y48" s="420" t="n"/>
      <c r="Z48" s="420" t="n"/>
    </row>
    <row r="49" ht="15" customHeight="1" s="709">
      <c r="A49" s="1120" t="inlineStr">
        <is>
          <t xml:space="preserve">      Juv. Offender Counseling</t>
        </is>
      </c>
      <c r="B49" s="1121">
        <f>'Use Allocation'!D31</f>
        <v/>
      </c>
      <c r="C49" s="1122" t="inlineStr">
        <is>
          <t xml:space="preserve">  N/A  </t>
        </is>
      </c>
      <c r="D49" s="558" t="n"/>
      <c r="E49" s="558" t="n"/>
      <c r="F49" s="558" t="n"/>
      <c r="G49" s="558" t="n"/>
      <c r="H49" s="558" t="n"/>
      <c r="I49" s="558" t="n"/>
      <c r="J49" s="420" t="n"/>
      <c r="K49" s="420" t="n"/>
      <c r="L49" s="420" t="n"/>
      <c r="M49" s="420" t="n"/>
      <c r="N49" s="420" t="n"/>
      <c r="O49" s="420" t="n"/>
      <c r="P49" s="420" t="n"/>
      <c r="Q49" s="420" t="n"/>
      <c r="R49" s="420" t="n"/>
      <c r="S49" s="420" t="n"/>
      <c r="T49" s="420" t="n"/>
      <c r="U49" s="420" t="n"/>
      <c r="V49" s="420" t="n"/>
      <c r="W49" s="420" t="n"/>
      <c r="X49" s="420" t="n"/>
      <c r="Y49" s="420" t="n"/>
      <c r="Z49" s="420" t="n"/>
    </row>
    <row r="50" ht="15" customHeight="1" s="709">
      <c r="A50" s="1120" t="inlineStr">
        <is>
          <t xml:space="preserve">      Police Sub-station</t>
        </is>
      </c>
      <c r="B50" s="1121">
        <f>'Use Allocation'!D32</f>
        <v/>
      </c>
      <c r="C50" s="1122" t="inlineStr">
        <is>
          <t xml:space="preserve">  N/A  </t>
        </is>
      </c>
      <c r="D50" s="558" t="n"/>
      <c r="E50" s="558" t="n"/>
      <c r="F50" s="558" t="n"/>
      <c r="G50" s="558" t="n"/>
      <c r="H50" s="558" t="n"/>
      <c r="I50" s="558" t="n"/>
      <c r="J50" s="420" t="n"/>
      <c r="K50" s="420" t="n"/>
      <c r="L50" s="420" t="n"/>
      <c r="M50" s="420" t="n"/>
      <c r="N50" s="420" t="n"/>
      <c r="O50" s="420" t="n"/>
      <c r="P50" s="420" t="n"/>
      <c r="Q50" s="420" t="n"/>
      <c r="R50" s="420" t="n"/>
      <c r="S50" s="420" t="n"/>
      <c r="T50" s="420" t="n"/>
      <c r="U50" s="420" t="n"/>
      <c r="V50" s="420" t="n"/>
      <c r="W50" s="420" t="n"/>
      <c r="X50" s="420" t="n"/>
      <c r="Y50" s="420" t="n"/>
      <c r="Z50" s="420" t="n"/>
    </row>
    <row r="51" ht="15" customHeight="1" s="709">
      <c r="A51" s="1120" t="inlineStr">
        <is>
          <t xml:space="preserve">      Senior Center</t>
        </is>
      </c>
      <c r="B51" s="1121">
        <f>'Use Allocation'!D33</f>
        <v/>
      </c>
      <c r="C51" s="1122" t="inlineStr">
        <is>
          <t xml:space="preserve">  N/A  </t>
        </is>
      </c>
      <c r="D51" s="558" t="n"/>
      <c r="E51" s="558" t="n"/>
      <c r="F51" s="558" t="n"/>
      <c r="G51" s="558" t="n"/>
      <c r="H51" s="558" t="n"/>
      <c r="I51" s="558" t="n"/>
      <c r="J51" s="420" t="n"/>
      <c r="K51" s="420" t="n"/>
      <c r="L51" s="420" t="n"/>
      <c r="M51" s="420" t="n"/>
      <c r="N51" s="420" t="n"/>
      <c r="O51" s="420" t="n"/>
      <c r="P51" s="420" t="n"/>
      <c r="Q51" s="420" t="n"/>
      <c r="R51" s="420" t="n"/>
      <c r="S51" s="420" t="n"/>
      <c r="T51" s="420" t="n"/>
      <c r="U51" s="420" t="n"/>
      <c r="V51" s="420" t="n"/>
      <c r="W51" s="420" t="n"/>
      <c r="X51" s="420" t="n"/>
      <c r="Y51" s="420" t="n"/>
      <c r="Z51" s="420" t="n"/>
    </row>
    <row r="52" ht="15" customHeight="1" s="709">
      <c r="A52" s="1120" t="inlineStr">
        <is>
          <t xml:space="preserve">      Teen Center</t>
        </is>
      </c>
      <c r="B52" s="1121">
        <f>'Use Allocation'!D34</f>
        <v/>
      </c>
      <c r="C52" s="1122" t="inlineStr">
        <is>
          <t xml:space="preserve">  N/A  </t>
        </is>
      </c>
      <c r="D52" s="558" t="n"/>
      <c r="E52" s="558" t="n"/>
      <c r="F52" s="558" t="n"/>
      <c r="G52" s="558" t="n"/>
      <c r="H52" s="558" t="n"/>
      <c r="I52" s="558" t="n"/>
      <c r="J52" s="420" t="n"/>
      <c r="K52" s="420" t="n"/>
      <c r="L52" s="420" t="n"/>
      <c r="M52" s="420" t="n"/>
      <c r="N52" s="420" t="n"/>
      <c r="O52" s="420" t="n"/>
      <c r="P52" s="420" t="n"/>
      <c r="Q52" s="420" t="n"/>
      <c r="R52" s="420" t="n"/>
      <c r="S52" s="420" t="n"/>
      <c r="T52" s="420" t="n"/>
      <c r="U52" s="420" t="n"/>
      <c r="V52" s="420" t="n"/>
      <c r="W52" s="420" t="n"/>
      <c r="X52" s="420" t="n"/>
      <c r="Y52" s="420" t="n"/>
      <c r="Z52" s="420" t="n"/>
    </row>
    <row r="53" ht="15" customHeight="1" s="709">
      <c r="A53" s="1120" t="inlineStr">
        <is>
          <t xml:space="preserve">      Yorktown Bike Share</t>
        </is>
      </c>
      <c r="B53" s="1121">
        <f>'Use Allocation'!D35</f>
        <v/>
      </c>
      <c r="C53" s="1122" t="inlineStr">
        <is>
          <t xml:space="preserve">  N/A  </t>
        </is>
      </c>
      <c r="D53" s="558" t="n"/>
      <c r="E53" s="558" t="n"/>
      <c r="F53" s="558" t="n"/>
      <c r="G53" s="558" t="n"/>
      <c r="H53" s="558" t="n"/>
      <c r="I53" s="558" t="n"/>
      <c r="J53" s="420" t="n"/>
      <c r="K53" s="420" t="n"/>
      <c r="L53" s="420" t="n"/>
      <c r="M53" s="420" t="n"/>
      <c r="N53" s="420" t="n"/>
      <c r="O53" s="420" t="n"/>
      <c r="P53" s="420" t="n"/>
      <c r="Q53" s="420" t="n"/>
      <c r="R53" s="420" t="n"/>
      <c r="S53" s="420" t="n"/>
      <c r="T53" s="420" t="n"/>
      <c r="U53" s="420" t="n"/>
      <c r="V53" s="420" t="n"/>
      <c r="W53" s="420" t="n"/>
      <c r="X53" s="420" t="n"/>
      <c r="Y53" s="420" t="n"/>
      <c r="Z53" s="420" t="n"/>
    </row>
    <row r="54" ht="15" customHeight="1" s="709">
      <c r="A54" s="1120" t="inlineStr">
        <is>
          <t xml:space="preserve">      Artist Studios</t>
        </is>
      </c>
      <c r="B54" s="1121">
        <f>'Use Allocation'!D36</f>
        <v/>
      </c>
      <c r="C54" s="1122" t="inlineStr">
        <is>
          <t xml:space="preserve">  N/A  </t>
        </is>
      </c>
      <c r="D54" s="558" t="n"/>
      <c r="E54" s="558" t="n"/>
      <c r="F54" s="558" t="n"/>
      <c r="G54" s="558" t="n"/>
      <c r="H54" s="558" t="n"/>
      <c r="I54" s="558" t="n"/>
      <c r="J54" s="420" t="n"/>
      <c r="K54" s="420" t="n"/>
      <c r="L54" s="420" t="n"/>
      <c r="M54" s="420" t="n"/>
      <c r="N54" s="420" t="n"/>
      <c r="O54" s="420" t="n"/>
      <c r="P54" s="420" t="n"/>
      <c r="Q54" s="420" t="n"/>
      <c r="R54" s="420" t="n"/>
      <c r="S54" s="420" t="n"/>
      <c r="T54" s="420" t="n"/>
      <c r="U54" s="420" t="n"/>
      <c r="V54" s="420" t="n"/>
      <c r="W54" s="420" t="n"/>
      <c r="X54" s="420" t="n"/>
      <c r="Y54" s="420" t="n"/>
      <c r="Z54" s="420" t="n"/>
    </row>
    <row r="55" ht="15" customHeight="1" s="709">
      <c r="A55" s="1120" t="inlineStr">
        <is>
          <t xml:space="preserve">      Univ. Classrooms</t>
        </is>
      </c>
      <c r="B55" s="1121">
        <f>'Use Allocation'!D37</f>
        <v/>
      </c>
      <c r="C55" s="1122" t="inlineStr">
        <is>
          <t xml:space="preserve">  N/A  </t>
        </is>
      </c>
      <c r="D55" s="558" t="n"/>
      <c r="E55" s="558" t="n"/>
      <c r="F55" s="558" t="n"/>
      <c r="G55" s="558" t="n"/>
      <c r="H55" s="558" t="n"/>
      <c r="I55" s="558" t="n"/>
      <c r="J55" s="420" t="n"/>
      <c r="K55" s="420" t="n"/>
      <c r="L55" s="420" t="n"/>
      <c r="M55" s="420" t="n"/>
      <c r="N55" s="420" t="n"/>
      <c r="O55" s="420" t="n"/>
      <c r="P55" s="420" t="n"/>
      <c r="Q55" s="420" t="n"/>
      <c r="R55" s="420" t="n"/>
      <c r="S55" s="420" t="n"/>
      <c r="T55" s="420" t="n"/>
      <c r="U55" s="420" t="n"/>
      <c r="V55" s="420" t="n"/>
      <c r="W55" s="420" t="n"/>
      <c r="X55" s="420" t="n"/>
      <c r="Y55" s="420" t="n"/>
      <c r="Z55" s="420" t="n"/>
    </row>
    <row r="56" ht="15" customHeight="1" s="709">
      <c r="A56" s="1123" t="inlineStr">
        <is>
          <t xml:space="preserve"> - Victorian Row Total</t>
        </is>
      </c>
      <c r="B56" s="1121">
        <f>Costs!B28</f>
        <v/>
      </c>
      <c r="C56" s="1122" t="inlineStr">
        <is>
          <t xml:space="preserve">  N/A  </t>
        </is>
      </c>
      <c r="D56" s="558" t="n"/>
      <c r="E56" s="558" t="n"/>
      <c r="F56" s="558" t="n"/>
      <c r="G56" s="558" t="n"/>
      <c r="H56" s="558" t="n"/>
      <c r="I56" s="558" t="n"/>
      <c r="J56" s="420" t="n"/>
      <c r="K56" s="420" t="n"/>
      <c r="L56" s="420" t="n"/>
      <c r="M56" s="420" t="n"/>
      <c r="N56" s="420" t="n"/>
      <c r="O56" s="420" t="n"/>
      <c r="P56" s="420" t="n"/>
      <c r="Q56" s="420" t="n"/>
      <c r="R56" s="420" t="n"/>
      <c r="S56" s="420" t="n"/>
      <c r="T56" s="420" t="n"/>
      <c r="U56" s="420" t="n"/>
      <c r="V56" s="420" t="n"/>
      <c r="W56" s="420" t="n"/>
      <c r="X56" s="420" t="n"/>
      <c r="Y56" s="420" t="n"/>
      <c r="Z56" s="420" t="n"/>
    </row>
    <row r="57" ht="15" customHeight="1" s="709">
      <c r="A57" s="1120" t="inlineStr">
        <is>
          <t xml:space="preserve">      Artist Studios</t>
        </is>
      </c>
      <c r="B57" s="1121">
        <f>'Use Allocation'!D18</f>
        <v/>
      </c>
      <c r="C57" s="1122" t="inlineStr">
        <is>
          <t xml:space="preserve">  N/A  </t>
        </is>
      </c>
      <c r="D57" s="558" t="n"/>
      <c r="E57" s="558" t="n"/>
      <c r="F57" s="558" t="n"/>
      <c r="G57" s="558" t="n"/>
      <c r="H57" s="558" t="n"/>
      <c r="I57" s="558" t="n"/>
      <c r="J57" s="420" t="n"/>
      <c r="K57" s="420" t="n"/>
      <c r="L57" s="420" t="n"/>
      <c r="M57" s="420" t="n"/>
      <c r="N57" s="420" t="n"/>
      <c r="O57" s="420" t="n"/>
      <c r="P57" s="420" t="n"/>
      <c r="Q57" s="420" t="n"/>
      <c r="R57" s="420" t="n"/>
      <c r="S57" s="420" t="n"/>
      <c r="T57" s="420" t="n"/>
      <c r="U57" s="420" t="n"/>
      <c r="V57" s="420" t="n"/>
      <c r="W57" s="420" t="n"/>
      <c r="X57" s="420" t="n"/>
      <c r="Y57" s="420" t="n"/>
      <c r="Z57" s="420" t="n"/>
    </row>
    <row r="58" ht="15" customHeight="1" s="709">
      <c r="A58" s="1124" t="inlineStr">
        <is>
          <t xml:space="preserve">      Univ. Classrooms</t>
        </is>
      </c>
      <c r="B58" s="1125">
        <f>'Use Allocation'!D19</f>
        <v/>
      </c>
      <c r="C58" s="1100" t="inlineStr">
        <is>
          <t xml:space="preserve">  N/A  </t>
        </is>
      </c>
      <c r="D58" s="558" t="n"/>
      <c r="E58" s="558" t="n"/>
      <c r="F58" s="558" t="n"/>
      <c r="G58" s="558" t="n"/>
      <c r="H58" s="558" t="n"/>
      <c r="I58" s="558" t="n"/>
      <c r="J58" s="420" t="n"/>
      <c r="K58" s="420" t="n"/>
      <c r="L58" s="420" t="n"/>
      <c r="M58" s="420" t="n"/>
      <c r="N58" s="420" t="n"/>
      <c r="O58" s="420" t="n"/>
      <c r="P58" s="420" t="n"/>
      <c r="Q58" s="420" t="n"/>
      <c r="R58" s="420" t="n"/>
      <c r="S58" s="420" t="n"/>
      <c r="T58" s="420" t="n"/>
      <c r="U58" s="420" t="n"/>
      <c r="V58" s="420" t="n"/>
      <c r="W58" s="420" t="n"/>
      <c r="X58" s="420" t="n"/>
      <c r="Y58" s="420" t="n"/>
      <c r="Z58" s="420" t="n"/>
    </row>
    <row r="59" ht="15" customHeight="1" s="709">
      <c r="A59" s="1089" t="inlineStr">
        <is>
          <t>Total Community Facilities</t>
        </is>
      </c>
      <c r="B59" s="1090">
        <f>SUM(B56,B42)</f>
        <v/>
      </c>
      <c r="C59" s="1102" t="inlineStr">
        <is>
          <t xml:space="preserve">  N/A  </t>
        </is>
      </c>
      <c r="D59" s="558" t="n"/>
      <c r="E59" s="558" t="n"/>
      <c r="F59" s="558" t="n"/>
      <c r="G59" s="558" t="n"/>
      <c r="H59" s="558" t="n"/>
      <c r="I59" s="558" t="n"/>
      <c r="J59" s="420" t="n"/>
      <c r="K59" s="420" t="n"/>
      <c r="L59" s="420" t="n"/>
      <c r="M59" s="420" t="n"/>
      <c r="N59" s="420" t="n"/>
      <c r="O59" s="420" t="n"/>
      <c r="P59" s="420" t="n"/>
      <c r="Q59" s="420" t="n"/>
      <c r="R59" s="420" t="n"/>
      <c r="S59" s="420" t="n"/>
      <c r="T59" s="420" t="n"/>
      <c r="U59" s="420" t="n"/>
      <c r="V59" s="420" t="n"/>
      <c r="W59" s="420" t="n"/>
      <c r="X59" s="420" t="n"/>
      <c r="Y59" s="420" t="n"/>
      <c r="Z59" s="420" t="n"/>
    </row>
    <row r="60" ht="15" customHeight="1" s="709">
      <c r="A60" s="537" t="n"/>
      <c r="B60" s="684" t="n"/>
      <c r="C60" s="1110" t="n"/>
      <c r="D60" s="558" t="n"/>
      <c r="E60" s="705" t="n"/>
      <c r="F60" s="705" t="n"/>
      <c r="G60" s="558" t="n"/>
      <c r="H60" s="558" t="n"/>
      <c r="I60" s="558" t="n"/>
      <c r="J60" s="420" t="n"/>
      <c r="K60" s="420" t="n"/>
      <c r="L60" s="420" t="n"/>
      <c r="M60" s="420" t="n"/>
      <c r="N60" s="420" t="n"/>
      <c r="O60" s="420" t="n"/>
      <c r="P60" s="420" t="n"/>
      <c r="Q60" s="420" t="n"/>
      <c r="R60" s="420" t="n"/>
      <c r="S60" s="420" t="n"/>
      <c r="T60" s="420" t="n"/>
      <c r="U60" s="420" t="n"/>
      <c r="V60" s="420" t="n"/>
      <c r="W60" s="420" t="n"/>
      <c r="X60" s="420" t="n"/>
      <c r="Y60" s="420" t="n"/>
      <c r="Z60" s="420" t="n"/>
    </row>
    <row r="61" ht="15" customHeight="1" s="709">
      <c r="A61" s="1086" t="inlineStr">
        <is>
          <t>Amenities</t>
        </is>
      </c>
      <c r="B61" s="1096" t="inlineStr">
        <is>
          <t>Footprint SF</t>
        </is>
      </c>
      <c r="C61" s="1100" t="inlineStr">
        <is>
          <t xml:space="preserve">  N/A  </t>
        </is>
      </c>
      <c r="D61" s="558" t="n"/>
      <c r="E61" s="705" t="n"/>
      <c r="F61" s="705" t="n"/>
      <c r="G61" s="558" t="n"/>
      <c r="H61" s="558" t="n"/>
      <c r="I61" s="558" t="n"/>
      <c r="J61" s="420" t="n"/>
      <c r="K61" s="420" t="n"/>
      <c r="L61" s="420" t="n"/>
      <c r="M61" s="420" t="n"/>
      <c r="N61" s="420" t="n"/>
      <c r="O61" s="420" t="n"/>
      <c r="P61" s="420" t="n"/>
      <c r="Q61" s="420" t="n"/>
      <c r="R61" s="420" t="n"/>
      <c r="S61" s="420" t="n"/>
      <c r="T61" s="420" t="n"/>
      <c r="U61" s="420" t="n"/>
      <c r="V61" s="420" t="n"/>
      <c r="W61" s="420" t="n"/>
      <c r="X61" s="420" t="n"/>
      <c r="Y61" s="420" t="n"/>
      <c r="Z61" s="420" t="n"/>
    </row>
    <row r="62" ht="15" customHeight="1" s="709">
      <c r="A62" s="913" t="inlineStr">
        <is>
          <t xml:space="preserve"> - Park/Plaza</t>
        </is>
      </c>
      <c r="B62" s="1051">
        <f>Costs!B30</f>
        <v/>
      </c>
      <c r="C62" s="1100" t="inlineStr">
        <is>
          <t xml:space="preserve">  N/A  </t>
        </is>
      </c>
      <c r="D62" s="558" t="n"/>
      <c r="E62" s="705" t="n"/>
      <c r="F62" s="705" t="n"/>
      <c r="G62" s="558" t="n"/>
      <c r="H62" s="558" t="n"/>
      <c r="I62" s="558" t="n"/>
      <c r="J62" s="420" t="n"/>
      <c r="K62" s="420" t="n"/>
      <c r="L62" s="420" t="n"/>
      <c r="M62" s="420" t="n"/>
      <c r="N62" s="420" t="n"/>
      <c r="O62" s="420" t="n"/>
      <c r="P62" s="420" t="n"/>
      <c r="Q62" s="420" t="n"/>
      <c r="R62" s="420" t="n"/>
      <c r="S62" s="420" t="n"/>
      <c r="T62" s="420" t="n"/>
      <c r="U62" s="420" t="n"/>
      <c r="V62" s="420" t="n"/>
      <c r="W62" s="420" t="n"/>
      <c r="X62" s="420" t="n"/>
      <c r="Y62" s="420" t="n"/>
      <c r="Z62" s="420" t="n"/>
    </row>
    <row r="63" ht="15" customHeight="1" s="709">
      <c r="A63" s="913" t="inlineStr">
        <is>
          <t xml:space="preserve"> - Sports Fields &amp; Courts</t>
        </is>
      </c>
      <c r="B63" s="1051">
        <f>Costs!B31</f>
        <v/>
      </c>
      <c r="C63" s="1100" t="inlineStr">
        <is>
          <t xml:space="preserve">  N/A  </t>
        </is>
      </c>
      <c r="D63" s="558" t="n"/>
      <c r="E63" s="705" t="n"/>
      <c r="F63" s="705" t="n"/>
      <c r="G63" s="558" t="n"/>
      <c r="H63" s="558" t="n"/>
      <c r="I63" s="558" t="n"/>
      <c r="J63" s="420" t="n"/>
      <c r="K63" s="420" t="n"/>
      <c r="L63" s="420" t="n"/>
      <c r="M63" s="420" t="n"/>
      <c r="N63" s="420" t="n"/>
      <c r="O63" s="420" t="n"/>
      <c r="P63" s="420" t="n"/>
      <c r="Q63" s="420" t="n"/>
      <c r="R63" s="420" t="n"/>
      <c r="S63" s="420" t="n"/>
      <c r="T63" s="420" t="n"/>
      <c r="U63" s="420" t="n"/>
      <c r="V63" s="420" t="n"/>
      <c r="W63" s="420" t="n"/>
      <c r="X63" s="420" t="n"/>
      <c r="Y63" s="420" t="n"/>
      <c r="Z63" s="420" t="n"/>
    </row>
    <row r="64" ht="15" customHeight="1" s="709">
      <c r="A64" s="913" t="inlineStr">
        <is>
          <t xml:space="preserve"> - Skate Park</t>
        </is>
      </c>
      <c r="B64" s="1051">
        <f>Costs!B32</f>
        <v/>
      </c>
      <c r="C64" s="1100" t="inlineStr">
        <is>
          <t xml:space="preserve">  N/A  </t>
        </is>
      </c>
      <c r="D64" s="558" t="n"/>
      <c r="E64" s="705" t="n"/>
      <c r="F64" s="705" t="n"/>
      <c r="G64" s="558" t="n"/>
      <c r="H64" s="558" t="n"/>
      <c r="I64" s="558" t="n"/>
      <c r="J64" s="420" t="n"/>
      <c r="K64" s="420" t="n"/>
      <c r="L64" s="420" t="n"/>
      <c r="M64" s="420" t="n"/>
      <c r="N64" s="420" t="n"/>
      <c r="O64" s="420" t="n"/>
      <c r="P64" s="420" t="n"/>
      <c r="Q64" s="420" t="n"/>
      <c r="R64" s="420" t="n"/>
      <c r="S64" s="420" t="n"/>
      <c r="T64" s="420" t="n"/>
      <c r="U64" s="420" t="n"/>
      <c r="V64" s="420" t="n"/>
      <c r="W64" s="420" t="n"/>
      <c r="X64" s="420" t="n"/>
      <c r="Y64" s="420" t="n"/>
      <c r="Z64" s="420" t="n"/>
    </row>
    <row r="65" ht="15" customHeight="1" s="709">
      <c r="A65" s="1089" t="inlineStr">
        <is>
          <t>Total Amenities</t>
        </is>
      </c>
      <c r="B65" s="1090">
        <f>SUM(B62:B64)</f>
        <v/>
      </c>
      <c r="C65" s="1102" t="inlineStr">
        <is>
          <t xml:space="preserve">  N/A  </t>
        </is>
      </c>
      <c r="D65" s="558" t="n"/>
      <c r="E65" s="705" t="n"/>
      <c r="F65" s="705" t="n"/>
      <c r="G65" s="558" t="n"/>
      <c r="H65" s="558" t="n"/>
      <c r="I65" s="558" t="n"/>
      <c r="J65" s="420" t="n"/>
      <c r="K65" s="420" t="n"/>
      <c r="L65" s="420" t="n"/>
      <c r="M65" s="420" t="n"/>
      <c r="N65" s="420" t="n"/>
      <c r="O65" s="420" t="n"/>
      <c r="P65" s="420" t="n"/>
      <c r="Q65" s="420" t="n"/>
      <c r="R65" s="420" t="n"/>
      <c r="S65" s="420" t="n"/>
      <c r="T65" s="420" t="n"/>
      <c r="U65" s="420" t="n"/>
      <c r="V65" s="420" t="n"/>
      <c r="W65" s="420" t="n"/>
      <c r="X65" s="420" t="n"/>
      <c r="Y65" s="420" t="n"/>
      <c r="Z65" s="420" t="n"/>
    </row>
    <row r="66" ht="15" customHeight="1" s="709">
      <c r="A66" s="537" t="n"/>
      <c r="B66" s="706" t="n"/>
      <c r="C66" s="1126" t="n"/>
      <c r="D66" s="558" t="n"/>
      <c r="E66" s="558" t="n"/>
      <c r="F66" s="558" t="n"/>
      <c r="G66" s="558" t="n"/>
      <c r="H66" s="558" t="n"/>
      <c r="I66" s="558" t="n"/>
      <c r="J66" s="420" t="n"/>
      <c r="K66" s="420" t="n"/>
      <c r="L66" s="420" t="n"/>
      <c r="M66" s="420" t="n"/>
      <c r="N66" s="420" t="n"/>
      <c r="O66" s="420" t="n"/>
      <c r="P66" s="420" t="n"/>
      <c r="Q66" s="420" t="n"/>
      <c r="R66" s="420" t="n"/>
      <c r="S66" s="420" t="n"/>
      <c r="T66" s="420" t="n"/>
      <c r="U66" s="420" t="n"/>
      <c r="V66" s="420" t="n"/>
      <c r="W66" s="420" t="n"/>
      <c r="X66" s="420" t="n"/>
      <c r="Y66" s="420" t="n"/>
      <c r="Z66" s="420" t="n"/>
    </row>
    <row r="67" ht="15" customHeight="1" s="709">
      <c r="A67" s="1086" t="inlineStr">
        <is>
          <t>Parking</t>
        </is>
      </c>
      <c r="B67" s="1096" t="inlineStr">
        <is>
          <t>Spaces</t>
        </is>
      </c>
      <c r="C67" s="1106" t="n"/>
      <c r="D67" s="558" t="n"/>
      <c r="E67" s="558" t="n"/>
      <c r="F67" s="558" t="n"/>
      <c r="G67" s="558" t="n"/>
      <c r="H67" s="558" t="n"/>
      <c r="I67" s="558" t="n"/>
      <c r="J67" s="420" t="n"/>
      <c r="K67" s="420" t="n"/>
      <c r="L67" s="420" t="n"/>
      <c r="M67" s="420" t="n"/>
      <c r="N67" s="420" t="n"/>
      <c r="O67" s="420" t="n"/>
      <c r="P67" s="420" t="n"/>
      <c r="Q67" s="420" t="n"/>
      <c r="R67" s="420" t="n"/>
      <c r="S67" s="420" t="n"/>
      <c r="T67" s="420" t="n"/>
      <c r="U67" s="420" t="n"/>
      <c r="V67" s="420" t="n"/>
      <c r="W67" s="420" t="n"/>
      <c r="X67" s="420" t="n"/>
      <c r="Y67" s="420" t="n"/>
      <c r="Z67" s="420" t="n"/>
    </row>
    <row r="68" ht="15" customHeight="1" s="709">
      <c r="A68" s="913" t="inlineStr">
        <is>
          <t xml:space="preserve"> - Residential Parking: Included In Structure</t>
        </is>
      </c>
      <c r="B68" s="1051">
        <f>Costs!B36</f>
        <v/>
      </c>
      <c r="C68" s="1106" t="n"/>
      <c r="D68" s="558" t="n"/>
      <c r="E68" s="558" t="n"/>
      <c r="F68" s="558" t="n"/>
      <c r="G68" s="558" t="n"/>
      <c r="H68" s="558" t="n"/>
      <c r="I68" s="558" t="n"/>
      <c r="J68" s="420" t="n"/>
      <c r="K68" s="420" t="n"/>
      <c r="L68" s="420" t="n"/>
      <c r="M68" s="420" t="n"/>
      <c r="N68" s="420" t="n"/>
      <c r="O68" s="420" t="n"/>
      <c r="P68" s="420" t="n"/>
      <c r="Q68" s="420" t="n"/>
      <c r="R68" s="420" t="n"/>
      <c r="S68" s="420" t="n"/>
      <c r="T68" s="420" t="n"/>
      <c r="U68" s="420" t="n"/>
      <c r="V68" s="420" t="n"/>
      <c r="W68" s="420" t="n"/>
      <c r="X68" s="420" t="n"/>
      <c r="Y68" s="420" t="n"/>
      <c r="Z68" s="420" t="n"/>
    </row>
    <row r="69" ht="15" customHeight="1" s="709">
      <c r="A69" s="913" t="inlineStr">
        <is>
          <t xml:space="preserve"> - Neighborhood Retail Surface Parking</t>
        </is>
      </c>
      <c r="B69" s="1051">
        <f>Costs!B37</f>
        <v/>
      </c>
      <c r="C69" s="1106" t="n"/>
      <c r="D69" s="558" t="n"/>
      <c r="E69" s="558" t="n"/>
      <c r="F69" s="558" t="n"/>
      <c r="G69" s="558" t="n"/>
      <c r="H69" s="558" t="n"/>
      <c r="I69" s="558" t="n"/>
      <c r="J69" s="420" t="n"/>
      <c r="K69" s="420" t="n"/>
      <c r="L69" s="420" t="n"/>
      <c r="M69" s="420" t="n"/>
      <c r="N69" s="420" t="n"/>
      <c r="O69" s="420" t="n"/>
      <c r="P69" s="420" t="n"/>
      <c r="Q69" s="420" t="n"/>
      <c r="R69" s="420" t="n"/>
      <c r="S69" s="420" t="n"/>
      <c r="T69" s="420" t="n"/>
      <c r="U69" s="420" t="n"/>
      <c r="V69" s="420" t="n"/>
      <c r="W69" s="420" t="n"/>
      <c r="X69" s="420" t="n"/>
      <c r="Y69" s="420" t="n"/>
      <c r="Z69" s="420" t="n"/>
    </row>
    <row r="70" ht="15" customHeight="1" s="709">
      <c r="A70" s="913" t="inlineStr">
        <is>
          <t xml:space="preserve"> - Low-Rise Office Structured Parking (3 levels)</t>
        </is>
      </c>
      <c r="B70" s="1051">
        <f>Costs!B38</f>
        <v/>
      </c>
      <c r="C70" s="1106" t="n"/>
      <c r="D70" s="558" t="n"/>
      <c r="E70" s="558" t="n"/>
      <c r="F70" s="558" t="n"/>
      <c r="G70" s="558" t="n"/>
      <c r="H70" s="558" t="n"/>
      <c r="I70" s="558" t="n"/>
      <c r="J70" s="420" t="n"/>
      <c r="K70" s="420" t="n"/>
      <c r="L70" s="420" t="n"/>
      <c r="M70" s="420" t="n"/>
      <c r="N70" s="420" t="n"/>
      <c r="O70" s="420" t="n"/>
      <c r="P70" s="420" t="n"/>
      <c r="Q70" s="420" t="n"/>
      <c r="R70" s="420" t="n"/>
      <c r="S70" s="420" t="n"/>
      <c r="T70" s="420" t="n"/>
      <c r="U70" s="420" t="n"/>
      <c r="V70" s="420" t="n"/>
      <c r="W70" s="420" t="n"/>
      <c r="X70" s="420" t="n"/>
      <c r="Y70" s="420" t="n"/>
      <c r="Z70" s="420" t="n"/>
    </row>
    <row r="71" ht="15" customHeight="1" s="709">
      <c r="A71" s="913" t="inlineStr">
        <is>
          <t xml:space="preserve"> - Mid-Rise Office Structured Parking (5 levels)</t>
        </is>
      </c>
      <c r="B71" s="1051">
        <f>Costs!B39</f>
        <v/>
      </c>
      <c r="C71" s="1106" t="n"/>
      <c r="D71" s="558" t="n"/>
      <c r="E71" s="558" t="n"/>
      <c r="F71" s="558" t="n"/>
      <c r="G71" s="558" t="n"/>
      <c r="H71" s="558" t="n"/>
      <c r="I71" s="558" t="n"/>
      <c r="J71" s="420" t="n"/>
      <c r="K71" s="420" t="n"/>
      <c r="L71" s="420" t="n"/>
      <c r="M71" s="420" t="n"/>
      <c r="N71" s="420" t="n"/>
      <c r="O71" s="420" t="n"/>
      <c r="P71" s="420" t="n"/>
      <c r="Q71" s="420" t="n"/>
      <c r="R71" s="420" t="n"/>
      <c r="S71" s="420" t="n"/>
      <c r="T71" s="420" t="n"/>
      <c r="U71" s="420" t="n"/>
      <c r="V71" s="420" t="n"/>
      <c r="W71" s="420" t="n"/>
      <c r="X71" s="420" t="n"/>
      <c r="Y71" s="420" t="n"/>
      <c r="Z71" s="420" t="n"/>
    </row>
    <row r="72" ht="15" customHeight="1" s="709">
      <c r="A72" s="913" t="inlineStr">
        <is>
          <t xml:space="preserve"> - Supermarket Parking </t>
        </is>
      </c>
      <c r="B72" s="1051">
        <f>Costs!B40</f>
        <v/>
      </c>
      <c r="C72" s="1106" t="n"/>
      <c r="D72" s="558" t="n"/>
      <c r="E72" s="558" t="n"/>
      <c r="F72" s="558" t="n"/>
      <c r="G72" s="558" t="n"/>
      <c r="H72" s="558" t="n"/>
      <c r="I72" s="558" t="n"/>
      <c r="J72" s="420" t="n"/>
      <c r="K72" s="420" t="n"/>
      <c r="L72" s="420" t="n"/>
      <c r="M72" s="420" t="n"/>
      <c r="N72" s="420" t="n"/>
      <c r="O72" s="420" t="n"/>
      <c r="P72" s="420" t="n"/>
      <c r="Q72" s="420" t="n"/>
      <c r="R72" s="420" t="n"/>
      <c r="S72" s="420" t="n"/>
      <c r="T72" s="420" t="n"/>
      <c r="U72" s="420" t="n"/>
      <c r="V72" s="420" t="n"/>
      <c r="W72" s="420" t="n"/>
      <c r="X72" s="420" t="n"/>
      <c r="Y72" s="420" t="n"/>
      <c r="Z72" s="420" t="n"/>
    </row>
    <row r="73" ht="15" customHeight="1" s="709">
      <c r="A73" s="913" t="inlineStr">
        <is>
          <t xml:space="preserve"> - Q-Mart Structured Parking</t>
        </is>
      </c>
      <c r="B73" s="1051">
        <f>Costs!B41</f>
        <v/>
      </c>
      <c r="C73" s="1106" t="n"/>
      <c r="D73" s="558" t="n"/>
      <c r="E73" s="558" t="n"/>
      <c r="F73" s="558" t="n"/>
      <c r="G73" s="558" t="n"/>
      <c r="H73" s="558" t="n"/>
      <c r="I73" s="558" t="n"/>
      <c r="J73" s="420" t="n"/>
      <c r="K73" s="420" t="n"/>
      <c r="L73" s="420" t="n"/>
      <c r="M73" s="420" t="n"/>
      <c r="N73" s="420" t="n"/>
      <c r="O73" s="420" t="n"/>
      <c r="P73" s="420" t="n"/>
      <c r="Q73" s="420" t="n"/>
      <c r="R73" s="420" t="n"/>
      <c r="S73" s="420" t="n"/>
      <c r="T73" s="420" t="n"/>
      <c r="U73" s="420" t="n"/>
      <c r="V73" s="420" t="n"/>
      <c r="W73" s="420" t="n"/>
      <c r="X73" s="420" t="n"/>
      <c r="Y73" s="420" t="n"/>
      <c r="Z73" s="420" t="n"/>
    </row>
    <row r="74" ht="15" customHeight="1" s="709">
      <c r="A74" s="1089" t="inlineStr">
        <is>
          <t>Total Parking</t>
        </is>
      </c>
      <c r="B74" s="1090">
        <f>SUM(B68:B73)</f>
        <v/>
      </c>
      <c r="C74" s="1102" t="inlineStr">
        <is>
          <t xml:space="preserve">  N/A  </t>
        </is>
      </c>
      <c r="D74" s="558" t="n"/>
      <c r="E74" s="558" t="n"/>
      <c r="F74" s="558" t="n"/>
      <c r="G74" s="558" t="n"/>
      <c r="H74" s="558" t="n"/>
      <c r="I74" s="558" t="n"/>
      <c r="J74" s="420" t="n"/>
      <c r="K74" s="420" t="n"/>
      <c r="L74" s="420" t="n"/>
      <c r="M74" s="420" t="n"/>
      <c r="N74" s="420" t="n"/>
      <c r="O74" s="420" t="n"/>
      <c r="P74" s="420" t="n"/>
      <c r="Q74" s="420" t="n"/>
      <c r="R74" s="420" t="n"/>
      <c r="S74" s="420" t="n"/>
      <c r="T74" s="420" t="n"/>
      <c r="U74" s="420" t="n"/>
      <c r="V74" s="420" t="n"/>
      <c r="W74" s="420" t="n"/>
      <c r="X74" s="420" t="n"/>
      <c r="Y74" s="420" t="n"/>
      <c r="Z74" s="420" t="n"/>
    </row>
    <row r="75" ht="12" customHeight="1" s="709">
      <c r="A75" s="644" t="n"/>
      <c r="B75" s="644" t="n"/>
      <c r="C75" s="1127" t="n"/>
      <c r="D75" s="18" t="n"/>
      <c r="E75" s="18" t="n"/>
      <c r="F75" s="18" t="n"/>
      <c r="G75" s="18" t="n"/>
      <c r="H75" s="18" t="n"/>
      <c r="I75" s="18" t="n"/>
    </row>
    <row r="76" ht="12" customHeight="1" s="709">
      <c r="A76" s="18" t="n"/>
      <c r="B76" s="18" t="n"/>
      <c r="C76" s="646" t="n"/>
      <c r="D76" s="18" t="n"/>
      <c r="E76" s="18" t="n"/>
      <c r="F76" s="18" t="n"/>
      <c r="G76" s="18" t="n"/>
      <c r="H76" s="18" t="n"/>
      <c r="I76" s="18" t="n"/>
    </row>
    <row r="77" hidden="1" ht="12" customHeight="1" s="709">
      <c r="A77" s="18" t="n"/>
      <c r="B77" s="18" t="n"/>
      <c r="C77" s="646" t="n"/>
      <c r="D77" s="18" t="n"/>
      <c r="E77" s="18" t="n"/>
      <c r="F77" s="18" t="n"/>
      <c r="G77" s="18" t="n"/>
      <c r="H77" s="18" t="n"/>
      <c r="I77" s="18" t="n"/>
    </row>
    <row r="78" hidden="1" ht="15.75" customHeight="1" s="709"/>
    <row r="79" hidden="1" ht="15.75" customHeight="1" s="709"/>
    <row r="80" hidden="1" ht="15.75" customHeight="1" s="709"/>
    <row r="81" hidden="1" ht="15.75" customHeight="1" s="709"/>
    <row r="82" hidden="1" ht="15.75" customHeight="1" s="709"/>
    <row r="83" hidden="1" ht="15.75" customHeight="1" s="709"/>
    <row r="84" hidden="1" ht="15.75" customHeight="1" s="709"/>
    <row r="85" hidden="1" ht="15.75" customHeight="1" s="709"/>
    <row r="86" hidden="1" ht="15.75" customHeight="1" s="709"/>
    <row r="87" hidden="1" ht="15.75" customHeight="1" s="709"/>
    <row r="88" hidden="1" ht="15.75" customHeight="1" s="709"/>
    <row r="89" hidden="1" ht="15.75" customHeight="1" s="709"/>
    <row r="90" hidden="1" ht="15.75" customHeight="1" s="709"/>
    <row r="91" hidden="1" ht="15.75" customHeight="1" s="709"/>
    <row r="92" hidden="1" ht="15.75" customHeight="1" s="709"/>
    <row r="93" hidden="1" ht="15.75" customHeight="1" s="709"/>
    <row r="94" hidden="1" ht="15.75" customHeight="1" s="709"/>
    <row r="95" hidden="1" ht="15.75" customHeight="1" s="709"/>
    <row r="96" hidden="1" ht="15.75" customHeight="1" s="709"/>
    <row r="97" hidden="1" ht="15.75" customHeight="1" s="709"/>
    <row r="98" hidden="1" ht="15.75" customHeight="1" s="709"/>
    <row r="99" hidden="1" ht="15.75" customHeight="1" s="709"/>
    <row r="100" hidden="1" ht="15.75" customHeight="1" s="709"/>
    <row r="101" hidden="1" ht="15.75" customHeight="1" s="709"/>
    <row r="102" hidden="1" ht="15.75" customHeight="1" s="709"/>
    <row r="103" hidden="1" ht="15.75" customHeight="1" s="709"/>
    <row r="104" hidden="1" ht="15.75" customHeight="1" s="709"/>
    <row r="105" hidden="1" ht="15.75" customHeight="1" s="709"/>
    <row r="106" hidden="1" ht="15.75" customHeight="1" s="709"/>
    <row r="107" hidden="1" ht="15.75" customHeight="1" s="709"/>
    <row r="108" hidden="1" ht="15.75" customHeight="1" s="709"/>
    <row r="109" hidden="1" ht="15.75" customHeight="1" s="709"/>
    <row r="110" hidden="1" ht="15.75" customHeight="1" s="709"/>
    <row r="111" hidden="1" ht="15.75" customHeight="1" s="709"/>
    <row r="112" hidden="1" ht="15.75" customHeight="1" s="709"/>
    <row r="113" hidden="1" ht="15.75" customHeight="1" s="709"/>
    <row r="114" hidden="1" ht="15.75" customHeight="1" s="709"/>
    <row r="115" hidden="1" ht="15.75" customHeight="1" s="709"/>
    <row r="116" hidden="1" ht="15.75" customHeight="1" s="709"/>
    <row r="117" hidden="1" ht="15.75" customHeight="1" s="709"/>
    <row r="118" hidden="1" ht="15.75" customHeight="1" s="709"/>
    <row r="119" hidden="1" ht="15.75" customHeight="1" s="709"/>
    <row r="120" hidden="1" ht="15.75" customHeight="1" s="709"/>
    <row r="121" hidden="1" ht="15.75" customHeight="1" s="709"/>
    <row r="122" hidden="1" ht="15.75" customHeight="1" s="709"/>
    <row r="123" hidden="1" ht="15.75" customHeight="1" s="709"/>
    <row r="124" hidden="1" ht="15.75" customHeight="1" s="709"/>
    <row r="125" hidden="1" ht="15.75" customHeight="1" s="709"/>
    <row r="126" hidden="1" ht="15.75" customHeight="1" s="709"/>
    <row r="127" hidden="1" ht="15.75" customHeight="1" s="709"/>
    <row r="128" hidden="1" ht="15.75" customHeight="1" s="709"/>
    <row r="129" hidden="1" ht="15.75" customHeight="1" s="709"/>
    <row r="130" hidden="1" ht="15.75" customHeight="1" s="709"/>
    <row r="131" hidden="1" ht="15.75" customHeight="1" s="709"/>
    <row r="132" hidden="1" ht="15.75" customHeight="1" s="709"/>
    <row r="133" hidden="1" ht="15.75" customHeight="1" s="709"/>
    <row r="134" hidden="1" ht="15.75" customHeight="1" s="709"/>
    <row r="135" hidden="1" ht="15.75" customHeight="1" s="709"/>
    <row r="136" hidden="1" ht="15.75" customHeight="1" s="709"/>
    <row r="137" hidden="1" ht="15.75" customHeight="1" s="709"/>
    <row r="138" hidden="1" ht="15.75" customHeight="1" s="709"/>
    <row r="139" hidden="1" ht="15.75" customHeight="1" s="709"/>
    <row r="140" hidden="1" ht="15.75" customHeight="1" s="709"/>
    <row r="141" hidden="1" ht="15.75" customHeight="1" s="709"/>
    <row r="142" hidden="1" ht="15.75" customHeight="1" s="709"/>
    <row r="143" hidden="1" ht="15.75" customHeight="1" s="709"/>
    <row r="144" hidden="1" ht="15.75" customHeight="1" s="709"/>
    <row r="145" hidden="1" ht="15.75" customHeight="1" s="709"/>
    <row r="146" hidden="1" ht="15.75" customHeight="1" s="709"/>
    <row r="147" hidden="1" ht="15.75" customHeight="1" s="709"/>
    <row r="148" hidden="1" ht="15.75" customHeight="1" s="709"/>
    <row r="149" hidden="1" ht="15.75" customHeight="1" s="709"/>
    <row r="150" hidden="1" ht="15.75" customHeight="1" s="709"/>
    <row r="151" hidden="1" ht="15.75" customHeight="1" s="709"/>
    <row r="152" hidden="1" ht="15.75" customHeight="1" s="709"/>
    <row r="153" hidden="1" ht="15.75" customHeight="1" s="709"/>
    <row r="154" hidden="1" ht="15.75" customHeight="1" s="709"/>
    <row r="155" hidden="1" ht="15.75" customHeight="1" s="709"/>
    <row r="156" hidden="1" ht="15.75" customHeight="1" s="709"/>
    <row r="157" hidden="1" ht="15.75" customHeight="1" s="709"/>
    <row r="158" hidden="1" ht="15.75" customHeight="1" s="709"/>
    <row r="159" hidden="1" ht="15.75" customHeight="1" s="709"/>
    <row r="160" hidden="1" ht="15.75" customHeight="1" s="709"/>
    <row r="161" hidden="1" ht="15.75" customHeight="1" s="709"/>
    <row r="162" hidden="1" ht="15.75" customHeight="1" s="709"/>
    <row r="163" hidden="1" ht="15.75" customHeight="1" s="709"/>
    <row r="164" hidden="1" ht="15.75" customHeight="1" s="709"/>
    <row r="165" hidden="1" ht="15.75" customHeight="1" s="709"/>
    <row r="166" hidden="1" ht="15.75" customHeight="1" s="709"/>
    <row r="167" hidden="1" ht="15.75" customHeight="1" s="709"/>
    <row r="168" hidden="1" ht="15.75" customHeight="1" s="709"/>
    <row r="169" hidden="1" ht="15.75" customHeight="1" s="709"/>
    <row r="170" hidden="1" ht="15.75" customHeight="1" s="709"/>
    <row r="171" hidden="1" ht="15.75" customHeight="1" s="709"/>
    <row r="172" hidden="1" ht="15.75" customHeight="1" s="709"/>
    <row r="173" hidden="1" ht="15.75" customHeight="1" s="709"/>
    <row r="174" hidden="1" ht="15.75" customHeight="1" s="709"/>
    <row r="175" hidden="1" ht="15.75" customHeight="1" s="709"/>
    <row r="176" hidden="1" ht="15.75" customHeight="1" s="709"/>
    <row r="177" hidden="1" ht="15.75" customHeight="1" s="709"/>
    <row r="178" hidden="1" ht="15.75" customHeight="1" s="709"/>
    <row r="179" hidden="1" ht="15.75" customHeight="1" s="709"/>
    <row r="180" hidden="1" ht="15.75" customHeight="1" s="709"/>
    <row r="181" hidden="1" ht="15.75" customHeight="1" s="709"/>
    <row r="182" hidden="1" ht="15.75" customHeight="1" s="709"/>
    <row r="183" hidden="1" ht="15.75" customHeight="1" s="709"/>
    <row r="184" hidden="1" ht="15.75" customHeight="1" s="709"/>
    <row r="185" hidden="1" ht="15.75" customHeight="1" s="709"/>
    <row r="186" hidden="1" ht="15.75" customHeight="1" s="709"/>
    <row r="187" hidden="1" ht="15.75" customHeight="1" s="709"/>
    <row r="188" hidden="1" ht="15.75" customHeight="1" s="709"/>
    <row r="189" hidden="1" ht="15.75" customHeight="1" s="709"/>
    <row r="190" hidden="1" ht="15.75" customHeight="1" s="709"/>
    <row r="191" hidden="1" ht="15.75" customHeight="1" s="709"/>
    <row r="192" hidden="1" ht="15.75" customHeight="1" s="709"/>
    <row r="193" hidden="1" ht="15.75" customHeight="1" s="709"/>
    <row r="194" hidden="1" ht="15.75" customHeight="1" s="709"/>
    <row r="195" hidden="1" ht="15.75" customHeight="1" s="709"/>
    <row r="196" hidden="1" ht="15.75" customHeight="1" s="709"/>
    <row r="197" hidden="1" ht="15.75" customHeight="1" s="709"/>
    <row r="198" hidden="1" ht="15.75" customHeight="1" s="709"/>
    <row r="199" hidden="1" ht="15.75" customHeight="1" s="709"/>
    <row r="200" hidden="1" ht="15.75" customHeight="1" s="709"/>
    <row r="201" hidden="1" ht="15.75" customHeight="1" s="709"/>
    <row r="202" hidden="1" ht="15.75" customHeight="1" s="709"/>
    <row r="203" hidden="1" ht="15.75" customHeight="1" s="709"/>
    <row r="204" hidden="1" ht="15.75" customHeight="1" s="709"/>
    <row r="205" hidden="1" ht="15.75" customHeight="1" s="709"/>
    <row r="206" hidden="1" ht="15.75" customHeight="1" s="709"/>
    <row r="207" hidden="1" ht="15.75" customHeight="1" s="709"/>
    <row r="208" hidden="1" ht="15.75" customHeight="1" s="709"/>
    <row r="209" hidden="1" ht="15.75" customHeight="1" s="709"/>
    <row r="210" hidden="1" ht="15.75" customHeight="1" s="709"/>
    <row r="211" hidden="1" ht="15.75" customHeight="1" s="709"/>
    <row r="212" hidden="1" ht="15.75" customHeight="1" s="709"/>
    <row r="213" hidden="1" ht="15.75" customHeight="1" s="709"/>
    <row r="214" hidden="1" ht="15.75" customHeight="1" s="709"/>
    <row r="215" hidden="1" ht="15.75" customHeight="1" s="709"/>
    <row r="216" hidden="1" ht="15.75" customHeight="1" s="709"/>
    <row r="217" hidden="1" ht="15.75" customHeight="1" s="709"/>
    <row r="218" hidden="1" ht="15.75" customHeight="1" s="709"/>
    <row r="219" hidden="1" ht="15.75" customHeight="1" s="709"/>
    <row r="220" hidden="1" ht="15.75" customHeight="1" s="709"/>
    <row r="221" hidden="1" ht="15.75" customHeight="1" s="709"/>
    <row r="222" hidden="1" ht="15.75" customHeight="1" s="709"/>
    <row r="223" hidden="1" ht="15.75" customHeight="1" s="709"/>
    <row r="224" hidden="1" ht="15.75" customHeight="1" s="709"/>
    <row r="225" hidden="1" ht="15.75" customHeight="1" s="709"/>
    <row r="226" hidden="1" ht="15.75" customHeight="1" s="709"/>
    <row r="227" hidden="1" ht="15.75" customHeight="1" s="709"/>
    <row r="228" hidden="1" ht="15.75" customHeight="1" s="709"/>
    <row r="229" hidden="1" ht="15.75" customHeight="1" s="709"/>
    <row r="230" hidden="1" ht="15.75" customHeight="1" s="709"/>
    <row r="231" hidden="1" ht="15.75" customHeight="1" s="709"/>
    <row r="232" hidden="1" ht="15.75" customHeight="1" s="709"/>
    <row r="233" hidden="1" ht="15.75" customHeight="1" s="709"/>
    <row r="234" hidden="1" ht="15.75" customHeight="1" s="709"/>
    <row r="235" hidden="1" ht="15.75" customHeight="1" s="709"/>
    <row r="236" hidden="1" ht="15.75" customHeight="1" s="709"/>
    <row r="237" hidden="1" ht="15.75" customHeight="1" s="709"/>
    <row r="238" hidden="1" ht="15.75" customHeight="1" s="709"/>
    <row r="239" hidden="1" ht="15.75" customHeight="1" s="709"/>
    <row r="240" hidden="1" ht="15.75" customHeight="1" s="709"/>
    <row r="241" hidden="1" ht="15.75" customHeight="1" s="709"/>
    <row r="242" hidden="1" ht="15.75" customHeight="1" s="709"/>
    <row r="243" hidden="1" ht="15.75" customHeight="1" s="709"/>
    <row r="244" hidden="1" ht="15.75" customHeight="1" s="709"/>
    <row r="245" hidden="1" ht="15.75" customHeight="1" s="709"/>
    <row r="246" hidden="1" ht="15.75" customHeight="1" s="709"/>
    <row r="247" hidden="1" ht="15.75" customHeight="1" s="709"/>
    <row r="248" hidden="1" ht="15.75" customHeight="1" s="709"/>
    <row r="249" hidden="1" ht="15.75" customHeight="1" s="709"/>
    <row r="250" hidden="1" ht="15.75" customHeight="1" s="709"/>
    <row r="251" hidden="1" ht="15.75" customHeight="1" s="709"/>
    <row r="252" hidden="1" ht="15.75" customHeight="1" s="709"/>
    <row r="253" hidden="1" ht="15.75" customHeight="1" s="709"/>
    <row r="254" hidden="1" ht="15.75" customHeight="1" s="709"/>
    <row r="255" hidden="1" ht="15.75" customHeight="1" s="709"/>
    <row r="256" hidden="1" ht="15.75" customHeight="1" s="709"/>
    <row r="257" hidden="1" ht="15.75" customHeight="1" s="709"/>
    <row r="258" hidden="1" ht="15.75" customHeight="1" s="709"/>
    <row r="259" hidden="1" ht="15.75" customHeight="1" s="709"/>
    <row r="260" hidden="1" ht="15.75" customHeight="1" s="709"/>
    <row r="261" hidden="1" ht="15.75" customHeight="1" s="709"/>
    <row r="262" hidden="1" ht="15.75" customHeight="1" s="709"/>
    <row r="263" hidden="1" ht="15.75" customHeight="1" s="709"/>
    <row r="264" hidden="1" ht="15.75" customHeight="1" s="709"/>
    <row r="265" hidden="1" ht="15.75" customHeight="1" s="709"/>
    <row r="266" hidden="1" ht="15.75" customHeight="1" s="709"/>
    <row r="267" hidden="1" ht="15.75" customHeight="1" s="709"/>
    <row r="268" hidden="1" ht="15.75" customHeight="1" s="709"/>
    <row r="269" hidden="1" ht="15.75" customHeight="1" s="709"/>
    <row r="270" hidden="1" ht="15.75" customHeight="1" s="709"/>
    <row r="271" hidden="1" ht="15.75" customHeight="1" s="709"/>
    <row r="272" hidden="1" ht="15.75" customHeight="1" s="709"/>
    <row r="273" hidden="1" ht="15.75" customHeight="1" s="709"/>
    <row r="274" hidden="1" ht="15.75" customHeight="1" s="709"/>
    <row r="275" ht="15.75" customHeight="1" s="709"/>
    <row r="276" ht="15.75" customHeight="1" s="709"/>
    <row r="277" ht="15.75" customHeight="1" s="709"/>
    <row r="278" ht="15.75" customHeight="1" s="709"/>
    <row r="279" ht="15.75" customHeight="1" s="709"/>
    <row r="280" ht="15.75" customHeight="1" s="709"/>
    <row r="281" ht="15.75" customHeight="1" s="709"/>
    <row r="282" ht="15.75" customHeight="1" s="709"/>
    <row r="283" ht="15.75" customHeight="1" s="709"/>
    <row r="284" ht="15.75" customHeight="1" s="709"/>
    <row r="285" ht="15.75" customHeight="1" s="709"/>
    <row r="286" ht="15.75" customHeight="1" s="709"/>
    <row r="287" ht="15.75" customHeight="1" s="709"/>
    <row r="288" ht="15.75" customHeight="1" s="709"/>
    <row r="289" ht="15.75" customHeight="1" s="709"/>
    <row r="290" ht="15.75" customHeight="1" s="709"/>
    <row r="291" ht="15.75" customHeight="1" s="709"/>
    <row r="292" ht="15.75" customHeight="1" s="709"/>
    <row r="293" ht="15.75" customHeight="1" s="709"/>
    <row r="294" ht="15.75" customHeight="1" s="709"/>
    <row r="295" ht="15.75" customHeight="1" s="709"/>
    <row r="296" ht="15.75" customHeight="1" s="709"/>
    <row r="297" ht="15.75" customHeight="1" s="709"/>
    <row r="298" ht="15.75" customHeight="1" s="709"/>
    <row r="299" ht="15.75" customHeight="1" s="709"/>
    <row r="300" ht="15.75" customHeight="1" s="709"/>
    <row r="301" ht="15.75" customHeight="1" s="709"/>
    <row r="302" ht="15.75" customHeight="1" s="709"/>
    <row r="303" ht="15.75" customHeight="1" s="709"/>
    <row r="304" ht="15.75" customHeight="1" s="709"/>
    <row r="305" ht="15.75" customHeight="1" s="709"/>
    <row r="306" ht="15.75" customHeight="1" s="709"/>
    <row r="307" ht="15.75" customHeight="1" s="709"/>
    <row r="308" ht="15.75" customHeight="1" s="709"/>
    <row r="309" ht="15.75" customHeight="1" s="709"/>
    <row r="310" ht="15.75" customHeight="1" s="709"/>
    <row r="311" ht="15.75" customHeight="1" s="709"/>
    <row r="312" ht="15.75" customHeight="1" s="709"/>
    <row r="313" ht="15.75" customHeight="1" s="709"/>
    <row r="314" ht="15.75" customHeight="1" s="709"/>
    <row r="315" ht="15.75" customHeight="1" s="709"/>
    <row r="316" ht="15.75" customHeight="1" s="709"/>
    <row r="317" ht="15.75" customHeight="1" s="709"/>
    <row r="318" ht="15.75" customHeight="1" s="709"/>
    <row r="319" ht="15.75" customHeight="1" s="709"/>
    <row r="320" ht="15.75" customHeight="1" s="709"/>
    <row r="321" ht="15.75" customHeight="1" s="709"/>
    <row r="322" ht="15.75" customHeight="1" s="709"/>
    <row r="323" ht="15.75" customHeight="1" s="709"/>
    <row r="324" ht="15.75" customHeight="1" s="709"/>
    <row r="325" ht="15.75" customHeight="1" s="709"/>
    <row r="326" ht="15.75" customHeight="1" s="709"/>
    <row r="327" ht="15.75" customHeight="1" s="709"/>
    <row r="328" ht="15.75" customHeight="1" s="709"/>
    <row r="329" ht="15.75" customHeight="1" s="709"/>
    <row r="330" ht="15.75" customHeight="1" s="709"/>
    <row r="331" ht="15.75" customHeight="1" s="709"/>
    <row r="332" ht="15.75" customHeight="1" s="709"/>
    <row r="333" ht="15.75" customHeight="1" s="709"/>
    <row r="334" ht="15.75" customHeight="1" s="709"/>
    <row r="335" ht="15.75" customHeight="1" s="709"/>
    <row r="336" ht="15.75" customHeight="1" s="709"/>
    <row r="337" ht="15.75" customHeight="1" s="709"/>
    <row r="338" ht="15.75" customHeight="1" s="709"/>
    <row r="339" ht="15.75" customHeight="1" s="709"/>
    <row r="340" ht="15.75" customHeight="1" s="709"/>
    <row r="341" ht="15.75" customHeight="1" s="709"/>
    <row r="342" ht="15.75" customHeight="1" s="709"/>
    <row r="343" ht="15.75" customHeight="1" s="709"/>
    <row r="344" ht="15.75" customHeight="1" s="709"/>
    <row r="345" ht="15.75" customHeight="1" s="709"/>
    <row r="346" ht="15.75" customHeight="1" s="709"/>
    <row r="347" ht="15.75" customHeight="1" s="709"/>
    <row r="348" ht="15.75" customHeight="1" s="709"/>
    <row r="349" ht="15.75" customHeight="1" s="709"/>
    <row r="350" ht="15.75" customHeight="1" s="709"/>
    <row r="351" ht="15.75" customHeight="1" s="709"/>
    <row r="352" ht="15.75" customHeight="1" s="709"/>
    <row r="353" ht="15.75" customHeight="1" s="709"/>
    <row r="354" ht="15.75" customHeight="1" s="709"/>
    <row r="355" ht="15.75" customHeight="1" s="709"/>
    <row r="356" ht="15.75" customHeight="1" s="709"/>
    <row r="357" ht="15.75" customHeight="1" s="709"/>
    <row r="358" ht="15.75" customHeight="1" s="709"/>
    <row r="359" ht="15.75" customHeight="1" s="709"/>
    <row r="360" ht="15.75" customHeight="1" s="709"/>
    <row r="361" ht="15.75" customHeight="1" s="709"/>
    <row r="362" ht="15.75" customHeight="1" s="709"/>
    <row r="363" ht="15.75" customHeight="1" s="709"/>
    <row r="364" ht="15.75" customHeight="1" s="709"/>
    <row r="365" ht="15.75" customHeight="1" s="709"/>
    <row r="366" ht="15.75" customHeight="1" s="709"/>
    <row r="367" ht="15.75" customHeight="1" s="709"/>
    <row r="368" ht="15.75" customHeight="1" s="709"/>
    <row r="369" ht="15.75" customHeight="1" s="709"/>
    <row r="370" ht="15.75" customHeight="1" s="709"/>
    <row r="371" ht="15.75" customHeight="1" s="709"/>
    <row r="372" ht="15.75" customHeight="1" s="709"/>
    <row r="373" ht="15.75" customHeight="1" s="709"/>
    <row r="374" ht="15.75" customHeight="1" s="709"/>
    <row r="375" ht="15.75" customHeight="1" s="709"/>
    <row r="376" ht="15.75" customHeight="1" s="709"/>
    <row r="377" ht="15.75" customHeight="1" s="709"/>
    <row r="378" ht="15.75" customHeight="1" s="709"/>
    <row r="379" ht="15.75" customHeight="1" s="709"/>
    <row r="380" ht="15.75" customHeight="1" s="709"/>
    <row r="381" ht="15.75" customHeight="1" s="709"/>
    <row r="382" ht="15.75" customHeight="1" s="709"/>
    <row r="383" ht="15.75" customHeight="1" s="709"/>
    <row r="384" ht="15.75" customHeight="1" s="709"/>
    <row r="385" ht="15.75" customHeight="1" s="709"/>
    <row r="386" ht="15.75" customHeight="1" s="709"/>
    <row r="387" ht="15.75" customHeight="1" s="709"/>
    <row r="388" ht="15.75" customHeight="1" s="709"/>
    <row r="389" ht="15.75" customHeight="1" s="709"/>
    <row r="390" ht="15.75" customHeight="1" s="709"/>
    <row r="391" ht="15.75" customHeight="1" s="709"/>
    <row r="392" ht="15.75" customHeight="1" s="709"/>
    <row r="393" ht="15.75" customHeight="1" s="709"/>
    <row r="394" ht="15.75" customHeight="1" s="709"/>
    <row r="395" ht="15.75" customHeight="1" s="709"/>
    <row r="396" ht="15.75" customHeight="1" s="709"/>
    <row r="397" ht="15.75" customHeight="1" s="709"/>
    <row r="398" ht="15.75" customHeight="1" s="709"/>
    <row r="399" ht="15.75" customHeight="1" s="709"/>
    <row r="400" ht="15.75" customHeight="1" s="709"/>
    <row r="401" ht="15.75" customHeight="1" s="709"/>
    <row r="402" ht="15.75" customHeight="1" s="709"/>
    <row r="403" ht="15.75" customHeight="1" s="709"/>
    <row r="404" ht="15.75" customHeight="1" s="709"/>
    <row r="405" ht="15.75" customHeight="1" s="709"/>
    <row r="406" ht="15.75" customHeight="1" s="709"/>
    <row r="407" ht="15.75" customHeight="1" s="709"/>
    <row r="408" ht="15.75" customHeight="1" s="709"/>
    <row r="409" ht="15.75" customHeight="1" s="709"/>
    <row r="410" ht="15.75" customHeight="1" s="709"/>
    <row r="411" ht="15.75" customHeight="1" s="709"/>
    <row r="412" ht="15.75" customHeight="1" s="709"/>
    <row r="413" ht="15.75" customHeight="1" s="709"/>
    <row r="414" ht="15.75" customHeight="1" s="709"/>
    <row r="415" ht="15.75" customHeight="1" s="709"/>
    <row r="416" ht="15.75" customHeight="1" s="709"/>
    <row r="417" ht="15.75" customHeight="1" s="709"/>
    <row r="418" ht="15.75" customHeight="1" s="709"/>
    <row r="419" ht="15.75" customHeight="1" s="709"/>
    <row r="420" ht="15.75" customHeight="1" s="709"/>
    <row r="421" ht="15.75" customHeight="1" s="709"/>
    <row r="422" ht="15.75" customHeight="1" s="709"/>
    <row r="423" ht="15.75" customHeight="1" s="709"/>
    <row r="424" ht="15.75" customHeight="1" s="709"/>
    <row r="425" ht="15.75" customHeight="1" s="709"/>
    <row r="426" ht="15.75" customHeight="1" s="709"/>
    <row r="427" ht="15.75" customHeight="1" s="709"/>
    <row r="428" ht="15.75" customHeight="1" s="709"/>
    <row r="429" ht="15.75" customHeight="1" s="709"/>
    <row r="430" ht="15.75" customHeight="1" s="709"/>
    <row r="431" ht="15.75" customHeight="1" s="709"/>
    <row r="432" ht="15.75" customHeight="1" s="709"/>
    <row r="433" ht="15.75" customHeight="1" s="709"/>
    <row r="434" ht="15.75" customHeight="1" s="709"/>
    <row r="435" ht="15.75" customHeight="1" s="709"/>
    <row r="436" ht="15.75" customHeight="1" s="709"/>
    <row r="437" ht="15.75" customHeight="1" s="709"/>
    <row r="438" ht="15.75" customHeight="1" s="709"/>
    <row r="439" ht="15.75" customHeight="1" s="709"/>
    <row r="440" ht="15.75" customHeight="1" s="709"/>
    <row r="441" ht="15.75" customHeight="1" s="709"/>
    <row r="442" ht="15.75" customHeight="1" s="709"/>
    <row r="443" ht="15.75" customHeight="1" s="709"/>
    <row r="444" ht="15.75" customHeight="1" s="709"/>
    <row r="445" ht="15.75" customHeight="1" s="709"/>
    <row r="446" ht="15.75" customHeight="1" s="709"/>
    <row r="447" ht="15.75" customHeight="1" s="709"/>
    <row r="448" ht="15.75" customHeight="1" s="709"/>
    <row r="449" ht="15.75" customHeight="1" s="709"/>
    <row r="450" ht="15.75" customHeight="1" s="709"/>
    <row r="451" ht="15.75" customHeight="1" s="709"/>
    <row r="452" ht="15.75" customHeight="1" s="709"/>
    <row r="453" ht="15.75" customHeight="1" s="709"/>
    <row r="454" ht="15.75" customHeight="1" s="709"/>
    <row r="455" ht="15.75" customHeight="1" s="709"/>
    <row r="456" ht="15.75" customHeight="1" s="709"/>
    <row r="457" ht="15.75" customHeight="1" s="709"/>
    <row r="458" ht="15.75" customHeight="1" s="709"/>
    <row r="459" ht="15.75" customHeight="1" s="709"/>
    <row r="460" ht="15.75" customHeight="1" s="709"/>
    <row r="461" ht="15.75" customHeight="1" s="709"/>
    <row r="462" ht="15.75" customHeight="1" s="709"/>
    <row r="463" ht="15.75" customHeight="1" s="709"/>
    <row r="464" ht="15.75" customHeight="1" s="709"/>
    <row r="465" ht="15.75" customHeight="1" s="709"/>
    <row r="466" ht="15.75" customHeight="1" s="709"/>
    <row r="467" ht="15.75" customHeight="1" s="709"/>
    <row r="468" ht="15.75" customHeight="1" s="709"/>
    <row r="469" ht="15.75" customHeight="1" s="709"/>
    <row r="470" ht="15.75" customHeight="1" s="709"/>
    <row r="471" ht="15.75" customHeight="1" s="709"/>
    <row r="472" ht="15.75" customHeight="1" s="709"/>
    <row r="473" ht="15.75" customHeight="1" s="709"/>
    <row r="474" ht="15.75" customHeight="1" s="709"/>
    <row r="475" ht="15.75" customHeight="1" s="709"/>
    <row r="476" ht="15.75" customHeight="1" s="709"/>
    <row r="477" ht="15.75" customHeight="1" s="709"/>
    <row r="478" ht="15.75" customHeight="1" s="709"/>
    <row r="479" ht="15.75" customHeight="1" s="709"/>
    <row r="480" ht="15.75" customHeight="1" s="709"/>
    <row r="481" ht="15.75" customHeight="1" s="709"/>
    <row r="482" ht="15.75" customHeight="1" s="709"/>
    <row r="483" ht="15.75" customHeight="1" s="709"/>
    <row r="484" ht="15.75" customHeight="1" s="709"/>
    <row r="485" ht="15.75" customHeight="1" s="709"/>
    <row r="486" ht="15.75" customHeight="1" s="709"/>
    <row r="487" ht="15.75" customHeight="1" s="709"/>
    <row r="488" ht="15.75" customHeight="1" s="709"/>
    <row r="489" ht="15.75" customHeight="1" s="709"/>
    <row r="490" ht="15.75" customHeight="1" s="709"/>
    <row r="491" ht="15.75" customHeight="1" s="709"/>
    <row r="492" ht="15.75" customHeight="1" s="709"/>
    <row r="493" ht="15.75" customHeight="1" s="709"/>
    <row r="494" ht="15.75" customHeight="1" s="709"/>
    <row r="495" ht="15.75" customHeight="1" s="709"/>
    <row r="496" ht="15.75" customHeight="1" s="709"/>
    <row r="497" ht="15.75" customHeight="1" s="709"/>
    <row r="498" ht="15.75" customHeight="1" s="709"/>
    <row r="499" ht="15.75" customHeight="1" s="709"/>
    <row r="500" ht="15.75" customHeight="1" s="709"/>
    <row r="501" ht="15.75" customHeight="1" s="709"/>
    <row r="502" ht="15.75" customHeight="1" s="709"/>
    <row r="503" ht="15.75" customHeight="1" s="709"/>
    <row r="504" ht="15.75" customHeight="1" s="709"/>
    <row r="505" ht="15.75" customHeight="1" s="709"/>
    <row r="506" ht="15.75" customHeight="1" s="709"/>
    <row r="507" ht="15.75" customHeight="1" s="709"/>
    <row r="508" ht="15.75" customHeight="1" s="709"/>
    <row r="509" ht="15.75" customHeight="1" s="709"/>
    <row r="510" ht="15.75" customHeight="1" s="709"/>
    <row r="511" ht="15.75" customHeight="1" s="709"/>
    <row r="512" ht="15.75" customHeight="1" s="709"/>
    <row r="513" ht="15.75" customHeight="1" s="709"/>
    <row r="514" ht="15.75" customHeight="1" s="709"/>
    <row r="515" ht="15.75" customHeight="1" s="709"/>
    <row r="516" ht="15.75" customHeight="1" s="709"/>
    <row r="517" ht="15.75" customHeight="1" s="709"/>
    <row r="518" ht="15.75" customHeight="1" s="709"/>
    <row r="519" ht="15.75" customHeight="1" s="709"/>
    <row r="520" ht="15.75" customHeight="1" s="709"/>
    <row r="521" ht="15.75" customHeight="1" s="709"/>
    <row r="522" ht="15.75" customHeight="1" s="709"/>
    <row r="523" ht="15.75" customHeight="1" s="709"/>
    <row r="524" ht="15.75" customHeight="1" s="709"/>
    <row r="525" ht="15.75" customHeight="1" s="709"/>
    <row r="526" ht="15.75" customHeight="1" s="709"/>
    <row r="527" ht="15.75" customHeight="1" s="709"/>
    <row r="528" ht="15.75" customHeight="1" s="709"/>
    <row r="529" ht="15.75" customHeight="1" s="709"/>
    <row r="530" ht="15.75" customHeight="1" s="709"/>
    <row r="531" ht="15.75" customHeight="1" s="709"/>
    <row r="532" ht="15.75" customHeight="1" s="709"/>
    <row r="533" ht="15.75" customHeight="1" s="709"/>
    <row r="534" ht="15.75" customHeight="1" s="709"/>
    <row r="535" ht="15.75" customHeight="1" s="709"/>
    <row r="536" ht="15.75" customHeight="1" s="709"/>
    <row r="537" ht="15.75" customHeight="1" s="709"/>
    <row r="538" ht="15.75" customHeight="1" s="709"/>
    <row r="539" ht="15.75" customHeight="1" s="709"/>
    <row r="540" ht="15.75" customHeight="1" s="709"/>
    <row r="541" ht="15.75" customHeight="1" s="709"/>
    <row r="542" ht="15.75" customHeight="1" s="709"/>
    <row r="543" ht="15.75" customHeight="1" s="709"/>
    <row r="544" ht="15.75" customHeight="1" s="709"/>
    <row r="545" ht="15.75" customHeight="1" s="709"/>
    <row r="546" ht="15.75" customHeight="1" s="709"/>
    <row r="547" ht="15.75" customHeight="1" s="709"/>
    <row r="548" ht="15.75" customHeight="1" s="709"/>
    <row r="549" ht="15.75" customHeight="1" s="709"/>
    <row r="550" ht="15.75" customHeight="1" s="709"/>
    <row r="551" ht="15.75" customHeight="1" s="709"/>
    <row r="552" ht="15.75" customHeight="1" s="709"/>
    <row r="553" ht="15.75" customHeight="1" s="709"/>
    <row r="554" ht="15.75" customHeight="1" s="709"/>
    <row r="555" ht="15.75" customHeight="1" s="709"/>
    <row r="556" ht="15.75" customHeight="1" s="709"/>
    <row r="557" ht="15.75" customHeight="1" s="709"/>
    <row r="558" ht="15.75" customHeight="1" s="709"/>
    <row r="559" ht="15.75" customHeight="1" s="709"/>
    <row r="560" ht="15.75" customHeight="1" s="709"/>
    <row r="561" ht="15.75" customHeight="1" s="709"/>
    <row r="562" ht="15.75" customHeight="1" s="709"/>
    <row r="563" ht="15.75" customHeight="1" s="709"/>
    <row r="564" ht="15.75" customHeight="1" s="709"/>
    <row r="565" ht="15.75" customHeight="1" s="709"/>
    <row r="566" ht="15.75" customHeight="1" s="709"/>
    <row r="567" ht="15.75" customHeight="1" s="709"/>
    <row r="568" ht="15.75" customHeight="1" s="709"/>
    <row r="569" ht="15.75" customHeight="1" s="709"/>
    <row r="570" ht="15.75" customHeight="1" s="709"/>
    <row r="571" ht="15.75" customHeight="1" s="709"/>
    <row r="572" ht="15.75" customHeight="1" s="709"/>
    <row r="573" ht="15.75" customHeight="1" s="709"/>
    <row r="574" ht="15.75" customHeight="1" s="709"/>
    <row r="575" ht="15.75" customHeight="1" s="709"/>
    <row r="576" ht="15.75" customHeight="1" s="709"/>
    <row r="577" ht="15.75" customHeight="1" s="709"/>
    <row r="578" ht="15.75" customHeight="1" s="709"/>
    <row r="579" ht="15.75" customHeight="1" s="709"/>
    <row r="580" ht="15.75" customHeight="1" s="709"/>
    <row r="581" ht="15.75" customHeight="1" s="709"/>
    <row r="582" ht="15.75" customHeight="1" s="709"/>
    <row r="583" ht="15.75" customHeight="1" s="709"/>
    <row r="584" ht="15.75" customHeight="1" s="709"/>
    <row r="585" ht="15.75" customHeight="1" s="709"/>
    <row r="586" ht="15.75" customHeight="1" s="709"/>
    <row r="587" ht="15.75" customHeight="1" s="709"/>
    <row r="588" ht="15.75" customHeight="1" s="709"/>
    <row r="589" ht="15.75" customHeight="1" s="709"/>
    <row r="590" ht="15.75" customHeight="1" s="709"/>
    <row r="591" ht="15.75" customHeight="1" s="709"/>
    <row r="592" ht="15.75" customHeight="1" s="709"/>
    <row r="593" ht="15.75" customHeight="1" s="709"/>
    <row r="594" ht="15.75" customHeight="1" s="709"/>
    <row r="595" ht="15.75" customHeight="1" s="709"/>
    <row r="596" ht="15.75" customHeight="1" s="709"/>
    <row r="597" ht="15.75" customHeight="1" s="709"/>
    <row r="598" ht="15.75" customHeight="1" s="709"/>
    <row r="599" ht="15.75" customHeight="1" s="709"/>
    <row r="600" ht="15.75" customHeight="1" s="709"/>
    <row r="601" ht="15.75" customHeight="1" s="709"/>
    <row r="602" ht="15.75" customHeight="1" s="709"/>
    <row r="603" ht="15.75" customHeight="1" s="709"/>
    <row r="604" ht="15.75" customHeight="1" s="709"/>
    <row r="605" ht="15.75" customHeight="1" s="709"/>
    <row r="606" ht="15.75" customHeight="1" s="709"/>
    <row r="607" ht="15.75" customHeight="1" s="709"/>
    <row r="608" ht="15.75" customHeight="1" s="709"/>
    <row r="609" ht="15.75" customHeight="1" s="709"/>
    <row r="610" ht="15.75" customHeight="1" s="709"/>
    <row r="611" ht="15.75" customHeight="1" s="709"/>
    <row r="612" ht="15.75" customHeight="1" s="709"/>
    <row r="613" ht="15.75" customHeight="1" s="709"/>
    <row r="614" ht="15.75" customHeight="1" s="709"/>
    <row r="615" ht="15.75" customHeight="1" s="709"/>
    <row r="616" ht="15.75" customHeight="1" s="709"/>
    <row r="617" ht="15.75" customHeight="1" s="709"/>
    <row r="618" ht="15.75" customHeight="1" s="709"/>
    <row r="619" ht="15.75" customHeight="1" s="709"/>
    <row r="620" ht="15.75" customHeight="1" s="709"/>
    <row r="621" ht="15.75" customHeight="1" s="709"/>
    <row r="622" ht="15.75" customHeight="1" s="709"/>
    <row r="623" ht="15.75" customHeight="1" s="709"/>
    <row r="624" ht="15.75" customHeight="1" s="709"/>
    <row r="625" ht="15.75" customHeight="1" s="709"/>
    <row r="626" ht="15.75" customHeight="1" s="709"/>
    <row r="627" ht="15.75" customHeight="1" s="709"/>
    <row r="628" ht="15.75" customHeight="1" s="709"/>
    <row r="629" ht="15.75" customHeight="1" s="709"/>
    <row r="630" ht="15.75" customHeight="1" s="709"/>
    <row r="631" ht="15.75" customHeight="1" s="709"/>
    <row r="632" ht="15.75" customHeight="1" s="709"/>
    <row r="633" ht="15.75" customHeight="1" s="709"/>
    <row r="634" ht="15.75" customHeight="1" s="709"/>
    <row r="635" ht="15.75" customHeight="1" s="709"/>
    <row r="636" ht="15.75" customHeight="1" s="709"/>
    <row r="637" ht="15.75" customHeight="1" s="709"/>
    <row r="638" ht="15.75" customHeight="1" s="709"/>
    <row r="639" ht="15.75" customHeight="1" s="709"/>
    <row r="640" ht="15.75" customHeight="1" s="709"/>
    <row r="641" ht="15.75" customHeight="1" s="709"/>
    <row r="642" ht="15.75" customHeight="1" s="709"/>
    <row r="643" ht="15.75" customHeight="1" s="709"/>
    <row r="644" ht="15.75" customHeight="1" s="709"/>
    <row r="645" ht="15.75" customHeight="1" s="709"/>
    <row r="646" ht="15.75" customHeight="1" s="709"/>
    <row r="647" ht="15.75" customHeight="1" s="709"/>
    <row r="648" ht="15.75" customHeight="1" s="709"/>
    <row r="649" ht="15.75" customHeight="1" s="709"/>
    <row r="650" ht="15.75" customHeight="1" s="709"/>
    <row r="651" ht="15.75" customHeight="1" s="709"/>
    <row r="652" ht="15.75" customHeight="1" s="709"/>
    <row r="653" ht="15.75" customHeight="1" s="709"/>
    <row r="654" ht="15.75" customHeight="1" s="709"/>
    <row r="655" ht="15.75" customHeight="1" s="709"/>
    <row r="656" ht="15.75" customHeight="1" s="709"/>
    <row r="657" ht="15.75" customHeight="1" s="709"/>
    <row r="658" ht="15.75" customHeight="1" s="709"/>
    <row r="659" ht="15.75" customHeight="1" s="709"/>
    <row r="660" ht="15.75" customHeight="1" s="709"/>
    <row r="661" ht="15.75" customHeight="1" s="709"/>
    <row r="662" ht="15.75" customHeight="1" s="709"/>
    <row r="663" ht="15.75" customHeight="1" s="709"/>
    <row r="664" ht="15.75" customHeight="1" s="709"/>
    <row r="665" ht="15.75" customHeight="1" s="709"/>
    <row r="666" ht="15.75" customHeight="1" s="709"/>
    <row r="667" ht="15.75" customHeight="1" s="709"/>
    <row r="668" ht="15.75" customHeight="1" s="709"/>
    <row r="669" ht="15.75" customHeight="1" s="709"/>
    <row r="670" ht="15.75" customHeight="1" s="709"/>
    <row r="671" ht="15.75" customHeight="1" s="709"/>
    <row r="672" ht="15.75" customHeight="1" s="709"/>
    <row r="673" ht="15.75" customHeight="1" s="709"/>
    <row r="674" ht="15.75" customHeight="1" s="709"/>
    <row r="675" ht="15.75" customHeight="1" s="709"/>
    <row r="676" ht="15.75" customHeight="1" s="709"/>
    <row r="677" ht="15.75" customHeight="1" s="709"/>
    <row r="678" ht="15.75" customHeight="1" s="709"/>
    <row r="679" ht="15.75" customHeight="1" s="709"/>
    <row r="680" ht="15.75" customHeight="1" s="709"/>
    <row r="681" ht="15.75" customHeight="1" s="709"/>
    <row r="682" ht="15.75" customHeight="1" s="709"/>
    <row r="683" ht="15.75" customHeight="1" s="709"/>
    <row r="684" ht="15.75" customHeight="1" s="709"/>
    <row r="685" ht="15.75" customHeight="1" s="709"/>
    <row r="686" ht="15.75" customHeight="1" s="709"/>
    <row r="687" ht="15.75" customHeight="1" s="709"/>
    <row r="688" ht="15.75" customHeight="1" s="709"/>
    <row r="689" ht="15.75" customHeight="1" s="709"/>
    <row r="690" ht="15.75" customHeight="1" s="709"/>
    <row r="691" ht="15.75" customHeight="1" s="709"/>
    <row r="692" ht="15.75" customHeight="1" s="709"/>
    <row r="693" ht="15.75" customHeight="1" s="709"/>
    <row r="694" ht="15.75" customHeight="1" s="709"/>
    <row r="695" ht="15.75" customHeight="1" s="709"/>
    <row r="696" ht="15.75" customHeight="1" s="709"/>
    <row r="697" ht="15.75" customHeight="1" s="709"/>
    <row r="698" ht="15.75" customHeight="1" s="709"/>
    <row r="699" ht="15.75" customHeight="1" s="709"/>
    <row r="700" ht="15.75" customHeight="1" s="709"/>
    <row r="701" ht="15.75" customHeight="1" s="709"/>
    <row r="702" ht="15.75" customHeight="1" s="709"/>
    <row r="703" ht="15.75" customHeight="1" s="709"/>
    <row r="704" ht="15.75" customHeight="1" s="709"/>
    <row r="705" ht="15.75" customHeight="1" s="709"/>
    <row r="706" ht="15.75" customHeight="1" s="709"/>
    <row r="707" ht="15.75" customHeight="1" s="709"/>
    <row r="708" ht="15.75" customHeight="1" s="709"/>
    <row r="709" ht="15.75" customHeight="1" s="709"/>
    <row r="710" ht="15.75" customHeight="1" s="709"/>
    <row r="711" ht="15.75" customHeight="1" s="709"/>
    <row r="712" ht="15.75" customHeight="1" s="709"/>
    <row r="713" ht="15.75" customHeight="1" s="709"/>
    <row r="714" ht="15.75" customHeight="1" s="709"/>
    <row r="715" ht="15.75" customHeight="1" s="709"/>
    <row r="716" ht="15.75" customHeight="1" s="709"/>
    <row r="717" ht="15.75" customHeight="1" s="709"/>
    <row r="718" ht="15.75" customHeight="1" s="709"/>
    <row r="719" ht="15.75" customHeight="1" s="709"/>
    <row r="720" ht="15.75" customHeight="1" s="709"/>
    <row r="721" ht="15.75" customHeight="1" s="709"/>
    <row r="722" ht="15.75" customHeight="1" s="709"/>
    <row r="723" ht="15.75" customHeight="1" s="709"/>
    <row r="724" ht="15.75" customHeight="1" s="709"/>
    <row r="725" ht="15.75" customHeight="1" s="709"/>
    <row r="726" ht="15.75" customHeight="1" s="709"/>
    <row r="727" ht="15.75" customHeight="1" s="709"/>
    <row r="728" ht="15.75" customHeight="1" s="709"/>
    <row r="729" ht="15.75" customHeight="1" s="709"/>
    <row r="730" ht="15.75" customHeight="1" s="709"/>
    <row r="731" ht="15.75" customHeight="1" s="709"/>
    <row r="732" ht="15.75" customHeight="1" s="709"/>
    <row r="733" ht="15.75" customHeight="1" s="709"/>
    <row r="734" ht="15.75" customHeight="1" s="709"/>
    <row r="735" ht="15.75" customHeight="1" s="709"/>
    <row r="736" ht="15.75" customHeight="1" s="709"/>
    <row r="737" ht="15.75" customHeight="1" s="709"/>
    <row r="738" ht="15.75" customHeight="1" s="709"/>
    <row r="739" ht="15.75" customHeight="1" s="709"/>
    <row r="740" ht="15.75" customHeight="1" s="709"/>
    <row r="741" ht="15.75" customHeight="1" s="709"/>
    <row r="742" ht="15.75" customHeight="1" s="709"/>
    <row r="743" ht="15.75" customHeight="1" s="709"/>
    <row r="744" ht="15.75" customHeight="1" s="709"/>
    <row r="745" ht="15.75" customHeight="1" s="709"/>
    <row r="746" ht="15.75" customHeight="1" s="709"/>
    <row r="747" ht="15.75" customHeight="1" s="709"/>
    <row r="748" ht="15.75" customHeight="1" s="709"/>
    <row r="749" ht="15.75" customHeight="1" s="709"/>
    <row r="750" ht="15.75" customHeight="1" s="709"/>
    <row r="751" ht="15.75" customHeight="1" s="709"/>
    <row r="752" ht="15.75" customHeight="1" s="709"/>
    <row r="753" ht="15.75" customHeight="1" s="709"/>
    <row r="754" ht="15.75" customHeight="1" s="709"/>
    <row r="755" ht="15.75" customHeight="1" s="709"/>
    <row r="756" ht="15.75" customHeight="1" s="709"/>
    <row r="757" ht="15.75" customHeight="1" s="709"/>
    <row r="758" ht="15.75" customHeight="1" s="709"/>
    <row r="759" ht="15.75" customHeight="1" s="709"/>
    <row r="760" ht="15.75" customHeight="1" s="709"/>
    <row r="761" ht="15.75" customHeight="1" s="709"/>
    <row r="762" ht="15.75" customHeight="1" s="709"/>
    <row r="763" ht="15.75" customHeight="1" s="709"/>
    <row r="764" ht="15.75" customHeight="1" s="709"/>
    <row r="765" ht="15.75" customHeight="1" s="709"/>
    <row r="766" ht="15.75" customHeight="1" s="709"/>
    <row r="767" ht="15.75" customHeight="1" s="709"/>
    <row r="768" ht="15.75" customHeight="1" s="709"/>
    <row r="769" ht="15.75" customHeight="1" s="709"/>
    <row r="770" ht="15.75" customHeight="1" s="709"/>
    <row r="771" ht="15.75" customHeight="1" s="709"/>
    <row r="772" ht="15.75" customHeight="1" s="709"/>
    <row r="773" ht="15.75" customHeight="1" s="709"/>
    <row r="774" ht="15.75" customHeight="1" s="709"/>
    <row r="775" ht="15.75" customHeight="1" s="709"/>
    <row r="776" ht="15.75" customHeight="1" s="709"/>
    <row r="777" ht="15.75" customHeight="1" s="709"/>
    <row r="778" ht="15.75" customHeight="1" s="709"/>
    <row r="779" ht="15.75" customHeight="1" s="709"/>
    <row r="780" ht="15.75" customHeight="1" s="709"/>
    <row r="781" ht="15.75" customHeight="1" s="709"/>
    <row r="782" ht="15.75" customHeight="1" s="709"/>
    <row r="783" ht="15.75" customHeight="1" s="709"/>
    <row r="784" ht="15.75" customHeight="1" s="709"/>
    <row r="785" ht="15.75" customHeight="1" s="709"/>
    <row r="786" ht="15.75" customHeight="1" s="709"/>
    <row r="787" ht="15.75" customHeight="1" s="709"/>
    <row r="788" ht="15.75" customHeight="1" s="709"/>
    <row r="789" ht="15.75" customHeight="1" s="709"/>
    <row r="790" ht="15.75" customHeight="1" s="709"/>
    <row r="791" ht="15.75" customHeight="1" s="709"/>
    <row r="792" ht="15.75" customHeight="1" s="709"/>
    <row r="793" ht="15.75" customHeight="1" s="709"/>
    <row r="794" ht="15.75" customHeight="1" s="709"/>
    <row r="795" ht="15.75" customHeight="1" s="709"/>
    <row r="796" ht="15.75" customHeight="1" s="709"/>
    <row r="797" ht="15.75" customHeight="1" s="709"/>
    <row r="798" ht="15.75" customHeight="1" s="709"/>
    <row r="799" ht="15.75" customHeight="1" s="709"/>
    <row r="800" ht="15.75" customHeight="1" s="709"/>
    <row r="801" ht="15.75" customHeight="1" s="709"/>
    <row r="802" ht="15.75" customHeight="1" s="709"/>
    <row r="803" ht="15.75" customHeight="1" s="709"/>
    <row r="804" ht="15.75" customHeight="1" s="709"/>
    <row r="805" ht="15.75" customHeight="1" s="709"/>
    <row r="806" ht="15.75" customHeight="1" s="709"/>
    <row r="807" ht="15.75" customHeight="1" s="709"/>
    <row r="808" ht="15.75" customHeight="1" s="709"/>
    <row r="809" ht="15.75" customHeight="1" s="709"/>
    <row r="810" ht="15.75" customHeight="1" s="709"/>
    <row r="811" ht="15.75" customHeight="1" s="709"/>
    <row r="812" ht="15.75" customHeight="1" s="709"/>
    <row r="813" ht="15.75" customHeight="1" s="709"/>
    <row r="814" ht="15.75" customHeight="1" s="709"/>
    <row r="815" ht="15.75" customHeight="1" s="709"/>
    <row r="816" ht="15.75" customHeight="1" s="709"/>
    <row r="817" ht="15.75" customHeight="1" s="709"/>
    <row r="818" ht="15.75" customHeight="1" s="709"/>
    <row r="819" ht="15.75" customHeight="1" s="709"/>
    <row r="820" ht="15.75" customHeight="1" s="709"/>
    <row r="821" ht="15.75" customHeight="1" s="709"/>
    <row r="822" ht="15.75" customHeight="1" s="709"/>
    <row r="823" ht="15.75" customHeight="1" s="709"/>
    <row r="824" ht="15.75" customHeight="1" s="709"/>
    <row r="825" ht="15.75" customHeight="1" s="709"/>
    <row r="826" ht="15.75" customHeight="1" s="709"/>
    <row r="827" ht="15.75" customHeight="1" s="709"/>
    <row r="828" ht="15.75" customHeight="1" s="709"/>
    <row r="829" ht="15.75" customHeight="1" s="709"/>
    <row r="830" ht="15.75" customHeight="1" s="709"/>
    <row r="831" ht="15.75" customHeight="1" s="709"/>
    <row r="832" ht="15.75" customHeight="1" s="709"/>
    <row r="833" ht="15.75" customHeight="1" s="709"/>
    <row r="834" ht="15.75" customHeight="1" s="709"/>
    <row r="835" ht="15.75" customHeight="1" s="709"/>
    <row r="836" ht="15.75" customHeight="1" s="709"/>
    <row r="837" ht="15.75" customHeight="1" s="709"/>
    <row r="838" ht="15.75" customHeight="1" s="709"/>
    <row r="839" ht="15.75" customHeight="1" s="709"/>
    <row r="840" ht="15.75" customHeight="1" s="709"/>
    <row r="841" ht="15.75" customHeight="1" s="709"/>
    <row r="842" ht="15.75" customHeight="1" s="709"/>
    <row r="843" ht="15.75" customHeight="1" s="709"/>
    <row r="844" ht="15.75" customHeight="1" s="709"/>
    <row r="845" ht="15.75" customHeight="1" s="709"/>
    <row r="846" ht="15.75" customHeight="1" s="709"/>
    <row r="847" ht="15.75" customHeight="1" s="709"/>
    <row r="848" ht="15.75" customHeight="1" s="709"/>
    <row r="849" ht="15.75" customHeight="1" s="709"/>
    <row r="850" ht="15.75" customHeight="1" s="709"/>
    <row r="851" ht="15.75" customHeight="1" s="709"/>
    <row r="852" ht="15.75" customHeight="1" s="709"/>
    <row r="853" ht="15.75" customHeight="1" s="709"/>
    <row r="854" ht="15.75" customHeight="1" s="709"/>
    <row r="855" ht="15.75" customHeight="1" s="709"/>
    <row r="856" ht="15.75" customHeight="1" s="709"/>
    <row r="857" ht="15.75" customHeight="1" s="709"/>
    <row r="858" ht="15.75" customHeight="1" s="709"/>
    <row r="859" ht="15.75" customHeight="1" s="709"/>
    <row r="860" ht="15.75" customHeight="1" s="709"/>
    <row r="861" ht="15.75" customHeight="1" s="709"/>
    <row r="862" ht="15.75" customHeight="1" s="709"/>
    <row r="863" ht="15.75" customHeight="1" s="709"/>
    <row r="864" ht="15.75" customHeight="1" s="709"/>
    <row r="865" ht="15.75" customHeight="1" s="709"/>
    <row r="866" ht="15.75" customHeight="1" s="709"/>
    <row r="867" ht="15.75" customHeight="1" s="709"/>
    <row r="868" ht="15.75" customHeight="1" s="709"/>
    <row r="869" ht="15.75" customHeight="1" s="709"/>
    <row r="870" ht="15.75" customHeight="1" s="709"/>
    <row r="871" ht="15.75" customHeight="1" s="709"/>
    <row r="872" ht="15.75" customHeight="1" s="709"/>
    <row r="873" ht="15.75" customHeight="1" s="709"/>
    <row r="874" ht="15.75" customHeight="1" s="709"/>
    <row r="875" ht="15.75" customHeight="1" s="709"/>
    <row r="876" ht="15.75" customHeight="1" s="709"/>
    <row r="877" ht="15.75" customHeight="1" s="709"/>
    <row r="878" ht="15.75" customHeight="1" s="709"/>
    <row r="879" ht="15.75" customHeight="1" s="709"/>
    <row r="880" ht="15.75" customHeight="1" s="709"/>
    <row r="881" ht="15.75" customHeight="1" s="709"/>
    <row r="882" ht="15.75" customHeight="1" s="709"/>
    <row r="883" ht="15.75" customHeight="1" s="709"/>
    <row r="884" ht="15.75" customHeight="1" s="709"/>
    <row r="885" ht="15.75" customHeight="1" s="709"/>
    <row r="886" ht="15.75" customHeight="1" s="709"/>
    <row r="887" ht="15.75" customHeight="1" s="709"/>
    <row r="888" ht="15.75" customHeight="1" s="709"/>
    <row r="889" ht="15.75" customHeight="1" s="709"/>
    <row r="890" ht="15.75" customHeight="1" s="709"/>
    <row r="891" ht="15.75" customHeight="1" s="709"/>
    <row r="892" ht="15.75" customHeight="1" s="709"/>
    <row r="893" ht="15.75" customHeight="1" s="709"/>
    <row r="894" ht="15.75" customHeight="1" s="709"/>
    <row r="895" ht="15.75" customHeight="1" s="709"/>
    <row r="896" ht="15.75" customHeight="1" s="709"/>
    <row r="897" ht="15.75" customHeight="1" s="709"/>
    <row r="898" ht="15.75" customHeight="1" s="709"/>
    <row r="899" ht="15.75" customHeight="1" s="709"/>
    <row r="900" ht="15.75" customHeight="1" s="709"/>
    <row r="901" ht="15.75" customHeight="1" s="709"/>
    <row r="902" ht="15.75" customHeight="1" s="709"/>
    <row r="903" ht="15.75" customHeight="1" s="709"/>
    <row r="904" ht="15.75" customHeight="1" s="709"/>
    <row r="905" ht="15.75" customHeight="1" s="709"/>
    <row r="906" ht="15.75" customHeight="1" s="709"/>
    <row r="907" ht="15.75" customHeight="1" s="709"/>
    <row r="908" ht="15.75" customHeight="1" s="709"/>
    <row r="909" ht="15.75" customHeight="1" s="709"/>
    <row r="910" ht="15.75" customHeight="1" s="709"/>
    <row r="911" ht="15.75" customHeight="1" s="709"/>
    <row r="912" ht="15.75" customHeight="1" s="709"/>
    <row r="913" ht="15.75" customHeight="1" s="709"/>
    <row r="914" ht="15.75" customHeight="1" s="709"/>
    <row r="915" ht="15.75" customHeight="1" s="709"/>
    <row r="916" ht="15.75" customHeight="1" s="709"/>
    <row r="917" ht="15.75" customHeight="1" s="709"/>
    <row r="918" ht="15.75" customHeight="1" s="709"/>
    <row r="919" ht="15.75" customHeight="1" s="709"/>
    <row r="920" ht="15.75" customHeight="1" s="709"/>
    <row r="921" ht="15.75" customHeight="1" s="709"/>
    <row r="922" ht="15.75" customHeight="1" s="709"/>
    <row r="923" ht="15.75" customHeight="1" s="709"/>
    <row r="924" ht="15.75" customHeight="1" s="709"/>
    <row r="925" ht="15.75" customHeight="1" s="709"/>
    <row r="926" ht="15.75" customHeight="1" s="709"/>
    <row r="927" ht="15.75" customHeight="1" s="709"/>
    <row r="928" ht="15.75" customHeight="1" s="709"/>
    <row r="929" ht="15.75" customHeight="1" s="709"/>
    <row r="930" ht="15.75" customHeight="1" s="709"/>
    <row r="931" ht="15.75" customHeight="1" s="709"/>
    <row r="932" ht="15.75" customHeight="1" s="709"/>
    <row r="933" ht="15.75" customHeight="1" s="709"/>
    <row r="934" ht="15.75" customHeight="1" s="709"/>
    <row r="935" ht="15.75" customHeight="1" s="709"/>
    <row r="936" ht="15.75" customHeight="1" s="709"/>
    <row r="937" ht="15.75" customHeight="1" s="709"/>
    <row r="938" ht="15.75" customHeight="1" s="709"/>
    <row r="939" ht="15.75" customHeight="1" s="709"/>
    <row r="940" ht="15.75" customHeight="1" s="709"/>
    <row r="941" ht="15.75" customHeight="1" s="709"/>
    <row r="942" ht="15.75" customHeight="1" s="709"/>
    <row r="943" ht="15.75" customHeight="1" s="709"/>
    <row r="944" ht="15.75" customHeight="1" s="709"/>
    <row r="945" ht="15.75" customHeight="1" s="709"/>
    <row r="946" ht="15.75" customHeight="1" s="709"/>
    <row r="947" ht="15.75" customHeight="1" s="709"/>
    <row r="948" ht="15.75" customHeight="1" s="709"/>
    <row r="949" ht="15.75" customHeight="1" s="709"/>
    <row r="950" ht="15.75" customHeight="1" s="709"/>
    <row r="951" ht="15.75" customHeight="1" s="709"/>
    <row r="952" ht="15.75" customHeight="1" s="709"/>
    <row r="953" ht="15.75" customHeight="1" s="709"/>
    <row r="954" ht="15.75" customHeight="1" s="709"/>
    <row r="955" ht="15.75" customHeight="1" s="709"/>
    <row r="956" ht="15.75" customHeight="1" s="709"/>
    <row r="957" ht="15.75" customHeight="1" s="709"/>
    <row r="958" ht="15.75" customHeight="1" s="709"/>
    <row r="959" ht="15.75" customHeight="1" s="709"/>
    <row r="960" ht="15.75" customHeight="1" s="709"/>
    <row r="961" ht="15.75" customHeight="1" s="709"/>
    <row r="962" ht="15.75" customHeight="1" s="709"/>
    <row r="963" ht="15.75" customHeight="1" s="709"/>
    <row r="964" ht="15.75" customHeight="1" s="709"/>
    <row r="965" ht="15.75" customHeight="1" s="709"/>
    <row r="966" ht="15.75" customHeight="1" s="709"/>
    <row r="967" ht="15.75" customHeight="1" s="709"/>
    <row r="968" ht="15.75" customHeight="1" s="709"/>
    <row r="969" ht="15.75" customHeight="1" s="709"/>
    <row r="970" ht="15.75" customHeight="1" s="709"/>
    <row r="971" ht="15.75" customHeight="1" s="709"/>
    <row r="972" ht="15.75" customHeight="1" s="709"/>
    <row r="973" ht="15.75" customHeight="1" s="709"/>
    <row r="974" ht="15.75" customHeight="1" s="709"/>
    <row r="975" ht="15.75" customHeight="1" s="709"/>
    <row r="976" ht="15.75" customHeight="1" s="709"/>
    <row r="977" ht="15.75" customHeight="1" s="709"/>
    <row r="978" ht="15.75" customHeight="1" s="709"/>
    <row r="979" ht="15.75" customHeight="1" s="709"/>
    <row r="980" ht="15.75" customHeight="1" s="709"/>
    <row r="981" ht="15.75" customHeight="1" s="709"/>
    <row r="982" ht="15.75" customHeight="1" s="709"/>
    <row r="983" ht="15.75" customHeight="1" s="709"/>
    <row r="984" ht="15.75" customHeight="1" s="709"/>
    <row r="985" ht="15.75" customHeight="1" s="709"/>
    <row r="986" ht="15.75" customHeight="1" s="709"/>
    <row r="987" ht="15.75" customHeight="1" s="709"/>
    <row r="988" ht="15.75" customHeight="1" s="709"/>
    <row r="989" ht="15.75" customHeight="1" s="709"/>
    <row r="990" ht="15.75" customHeight="1" s="709"/>
    <row r="991" ht="15.75" customHeight="1" s="709"/>
    <row r="992" ht="15.75" customHeight="1" s="709"/>
    <row r="993" ht="15.75" customHeight="1" s="709"/>
    <row r="994" ht="15.75" customHeight="1" s="709"/>
    <row r="995" ht="15.75" customHeight="1" s="709"/>
    <row r="996" ht="15.75" customHeight="1" s="709"/>
    <row r="997" ht="15.75" customHeight="1" s="709"/>
    <row r="998" ht="15.75" customHeight="1" s="709"/>
    <row r="999" ht="15.75" customHeight="1" s="709"/>
    <row r="1000" ht="15.75" customHeight="1" s="709"/>
  </sheetData>
  <mergeCells count="1">
    <mergeCell ref="B5:C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FFFF00"/>
    <outlinePr summaryBelow="0" summaryRight="0"/>
    <pageSetUpPr/>
  </sheetPr>
  <dimension ref="A1:F179"/>
  <sheetViews>
    <sheetView showGridLines="0" workbookViewId="0">
      <selection activeCell="A1" sqref="A1"/>
    </sheetView>
  </sheetViews>
  <sheetFormatPr baseColWidth="8" defaultColWidth="14.43" defaultRowHeight="15" customHeight="1" outlineLevelCol="0"/>
  <cols>
    <col width="5.43" customWidth="1" style="709" min="1" max="1"/>
    <col width="53.29" customWidth="1" style="709" min="2" max="2"/>
    <col width="10.43" customWidth="1" style="709" min="3" max="3"/>
    <col width="5" customWidth="1" style="709" min="4" max="6"/>
    <col width="17.29" customWidth="1" style="709" min="7" max="26"/>
  </cols>
  <sheetData>
    <row r="1" ht="6" customHeight="1" s="709">
      <c r="A1" s="14" t="n"/>
    </row>
    <row r="2" ht="12.75" customHeight="1" s="709">
      <c r="A2" s="15" t="inlineStr">
        <is>
          <t>Block</t>
        </is>
      </c>
      <c r="B2" s="16" t="inlineStr">
        <is>
          <t>Development by Block</t>
        </is>
      </c>
      <c r="C2" s="17" t="n"/>
      <c r="D2" s="18" t="n"/>
      <c r="E2" s="18" t="n"/>
      <c r="F2" s="18" t="n"/>
    </row>
    <row r="3" ht="12" customHeight="1" s="709">
      <c r="A3" s="19" t="n">
        <v>1</v>
      </c>
      <c r="B3" s="713" t="inlineStr">
        <is>
          <t>Residential</t>
        </is>
      </c>
      <c r="C3" s="21" t="n"/>
      <c r="D3" s="18" t="n"/>
      <c r="E3" s="18" t="n"/>
      <c r="F3" s="18" t="n"/>
    </row>
    <row r="4" ht="12.75" customHeight="1" s="709">
      <c r="A4" s="22" t="n"/>
      <c r="B4" s="714" t="inlineStr">
        <is>
          <t xml:space="preserve"> - Podium Apartments </t>
        </is>
      </c>
      <c r="C4" s="715">
        <f>'Development by Block'!E4</f>
        <v/>
      </c>
      <c r="D4" s="18" t="n"/>
      <c r="E4" s="18" t="n"/>
      <c r="F4" s="18" t="n"/>
    </row>
    <row r="5" ht="12.75" customHeight="1" s="709">
      <c r="A5" s="22" t="n"/>
      <c r="B5" s="714" t="inlineStr">
        <is>
          <t xml:space="preserve"> - Townhouses</t>
        </is>
      </c>
      <c r="C5" s="715">
        <f>'Development by Block'!E5</f>
        <v/>
      </c>
      <c r="D5" s="18" t="n"/>
      <c r="E5" s="18" t="n"/>
      <c r="F5" s="18" t="n"/>
    </row>
    <row r="6" ht="12.75" customHeight="1" s="709">
      <c r="A6" s="22" t="n"/>
      <c r="B6" s="714" t="inlineStr">
        <is>
          <t xml:space="preserve"> - Luxury High Rise Condos</t>
        </is>
      </c>
      <c r="C6" s="715">
        <f>'Development by Block'!E6</f>
        <v/>
      </c>
      <c r="D6" s="18" t="n"/>
      <c r="E6" s="18" t="n"/>
      <c r="F6" s="18" t="n"/>
    </row>
    <row r="7" ht="12.75" customHeight="1" s="709">
      <c r="A7" s="22" t="n"/>
      <c r="B7" s="714" t="inlineStr">
        <is>
          <t xml:space="preserve"> - Homeless Shelter</t>
        </is>
      </c>
      <c r="C7" s="715">
        <f>'Development by Block'!E7</f>
        <v/>
      </c>
      <c r="D7" s="18" t="n"/>
      <c r="E7" s="18" t="n"/>
      <c r="F7" s="18" t="n"/>
    </row>
    <row r="8" ht="12.75" customHeight="1" s="709">
      <c r="A8" s="22" t="n"/>
      <c r="B8" s="716" t="inlineStr">
        <is>
          <t>Office</t>
        </is>
      </c>
      <c r="C8" s="26" t="inlineStr">
        <is>
          <t>Buildings</t>
        </is>
      </c>
      <c r="D8" s="18" t="n"/>
      <c r="E8" s="18" t="n"/>
      <c r="F8" s="18" t="n"/>
    </row>
    <row r="9" ht="12.75" customHeight="1" s="709">
      <c r="A9" s="22" t="n"/>
      <c r="B9" s="714" t="inlineStr">
        <is>
          <t xml:space="preserve"> - Low-Rise Office Building 1-A / 1-B</t>
        </is>
      </c>
      <c r="C9" s="715">
        <f>'Development by Block'!E9</f>
        <v/>
      </c>
      <c r="D9" s="18" t="n"/>
      <c r="E9" s="18" t="n"/>
      <c r="F9" s="18" t="n"/>
    </row>
    <row r="10" ht="12.75" customHeight="1" s="709">
      <c r="A10" s="22" t="n"/>
      <c r="B10" s="714" t="inlineStr">
        <is>
          <t xml:space="preserve"> - Low-Rise Office Building 2</t>
        </is>
      </c>
      <c r="C10" s="715">
        <f>'Development by Block'!E10</f>
        <v/>
      </c>
      <c r="D10" s="18" t="n"/>
      <c r="E10" s="18" t="n"/>
      <c r="F10" s="18" t="n"/>
    </row>
    <row r="11" ht="12.75" customHeight="1" s="709">
      <c r="A11" s="22" t="n"/>
      <c r="B11" s="714" t="inlineStr">
        <is>
          <t xml:space="preserve"> - Mid-Rise Office Building</t>
        </is>
      </c>
      <c r="C11" s="715">
        <f>'Development by Block'!E11</f>
        <v/>
      </c>
      <c r="D11" s="18" t="n"/>
      <c r="E11" s="18" t="n"/>
      <c r="F11" s="18" t="n"/>
    </row>
    <row r="12" ht="12.75" customHeight="1" s="709">
      <c r="A12" s="22" t="n"/>
      <c r="B12" s="716" t="inlineStr">
        <is>
          <t>Retail</t>
        </is>
      </c>
      <c r="C12" s="26" t="inlineStr">
        <is>
          <t>Buildings</t>
        </is>
      </c>
      <c r="D12" s="18" t="n"/>
      <c r="E12" s="18" t="n"/>
      <c r="F12" s="18" t="n"/>
    </row>
    <row r="13" ht="12.75" customHeight="1" s="709">
      <c r="A13" s="22" t="n"/>
      <c r="B13" s="714" t="inlineStr">
        <is>
          <t xml:space="preserve"> - Neighborhood Retail</t>
        </is>
      </c>
      <c r="C13" s="715">
        <f>'Development by Block'!E13</f>
        <v/>
      </c>
      <c r="D13" s="18" t="n"/>
      <c r="E13" s="18" t="n"/>
      <c r="F13" s="18" t="n"/>
    </row>
    <row r="14" ht="12.75" customHeight="1" s="709">
      <c r="A14" s="22" t="n"/>
      <c r="B14" s="714" t="inlineStr">
        <is>
          <t xml:space="preserve">  - Supermarket </t>
        </is>
      </c>
      <c r="C14" s="715">
        <f>'Development by Block'!E14</f>
        <v/>
      </c>
      <c r="D14" s="18" t="n"/>
      <c r="E14" s="18" t="n"/>
      <c r="F14" s="18" t="n"/>
    </row>
    <row r="15" ht="12.75" customHeight="1" s="709">
      <c r="A15" s="22" t="n"/>
      <c r="B15" s="714" t="inlineStr">
        <is>
          <t xml:space="preserve">  - Q-Mart </t>
        </is>
      </c>
      <c r="C15" s="715">
        <f>'Development by Block'!E15</f>
        <v/>
      </c>
      <c r="D15" s="18" t="n"/>
      <c r="E15" s="18" t="n"/>
      <c r="F15" s="18" t="n"/>
    </row>
    <row r="16" ht="12.75" customHeight="1" s="709">
      <c r="A16" s="22" t="n"/>
      <c r="B16" s="716" t="inlineStr">
        <is>
          <t>Historic Buildings - Adaptive Use</t>
        </is>
      </c>
      <c r="C16" s="26" t="inlineStr">
        <is>
          <t>Buildings</t>
        </is>
      </c>
      <c r="D16" s="18" t="n"/>
      <c r="E16" s="18" t="n"/>
      <c r="F16" s="18" t="n"/>
    </row>
    <row r="17" ht="12.75" customHeight="1" s="709">
      <c r="A17" s="22" t="n"/>
      <c r="B17" s="714" t="inlineStr">
        <is>
          <t xml:space="preserve"> - Phoenix Hotel - Block#2</t>
        </is>
      </c>
      <c r="C17" s="27" t="n"/>
      <c r="D17" s="18" t="n"/>
      <c r="E17" s="18" t="n"/>
      <c r="F17" s="18" t="n"/>
    </row>
    <row r="18" ht="12.75" customHeight="1" s="709">
      <c r="A18" s="22" t="n"/>
      <c r="B18" s="714" t="inlineStr">
        <is>
          <t xml:space="preserve"> - York Dry Goods - Block #3</t>
        </is>
      </c>
      <c r="C18" s="27" t="n"/>
      <c r="D18" s="18" t="n"/>
      <c r="E18" s="18" t="n"/>
      <c r="F18" s="18" t="n"/>
    </row>
    <row r="19" ht="12.75" customHeight="1" s="709">
      <c r="A19" s="22" t="n"/>
      <c r="B19" s="714" t="inlineStr">
        <is>
          <t xml:space="preserve"> - Victorian Row - Block #4</t>
        </is>
      </c>
      <c r="C19" s="27" t="n"/>
      <c r="D19" s="18" t="n"/>
      <c r="E19" s="18" t="n"/>
      <c r="F19" s="18" t="n"/>
    </row>
    <row r="20" ht="12.75" customHeight="1" s="709">
      <c r="A20" s="22" t="n"/>
      <c r="B20" s="716" t="inlineStr">
        <is>
          <t>Amenities</t>
        </is>
      </c>
      <c r="C20" s="26" t="inlineStr">
        <is>
          <t>Amenities</t>
        </is>
      </c>
      <c r="D20" s="18" t="n"/>
      <c r="E20" s="18" t="n"/>
      <c r="F20" s="18" t="n"/>
    </row>
    <row r="21" ht="12.75" customHeight="1" s="709">
      <c r="A21" s="22" t="n"/>
      <c r="B21" s="714" t="inlineStr">
        <is>
          <t xml:space="preserve"> - Park/Plaza</t>
        </is>
      </c>
      <c r="C21" s="715">
        <f>'Development by Block'!E21</f>
        <v/>
      </c>
      <c r="D21" s="18" t="n"/>
      <c r="E21" s="18" t="n"/>
      <c r="F21" s="18" t="n"/>
    </row>
    <row r="22" ht="12.75" customHeight="1" s="709">
      <c r="A22" s="22" t="n"/>
      <c r="B22" s="714" t="inlineStr">
        <is>
          <t xml:space="preserve"> - Sports Fields &amp; Courts</t>
        </is>
      </c>
      <c r="C22" s="715">
        <f>'Development by Block'!E22</f>
        <v/>
      </c>
      <c r="D22" s="18" t="n"/>
      <c r="E22" s="18" t="n"/>
      <c r="F22" s="18" t="n"/>
    </row>
    <row r="23" ht="12.75" customHeight="1" s="709">
      <c r="A23" s="28" t="n"/>
      <c r="B23" s="717" t="inlineStr">
        <is>
          <t xml:space="preserve"> - Skate Park</t>
        </is>
      </c>
      <c r="C23" s="718">
        <f>'Development by Block'!E23</f>
        <v/>
      </c>
      <c r="D23" s="18" t="n"/>
      <c r="E23" s="18" t="n"/>
      <c r="F23" s="18" t="n"/>
    </row>
    <row r="24" ht="12.75" customHeight="1" s="709">
      <c r="A24" s="31" t="n"/>
      <c r="B24" s="719" t="n"/>
      <c r="C24" s="33" t="n"/>
      <c r="D24" s="18" t="n"/>
      <c r="E24" s="18" t="n"/>
      <c r="F24" s="18" t="n"/>
    </row>
    <row r="25" ht="12" customHeight="1" s="709">
      <c r="A25" s="19" t="n">
        <v>2</v>
      </c>
      <c r="B25" s="720" t="inlineStr">
        <is>
          <t>Residential</t>
        </is>
      </c>
      <c r="C25" s="21" t="n"/>
      <c r="D25" s="18" t="n"/>
      <c r="E25" s="18" t="n"/>
      <c r="F25" s="18" t="n"/>
    </row>
    <row r="26" ht="12.75" customHeight="1" s="709">
      <c r="A26" s="22" t="n"/>
      <c r="B26" s="721" t="inlineStr">
        <is>
          <t xml:space="preserve"> - Podium Apartments </t>
        </is>
      </c>
      <c r="C26" s="715">
        <f>'Development by Block'!I4</f>
        <v/>
      </c>
      <c r="D26" s="18" t="n"/>
      <c r="E26" s="18" t="n"/>
      <c r="F26" s="18" t="n"/>
    </row>
    <row r="27" ht="12.75" customHeight="1" s="709">
      <c r="A27" s="22" t="n"/>
      <c r="B27" s="721" t="inlineStr">
        <is>
          <t xml:space="preserve"> - Townhouses</t>
        </is>
      </c>
      <c r="C27" s="715">
        <f>'Development by Block'!I5</f>
        <v/>
      </c>
      <c r="D27" s="18" t="n"/>
      <c r="E27" s="18" t="n"/>
      <c r="F27" s="18" t="n"/>
    </row>
    <row r="28" ht="12.75" customHeight="1" s="709">
      <c r="A28" s="22" t="n"/>
      <c r="B28" s="721" t="inlineStr">
        <is>
          <t xml:space="preserve"> - Luxury High Rise Condos</t>
        </is>
      </c>
      <c r="C28" s="715">
        <f>'Development by Block'!I6</f>
        <v/>
      </c>
      <c r="D28" s="18" t="n"/>
      <c r="E28" s="18" t="n"/>
      <c r="F28" s="18" t="n"/>
    </row>
    <row r="29" ht="12.75" customHeight="1" s="709">
      <c r="A29" s="22" t="n"/>
      <c r="B29" s="721" t="inlineStr">
        <is>
          <t xml:space="preserve"> - Homeless Shelter</t>
        </is>
      </c>
      <c r="C29" s="715">
        <f>'Development by Block'!I7</f>
        <v/>
      </c>
      <c r="D29" s="18" t="n"/>
      <c r="E29" s="18" t="n"/>
      <c r="F29" s="18" t="n"/>
    </row>
    <row r="30" ht="12.75" customHeight="1" s="709">
      <c r="A30" s="22" t="n"/>
      <c r="B30" s="722" t="inlineStr">
        <is>
          <t>Office</t>
        </is>
      </c>
      <c r="C30" s="26" t="inlineStr">
        <is>
          <t>Buildings</t>
        </is>
      </c>
      <c r="D30" s="18" t="n"/>
      <c r="E30" s="18" t="n"/>
      <c r="F30" s="18" t="n"/>
    </row>
    <row r="31" ht="12.75" customHeight="1" s="709">
      <c r="A31" s="22" t="n"/>
      <c r="B31" s="721" t="inlineStr">
        <is>
          <t xml:space="preserve"> - Low-Rise Office Building 1-A / 1-B</t>
        </is>
      </c>
      <c r="C31" s="715">
        <f>'Development by Block'!I9</f>
        <v/>
      </c>
      <c r="D31" s="18" t="n"/>
      <c r="E31" s="18" t="n"/>
      <c r="F31" s="18" t="n"/>
    </row>
    <row r="32" ht="12.75" customHeight="1" s="709">
      <c r="A32" s="22" t="n"/>
      <c r="B32" s="721" t="inlineStr">
        <is>
          <t xml:space="preserve"> - Low-Rise Office Building 2</t>
        </is>
      </c>
      <c r="C32" s="715">
        <f>'Development by Block'!I10</f>
        <v/>
      </c>
      <c r="D32" s="18" t="n"/>
      <c r="E32" s="18" t="n"/>
      <c r="F32" s="18" t="n"/>
    </row>
    <row r="33" ht="12.75" customHeight="1" s="709">
      <c r="A33" s="22" t="n"/>
      <c r="B33" s="721" t="inlineStr">
        <is>
          <t xml:space="preserve"> - Mid-Rise Office Building</t>
        </is>
      </c>
      <c r="C33" s="715">
        <f>'Development by Block'!I11</f>
        <v/>
      </c>
      <c r="D33" s="18" t="n"/>
      <c r="E33" s="18" t="n"/>
      <c r="F33" s="18" t="n"/>
    </row>
    <row r="34" ht="12.75" customHeight="1" s="709">
      <c r="A34" s="22" t="n"/>
      <c r="B34" s="722" t="inlineStr">
        <is>
          <t>Retail</t>
        </is>
      </c>
      <c r="C34" s="26" t="inlineStr">
        <is>
          <t>Buildings</t>
        </is>
      </c>
      <c r="D34" s="18" t="n"/>
      <c r="E34" s="18" t="n"/>
      <c r="F34" s="18" t="n"/>
    </row>
    <row r="35" ht="12.75" customHeight="1" s="709">
      <c r="A35" s="22" t="n"/>
      <c r="B35" s="721" t="inlineStr">
        <is>
          <t xml:space="preserve"> - Neighborhood Retail</t>
        </is>
      </c>
      <c r="C35" s="715">
        <f>'Development by Block'!I13</f>
        <v/>
      </c>
      <c r="D35" s="18" t="n"/>
      <c r="E35" s="18" t="n"/>
      <c r="F35" s="18" t="n"/>
    </row>
    <row r="36" ht="12.75" customHeight="1" s="709">
      <c r="A36" s="22" t="n"/>
      <c r="B36" s="721" t="inlineStr">
        <is>
          <t xml:space="preserve">  - Supermarket </t>
        </is>
      </c>
      <c r="C36" s="715">
        <f>'Development by Block'!I14</f>
        <v/>
      </c>
      <c r="D36" s="18" t="n"/>
      <c r="E36" s="18" t="n"/>
      <c r="F36" s="18" t="n"/>
    </row>
    <row r="37" ht="12.75" customHeight="1" s="709">
      <c r="A37" s="22" t="n"/>
      <c r="B37" s="721" t="inlineStr">
        <is>
          <t xml:space="preserve">  - Q-Mart </t>
        </is>
      </c>
      <c r="C37" s="715">
        <f>'Development by Block'!I15</f>
        <v/>
      </c>
      <c r="D37" s="18" t="n"/>
      <c r="E37" s="18" t="n"/>
      <c r="F37" s="18" t="n"/>
    </row>
    <row r="38" ht="12.75" customHeight="1" s="709">
      <c r="A38" s="22" t="n"/>
      <c r="B38" s="722" t="inlineStr">
        <is>
          <t>Historic Buildings - Adaptive Use</t>
        </is>
      </c>
      <c r="C38" s="26" t="inlineStr">
        <is>
          <t>Buildings</t>
        </is>
      </c>
      <c r="D38" s="18" t="n"/>
      <c r="E38" s="18" t="n"/>
      <c r="F38" s="18" t="n"/>
    </row>
    <row r="39" ht="12.75" customHeight="1" s="709">
      <c r="A39" s="22" t="n"/>
      <c r="B39" s="721" t="inlineStr">
        <is>
          <t xml:space="preserve"> - Phoenix Hotel - Block#2</t>
        </is>
      </c>
      <c r="C39" s="715">
        <f>'Development by Block'!I17</f>
        <v/>
      </c>
      <c r="D39" s="18" t="n"/>
      <c r="E39" s="18" t="n"/>
      <c r="F39" s="18" t="n"/>
    </row>
    <row r="40" ht="12.75" customHeight="1" s="709">
      <c r="A40" s="22" t="n"/>
      <c r="B40" s="721" t="inlineStr">
        <is>
          <t xml:space="preserve"> - York Dry Goods - Block #3</t>
        </is>
      </c>
      <c r="C40" s="27" t="n"/>
      <c r="D40" s="18" t="n"/>
      <c r="E40" s="18" t="n"/>
      <c r="F40" s="18" t="n"/>
    </row>
    <row r="41" ht="12.75" customHeight="1" s="709">
      <c r="A41" s="22" t="n"/>
      <c r="B41" s="721" t="inlineStr">
        <is>
          <t xml:space="preserve"> - Victorian Row - Block #4</t>
        </is>
      </c>
      <c r="C41" s="27" t="n"/>
      <c r="D41" s="18" t="n"/>
      <c r="E41" s="18" t="n"/>
      <c r="F41" s="18" t="n"/>
    </row>
    <row r="42" ht="12.75" customHeight="1" s="709">
      <c r="A42" s="22" t="n"/>
      <c r="B42" s="722" t="inlineStr">
        <is>
          <t>Amenities</t>
        </is>
      </c>
      <c r="C42" s="26" t="inlineStr">
        <is>
          <t>Amenities</t>
        </is>
      </c>
      <c r="D42" s="18" t="n"/>
      <c r="E42" s="18" t="n"/>
      <c r="F42" s="18" t="n"/>
    </row>
    <row r="43" ht="12.75" customHeight="1" s="709">
      <c r="A43" s="22" t="n"/>
      <c r="B43" s="721" t="inlineStr">
        <is>
          <t xml:space="preserve"> - Park/Plaza</t>
        </is>
      </c>
      <c r="C43" s="715">
        <f>'Development by Block'!I21</f>
        <v/>
      </c>
      <c r="D43" s="18" t="n"/>
      <c r="E43" s="18" t="n"/>
      <c r="F43" s="18" t="n"/>
    </row>
    <row r="44" ht="12.75" customHeight="1" s="709">
      <c r="A44" s="22" t="n"/>
      <c r="B44" s="721" t="inlineStr">
        <is>
          <t xml:space="preserve"> - Sports Fields &amp; Courts</t>
        </is>
      </c>
      <c r="C44" s="715">
        <f>'Development by Block'!I22</f>
        <v/>
      </c>
      <c r="D44" s="18" t="n"/>
      <c r="E44" s="18" t="n"/>
      <c r="F44" s="18" t="n"/>
    </row>
    <row r="45" ht="12.75" customHeight="1" s="709">
      <c r="A45" s="28" t="n"/>
      <c r="B45" s="723" t="inlineStr">
        <is>
          <t xml:space="preserve"> - Skate Park</t>
        </is>
      </c>
      <c r="C45" s="718">
        <f>'Development by Block'!I23</f>
        <v/>
      </c>
      <c r="D45" s="18" t="n"/>
      <c r="E45" s="18" t="n"/>
      <c r="F45" s="18" t="n"/>
    </row>
    <row r="46" ht="12.75" customHeight="1" s="709">
      <c r="A46" s="31" t="n"/>
      <c r="B46" s="719" t="n"/>
      <c r="C46" s="33" t="n"/>
      <c r="D46" s="18" t="n"/>
      <c r="E46" s="18" t="n"/>
      <c r="F46" s="18" t="n"/>
    </row>
    <row r="47" ht="12" customHeight="1" s="709">
      <c r="A47" s="19" t="n">
        <v>3</v>
      </c>
      <c r="B47" s="720" t="inlineStr">
        <is>
          <t>Residential</t>
        </is>
      </c>
      <c r="C47" s="21" t="n"/>
      <c r="D47" s="18" t="n"/>
      <c r="E47" s="18" t="n"/>
      <c r="F47" s="18" t="n"/>
    </row>
    <row r="48" ht="12.75" customHeight="1" s="709">
      <c r="A48" s="22" t="n"/>
      <c r="B48" s="721" t="inlineStr">
        <is>
          <t xml:space="preserve"> - Podium Apartments </t>
        </is>
      </c>
      <c r="C48" s="715">
        <f>'Development by Block'!M4</f>
        <v/>
      </c>
      <c r="D48" s="18" t="n"/>
      <c r="E48" s="18" t="n"/>
      <c r="F48" s="18" t="n"/>
    </row>
    <row r="49" ht="12.75" customHeight="1" s="709">
      <c r="A49" s="22" t="n"/>
      <c r="B49" s="721" t="inlineStr">
        <is>
          <t xml:space="preserve"> - Townhouses</t>
        </is>
      </c>
      <c r="C49" s="715">
        <f>'Development by Block'!M5</f>
        <v/>
      </c>
      <c r="D49" s="18" t="n"/>
      <c r="E49" s="18" t="n"/>
      <c r="F49" s="18" t="n"/>
    </row>
    <row r="50" ht="12.75" customHeight="1" s="709">
      <c r="A50" s="22" t="n"/>
      <c r="B50" s="721" t="inlineStr">
        <is>
          <t xml:space="preserve"> - Luxury High Rise Condos</t>
        </is>
      </c>
      <c r="C50" s="715">
        <f>'Development by Block'!M6</f>
        <v/>
      </c>
      <c r="D50" s="18" t="n"/>
      <c r="E50" s="18" t="n"/>
      <c r="F50" s="18" t="n"/>
    </row>
    <row r="51" ht="12.75" customHeight="1" s="709">
      <c r="A51" s="22" t="n"/>
      <c r="B51" s="721" t="inlineStr">
        <is>
          <t xml:space="preserve"> - Homeless Shelter</t>
        </is>
      </c>
      <c r="C51" s="715">
        <f>'Development by Block'!M7</f>
        <v/>
      </c>
      <c r="D51" s="18" t="n"/>
      <c r="E51" s="18" t="n"/>
      <c r="F51" s="18" t="n"/>
    </row>
    <row r="52" ht="12.75" customHeight="1" s="709">
      <c r="A52" s="22" t="n"/>
      <c r="B52" s="722" t="inlineStr">
        <is>
          <t>Office</t>
        </is>
      </c>
      <c r="C52" s="26" t="inlineStr">
        <is>
          <t>Buildings</t>
        </is>
      </c>
      <c r="D52" s="18" t="n"/>
      <c r="E52" s="18" t="n"/>
      <c r="F52" s="18" t="n"/>
    </row>
    <row r="53" ht="12.75" customHeight="1" s="709">
      <c r="A53" s="22" t="n"/>
      <c r="B53" s="721" t="inlineStr">
        <is>
          <t xml:space="preserve"> - Low-Rise Office Building 1-A / 1-B</t>
        </is>
      </c>
      <c r="C53" s="715">
        <f>'Development by Block'!M9</f>
        <v/>
      </c>
      <c r="D53" s="18" t="n"/>
      <c r="E53" s="18" t="n"/>
      <c r="F53" s="18" t="n"/>
    </row>
    <row r="54" ht="12.75" customHeight="1" s="709">
      <c r="A54" s="22" t="n"/>
      <c r="B54" s="721" t="inlineStr">
        <is>
          <t xml:space="preserve"> - Low-Rise Office Building 2</t>
        </is>
      </c>
      <c r="C54" s="715">
        <f>'Development by Block'!M10</f>
        <v/>
      </c>
      <c r="D54" s="18" t="n"/>
      <c r="E54" s="18" t="n"/>
      <c r="F54" s="18" t="n"/>
    </row>
    <row r="55" ht="12.75" customHeight="1" s="709">
      <c r="A55" s="22" t="n"/>
      <c r="B55" s="721" t="inlineStr">
        <is>
          <t xml:space="preserve"> - Mid-Rise Office Building</t>
        </is>
      </c>
      <c r="C55" s="715">
        <f>'Development by Block'!M11</f>
        <v/>
      </c>
      <c r="D55" s="18" t="n"/>
      <c r="E55" s="18" t="n"/>
      <c r="F55" s="18" t="n"/>
    </row>
    <row r="56" ht="12.75" customHeight="1" s="709">
      <c r="A56" s="22" t="n"/>
      <c r="B56" s="722" t="inlineStr">
        <is>
          <t>Retail</t>
        </is>
      </c>
      <c r="C56" s="26" t="inlineStr">
        <is>
          <t>Buildings</t>
        </is>
      </c>
      <c r="D56" s="18" t="n"/>
      <c r="E56" s="18" t="n"/>
      <c r="F56" s="18" t="n"/>
    </row>
    <row r="57" ht="12.75" customHeight="1" s="709">
      <c r="A57" s="22" t="n"/>
      <c r="B57" s="721" t="inlineStr">
        <is>
          <t xml:space="preserve"> - Neighborhood Retail</t>
        </is>
      </c>
      <c r="C57" s="715">
        <f>'Development by Block'!M13</f>
        <v/>
      </c>
      <c r="D57" s="18" t="n"/>
      <c r="E57" s="18" t="n"/>
      <c r="F57" s="18" t="n"/>
    </row>
    <row r="58" ht="12.75" customHeight="1" s="709">
      <c r="A58" s="22" t="n"/>
      <c r="B58" s="721" t="inlineStr">
        <is>
          <t xml:space="preserve">  - Supermarket </t>
        </is>
      </c>
      <c r="C58" s="715">
        <f>'Development by Block'!M14</f>
        <v/>
      </c>
      <c r="D58" s="18" t="n"/>
      <c r="E58" s="18" t="n"/>
      <c r="F58" s="18" t="n"/>
    </row>
    <row r="59" ht="12.75" customHeight="1" s="709">
      <c r="A59" s="22" t="n"/>
      <c r="B59" s="721" t="inlineStr">
        <is>
          <t xml:space="preserve">  - Q-Mart </t>
        </is>
      </c>
      <c r="C59" s="27" t="n"/>
      <c r="D59" s="18" t="n"/>
      <c r="E59" s="18" t="n"/>
      <c r="F59" s="18" t="n"/>
    </row>
    <row r="60" ht="12.75" customHeight="1" s="709">
      <c r="A60" s="22" t="n"/>
      <c r="B60" s="722" t="inlineStr">
        <is>
          <t>Historic Buildings - Adaptive Use</t>
        </is>
      </c>
      <c r="C60" s="26" t="inlineStr">
        <is>
          <t>Buildings</t>
        </is>
      </c>
      <c r="D60" s="18" t="n"/>
      <c r="E60" s="18" t="n"/>
      <c r="F60" s="18" t="n"/>
    </row>
    <row r="61" ht="12.75" customHeight="1" s="709">
      <c r="A61" s="22" t="n"/>
      <c r="B61" s="721" t="inlineStr">
        <is>
          <t xml:space="preserve"> - Phoenix Hotel - Block#2</t>
        </is>
      </c>
      <c r="C61" s="27" t="n"/>
      <c r="D61" s="18" t="n"/>
      <c r="E61" s="18" t="n"/>
      <c r="F61" s="18" t="n"/>
    </row>
    <row r="62" ht="12.75" customHeight="1" s="709">
      <c r="A62" s="22" t="n"/>
      <c r="B62" s="721" t="inlineStr">
        <is>
          <t xml:space="preserve"> - York Dry Goods - Block #3</t>
        </is>
      </c>
      <c r="C62" s="27" t="n">
        <v>1</v>
      </c>
      <c r="D62" s="18" t="n"/>
      <c r="E62" s="18" t="n"/>
      <c r="F62" s="18" t="n"/>
    </row>
    <row r="63" ht="12.75" customHeight="1" s="709">
      <c r="A63" s="22" t="n"/>
      <c r="B63" s="721" t="inlineStr">
        <is>
          <t xml:space="preserve"> - Victorian Row - Block #4</t>
        </is>
      </c>
      <c r="C63" s="27" t="n"/>
      <c r="D63" s="18" t="n"/>
      <c r="E63" s="18" t="n"/>
      <c r="F63" s="18" t="n"/>
    </row>
    <row r="64" ht="12.75" customHeight="1" s="709">
      <c r="A64" s="22" t="n"/>
      <c r="B64" s="722" t="inlineStr">
        <is>
          <t>Amenities</t>
        </is>
      </c>
      <c r="C64" s="26" t="inlineStr">
        <is>
          <t>Amenities</t>
        </is>
      </c>
      <c r="D64" s="18" t="n"/>
      <c r="E64" s="18" t="n"/>
      <c r="F64" s="18" t="n"/>
    </row>
    <row r="65" ht="12.75" customHeight="1" s="709">
      <c r="A65" s="22" t="n"/>
      <c r="B65" s="721" t="inlineStr">
        <is>
          <t xml:space="preserve"> - Park/Plaza</t>
        </is>
      </c>
      <c r="C65" s="715">
        <f>'Development by Block'!M21</f>
        <v/>
      </c>
      <c r="D65" s="18" t="n"/>
      <c r="E65" s="18" t="n"/>
      <c r="F65" s="18" t="n"/>
    </row>
    <row r="66" ht="12.75" customHeight="1" s="709">
      <c r="A66" s="22" t="n"/>
      <c r="B66" s="721" t="inlineStr">
        <is>
          <t xml:space="preserve"> - Sports Fields &amp; Courts</t>
        </is>
      </c>
      <c r="C66" s="715">
        <f>'Development by Block'!M22</f>
        <v/>
      </c>
      <c r="D66" s="18" t="n"/>
      <c r="E66" s="18" t="n"/>
      <c r="F66" s="18" t="n"/>
    </row>
    <row r="67" ht="12.75" customHeight="1" s="709">
      <c r="A67" s="28" t="n"/>
      <c r="B67" s="723" t="inlineStr">
        <is>
          <t xml:space="preserve"> - Skate Park</t>
        </is>
      </c>
      <c r="C67" s="718">
        <f>'Development by Block'!M23</f>
        <v/>
      </c>
      <c r="D67" s="18" t="n"/>
      <c r="E67" s="18" t="n"/>
      <c r="F67" s="18" t="n"/>
    </row>
    <row r="68" ht="12.75" customHeight="1" s="709">
      <c r="A68" s="38" t="n"/>
      <c r="B68" s="18" t="n"/>
      <c r="C68" s="18" t="n"/>
      <c r="D68" s="18" t="n"/>
      <c r="E68" s="18" t="n"/>
      <c r="F68" s="18" t="n"/>
    </row>
    <row r="69" ht="12" customHeight="1" s="709">
      <c r="A69" s="19" t="n">
        <v>4</v>
      </c>
      <c r="B69" s="720" t="inlineStr">
        <is>
          <t>Residential</t>
        </is>
      </c>
      <c r="C69" s="21" t="n"/>
      <c r="D69" s="18" t="n"/>
      <c r="E69" s="18" t="n"/>
      <c r="F69" s="18" t="n"/>
    </row>
    <row r="70" ht="12.75" customHeight="1" s="709">
      <c r="A70" s="22" t="n"/>
      <c r="B70" s="721" t="inlineStr">
        <is>
          <t xml:space="preserve"> - Podium Apartments </t>
        </is>
      </c>
      <c r="C70" s="715">
        <f>'Development by Block'!Q4</f>
        <v/>
      </c>
      <c r="D70" s="18" t="n"/>
      <c r="E70" s="18" t="n"/>
      <c r="F70" s="18" t="n"/>
    </row>
    <row r="71" ht="12.75" customHeight="1" s="709">
      <c r="A71" s="22" t="n"/>
      <c r="B71" s="721" t="inlineStr">
        <is>
          <t xml:space="preserve"> - Townhouses</t>
        </is>
      </c>
      <c r="C71" s="715">
        <f>'Development by Block'!Q5</f>
        <v/>
      </c>
      <c r="D71" s="18" t="n"/>
      <c r="E71" s="18" t="n"/>
      <c r="F71" s="18" t="n"/>
    </row>
    <row r="72" ht="12.75" customHeight="1" s="709">
      <c r="A72" s="22" t="n"/>
      <c r="B72" s="721" t="inlineStr">
        <is>
          <t xml:space="preserve"> - Luxury High Rise Condos</t>
        </is>
      </c>
      <c r="C72" s="715">
        <f>'Development by Block'!Q6</f>
        <v/>
      </c>
      <c r="D72" s="18" t="n"/>
      <c r="E72" s="18" t="n"/>
      <c r="F72" s="18" t="n"/>
    </row>
    <row r="73" ht="12.75" customHeight="1" s="709">
      <c r="A73" s="22" t="n"/>
      <c r="B73" s="721" t="inlineStr">
        <is>
          <t xml:space="preserve"> - Homeless Shelter</t>
        </is>
      </c>
      <c r="C73" s="715">
        <f>'Development by Block'!Q7</f>
        <v/>
      </c>
      <c r="D73" s="18" t="n"/>
      <c r="E73" s="18" t="n"/>
      <c r="F73" s="18" t="n"/>
    </row>
    <row r="74" ht="12.75" customHeight="1" s="709">
      <c r="A74" s="22" t="n"/>
      <c r="B74" s="722" t="inlineStr">
        <is>
          <t>Office</t>
        </is>
      </c>
      <c r="C74" s="26" t="inlineStr">
        <is>
          <t>Buildings</t>
        </is>
      </c>
      <c r="D74" s="18" t="n"/>
      <c r="E74" s="18" t="n"/>
      <c r="F74" s="18" t="n"/>
    </row>
    <row r="75" ht="12.75" customHeight="1" s="709">
      <c r="A75" s="22" t="n"/>
      <c r="B75" s="721" t="inlineStr">
        <is>
          <t xml:space="preserve"> - Low-Rise Office Building 1-A / 1-B</t>
        </is>
      </c>
      <c r="C75" s="715">
        <f>'Development by Block'!Q9</f>
        <v/>
      </c>
      <c r="D75" s="18" t="n"/>
      <c r="E75" s="18" t="n"/>
      <c r="F75" s="18" t="n"/>
    </row>
    <row r="76" ht="12.75" customHeight="1" s="709">
      <c r="A76" s="22" t="n"/>
      <c r="B76" s="721" t="inlineStr">
        <is>
          <t xml:space="preserve"> - Low-Rise Office Building 2</t>
        </is>
      </c>
      <c r="C76" s="715">
        <f>'Development by Block'!Q10</f>
        <v/>
      </c>
      <c r="D76" s="18" t="n"/>
      <c r="E76" s="18" t="n"/>
      <c r="F76" s="18" t="n"/>
    </row>
    <row r="77" ht="12.75" customHeight="1" s="709">
      <c r="A77" s="22" t="n"/>
      <c r="B77" s="721" t="inlineStr">
        <is>
          <t xml:space="preserve"> - Mid-Rise Office Building</t>
        </is>
      </c>
      <c r="C77" s="715">
        <f>'Development by Block'!Q11</f>
        <v/>
      </c>
      <c r="D77" s="18" t="n"/>
      <c r="E77" s="18" t="n"/>
      <c r="F77" s="18" t="n"/>
    </row>
    <row r="78" ht="12.75" customHeight="1" s="709">
      <c r="A78" s="22" t="n"/>
      <c r="B78" s="722" t="inlineStr">
        <is>
          <t>Retail</t>
        </is>
      </c>
      <c r="C78" s="26" t="inlineStr">
        <is>
          <t>Buildings</t>
        </is>
      </c>
      <c r="D78" s="18" t="n"/>
      <c r="E78" s="18" t="n"/>
      <c r="F78" s="18" t="n"/>
    </row>
    <row r="79" ht="12.75" customHeight="1" s="709">
      <c r="A79" s="22" t="n"/>
      <c r="B79" s="721" t="inlineStr">
        <is>
          <t xml:space="preserve"> - Neighborhood Retail</t>
        </is>
      </c>
      <c r="C79" s="715">
        <f>'Development by Block'!Q13</f>
        <v/>
      </c>
      <c r="D79" s="18" t="n"/>
      <c r="E79" s="18" t="n"/>
      <c r="F79" s="18" t="n"/>
    </row>
    <row r="80" ht="12.75" customHeight="1" s="709">
      <c r="A80" s="22" t="n"/>
      <c r="B80" s="721" t="inlineStr">
        <is>
          <t xml:space="preserve">  - Supermarket </t>
        </is>
      </c>
      <c r="C80" s="715">
        <f>'Development by Block'!Q14</f>
        <v/>
      </c>
      <c r="D80" s="18" t="n"/>
      <c r="E80" s="18" t="n"/>
      <c r="F80" s="18" t="n"/>
    </row>
    <row r="81" ht="12.75" customHeight="1" s="709">
      <c r="A81" s="22" t="n"/>
      <c r="B81" s="721" t="inlineStr">
        <is>
          <t xml:space="preserve">  - Q-Mart </t>
        </is>
      </c>
      <c r="C81" s="27" t="n"/>
      <c r="D81" s="18" t="n"/>
      <c r="E81" s="18" t="n"/>
      <c r="F81" s="18" t="n"/>
    </row>
    <row r="82" ht="12.75" customHeight="1" s="709">
      <c r="A82" s="22" t="n"/>
      <c r="B82" s="722" t="inlineStr">
        <is>
          <t>Historic Buildings - Adaptive Use</t>
        </is>
      </c>
      <c r="C82" s="26" t="inlineStr">
        <is>
          <t>Buildings</t>
        </is>
      </c>
      <c r="D82" s="18" t="n"/>
      <c r="E82" s="18" t="n"/>
      <c r="F82" s="18" t="n"/>
    </row>
    <row r="83" ht="12.75" customHeight="1" s="709">
      <c r="A83" s="22" t="n"/>
      <c r="B83" s="721" t="inlineStr">
        <is>
          <t xml:space="preserve"> - Phoenix Hotel - Block#2</t>
        </is>
      </c>
      <c r="C83" s="27" t="n"/>
      <c r="D83" s="18" t="n"/>
      <c r="E83" s="18" t="n"/>
      <c r="F83" s="18" t="n"/>
    </row>
    <row r="84" ht="12.75" customHeight="1" s="709">
      <c r="A84" s="22" t="n"/>
      <c r="B84" s="721" t="inlineStr">
        <is>
          <t xml:space="preserve"> - York Dry Goods - Block #3</t>
        </is>
      </c>
      <c r="C84" s="27" t="n"/>
      <c r="D84" s="18" t="n"/>
      <c r="E84" s="18" t="n"/>
      <c r="F84" s="18" t="n"/>
    </row>
    <row r="85" ht="12.75" customHeight="1" s="709">
      <c r="A85" s="22" t="n"/>
      <c r="B85" s="721" t="inlineStr">
        <is>
          <t xml:space="preserve"> - Victorian Row - Block #4</t>
        </is>
      </c>
      <c r="C85" s="715">
        <f>'Development by Block'!Q19</f>
        <v/>
      </c>
      <c r="D85" s="18" t="n"/>
      <c r="E85" s="18" t="n"/>
      <c r="F85" s="18" t="n"/>
    </row>
    <row r="86" ht="12.75" customHeight="1" s="709">
      <c r="A86" s="22" t="n"/>
      <c r="B86" s="722" t="inlineStr">
        <is>
          <t>Amenities</t>
        </is>
      </c>
      <c r="C86" s="26" t="inlineStr">
        <is>
          <t>Amenities</t>
        </is>
      </c>
      <c r="D86" s="18" t="n"/>
      <c r="E86" s="18" t="n"/>
      <c r="F86" s="18" t="n"/>
    </row>
    <row r="87" ht="12.75" customHeight="1" s="709">
      <c r="A87" s="22" t="n"/>
      <c r="B87" s="721" t="inlineStr">
        <is>
          <t xml:space="preserve"> - Park/Plaza</t>
        </is>
      </c>
      <c r="C87" s="715">
        <f>'Development by Block'!Q21</f>
        <v/>
      </c>
      <c r="D87" s="18" t="n"/>
      <c r="E87" s="18" t="n"/>
      <c r="F87" s="18" t="n"/>
    </row>
    <row r="88" ht="12.75" customHeight="1" s="709">
      <c r="A88" s="22" t="n"/>
      <c r="B88" s="721" t="inlineStr">
        <is>
          <t xml:space="preserve"> - Sports Fields &amp; Courts</t>
        </is>
      </c>
      <c r="C88" s="715">
        <f>'Development by Block'!Q22</f>
        <v/>
      </c>
      <c r="D88" s="18" t="n"/>
      <c r="E88" s="18" t="n"/>
      <c r="F88" s="18" t="n"/>
    </row>
    <row r="89" ht="12.75" customHeight="1" s="709">
      <c r="A89" s="28" t="n"/>
      <c r="B89" s="723" t="inlineStr">
        <is>
          <t xml:space="preserve"> - Skate Park</t>
        </is>
      </c>
      <c r="C89" s="718">
        <f>'Development by Block'!Q23</f>
        <v/>
      </c>
      <c r="D89" s="18" t="n"/>
      <c r="E89" s="18" t="n"/>
      <c r="F89" s="18" t="n"/>
    </row>
    <row r="90" ht="12.75" customHeight="1" s="709">
      <c r="A90" s="38" t="n"/>
      <c r="B90" s="18" t="n"/>
      <c r="C90" s="18" t="n"/>
      <c r="D90" s="18" t="n"/>
      <c r="E90" s="18" t="n"/>
      <c r="F90" s="18" t="n"/>
    </row>
    <row r="91" ht="12" customHeight="1" s="709">
      <c r="A91" s="19" t="n">
        <v>5</v>
      </c>
      <c r="B91" s="720" t="inlineStr">
        <is>
          <t>Residential</t>
        </is>
      </c>
      <c r="C91" s="21" t="n"/>
      <c r="D91" s="18" t="n"/>
      <c r="E91" s="18" t="n"/>
      <c r="F91" s="18" t="n"/>
    </row>
    <row r="92" ht="12.75" customHeight="1" s="709">
      <c r="A92" s="22" t="n"/>
      <c r="B92" s="721" t="inlineStr">
        <is>
          <t xml:space="preserve"> - Podium Apartments </t>
        </is>
      </c>
      <c r="C92" s="715">
        <f>'Development by Block'!U4</f>
        <v/>
      </c>
      <c r="D92" s="18" t="n"/>
      <c r="E92" s="18" t="n"/>
      <c r="F92" s="18" t="n"/>
    </row>
    <row r="93" ht="12.75" customHeight="1" s="709">
      <c r="A93" s="22" t="n"/>
      <c r="B93" s="721" t="inlineStr">
        <is>
          <t xml:space="preserve"> - Townhouses</t>
        </is>
      </c>
      <c r="C93" s="715">
        <f>'Development by Block'!U5</f>
        <v/>
      </c>
      <c r="D93" s="18" t="n"/>
      <c r="E93" s="18" t="n"/>
      <c r="F93" s="18" t="n"/>
    </row>
    <row r="94" ht="12.75" customHeight="1" s="709">
      <c r="A94" s="22" t="n"/>
      <c r="B94" s="721" t="inlineStr">
        <is>
          <t xml:space="preserve"> - Luxury High Rise Condos</t>
        </is>
      </c>
      <c r="C94" s="715">
        <f>'Development by Block'!U6</f>
        <v/>
      </c>
      <c r="D94" s="18" t="n"/>
      <c r="E94" s="18" t="n"/>
      <c r="F94" s="18" t="n"/>
    </row>
    <row r="95" ht="12.75" customHeight="1" s="709">
      <c r="A95" s="22" t="n"/>
      <c r="B95" s="721" t="inlineStr">
        <is>
          <t xml:space="preserve"> - Homeless Shelter</t>
        </is>
      </c>
      <c r="C95" s="715">
        <f>'Development by Block'!U7</f>
        <v/>
      </c>
      <c r="D95" s="18" t="n"/>
      <c r="E95" s="18" t="n"/>
      <c r="F95" s="18" t="n"/>
    </row>
    <row r="96" ht="12.75" customHeight="1" s="709">
      <c r="A96" s="22" t="n"/>
      <c r="B96" s="722" t="inlineStr">
        <is>
          <t>Office</t>
        </is>
      </c>
      <c r="C96" s="26" t="inlineStr">
        <is>
          <t>Buildings</t>
        </is>
      </c>
      <c r="D96" s="18" t="n"/>
      <c r="E96" s="18" t="n"/>
      <c r="F96" s="18" t="n"/>
    </row>
    <row r="97" ht="12.75" customHeight="1" s="709">
      <c r="A97" s="22" t="n"/>
      <c r="B97" s="721" t="inlineStr">
        <is>
          <t xml:space="preserve"> - Low-Rise Office Building 1-A / 1-B</t>
        </is>
      </c>
      <c r="C97" s="715">
        <f>'Development by Block'!U9</f>
        <v/>
      </c>
      <c r="D97" s="18" t="n"/>
      <c r="E97" s="18" t="n"/>
      <c r="F97" s="18" t="n"/>
    </row>
    <row r="98" ht="12.75" customHeight="1" s="709">
      <c r="A98" s="22" t="n"/>
      <c r="B98" s="721" t="inlineStr">
        <is>
          <t xml:space="preserve"> - Low-Rise Office Building 2</t>
        </is>
      </c>
      <c r="C98" s="715">
        <f>'Development by Block'!U10</f>
        <v/>
      </c>
      <c r="D98" s="18" t="n"/>
      <c r="E98" s="18" t="n"/>
      <c r="F98" s="18" t="n"/>
    </row>
    <row r="99" ht="12.75" customHeight="1" s="709">
      <c r="A99" s="22" t="n"/>
      <c r="B99" s="721" t="inlineStr">
        <is>
          <t xml:space="preserve"> - Mid-Rise Office Building</t>
        </is>
      </c>
      <c r="C99" s="715">
        <f>'Development by Block'!U11</f>
        <v/>
      </c>
      <c r="D99" s="18" t="n"/>
      <c r="E99" s="18" t="n"/>
      <c r="F99" s="18" t="n"/>
    </row>
    <row r="100" ht="12.75" customHeight="1" s="709">
      <c r="A100" s="22" t="n"/>
      <c r="B100" s="722" t="inlineStr">
        <is>
          <t>Retail</t>
        </is>
      </c>
      <c r="C100" s="26" t="inlineStr">
        <is>
          <t>Buildings</t>
        </is>
      </c>
      <c r="D100" s="18" t="n"/>
      <c r="E100" s="18" t="n"/>
      <c r="F100" s="18" t="n"/>
    </row>
    <row r="101" ht="12.75" customHeight="1" s="709">
      <c r="A101" s="22" t="n"/>
      <c r="B101" s="721" t="inlineStr">
        <is>
          <t xml:space="preserve"> - Neighborhood Retail</t>
        </is>
      </c>
      <c r="C101" s="715">
        <f>'Development by Block'!U13</f>
        <v/>
      </c>
      <c r="D101" s="18" t="n"/>
      <c r="E101" s="18" t="n"/>
      <c r="F101" s="18" t="n"/>
    </row>
    <row r="102" ht="12.75" customHeight="1" s="709">
      <c r="A102" s="22" t="n"/>
      <c r="B102" s="721" t="inlineStr">
        <is>
          <t xml:space="preserve">  - Supermarket </t>
        </is>
      </c>
      <c r="C102" s="715">
        <f>'Development by Block'!U14</f>
        <v/>
      </c>
      <c r="D102" s="18" t="n"/>
      <c r="E102" s="18" t="n"/>
      <c r="F102" s="18" t="n"/>
    </row>
    <row r="103" ht="12.75" customHeight="1" s="709">
      <c r="A103" s="22" t="n"/>
      <c r="B103" s="721" t="inlineStr">
        <is>
          <t xml:space="preserve">  - Q-Mart </t>
        </is>
      </c>
      <c r="C103" s="27" t="n"/>
      <c r="D103" s="18" t="n"/>
      <c r="E103" s="18" t="n"/>
      <c r="F103" s="18" t="n"/>
    </row>
    <row r="104" ht="12.75" customHeight="1" s="709">
      <c r="A104" s="22" t="n"/>
      <c r="B104" s="722" t="inlineStr">
        <is>
          <t>Historic Buildings - Adaptive Use</t>
        </is>
      </c>
      <c r="C104" s="26" t="inlineStr">
        <is>
          <t>Buildings</t>
        </is>
      </c>
      <c r="D104" s="18" t="n"/>
      <c r="E104" s="18" t="n"/>
      <c r="F104" s="18" t="n"/>
    </row>
    <row r="105" ht="12.75" customHeight="1" s="709">
      <c r="A105" s="22" t="n"/>
      <c r="B105" s="721" t="inlineStr">
        <is>
          <t xml:space="preserve"> - Phoenix Hotel - Block#2</t>
        </is>
      </c>
      <c r="C105" s="27" t="n"/>
      <c r="D105" s="18" t="n"/>
      <c r="E105" s="18" t="n"/>
      <c r="F105" s="18" t="n"/>
    </row>
    <row r="106" ht="12.75" customHeight="1" s="709">
      <c r="A106" s="22" t="n"/>
      <c r="B106" s="721" t="inlineStr">
        <is>
          <t xml:space="preserve"> - York Dry Goods - Block #3</t>
        </is>
      </c>
      <c r="C106" s="27" t="n"/>
      <c r="D106" s="18" t="n"/>
      <c r="E106" s="18" t="n"/>
      <c r="F106" s="18" t="n"/>
    </row>
    <row r="107" ht="12.75" customHeight="1" s="709">
      <c r="A107" s="22" t="n"/>
      <c r="B107" s="721" t="inlineStr">
        <is>
          <t xml:space="preserve"> - Victorian Row - Block #4</t>
        </is>
      </c>
      <c r="C107" s="27" t="n"/>
      <c r="D107" s="18" t="n"/>
      <c r="E107" s="18" t="n"/>
      <c r="F107" s="18" t="n"/>
    </row>
    <row r="108" ht="12.75" customHeight="1" s="709">
      <c r="A108" s="22" t="n"/>
      <c r="B108" s="722" t="inlineStr">
        <is>
          <t>Amenities</t>
        </is>
      </c>
      <c r="C108" s="26" t="inlineStr">
        <is>
          <t>Amenities</t>
        </is>
      </c>
      <c r="D108" s="18" t="n"/>
      <c r="E108" s="18" t="n"/>
      <c r="F108" s="18" t="n"/>
    </row>
    <row r="109" ht="12.75" customHeight="1" s="709">
      <c r="A109" s="22" t="n"/>
      <c r="B109" s="721" t="inlineStr">
        <is>
          <t xml:space="preserve"> - Park/Plaza</t>
        </is>
      </c>
      <c r="C109" s="715">
        <f>'Development by Block'!U21</f>
        <v/>
      </c>
      <c r="D109" s="18" t="n"/>
      <c r="E109" s="18" t="n"/>
      <c r="F109" s="18" t="n"/>
    </row>
    <row r="110" ht="12.75" customHeight="1" s="709">
      <c r="A110" s="22" t="n"/>
      <c r="B110" s="721" t="inlineStr">
        <is>
          <t xml:space="preserve"> - Sports Fields &amp; Courts</t>
        </is>
      </c>
      <c r="C110" s="715">
        <f>'Development by Block'!U22</f>
        <v/>
      </c>
      <c r="D110" s="18" t="n"/>
      <c r="E110" s="18" t="n"/>
      <c r="F110" s="18" t="n"/>
    </row>
    <row r="111" ht="12.75" customHeight="1" s="709">
      <c r="A111" s="28" t="n"/>
      <c r="B111" s="723" t="inlineStr">
        <is>
          <t xml:space="preserve"> - Skate Park</t>
        </is>
      </c>
      <c r="C111" s="718">
        <f>'Development by Block'!U23</f>
        <v/>
      </c>
      <c r="D111" s="18" t="n"/>
      <c r="E111" s="18" t="n"/>
      <c r="F111" s="18" t="n"/>
    </row>
    <row r="112" ht="12.75" customHeight="1" s="709">
      <c r="A112" s="38" t="n"/>
      <c r="B112" s="18" t="n"/>
      <c r="C112" s="18" t="n"/>
      <c r="D112" s="18" t="n"/>
      <c r="E112" s="18" t="n"/>
      <c r="F112" s="18" t="n"/>
    </row>
    <row r="113" ht="12" customHeight="1" s="709">
      <c r="A113" s="19" t="n">
        <v>6</v>
      </c>
      <c r="B113" s="720" t="inlineStr">
        <is>
          <t>Residential</t>
        </is>
      </c>
      <c r="C113" s="21" t="n"/>
      <c r="D113" s="18" t="n"/>
      <c r="E113" s="18" t="n"/>
      <c r="F113" s="18" t="n"/>
    </row>
    <row r="114" ht="12.75" customHeight="1" s="709">
      <c r="A114" s="22" t="n"/>
      <c r="B114" s="721" t="inlineStr">
        <is>
          <t xml:space="preserve"> - Podium Apartments </t>
        </is>
      </c>
      <c r="C114" s="715">
        <f>'Development by Block'!Y4</f>
        <v/>
      </c>
      <c r="D114" s="18" t="n"/>
      <c r="E114" s="18" t="n"/>
      <c r="F114" s="18" t="n"/>
    </row>
    <row r="115" ht="12.75" customHeight="1" s="709">
      <c r="A115" s="22" t="n"/>
      <c r="B115" s="721" t="inlineStr">
        <is>
          <t xml:space="preserve"> - Townhouses</t>
        </is>
      </c>
      <c r="C115" s="715">
        <f>'Development by Block'!Y5</f>
        <v/>
      </c>
      <c r="D115" s="18" t="n"/>
      <c r="E115" s="18" t="n"/>
      <c r="F115" s="18" t="n"/>
    </row>
    <row r="116" ht="12.75" customHeight="1" s="709">
      <c r="A116" s="22" t="n"/>
      <c r="B116" s="721" t="inlineStr">
        <is>
          <t xml:space="preserve"> - Luxury High Rise Condos</t>
        </is>
      </c>
      <c r="C116" s="715">
        <f>'Development by Block'!Y6</f>
        <v/>
      </c>
      <c r="D116" s="18" t="n"/>
      <c r="E116" s="18" t="n"/>
      <c r="F116" s="18" t="n"/>
    </row>
    <row r="117" ht="12.75" customHeight="1" s="709">
      <c r="A117" s="22" t="n"/>
      <c r="B117" s="721" t="inlineStr">
        <is>
          <t xml:space="preserve"> - Homeless Shelter</t>
        </is>
      </c>
      <c r="C117" s="715">
        <f>'Development by Block'!Y7</f>
        <v/>
      </c>
      <c r="D117" s="18" t="n"/>
      <c r="E117" s="18" t="n"/>
      <c r="F117" s="18" t="n"/>
    </row>
    <row r="118" ht="12.75" customHeight="1" s="709">
      <c r="A118" s="22" t="n"/>
      <c r="B118" s="722" t="inlineStr">
        <is>
          <t>Office</t>
        </is>
      </c>
      <c r="C118" s="26" t="inlineStr">
        <is>
          <t>Buildings</t>
        </is>
      </c>
      <c r="D118" s="18" t="n"/>
      <c r="E118" s="18" t="n"/>
      <c r="F118" s="18" t="n"/>
    </row>
    <row r="119" ht="12.75" customHeight="1" s="709">
      <c r="A119" s="22" t="n"/>
      <c r="B119" s="721" t="inlineStr">
        <is>
          <t xml:space="preserve"> - Low-Rise Office Building 1-A / 1-B</t>
        </is>
      </c>
      <c r="C119" s="715">
        <f>'Development by Block'!Y9</f>
        <v/>
      </c>
      <c r="D119" s="18" t="n"/>
      <c r="E119" s="18" t="n"/>
      <c r="F119" s="18" t="n"/>
    </row>
    <row r="120" ht="12.75" customHeight="1" s="709">
      <c r="A120" s="22" t="n"/>
      <c r="B120" s="721" t="inlineStr">
        <is>
          <t xml:space="preserve"> - Low-Rise Office Building 2</t>
        </is>
      </c>
      <c r="C120" s="715">
        <f>'Development by Block'!Y10</f>
        <v/>
      </c>
      <c r="D120" s="18" t="n"/>
      <c r="E120" s="18" t="n"/>
      <c r="F120" s="18" t="n"/>
    </row>
    <row r="121" ht="12.75" customHeight="1" s="709">
      <c r="A121" s="22" t="n"/>
      <c r="B121" s="721" t="inlineStr">
        <is>
          <t xml:space="preserve"> - Mid-Rise Office Building</t>
        </is>
      </c>
      <c r="C121" s="715">
        <f>'Development by Block'!Y11</f>
        <v/>
      </c>
      <c r="D121" s="18" t="n"/>
      <c r="E121" s="18" t="n"/>
      <c r="F121" s="18" t="n"/>
    </row>
    <row r="122" ht="12.75" customHeight="1" s="709">
      <c r="A122" s="22" t="n"/>
      <c r="B122" s="722" t="inlineStr">
        <is>
          <t>Retail</t>
        </is>
      </c>
      <c r="C122" s="26" t="inlineStr">
        <is>
          <t>Buildings</t>
        </is>
      </c>
      <c r="D122" s="18" t="n"/>
      <c r="E122" s="18" t="n"/>
      <c r="F122" s="18" t="n"/>
    </row>
    <row r="123" ht="12.75" customHeight="1" s="709">
      <c r="A123" s="22" t="n"/>
      <c r="B123" s="721" t="inlineStr">
        <is>
          <t xml:space="preserve"> - Neighborhood Retail</t>
        </is>
      </c>
      <c r="C123" s="715">
        <f>'Development by Block'!Y13</f>
        <v/>
      </c>
      <c r="D123" s="18" t="n"/>
      <c r="E123" s="18" t="n"/>
      <c r="F123" s="18" t="n"/>
    </row>
    <row r="124" ht="12.75" customHeight="1" s="709">
      <c r="A124" s="22" t="n"/>
      <c r="B124" s="721" t="inlineStr">
        <is>
          <t xml:space="preserve">  - Supermarket </t>
        </is>
      </c>
      <c r="C124" s="715">
        <f>'Development by Block'!Y14</f>
        <v/>
      </c>
      <c r="D124" s="18" t="n"/>
      <c r="E124" s="18" t="n"/>
      <c r="F124" s="18" t="n"/>
    </row>
    <row r="125" ht="12.75" customHeight="1" s="709">
      <c r="A125" s="22" t="n"/>
      <c r="B125" s="721" t="inlineStr">
        <is>
          <t xml:space="preserve">  - Q-Mart </t>
        </is>
      </c>
      <c r="C125" s="27" t="n"/>
      <c r="D125" s="18" t="n"/>
      <c r="E125" s="18" t="n"/>
      <c r="F125" s="18" t="n"/>
    </row>
    <row r="126" ht="12.75" customHeight="1" s="709">
      <c r="A126" s="22" t="n"/>
      <c r="B126" s="722" t="inlineStr">
        <is>
          <t>Historic Buildings - Adaptive Use</t>
        </is>
      </c>
      <c r="C126" s="26" t="inlineStr">
        <is>
          <t>Buildings</t>
        </is>
      </c>
      <c r="D126" s="18" t="n"/>
      <c r="E126" s="18" t="n"/>
      <c r="F126" s="18" t="n"/>
    </row>
    <row r="127" ht="12.75" customHeight="1" s="709">
      <c r="A127" s="22" t="n"/>
      <c r="B127" s="721" t="inlineStr">
        <is>
          <t xml:space="preserve"> - Phoenix Hotel - Block#2</t>
        </is>
      </c>
      <c r="C127" s="27" t="n"/>
      <c r="D127" s="18" t="n"/>
      <c r="E127" s="18" t="n"/>
      <c r="F127" s="18" t="n"/>
    </row>
    <row r="128" ht="12.75" customHeight="1" s="709">
      <c r="A128" s="22" t="n"/>
      <c r="B128" s="721" t="inlineStr">
        <is>
          <t xml:space="preserve"> - York Dry Goods - Block #3</t>
        </is>
      </c>
      <c r="C128" s="27" t="n"/>
      <c r="D128" s="18" t="n"/>
      <c r="E128" s="18" t="n"/>
      <c r="F128" s="18" t="n"/>
    </row>
    <row r="129" ht="12.75" customHeight="1" s="709">
      <c r="A129" s="22" t="n"/>
      <c r="B129" s="721" t="inlineStr">
        <is>
          <t xml:space="preserve"> - Victorian Row - Block #4</t>
        </is>
      </c>
      <c r="C129" s="27" t="n"/>
      <c r="D129" s="18" t="n"/>
      <c r="E129" s="18" t="n"/>
      <c r="F129" s="18" t="n"/>
    </row>
    <row r="130" ht="12.75" customHeight="1" s="709">
      <c r="A130" s="22" t="n"/>
      <c r="B130" s="722" t="inlineStr">
        <is>
          <t>Amenities</t>
        </is>
      </c>
      <c r="C130" s="26" t="inlineStr">
        <is>
          <t>Amenities</t>
        </is>
      </c>
      <c r="D130" s="18" t="n"/>
      <c r="E130" s="18" t="n"/>
      <c r="F130" s="18" t="n"/>
    </row>
    <row r="131" ht="12.75" customHeight="1" s="709">
      <c r="A131" s="22" t="n"/>
      <c r="B131" s="721" t="inlineStr">
        <is>
          <t xml:space="preserve"> - Park/Plaza</t>
        </is>
      </c>
      <c r="C131" s="715">
        <f>'Development by Block'!Y21</f>
        <v/>
      </c>
      <c r="D131" s="18" t="n"/>
      <c r="E131" s="18" t="n"/>
      <c r="F131" s="18" t="n"/>
    </row>
    <row r="132" ht="12.75" customHeight="1" s="709">
      <c r="A132" s="22" t="n"/>
      <c r="B132" s="721" t="inlineStr">
        <is>
          <t xml:space="preserve"> - Sports Fields &amp; Courts</t>
        </is>
      </c>
      <c r="C132" s="715">
        <f>'Development by Block'!Y22</f>
        <v/>
      </c>
      <c r="D132" s="18" t="n"/>
      <c r="E132" s="18" t="n"/>
      <c r="F132" s="18" t="n"/>
    </row>
    <row r="133" ht="12.75" customHeight="1" s="709">
      <c r="A133" s="28" t="n"/>
      <c r="B133" s="723" t="inlineStr">
        <is>
          <t xml:space="preserve"> - Skate Park</t>
        </is>
      </c>
      <c r="C133" s="718">
        <f>'Development by Block'!Y23</f>
        <v/>
      </c>
      <c r="D133" s="18" t="n"/>
      <c r="E133" s="18" t="n"/>
      <c r="F133" s="18" t="n"/>
    </row>
    <row r="134" ht="12.75" customHeight="1" s="709">
      <c r="A134" s="38" t="n"/>
      <c r="B134" s="18" t="n"/>
      <c r="C134" s="18" t="n"/>
      <c r="D134" s="18" t="n"/>
      <c r="E134" s="18" t="n"/>
      <c r="F134" s="18" t="n"/>
    </row>
    <row r="135" ht="12" customHeight="1" s="709">
      <c r="A135" s="38" t="n"/>
      <c r="B135" s="39" t="inlineStr">
        <is>
          <t>Use Allocation</t>
        </is>
      </c>
      <c r="C135" s="40" t="n"/>
      <c r="D135" s="18" t="n"/>
      <c r="E135" s="18" t="n"/>
      <c r="F135" s="18" t="n"/>
    </row>
    <row r="136" ht="12" customHeight="1" s="709">
      <c r="A136" s="38" t="n"/>
      <c r="B136" s="724" t="inlineStr">
        <is>
          <t>Residential</t>
        </is>
      </c>
      <c r="C136" s="42" t="n"/>
      <c r="D136" s="18" t="n"/>
      <c r="E136" s="18" t="n"/>
      <c r="F136" s="18" t="n"/>
    </row>
    <row r="137" ht="13.5" customHeight="1" s="709">
      <c r="A137" s="38" t="n"/>
      <c r="B137" s="725" t="inlineStr">
        <is>
          <t xml:space="preserve"> - Podium Apartments (footnote 1)</t>
        </is>
      </c>
      <c r="C137" s="44">
        <f>'Use Allocation'!C5</f>
        <v/>
      </c>
      <c r="D137" s="18" t="n"/>
      <c r="E137" s="18" t="n"/>
      <c r="F137" s="18" t="n"/>
    </row>
    <row r="138" ht="13.5" customHeight="1" s="709">
      <c r="A138" s="38" t="n"/>
      <c r="B138" s="725" t="inlineStr">
        <is>
          <t xml:space="preserve"> - Townhouses (footnote 1)</t>
        </is>
      </c>
      <c r="C138" s="44">
        <f>'Use Allocation'!C6</f>
        <v/>
      </c>
      <c r="D138" s="18" t="n"/>
      <c r="E138" s="18" t="n"/>
      <c r="F138" s="18" t="n"/>
    </row>
    <row r="139" ht="12" customHeight="1" s="709">
      <c r="A139" s="38" t="n"/>
      <c r="B139" s="45" t="n"/>
      <c r="C139" s="46" t="n"/>
      <c r="D139" s="18" t="n"/>
      <c r="E139" s="18" t="n"/>
      <c r="F139" s="18" t="n"/>
    </row>
    <row r="140" ht="12" customHeight="1" s="709">
      <c r="A140" s="38" t="n"/>
      <c r="B140" s="47" t="n"/>
      <c r="C140" s="48" t="n"/>
      <c r="D140" s="18" t="n"/>
      <c r="E140" s="18" t="n"/>
      <c r="F140" s="18" t="n"/>
    </row>
    <row r="141" ht="12" customHeight="1" s="709">
      <c r="A141" s="38" t="n"/>
      <c r="B141" s="726" t="inlineStr">
        <is>
          <t>Adaptive Reuses</t>
        </is>
      </c>
      <c r="C141" s="48" t="n"/>
      <c r="D141" s="18" t="n"/>
      <c r="E141" s="18" t="n"/>
      <c r="F141" s="18" t="n"/>
    </row>
    <row r="142" ht="12" customHeight="1" s="709">
      <c r="A142" s="38" t="n"/>
      <c r="B142" s="727" t="inlineStr">
        <is>
          <t xml:space="preserve"> - Phoenix Hotel (footnote 2)</t>
        </is>
      </c>
      <c r="C142" s="51" t="n"/>
      <c r="D142" s="18" t="n"/>
      <c r="E142" s="18" t="n"/>
      <c r="F142" s="18" t="n"/>
    </row>
    <row r="143" ht="13.5" customHeight="1" s="709">
      <c r="A143" s="38" t="n"/>
      <c r="B143" s="728" t="inlineStr">
        <is>
          <t>Office</t>
        </is>
      </c>
      <c r="C143" s="715">
        <f>'Use Allocation'!B14</f>
        <v/>
      </c>
      <c r="D143" s="18" t="n"/>
      <c r="E143" s="18" t="n"/>
      <c r="F143" s="18" t="n"/>
    </row>
    <row r="144" ht="13.5" customHeight="1" s="709">
      <c r="A144" s="38" t="n"/>
      <c r="B144" s="728" t="inlineStr">
        <is>
          <t>Retail</t>
        </is>
      </c>
      <c r="C144" s="715">
        <f>'Use Allocation'!C14</f>
        <v/>
      </c>
      <c r="D144" s="18" t="n"/>
      <c r="E144" s="18" t="n"/>
      <c r="F144" s="18" t="n"/>
    </row>
    <row r="145" ht="12" customHeight="1" s="709">
      <c r="A145" s="38" t="n"/>
      <c r="B145" s="53" t="inlineStr">
        <is>
          <t>TOTALS</t>
        </is>
      </c>
      <c r="C145" s="51" t="n"/>
      <c r="D145" s="18" t="n"/>
      <c r="E145" s="18" t="n"/>
      <c r="F145" s="18" t="n"/>
    </row>
    <row r="146" ht="12" customHeight="1" s="709">
      <c r="A146" s="38" t="n"/>
      <c r="B146" s="47" t="n"/>
      <c r="C146" s="48" t="n"/>
      <c r="D146" s="18" t="n"/>
      <c r="E146" s="18" t="n"/>
      <c r="F146" s="18" t="n"/>
    </row>
    <row r="147" ht="12" customHeight="1" s="709">
      <c r="A147" s="38" t="n"/>
      <c r="B147" s="727" t="inlineStr">
        <is>
          <t xml:space="preserve"> - York Dry Goods (48,000 sq.ft)</t>
        </is>
      </c>
      <c r="C147" s="51" t="n"/>
      <c r="D147" s="18" t="n"/>
      <c r="E147" s="18" t="n"/>
      <c r="F147" s="18" t="n"/>
    </row>
    <row r="148" ht="13.5" customHeight="1" s="709">
      <c r="A148" s="38" t="n"/>
      <c r="B148" s="729" t="inlineStr">
        <is>
          <t xml:space="preserve">      Retail (12,000 max. 1st fl only)</t>
        </is>
      </c>
      <c r="C148" s="715">
        <f>'Use Allocation'!C24</f>
        <v/>
      </c>
      <c r="D148" s="18" t="n"/>
      <c r="E148" s="18" t="n"/>
      <c r="F148" s="18" t="n"/>
    </row>
    <row r="149" ht="13.5" customHeight="1" s="709">
      <c r="A149" s="38" t="n"/>
      <c r="B149" s="725" t="inlineStr">
        <is>
          <t xml:space="preserve">      Branch Library (7500 sq.ft.)</t>
        </is>
      </c>
      <c r="C149" s="55">
        <f>'Use Allocation'!C25</f>
        <v/>
      </c>
      <c r="D149" s="18" t="n"/>
      <c r="E149" s="18" t="n"/>
      <c r="F149" s="18" t="n"/>
    </row>
    <row r="150" ht="13.5" customHeight="1" s="709">
      <c r="A150" s="38" t="n"/>
      <c r="B150" s="725" t="inlineStr">
        <is>
          <t xml:space="preserve">      Community Art Space (2,000 sq. ft.) (footnote 3)</t>
        </is>
      </c>
      <c r="C150" s="55">
        <f>'Use Allocation'!C26</f>
        <v/>
      </c>
      <c r="D150" s="18" t="n"/>
      <c r="E150" s="18" t="n"/>
      <c r="F150" s="18" t="n"/>
    </row>
    <row r="151" ht="13.5" customHeight="1" s="709">
      <c r="A151" s="38" t="n"/>
      <c r="B151" s="725" t="inlineStr">
        <is>
          <t xml:space="preserve">      Community Meeting/Event Space (7,000 sq. ft.)</t>
        </is>
      </c>
      <c r="C151" s="55">
        <f>'Use Allocation'!C27</f>
        <v/>
      </c>
      <c r="D151" s="18" t="n"/>
      <c r="E151" s="18" t="n"/>
      <c r="F151" s="18" t="n"/>
    </row>
    <row r="152" ht="13.5" customHeight="1" s="709">
      <c r="A152" s="38" t="n"/>
      <c r="B152" s="725" t="inlineStr">
        <is>
          <t xml:space="preserve">      Computer/Digital Center  (2,000 sq. ft.)</t>
        </is>
      </c>
      <c r="C152" s="55">
        <f>'Use Allocation'!C28</f>
        <v/>
      </c>
      <c r="D152" s="18" t="n"/>
      <c r="E152" s="18" t="n"/>
      <c r="F152" s="18" t="n"/>
    </row>
    <row r="153" ht="13.5" customHeight="1" s="709">
      <c r="A153" s="38" t="n"/>
      <c r="B153" s="725" t="inlineStr">
        <is>
          <t xml:space="preserve">      Day Care Center (5,000 sq. ft.)</t>
        </is>
      </c>
      <c r="C153" s="55">
        <f>'Use Allocation'!C29</f>
        <v/>
      </c>
      <c r="D153" s="18" t="n"/>
      <c r="E153" s="18" t="n"/>
      <c r="F153" s="18" t="n"/>
    </row>
    <row r="154" ht="13.5" customHeight="1" s="709">
      <c r="A154" s="38" t="n"/>
      <c r="B154" s="725" t="inlineStr">
        <is>
          <t xml:space="preserve">      Drug Treatment Center (2,000 sq. ft.)</t>
        </is>
      </c>
      <c r="C154" s="55">
        <f>'Use Allocation'!C30</f>
        <v/>
      </c>
      <c r="D154" s="18" t="n"/>
      <c r="E154" s="18" t="n"/>
      <c r="F154" s="18" t="n"/>
    </row>
    <row r="155" ht="13.5" customHeight="1" s="709">
      <c r="A155" s="38" t="n"/>
      <c r="B155" s="725" t="inlineStr">
        <is>
          <t xml:space="preserve">      Juv. Offender Counseling (1,000 sq. ft.)</t>
        </is>
      </c>
      <c r="C155" s="55">
        <f>'Use Allocation'!C31</f>
        <v/>
      </c>
      <c r="D155" s="18" t="n"/>
      <c r="E155" s="18" t="n"/>
      <c r="F155" s="18" t="n"/>
    </row>
    <row r="156" ht="13.5" customHeight="1" s="709">
      <c r="A156" s="38" t="n"/>
      <c r="B156" s="725" t="inlineStr">
        <is>
          <t xml:space="preserve">      Police Sub-station (1,500 sq. ft.)</t>
        </is>
      </c>
      <c r="C156" s="55">
        <f>'Use Allocation'!C32</f>
        <v/>
      </c>
      <c r="D156" s="18" t="n"/>
      <c r="E156" s="18" t="n"/>
      <c r="F156" s="18" t="n"/>
    </row>
    <row r="157" ht="13.5" customHeight="1" s="709">
      <c r="A157" s="38" t="n"/>
      <c r="B157" s="725" t="inlineStr">
        <is>
          <t xml:space="preserve">      Senior Center (10,000 sq. ft.)</t>
        </is>
      </c>
      <c r="C157" s="55">
        <f>'Use Allocation'!C33</f>
        <v/>
      </c>
      <c r="D157" s="18" t="n"/>
      <c r="E157" s="18" t="n"/>
      <c r="F157" s="18" t="n"/>
    </row>
    <row r="158" ht="13.5" customHeight="1" s="709">
      <c r="A158" s="38" t="n"/>
      <c r="B158" s="725" t="inlineStr">
        <is>
          <t xml:space="preserve">      Teen Center (5,000 sq. ft.)</t>
        </is>
      </c>
      <c r="C158" s="55">
        <f>'Use Allocation'!C34</f>
        <v/>
      </c>
      <c r="D158" s="18" t="n"/>
      <c r="E158" s="18" t="n"/>
      <c r="F158" s="18" t="n"/>
    </row>
    <row r="159" ht="13.5" customHeight="1" s="709">
      <c r="A159" s="38" t="n"/>
      <c r="B159" s="725" t="inlineStr">
        <is>
          <t xml:space="preserve">      Yorktown Bike Share (5,000 sq. ft.)</t>
        </is>
      </c>
      <c r="C159" s="55">
        <f>'Use Allocation'!C35</f>
        <v/>
      </c>
      <c r="D159" s="18" t="n"/>
      <c r="E159" s="18" t="n"/>
      <c r="F159" s="18" t="n"/>
    </row>
    <row r="160" ht="13.5" customHeight="1" s="709">
      <c r="A160" s="38" t="n"/>
      <c r="B160" s="725" t="inlineStr">
        <is>
          <t xml:space="preserve">      Artist Studios (10,000 sq. ft.) (footnote  3 &amp; footnote 5)</t>
        </is>
      </c>
      <c r="C160" s="55">
        <f>'Use Allocation'!C36</f>
        <v/>
      </c>
      <c r="D160" s="18" t="n"/>
      <c r="E160" s="18" t="n"/>
      <c r="F160" s="18" t="n"/>
    </row>
    <row r="161" ht="13.5" customHeight="1" s="709">
      <c r="A161" s="38" t="n"/>
      <c r="B161" s="725" t="inlineStr">
        <is>
          <t xml:space="preserve">      Univ. Classrooms (20,000 sq. ft.) (footnote  4 &amp; footnote  5)</t>
        </is>
      </c>
      <c r="C161" s="55">
        <f>'Use Allocation'!C37</f>
        <v/>
      </c>
      <c r="D161" s="18" t="n"/>
      <c r="E161" s="18" t="n"/>
      <c r="F161" s="18" t="n"/>
    </row>
    <row r="162" ht="13.5" customHeight="1" s="709">
      <c r="A162" s="38" t="n"/>
      <c r="B162" s="725" t="inlineStr">
        <is>
          <t xml:space="preserve">      Office (remainder)</t>
        </is>
      </c>
      <c r="C162" s="715">
        <f>'Use Allocation'!B38</f>
        <v/>
      </c>
      <c r="D162" s="18" t="n"/>
      <c r="E162" s="18" t="n"/>
      <c r="F162" s="18" t="n"/>
    </row>
    <row r="163" ht="12" customHeight="1" s="709">
      <c r="A163" s="38" t="n"/>
      <c r="B163" s="53" t="inlineStr">
        <is>
          <t>TOTALS</t>
        </is>
      </c>
      <c r="C163" s="56" t="n"/>
      <c r="D163" s="18" t="n"/>
      <c r="E163" s="18" t="n"/>
      <c r="F163" s="18" t="n"/>
    </row>
    <row r="164" ht="12.75" customHeight="1" s="709">
      <c r="A164" s="38" t="n"/>
      <c r="B164" s="57" t="n"/>
      <c r="C164" s="51" t="n"/>
      <c r="D164" s="18" t="n"/>
      <c r="E164" s="18" t="n"/>
      <c r="F164" s="18" t="n"/>
    </row>
    <row r="165" ht="12" customHeight="1" s="709">
      <c r="A165" s="38" t="n"/>
      <c r="B165" s="730" t="inlineStr">
        <is>
          <t xml:space="preserve"> - Victorian Row (60,000 sq. ft.)</t>
        </is>
      </c>
      <c r="C165" s="56" t="n"/>
      <c r="D165" s="18" t="n"/>
      <c r="E165" s="18" t="n"/>
      <c r="F165" s="18" t="n"/>
    </row>
    <row r="166" ht="13.5" customHeight="1" s="709">
      <c r="A166" s="38" t="n"/>
      <c r="B166" s="725" t="inlineStr">
        <is>
          <t xml:space="preserve">      Retail (18,000 sq. ft. max.)</t>
        </is>
      </c>
      <c r="C166" s="731">
        <f>'Use Allocation'!#REF!</f>
        <v/>
      </c>
      <c r="D166" s="18" t="n"/>
      <c r="E166" s="18" t="n"/>
      <c r="F166" s="18" t="n"/>
    </row>
    <row r="167" ht="13.5" customHeight="1" s="709">
      <c r="A167" s="38" t="n"/>
      <c r="B167" s="725" t="inlineStr">
        <is>
          <t xml:space="preserve">      Artist Studios (10,000 sq. ft.) (footnote  3 &amp; footnote 5)</t>
        </is>
      </c>
      <c r="C167" s="715">
        <f>'Use Allocation'!#REF!</f>
        <v/>
      </c>
      <c r="D167" s="18" t="n"/>
      <c r="E167" s="18" t="n"/>
      <c r="F167" s="18" t="n"/>
    </row>
    <row r="168" ht="13.5" customHeight="1" s="709">
      <c r="A168" s="38" t="n"/>
      <c r="B168" s="725" t="inlineStr">
        <is>
          <t xml:space="preserve">      Univ. Classrooms (20,000 sq. ft.) (footnote  4)</t>
        </is>
      </c>
      <c r="C168" s="715">
        <f>'Use Allocation'!#REF!</f>
        <v/>
      </c>
      <c r="D168" s="18" t="n"/>
      <c r="E168" s="18" t="n"/>
      <c r="F168" s="18" t="n"/>
    </row>
    <row r="169" ht="13.5" customHeight="1" s="709">
      <c r="A169" s="38" t="n"/>
      <c r="B169" s="725" t="inlineStr">
        <is>
          <t xml:space="preserve">      Office (remainder)</t>
        </is>
      </c>
      <c r="C169" s="715">
        <f>'Use Allocation'!#REF!</f>
        <v/>
      </c>
      <c r="D169" s="18" t="n"/>
      <c r="E169" s="18" t="n"/>
      <c r="F169" s="18" t="n"/>
    </row>
    <row r="170" ht="12.75" customHeight="1" s="709">
      <c r="A170" s="38" t="n"/>
      <c r="B170" s="60" t="inlineStr">
        <is>
          <t>TOTALS</t>
        </is>
      </c>
      <c r="C170" s="61" t="n"/>
      <c r="D170" s="18" t="n"/>
      <c r="E170" s="18" t="n"/>
      <c r="F170" s="18" t="n"/>
    </row>
    <row r="171" ht="12" customHeight="1" s="709">
      <c r="A171" s="38" t="n"/>
      <c r="B171" s="18" t="n"/>
      <c r="C171" s="18" t="n"/>
      <c r="D171" s="18" t="n"/>
      <c r="E171" s="18" t="n"/>
      <c r="F171" s="18" t="n"/>
    </row>
    <row r="172" ht="12" customHeight="1" s="709">
      <c r="A172" s="38" t="n"/>
      <c r="B172" s="18" t="n"/>
      <c r="C172" s="18" t="n"/>
      <c r="D172" s="18" t="n"/>
      <c r="E172" s="18" t="n"/>
      <c r="F172" s="18" t="n"/>
    </row>
    <row r="173" ht="12" customHeight="1" s="709">
      <c r="A173" s="62" t="n">
        <v>1</v>
      </c>
      <c r="B173" s="732" t="inlineStr">
        <is>
          <t>Error Check</t>
        </is>
      </c>
      <c r="C173" s="733">
        <f>'Development by Block'!$G$34</f>
        <v/>
      </c>
      <c r="D173" s="18" t="n"/>
      <c r="E173" s="18" t="n"/>
      <c r="F173" s="18" t="n"/>
    </row>
    <row r="174" ht="12.75" customHeight="1" s="709">
      <c r="A174" s="65" t="n">
        <v>2</v>
      </c>
      <c r="B174" s="732" t="inlineStr">
        <is>
          <t>Error Check</t>
        </is>
      </c>
      <c r="C174" s="734">
        <f>'Development by Block'!$K$32</f>
        <v/>
      </c>
      <c r="D174" s="18" t="n"/>
      <c r="E174" s="18" t="n"/>
      <c r="F174" s="18" t="n"/>
    </row>
    <row r="175" ht="13.5" customHeight="1" s="709">
      <c r="A175" s="65" t="n">
        <v>3</v>
      </c>
      <c r="B175" s="732" t="inlineStr">
        <is>
          <t>Error Check</t>
        </is>
      </c>
      <c r="C175" s="734">
        <f>'Development by Block'!$O$32</f>
        <v/>
      </c>
      <c r="D175" s="18" t="n"/>
      <c r="E175" s="18" t="n"/>
      <c r="F175" s="18" t="n"/>
    </row>
    <row r="176" ht="13.5" customHeight="1" s="709">
      <c r="A176" s="65" t="n">
        <v>4</v>
      </c>
      <c r="B176" s="732" t="inlineStr">
        <is>
          <t>Error Check</t>
        </is>
      </c>
      <c r="C176" s="734">
        <f>'Development by Block'!$S$32</f>
        <v/>
      </c>
      <c r="D176" s="18" t="n"/>
      <c r="E176" s="18" t="n"/>
      <c r="F176" s="18" t="n"/>
    </row>
    <row r="177" ht="13.5" customHeight="1" s="709">
      <c r="A177" s="65" t="n">
        <v>5</v>
      </c>
      <c r="B177" s="732" t="inlineStr">
        <is>
          <t>Error Check</t>
        </is>
      </c>
      <c r="C177" s="734">
        <f>'Development by Block'!$W$32</f>
        <v/>
      </c>
      <c r="D177" s="18" t="n"/>
      <c r="E177" s="18" t="n"/>
      <c r="F177" s="18" t="n"/>
    </row>
    <row r="178" ht="13.5" customHeight="1" s="709">
      <c r="A178" s="67" t="n">
        <v>6</v>
      </c>
      <c r="B178" s="732" t="inlineStr">
        <is>
          <t>Error Check</t>
        </is>
      </c>
      <c r="C178" s="734">
        <f>'Development by Block'!$AA$32</f>
        <v/>
      </c>
      <c r="D178" s="18" t="n"/>
      <c r="E178" s="18" t="n"/>
      <c r="F178" s="18" t="n"/>
    </row>
    <row r="179" ht="12" customHeight="1" s="709">
      <c r="A179" s="68" t="n"/>
      <c r="B179" s="18" t="n"/>
      <c r="C179" s="18" t="n"/>
      <c r="D179" s="18" t="n"/>
      <c r="E179" s="18" t="n"/>
      <c r="F179" s="18" t="n"/>
    </row>
    <row r="180" ht="15.75" customHeight="1" s="709"/>
    <row r="181" ht="15.75" customHeight="1" s="709"/>
    <row r="182" ht="15.75" customHeight="1" s="709"/>
    <row r="183" ht="15.75" customHeight="1" s="709"/>
    <row r="184" ht="15.75" customHeight="1" s="709"/>
    <row r="185" ht="15.75" customHeight="1" s="709"/>
    <row r="186" ht="15.75" customHeight="1" s="709"/>
    <row r="187" ht="15.75" customHeight="1" s="709"/>
    <row r="188" ht="15.75" customHeight="1" s="709"/>
    <row r="189" ht="15.75" customHeight="1" s="709"/>
    <row r="190" ht="15.75" customHeight="1" s="709"/>
    <row r="191" ht="15.75" customHeight="1" s="709"/>
    <row r="192" ht="15.75" customHeight="1" s="709"/>
    <row r="193" ht="15.75" customHeight="1" s="709"/>
    <row r="194" ht="15.75" customHeight="1" s="709"/>
    <row r="195" ht="15.75" customHeight="1" s="709"/>
    <row r="196" ht="15.75" customHeight="1" s="709"/>
    <row r="197" ht="15.75" customHeight="1" s="709"/>
    <row r="198" ht="15.75" customHeight="1" s="709"/>
    <row r="199" ht="15.75" customHeight="1" s="709"/>
    <row r="200" ht="15.75" customHeight="1" s="709"/>
    <row r="201" ht="15.75" customHeight="1" s="709"/>
    <row r="202" ht="15.75" customHeight="1" s="709"/>
    <row r="203" ht="15.75" customHeight="1" s="709"/>
    <row r="204" ht="15.75" customHeight="1" s="709"/>
    <row r="205" ht="15.75" customHeight="1" s="709"/>
    <row r="206" ht="15.75" customHeight="1" s="709"/>
    <row r="207" ht="15.75" customHeight="1" s="709"/>
    <row r="208" ht="15.75" customHeight="1" s="709"/>
    <row r="209" ht="15.75" customHeight="1" s="709"/>
    <row r="210" ht="15.75" customHeight="1" s="709"/>
    <row r="211" ht="15.75" customHeight="1" s="709"/>
    <row r="212" ht="15.75" customHeight="1" s="709"/>
    <row r="213" ht="15.75" customHeight="1" s="709"/>
    <row r="214" ht="15.75" customHeight="1" s="709"/>
    <row r="215" ht="15.75" customHeight="1" s="709"/>
    <row r="216" ht="15.75" customHeight="1" s="709"/>
    <row r="217" ht="15.75" customHeight="1" s="709"/>
    <row r="218" ht="15.75" customHeight="1" s="709"/>
    <row r="219" ht="15.75" customHeight="1" s="709"/>
    <row r="220" ht="15.75" customHeight="1" s="709"/>
    <row r="221" ht="15.75" customHeight="1" s="709"/>
    <row r="222" ht="15.75" customHeight="1" s="709"/>
    <row r="223" ht="15.75" customHeight="1" s="709"/>
    <row r="224" ht="15.75" customHeight="1" s="709"/>
    <row r="225" ht="15.75" customHeight="1" s="709"/>
    <row r="226" ht="15.75" customHeight="1" s="709"/>
    <row r="227" ht="15.75" customHeight="1" s="709"/>
    <row r="228" ht="15.75" customHeight="1" s="709"/>
    <row r="229" ht="15.75" customHeight="1" s="709"/>
    <row r="230" ht="15.75" customHeight="1" s="709"/>
    <row r="231" ht="15.75" customHeight="1" s="709"/>
    <row r="232" ht="15.75" customHeight="1" s="709"/>
    <row r="233" ht="15.75" customHeight="1" s="709"/>
    <row r="234" ht="15.75" customHeight="1" s="709"/>
    <row r="235" ht="15.75" customHeight="1" s="709"/>
    <row r="236" ht="15.75" customHeight="1" s="709"/>
    <row r="237" ht="15.75" customHeight="1" s="709"/>
    <row r="238" ht="15.75" customHeight="1" s="709"/>
    <row r="239" ht="15.75" customHeight="1" s="709"/>
    <row r="240" ht="15.75" customHeight="1" s="709"/>
    <row r="241" ht="15.75" customHeight="1" s="709"/>
    <row r="242" ht="15.75" customHeight="1" s="709"/>
    <row r="243" ht="15.75" customHeight="1" s="709"/>
    <row r="244" ht="15.75" customHeight="1" s="709"/>
    <row r="245" ht="15.75" customHeight="1" s="709"/>
    <row r="246" ht="15.75" customHeight="1" s="709"/>
    <row r="247" ht="15.75" customHeight="1" s="709"/>
    <row r="248" ht="15.75" customHeight="1" s="709"/>
    <row r="249" ht="15.75" customHeight="1" s="709"/>
    <row r="250" ht="15.75" customHeight="1" s="709"/>
    <row r="251" ht="15.75" customHeight="1" s="709"/>
    <row r="252" ht="15.75" customHeight="1" s="709"/>
    <row r="253" ht="15.75" customHeight="1" s="709"/>
    <row r="254" ht="15.75" customHeight="1" s="709"/>
    <row r="255" ht="15.75" customHeight="1" s="709"/>
    <row r="256" ht="15.75" customHeight="1" s="709"/>
    <row r="257" ht="15.75" customHeight="1" s="709"/>
    <row r="258" ht="15.75" customHeight="1" s="709"/>
    <row r="259" ht="15.75" customHeight="1" s="709"/>
    <row r="260" ht="15.75" customHeight="1" s="709"/>
    <row r="261" ht="15.75" customHeight="1" s="709"/>
    <row r="262" ht="15.75" customHeight="1" s="709"/>
    <row r="263" ht="15.75" customHeight="1" s="709"/>
    <row r="264" ht="15.75" customHeight="1" s="709"/>
    <row r="265" ht="15.75" customHeight="1" s="709"/>
    <row r="266" ht="15.75" customHeight="1" s="709"/>
    <row r="267" ht="15.75" customHeight="1" s="709"/>
    <row r="268" ht="15.75" customHeight="1" s="709"/>
    <row r="269" ht="15.75" customHeight="1" s="709"/>
    <row r="270" ht="15.75" customHeight="1" s="709"/>
    <row r="271" ht="15.75" customHeight="1" s="709"/>
    <row r="272" ht="15.75" customHeight="1" s="709"/>
    <row r="273" ht="15.75" customHeight="1" s="709"/>
    <row r="274" ht="15.75" customHeight="1" s="709"/>
    <row r="275" ht="15.75" customHeight="1" s="709"/>
    <row r="276" ht="15.75" customHeight="1" s="709"/>
    <row r="277" ht="15.75" customHeight="1" s="709"/>
    <row r="278" ht="15.75" customHeight="1" s="709"/>
    <row r="279" ht="15.75" customHeight="1" s="709"/>
    <row r="280" ht="15.75" customHeight="1" s="709"/>
    <row r="281" ht="15.75" customHeight="1" s="709"/>
    <row r="282" ht="15.75" customHeight="1" s="709"/>
    <row r="283" ht="15.75" customHeight="1" s="709"/>
    <row r="284" ht="15.75" customHeight="1" s="709"/>
    <row r="285" ht="15.75" customHeight="1" s="709"/>
    <row r="286" ht="15.75" customHeight="1" s="709"/>
    <row r="287" ht="15.75" customHeight="1" s="709"/>
    <row r="288" ht="15.75" customHeight="1" s="709"/>
    <row r="289" ht="15.75" customHeight="1" s="709"/>
    <row r="290" ht="15.75" customHeight="1" s="709"/>
    <row r="291" ht="15.75" customHeight="1" s="709"/>
    <row r="292" ht="15.75" customHeight="1" s="709"/>
    <row r="293" ht="15.75" customHeight="1" s="709"/>
    <row r="294" ht="15.75" customHeight="1" s="709"/>
    <row r="295" ht="15.75" customHeight="1" s="709"/>
    <row r="296" ht="15.75" customHeight="1" s="709"/>
    <row r="297" ht="15.75" customHeight="1" s="709"/>
    <row r="298" ht="15.75" customHeight="1" s="709"/>
    <row r="299" ht="15.75" customHeight="1" s="709"/>
    <row r="300" ht="15.75" customHeight="1" s="709"/>
    <row r="301" ht="15.75" customHeight="1" s="709"/>
    <row r="302" ht="15.75" customHeight="1" s="709"/>
    <row r="303" ht="15.75" customHeight="1" s="709"/>
    <row r="304" ht="15.75" customHeight="1" s="709"/>
    <row r="305" ht="15.75" customHeight="1" s="709"/>
    <row r="306" ht="15.75" customHeight="1" s="709"/>
    <row r="307" ht="15.75" customHeight="1" s="709"/>
    <row r="308" ht="15.75" customHeight="1" s="709"/>
    <row r="309" ht="15.75" customHeight="1" s="709"/>
    <row r="310" ht="15.75" customHeight="1" s="709"/>
    <row r="311" ht="15.75" customHeight="1" s="709"/>
    <row r="312" ht="15.75" customHeight="1" s="709"/>
    <row r="313" ht="15.75" customHeight="1" s="709"/>
    <row r="314" ht="15.75" customHeight="1" s="709"/>
    <row r="315" ht="15.75" customHeight="1" s="709"/>
    <row r="316" ht="15.75" customHeight="1" s="709"/>
    <row r="317" ht="15.75" customHeight="1" s="709"/>
    <row r="318" ht="15.75" customHeight="1" s="709"/>
    <row r="319" ht="15.75" customHeight="1" s="709"/>
    <row r="320" ht="15.75" customHeight="1" s="709"/>
    <row r="321" ht="15.75" customHeight="1" s="709"/>
    <row r="322" ht="15.75" customHeight="1" s="709"/>
    <row r="323" ht="15.75" customHeight="1" s="709"/>
    <row r="324" ht="15.75" customHeight="1" s="709"/>
    <row r="325" ht="15.75" customHeight="1" s="709"/>
    <row r="326" ht="15.75" customHeight="1" s="709"/>
    <row r="327" ht="15.75" customHeight="1" s="709"/>
    <row r="328" ht="15.75" customHeight="1" s="709"/>
    <row r="329" ht="15.75" customHeight="1" s="709"/>
    <row r="330" ht="15.75" customHeight="1" s="709"/>
    <row r="331" ht="15.75" customHeight="1" s="709"/>
    <row r="332" ht="15.75" customHeight="1" s="709"/>
    <row r="333" ht="15.75" customHeight="1" s="709"/>
    <row r="334" ht="15.75" customHeight="1" s="709"/>
    <row r="335" ht="15.75" customHeight="1" s="709"/>
    <row r="336" ht="15.75" customHeight="1" s="709"/>
    <row r="337" ht="15.75" customHeight="1" s="709"/>
    <row r="338" ht="15.75" customHeight="1" s="709"/>
    <row r="339" ht="15.75" customHeight="1" s="709"/>
    <row r="340" ht="15.75" customHeight="1" s="709"/>
    <row r="341" ht="15.75" customHeight="1" s="709"/>
    <row r="342" ht="15.75" customHeight="1" s="709"/>
    <row r="343" ht="15.75" customHeight="1" s="709"/>
    <row r="344" ht="15.75" customHeight="1" s="709"/>
    <row r="345" ht="15.75" customHeight="1" s="709"/>
    <row r="346" ht="15.75" customHeight="1" s="709"/>
    <row r="347" ht="15.75" customHeight="1" s="709"/>
    <row r="348" ht="15.75" customHeight="1" s="709"/>
    <row r="349" ht="15.75" customHeight="1" s="709"/>
    <row r="350" ht="15.75" customHeight="1" s="709"/>
    <row r="351" ht="15.75" customHeight="1" s="709"/>
    <row r="352" ht="15.75" customHeight="1" s="709"/>
    <row r="353" ht="15.75" customHeight="1" s="709"/>
    <row r="354" ht="15.75" customHeight="1" s="709"/>
    <row r="355" ht="15.75" customHeight="1" s="709"/>
    <row r="356" ht="15.75" customHeight="1" s="709"/>
    <row r="357" ht="15.75" customHeight="1" s="709"/>
    <row r="358" ht="15.75" customHeight="1" s="709"/>
    <row r="359" ht="15.75" customHeight="1" s="709"/>
    <row r="360" ht="15.75" customHeight="1" s="709"/>
    <row r="361" ht="15.75" customHeight="1" s="709"/>
    <row r="362" ht="15.75" customHeight="1" s="709"/>
    <row r="363" ht="15.75" customHeight="1" s="709"/>
    <row r="364" ht="15.75" customHeight="1" s="709"/>
    <row r="365" ht="15.75" customHeight="1" s="709"/>
    <row r="366" ht="15.75" customHeight="1" s="709"/>
    <row r="367" ht="15.75" customHeight="1" s="709"/>
    <row r="368" ht="15.75" customHeight="1" s="709"/>
    <row r="369" ht="15.75" customHeight="1" s="709"/>
    <row r="370" ht="15.75" customHeight="1" s="709"/>
    <row r="371" ht="15.75" customHeight="1" s="709"/>
    <row r="372" ht="15.75" customHeight="1" s="709"/>
    <row r="373" ht="15.75" customHeight="1" s="709"/>
    <row r="374" ht="15.75" customHeight="1" s="709"/>
    <row r="375" ht="15.75" customHeight="1" s="709"/>
    <row r="376" ht="15.75" customHeight="1" s="709"/>
    <row r="377" ht="15.75" customHeight="1" s="709"/>
    <row r="378" ht="15.75" customHeight="1" s="709"/>
    <row r="379" ht="15.75" customHeight="1" s="709"/>
    <row r="380" ht="15.75" customHeight="1" s="709"/>
    <row r="381" ht="15.75" customHeight="1" s="709"/>
    <row r="382" ht="15.75" customHeight="1" s="709"/>
    <row r="383" ht="15.75" customHeight="1" s="709"/>
    <row r="384" ht="15.75" customHeight="1" s="709"/>
    <row r="385" ht="15.75" customHeight="1" s="709"/>
    <row r="386" ht="15.75" customHeight="1" s="709"/>
    <row r="387" ht="15.75" customHeight="1" s="709"/>
    <row r="388" ht="15.75" customHeight="1" s="709"/>
    <row r="389" ht="15.75" customHeight="1" s="709"/>
    <row r="390" ht="15.75" customHeight="1" s="709"/>
    <row r="391" ht="15.75" customHeight="1" s="709"/>
    <row r="392" ht="15.75" customHeight="1" s="709"/>
    <row r="393" ht="15.75" customHeight="1" s="709"/>
    <row r="394" ht="15.75" customHeight="1" s="709"/>
    <row r="395" ht="15.75" customHeight="1" s="709"/>
    <row r="396" ht="15.75" customHeight="1" s="709"/>
    <row r="397" ht="15.75" customHeight="1" s="709"/>
    <row r="398" ht="15.75" customHeight="1" s="709"/>
    <row r="399" ht="15.75" customHeight="1" s="709"/>
    <row r="400" ht="15.75" customHeight="1" s="709"/>
    <row r="401" ht="15.75" customHeight="1" s="709"/>
    <row r="402" ht="15.75" customHeight="1" s="709"/>
    <row r="403" ht="15.75" customHeight="1" s="709"/>
    <row r="404" ht="15.75" customHeight="1" s="709"/>
    <row r="405" ht="15.75" customHeight="1" s="709"/>
    <row r="406" ht="15.75" customHeight="1" s="709"/>
    <row r="407" ht="15.75" customHeight="1" s="709"/>
    <row r="408" ht="15.75" customHeight="1" s="709"/>
    <row r="409" ht="15.75" customHeight="1" s="709"/>
    <row r="410" ht="15.75" customHeight="1" s="709"/>
    <row r="411" ht="15.75" customHeight="1" s="709"/>
    <row r="412" ht="15.75" customHeight="1" s="709"/>
    <row r="413" ht="15.75" customHeight="1" s="709"/>
    <row r="414" ht="15.75" customHeight="1" s="709"/>
    <row r="415" ht="15.75" customHeight="1" s="709"/>
    <row r="416" ht="15.75" customHeight="1" s="709"/>
    <row r="417" ht="15.75" customHeight="1" s="709"/>
    <row r="418" ht="15.75" customHeight="1" s="709"/>
    <row r="419" ht="15.75" customHeight="1" s="709"/>
    <row r="420" ht="15.75" customHeight="1" s="709"/>
    <row r="421" ht="15.75" customHeight="1" s="709"/>
    <row r="422" ht="15.75" customHeight="1" s="709"/>
    <row r="423" ht="15.75" customHeight="1" s="709"/>
    <row r="424" ht="15.75" customHeight="1" s="709"/>
    <row r="425" ht="15.75" customHeight="1" s="709"/>
    <row r="426" ht="15.75" customHeight="1" s="709"/>
    <row r="427" ht="15.75" customHeight="1" s="709"/>
    <row r="428" ht="15.75" customHeight="1" s="709"/>
    <row r="429" ht="15.75" customHeight="1" s="709"/>
    <row r="430" ht="15.75" customHeight="1" s="709"/>
    <row r="431" ht="15.75" customHeight="1" s="709"/>
    <row r="432" ht="15.75" customHeight="1" s="709"/>
    <row r="433" ht="15.75" customHeight="1" s="709"/>
    <row r="434" ht="15.75" customHeight="1" s="709"/>
    <row r="435" ht="15.75" customHeight="1" s="709"/>
    <row r="436" ht="15.75" customHeight="1" s="709"/>
    <row r="437" ht="15.75" customHeight="1" s="709"/>
    <row r="438" ht="15.75" customHeight="1" s="709"/>
    <row r="439" ht="15.75" customHeight="1" s="709"/>
    <row r="440" ht="15.75" customHeight="1" s="709"/>
    <row r="441" ht="15.75" customHeight="1" s="709"/>
    <row r="442" ht="15.75" customHeight="1" s="709"/>
    <row r="443" ht="15.75" customHeight="1" s="709"/>
    <row r="444" ht="15.75" customHeight="1" s="709"/>
    <row r="445" ht="15.75" customHeight="1" s="709"/>
    <row r="446" ht="15.75" customHeight="1" s="709"/>
    <row r="447" ht="15.75" customHeight="1" s="709"/>
    <row r="448" ht="15.75" customHeight="1" s="709"/>
    <row r="449" ht="15.75" customHeight="1" s="709"/>
    <row r="450" ht="15.75" customHeight="1" s="709"/>
    <row r="451" ht="15.75" customHeight="1" s="709"/>
    <row r="452" ht="15.75" customHeight="1" s="709"/>
    <row r="453" ht="15.75" customHeight="1" s="709"/>
    <row r="454" ht="15.75" customHeight="1" s="709"/>
    <row r="455" ht="15.75" customHeight="1" s="709"/>
    <row r="456" ht="15.75" customHeight="1" s="709"/>
    <row r="457" ht="15.75" customHeight="1" s="709"/>
    <row r="458" ht="15.75" customHeight="1" s="709"/>
    <row r="459" ht="15.75" customHeight="1" s="709"/>
    <row r="460" ht="15.75" customHeight="1" s="709"/>
    <row r="461" ht="15.75" customHeight="1" s="709"/>
    <row r="462" ht="15.75" customHeight="1" s="709"/>
    <row r="463" ht="15.75" customHeight="1" s="709"/>
    <row r="464" ht="15.75" customHeight="1" s="709"/>
    <row r="465" ht="15.75" customHeight="1" s="709"/>
    <row r="466" ht="15.75" customHeight="1" s="709"/>
    <row r="467" ht="15.75" customHeight="1" s="709"/>
    <row r="468" ht="15.75" customHeight="1" s="709"/>
    <row r="469" ht="15.75" customHeight="1" s="709"/>
    <row r="470" ht="15.75" customHeight="1" s="709"/>
    <row r="471" ht="15.75" customHeight="1" s="709"/>
    <row r="472" ht="15.75" customHeight="1" s="709"/>
    <row r="473" ht="15.75" customHeight="1" s="709"/>
    <row r="474" ht="15.75" customHeight="1" s="709"/>
    <row r="475" ht="15.75" customHeight="1" s="709"/>
    <row r="476" ht="15.75" customHeight="1" s="709"/>
    <row r="477" ht="15.75" customHeight="1" s="709"/>
    <row r="478" ht="15.75" customHeight="1" s="709"/>
    <row r="479" ht="15.75" customHeight="1" s="709"/>
    <row r="480" ht="15.75" customHeight="1" s="709"/>
    <row r="481" ht="15.75" customHeight="1" s="709"/>
    <row r="482" ht="15.75" customHeight="1" s="709"/>
    <row r="483" ht="15.75" customHeight="1" s="709"/>
    <row r="484" ht="15.75" customHeight="1" s="709"/>
    <row r="485" ht="15.75" customHeight="1" s="709"/>
    <row r="486" ht="15.75" customHeight="1" s="709"/>
    <row r="487" ht="15.75" customHeight="1" s="709"/>
    <row r="488" ht="15.75" customHeight="1" s="709"/>
    <row r="489" ht="15.75" customHeight="1" s="709"/>
    <row r="490" ht="15.75" customHeight="1" s="709"/>
    <row r="491" ht="15.75" customHeight="1" s="709"/>
    <row r="492" ht="15.75" customHeight="1" s="709"/>
    <row r="493" ht="15.75" customHeight="1" s="709"/>
    <row r="494" ht="15.75" customHeight="1" s="709"/>
    <row r="495" ht="15.75" customHeight="1" s="709"/>
    <row r="496" ht="15.75" customHeight="1" s="709"/>
    <row r="497" ht="15.75" customHeight="1" s="709"/>
    <row r="498" ht="15.75" customHeight="1" s="709"/>
    <row r="499" ht="15.75" customHeight="1" s="709"/>
    <row r="500" ht="15.75" customHeight="1" s="709"/>
    <row r="501" ht="15.75" customHeight="1" s="709"/>
    <row r="502" ht="15.75" customHeight="1" s="709"/>
    <row r="503" ht="15.75" customHeight="1" s="709"/>
    <row r="504" ht="15.75" customHeight="1" s="709"/>
    <row r="505" ht="15.75" customHeight="1" s="709"/>
    <row r="506" ht="15.75" customHeight="1" s="709"/>
    <row r="507" ht="15.75" customHeight="1" s="709"/>
    <row r="508" ht="15.75" customHeight="1" s="709"/>
    <row r="509" ht="15.75" customHeight="1" s="709"/>
    <row r="510" ht="15.75" customHeight="1" s="709"/>
    <row r="511" ht="15.75" customHeight="1" s="709"/>
    <row r="512" ht="15.75" customHeight="1" s="709"/>
    <row r="513" ht="15.75" customHeight="1" s="709"/>
    <row r="514" ht="15.75" customHeight="1" s="709"/>
    <row r="515" ht="15.75" customHeight="1" s="709"/>
    <row r="516" ht="15.75" customHeight="1" s="709"/>
    <row r="517" ht="15.75" customHeight="1" s="709"/>
    <row r="518" ht="15.75" customHeight="1" s="709"/>
    <row r="519" ht="15.75" customHeight="1" s="709"/>
    <row r="520" ht="15.75" customHeight="1" s="709"/>
    <row r="521" ht="15.75" customHeight="1" s="709"/>
    <row r="522" ht="15.75" customHeight="1" s="709"/>
    <row r="523" ht="15.75" customHeight="1" s="709"/>
    <row r="524" ht="15.75" customHeight="1" s="709"/>
    <row r="525" ht="15.75" customHeight="1" s="709"/>
    <row r="526" ht="15.75" customHeight="1" s="709"/>
    <row r="527" ht="15.75" customHeight="1" s="709"/>
    <row r="528" ht="15.75" customHeight="1" s="709"/>
    <row r="529" ht="15.75" customHeight="1" s="709"/>
    <row r="530" ht="15.75" customHeight="1" s="709"/>
    <row r="531" ht="15.75" customHeight="1" s="709"/>
    <row r="532" ht="15.75" customHeight="1" s="709"/>
    <row r="533" ht="15.75" customHeight="1" s="709"/>
    <row r="534" ht="15.75" customHeight="1" s="709"/>
    <row r="535" ht="15.75" customHeight="1" s="709"/>
    <row r="536" ht="15.75" customHeight="1" s="709"/>
    <row r="537" ht="15.75" customHeight="1" s="709"/>
    <row r="538" ht="15.75" customHeight="1" s="709"/>
    <row r="539" ht="15.75" customHeight="1" s="709"/>
    <row r="540" ht="15.75" customHeight="1" s="709"/>
    <row r="541" ht="15.75" customHeight="1" s="709"/>
    <row r="542" ht="15.75" customHeight="1" s="709"/>
    <row r="543" ht="15.75" customHeight="1" s="709"/>
    <row r="544" ht="15.75" customHeight="1" s="709"/>
    <row r="545" ht="15.75" customHeight="1" s="709"/>
    <row r="546" ht="15.75" customHeight="1" s="709"/>
    <row r="547" ht="15.75" customHeight="1" s="709"/>
    <row r="548" ht="15.75" customHeight="1" s="709"/>
    <row r="549" ht="15.75" customHeight="1" s="709"/>
    <row r="550" ht="15.75" customHeight="1" s="709"/>
    <row r="551" ht="15.75" customHeight="1" s="709"/>
    <row r="552" ht="15.75" customHeight="1" s="709"/>
    <row r="553" ht="15.75" customHeight="1" s="709"/>
    <row r="554" ht="15.75" customHeight="1" s="709"/>
    <row r="555" ht="15.75" customHeight="1" s="709"/>
    <row r="556" ht="15.75" customHeight="1" s="709"/>
    <row r="557" ht="15.75" customHeight="1" s="709"/>
    <row r="558" ht="15.75" customHeight="1" s="709"/>
    <row r="559" ht="15.75" customHeight="1" s="709"/>
    <row r="560" ht="15.75" customHeight="1" s="709"/>
    <row r="561" ht="15.75" customHeight="1" s="709"/>
    <row r="562" ht="15.75" customHeight="1" s="709"/>
    <row r="563" ht="15.75" customHeight="1" s="709"/>
    <row r="564" ht="15.75" customHeight="1" s="709"/>
    <row r="565" ht="15.75" customHeight="1" s="709"/>
    <row r="566" ht="15.75" customHeight="1" s="709"/>
    <row r="567" ht="15.75" customHeight="1" s="709"/>
    <row r="568" ht="15.75" customHeight="1" s="709"/>
    <row r="569" ht="15.75" customHeight="1" s="709"/>
    <row r="570" ht="15.75" customHeight="1" s="709"/>
    <row r="571" ht="15.75" customHeight="1" s="709"/>
    <row r="572" ht="15.75" customHeight="1" s="709"/>
    <row r="573" ht="15.75" customHeight="1" s="709"/>
    <row r="574" ht="15.75" customHeight="1" s="709"/>
    <row r="575" ht="15.75" customHeight="1" s="709"/>
    <row r="576" ht="15.75" customHeight="1" s="709"/>
    <row r="577" ht="15.75" customHeight="1" s="709"/>
    <row r="578" ht="15.75" customHeight="1" s="709"/>
    <row r="579" ht="15.75" customHeight="1" s="709"/>
    <row r="580" ht="15.75" customHeight="1" s="709"/>
    <row r="581" ht="15.75" customHeight="1" s="709"/>
    <row r="582" ht="15.75" customHeight="1" s="709"/>
    <row r="583" ht="15.75" customHeight="1" s="709"/>
    <row r="584" ht="15.75" customHeight="1" s="709"/>
    <row r="585" ht="15.75" customHeight="1" s="709"/>
    <row r="586" ht="15.75" customHeight="1" s="709"/>
    <row r="587" ht="15.75" customHeight="1" s="709"/>
    <row r="588" ht="15.75" customHeight="1" s="709"/>
    <row r="589" ht="15.75" customHeight="1" s="709"/>
    <row r="590" ht="15.75" customHeight="1" s="709"/>
    <row r="591" ht="15.75" customHeight="1" s="709"/>
    <row r="592" ht="15.75" customHeight="1" s="709"/>
    <row r="593" ht="15.75" customHeight="1" s="709"/>
    <row r="594" ht="15.75" customHeight="1" s="709"/>
    <row r="595" ht="15.75" customHeight="1" s="709"/>
    <row r="596" ht="15.75" customHeight="1" s="709"/>
    <row r="597" ht="15.75" customHeight="1" s="709"/>
    <row r="598" ht="15.75" customHeight="1" s="709"/>
    <row r="599" ht="15.75" customHeight="1" s="709"/>
    <row r="600" ht="15.75" customHeight="1" s="709"/>
    <row r="601" ht="15.75" customHeight="1" s="709"/>
    <row r="602" ht="15.75" customHeight="1" s="709"/>
    <row r="603" ht="15.75" customHeight="1" s="709"/>
    <row r="604" ht="15.75" customHeight="1" s="709"/>
    <row r="605" ht="15.75" customHeight="1" s="709"/>
    <row r="606" ht="15.75" customHeight="1" s="709"/>
    <row r="607" ht="15.75" customHeight="1" s="709"/>
    <row r="608" ht="15.75" customHeight="1" s="709"/>
    <row r="609" ht="15.75" customHeight="1" s="709"/>
    <row r="610" ht="15.75" customHeight="1" s="709"/>
    <row r="611" ht="15.75" customHeight="1" s="709"/>
    <row r="612" ht="15.75" customHeight="1" s="709"/>
    <row r="613" ht="15.75" customHeight="1" s="709"/>
    <row r="614" ht="15.75" customHeight="1" s="709"/>
    <row r="615" ht="15.75" customHeight="1" s="709"/>
    <row r="616" ht="15.75" customHeight="1" s="709"/>
    <row r="617" ht="15.75" customHeight="1" s="709"/>
    <row r="618" ht="15.75" customHeight="1" s="709"/>
    <row r="619" ht="15.75" customHeight="1" s="709"/>
    <row r="620" ht="15.75" customHeight="1" s="709"/>
    <row r="621" ht="15.75" customHeight="1" s="709"/>
    <row r="622" ht="15.75" customHeight="1" s="709"/>
    <row r="623" ht="15.75" customHeight="1" s="709"/>
    <row r="624" ht="15.75" customHeight="1" s="709"/>
    <row r="625" ht="15.75" customHeight="1" s="709"/>
    <row r="626" ht="15.75" customHeight="1" s="709"/>
    <row r="627" ht="15.75" customHeight="1" s="709"/>
    <row r="628" ht="15.75" customHeight="1" s="709"/>
    <row r="629" ht="15.75" customHeight="1" s="709"/>
    <row r="630" ht="15.75" customHeight="1" s="709"/>
    <row r="631" ht="15.75" customHeight="1" s="709"/>
    <row r="632" ht="15.75" customHeight="1" s="709"/>
    <row r="633" ht="15.75" customHeight="1" s="709"/>
    <row r="634" ht="15.75" customHeight="1" s="709"/>
    <row r="635" ht="15.75" customHeight="1" s="709"/>
    <row r="636" ht="15.75" customHeight="1" s="709"/>
    <row r="637" ht="15.75" customHeight="1" s="709"/>
    <row r="638" ht="15.75" customHeight="1" s="709"/>
    <row r="639" ht="15.75" customHeight="1" s="709"/>
    <row r="640" ht="15.75" customHeight="1" s="709"/>
    <row r="641" ht="15.75" customHeight="1" s="709"/>
    <row r="642" ht="15.75" customHeight="1" s="709"/>
    <row r="643" ht="15.75" customHeight="1" s="709"/>
    <row r="644" ht="15.75" customHeight="1" s="709"/>
    <row r="645" ht="15.75" customHeight="1" s="709"/>
    <row r="646" ht="15.75" customHeight="1" s="709"/>
    <row r="647" ht="15.75" customHeight="1" s="709"/>
    <row r="648" ht="15.75" customHeight="1" s="709"/>
    <row r="649" ht="15.75" customHeight="1" s="709"/>
    <row r="650" ht="15.75" customHeight="1" s="709"/>
    <row r="651" ht="15.75" customHeight="1" s="709"/>
    <row r="652" ht="15.75" customHeight="1" s="709"/>
    <row r="653" ht="15.75" customHeight="1" s="709"/>
    <row r="654" ht="15.75" customHeight="1" s="709"/>
    <row r="655" ht="15.75" customHeight="1" s="709"/>
    <row r="656" ht="15.75" customHeight="1" s="709"/>
    <row r="657" ht="15.75" customHeight="1" s="709"/>
    <row r="658" ht="15.75" customHeight="1" s="709"/>
    <row r="659" ht="15.75" customHeight="1" s="709"/>
    <row r="660" ht="15.75" customHeight="1" s="709"/>
    <row r="661" ht="15.75" customHeight="1" s="709"/>
    <row r="662" ht="15.75" customHeight="1" s="709"/>
    <row r="663" ht="15.75" customHeight="1" s="709"/>
    <row r="664" ht="15.75" customHeight="1" s="709"/>
    <row r="665" ht="15.75" customHeight="1" s="709"/>
    <row r="666" ht="15.75" customHeight="1" s="709"/>
    <row r="667" ht="15.75" customHeight="1" s="709"/>
    <row r="668" ht="15.75" customHeight="1" s="709"/>
    <row r="669" ht="15.75" customHeight="1" s="709"/>
    <row r="670" ht="15.75" customHeight="1" s="709"/>
    <row r="671" ht="15.75" customHeight="1" s="709"/>
    <row r="672" ht="15.75" customHeight="1" s="709"/>
    <row r="673" ht="15.75" customHeight="1" s="709"/>
    <row r="674" ht="15.75" customHeight="1" s="709"/>
    <row r="675" ht="15.75" customHeight="1" s="709"/>
    <row r="676" ht="15.75" customHeight="1" s="709"/>
    <row r="677" ht="15.75" customHeight="1" s="709"/>
    <row r="678" ht="15.75" customHeight="1" s="709"/>
    <row r="679" ht="15.75" customHeight="1" s="709"/>
    <row r="680" ht="15.75" customHeight="1" s="709"/>
    <row r="681" ht="15.75" customHeight="1" s="709"/>
    <row r="682" ht="15.75" customHeight="1" s="709"/>
    <row r="683" ht="15.75" customHeight="1" s="709"/>
    <row r="684" ht="15.75" customHeight="1" s="709"/>
    <row r="685" ht="15.75" customHeight="1" s="709"/>
    <row r="686" ht="15.75" customHeight="1" s="709"/>
    <row r="687" ht="15.75" customHeight="1" s="709"/>
    <row r="688" ht="15.75" customHeight="1" s="709"/>
    <row r="689" ht="15.75" customHeight="1" s="709"/>
    <row r="690" ht="15.75" customHeight="1" s="709"/>
    <row r="691" ht="15.75" customHeight="1" s="709"/>
    <row r="692" ht="15.75" customHeight="1" s="709"/>
    <row r="693" ht="15.75" customHeight="1" s="709"/>
    <row r="694" ht="15.75" customHeight="1" s="709"/>
    <row r="695" ht="15.75" customHeight="1" s="709"/>
    <row r="696" ht="15.75" customHeight="1" s="709"/>
    <row r="697" ht="15.75" customHeight="1" s="709"/>
    <row r="698" ht="15.75" customHeight="1" s="709"/>
    <row r="699" ht="15.75" customHeight="1" s="709"/>
    <row r="700" ht="15.75" customHeight="1" s="709"/>
    <row r="701" ht="15.75" customHeight="1" s="709"/>
    <row r="702" ht="15.75" customHeight="1" s="709"/>
    <row r="703" ht="15.75" customHeight="1" s="709"/>
    <row r="704" ht="15.75" customHeight="1" s="709"/>
    <row r="705" ht="15.75" customHeight="1" s="709"/>
    <row r="706" ht="15.75" customHeight="1" s="709"/>
    <row r="707" ht="15.75" customHeight="1" s="709"/>
    <row r="708" ht="15.75" customHeight="1" s="709"/>
    <row r="709" ht="15.75" customHeight="1" s="709"/>
    <row r="710" ht="15.75" customHeight="1" s="709"/>
    <row r="711" ht="15.75" customHeight="1" s="709"/>
    <row r="712" ht="15.75" customHeight="1" s="709"/>
    <row r="713" ht="15.75" customHeight="1" s="709"/>
    <row r="714" ht="15.75" customHeight="1" s="709"/>
    <row r="715" ht="15.75" customHeight="1" s="709"/>
    <row r="716" ht="15.75" customHeight="1" s="709"/>
    <row r="717" ht="15.75" customHeight="1" s="709"/>
    <row r="718" ht="15.75" customHeight="1" s="709"/>
    <row r="719" ht="15.75" customHeight="1" s="709"/>
    <row r="720" ht="15.75" customHeight="1" s="709"/>
    <row r="721" ht="15.75" customHeight="1" s="709"/>
    <row r="722" ht="15.75" customHeight="1" s="709"/>
    <row r="723" ht="15.75" customHeight="1" s="709"/>
    <row r="724" ht="15.75" customHeight="1" s="709"/>
    <row r="725" ht="15.75" customHeight="1" s="709"/>
    <row r="726" ht="15.75" customHeight="1" s="709"/>
    <row r="727" ht="15.75" customHeight="1" s="709"/>
    <row r="728" ht="15.75" customHeight="1" s="709"/>
    <row r="729" ht="15.75" customHeight="1" s="709"/>
    <row r="730" ht="15.75" customHeight="1" s="709"/>
    <row r="731" ht="15.75" customHeight="1" s="709"/>
    <row r="732" ht="15.75" customHeight="1" s="709"/>
    <row r="733" ht="15.75" customHeight="1" s="709"/>
    <row r="734" ht="15.75" customHeight="1" s="709"/>
    <row r="735" ht="15.75" customHeight="1" s="709"/>
    <row r="736" ht="15.75" customHeight="1" s="709"/>
    <row r="737" ht="15.75" customHeight="1" s="709"/>
    <row r="738" ht="15.75" customHeight="1" s="709"/>
    <row r="739" ht="15.75" customHeight="1" s="709"/>
    <row r="740" ht="15.75" customHeight="1" s="709"/>
    <row r="741" ht="15.75" customHeight="1" s="709"/>
    <row r="742" ht="15.75" customHeight="1" s="709"/>
    <row r="743" ht="15.75" customHeight="1" s="709"/>
    <row r="744" ht="15.75" customHeight="1" s="709"/>
    <row r="745" ht="15.75" customHeight="1" s="709"/>
    <row r="746" ht="15.75" customHeight="1" s="709"/>
    <row r="747" ht="15.75" customHeight="1" s="709"/>
    <row r="748" ht="15.75" customHeight="1" s="709"/>
    <row r="749" ht="15.75" customHeight="1" s="709"/>
    <row r="750" ht="15.75" customHeight="1" s="709"/>
    <row r="751" ht="15.75" customHeight="1" s="709"/>
    <row r="752" ht="15.75" customHeight="1" s="709"/>
    <row r="753" ht="15.75" customHeight="1" s="709"/>
    <row r="754" ht="15.75" customHeight="1" s="709"/>
    <row r="755" ht="15.75" customHeight="1" s="709"/>
    <row r="756" ht="15.75" customHeight="1" s="709"/>
    <row r="757" ht="15.75" customHeight="1" s="709"/>
    <row r="758" ht="15.75" customHeight="1" s="709"/>
    <row r="759" ht="15.75" customHeight="1" s="709"/>
    <row r="760" ht="15.75" customHeight="1" s="709"/>
    <row r="761" ht="15.75" customHeight="1" s="709"/>
    <row r="762" ht="15.75" customHeight="1" s="709"/>
    <row r="763" ht="15.75" customHeight="1" s="709"/>
    <row r="764" ht="15.75" customHeight="1" s="709"/>
    <row r="765" ht="15.75" customHeight="1" s="709"/>
    <row r="766" ht="15.75" customHeight="1" s="709"/>
    <row r="767" ht="15.75" customHeight="1" s="709"/>
    <row r="768" ht="15.75" customHeight="1" s="709"/>
    <row r="769" ht="15.75" customHeight="1" s="709"/>
    <row r="770" ht="15.75" customHeight="1" s="709"/>
    <row r="771" ht="15.75" customHeight="1" s="709"/>
    <row r="772" ht="15.75" customHeight="1" s="709"/>
    <row r="773" ht="15.75" customHeight="1" s="709"/>
    <row r="774" ht="15.75" customHeight="1" s="709"/>
    <row r="775" ht="15.75" customHeight="1" s="709"/>
    <row r="776" ht="15.75" customHeight="1" s="709"/>
    <row r="777" ht="15.75" customHeight="1" s="709"/>
    <row r="778" ht="15.75" customHeight="1" s="709"/>
    <row r="779" ht="15.75" customHeight="1" s="709"/>
    <row r="780" ht="15.75" customHeight="1" s="709"/>
    <row r="781" ht="15.75" customHeight="1" s="709"/>
    <row r="782" ht="15.75" customHeight="1" s="709"/>
    <row r="783" ht="15.75" customHeight="1" s="709"/>
    <row r="784" ht="15.75" customHeight="1" s="709"/>
    <row r="785" ht="15.75" customHeight="1" s="709"/>
    <row r="786" ht="15.75" customHeight="1" s="709"/>
    <row r="787" ht="15.75" customHeight="1" s="709"/>
    <row r="788" ht="15.75" customHeight="1" s="709"/>
    <row r="789" ht="15.75" customHeight="1" s="709"/>
    <row r="790" ht="15.75" customHeight="1" s="709"/>
    <row r="791" ht="15.75" customHeight="1" s="709"/>
    <row r="792" ht="15.75" customHeight="1" s="709"/>
    <row r="793" ht="15.75" customHeight="1" s="709"/>
    <row r="794" ht="15.75" customHeight="1" s="709"/>
    <row r="795" ht="15.75" customHeight="1" s="709"/>
    <row r="796" ht="15.75" customHeight="1" s="709"/>
    <row r="797" ht="15.75" customHeight="1" s="709"/>
    <row r="798" ht="15.75" customHeight="1" s="709"/>
    <row r="799" ht="15.75" customHeight="1" s="709"/>
    <row r="800" ht="15.75" customHeight="1" s="709"/>
    <row r="801" ht="15.75" customHeight="1" s="709"/>
    <row r="802" ht="15.75" customHeight="1" s="709"/>
    <row r="803" ht="15.75" customHeight="1" s="709"/>
    <row r="804" ht="15.75" customHeight="1" s="709"/>
    <row r="805" ht="15.75" customHeight="1" s="709"/>
    <row r="806" ht="15.75" customHeight="1" s="709"/>
    <row r="807" ht="15.75" customHeight="1" s="709"/>
    <row r="808" ht="15.75" customHeight="1" s="709"/>
    <row r="809" ht="15.75" customHeight="1" s="709"/>
    <row r="810" ht="15.75" customHeight="1" s="709"/>
    <row r="811" ht="15.75" customHeight="1" s="709"/>
    <row r="812" ht="15.75" customHeight="1" s="709"/>
    <row r="813" ht="15.75" customHeight="1" s="709"/>
    <row r="814" ht="15.75" customHeight="1" s="709"/>
    <row r="815" ht="15.75" customHeight="1" s="709"/>
    <row r="816" ht="15.75" customHeight="1" s="709"/>
    <row r="817" ht="15.75" customHeight="1" s="709"/>
    <row r="818" ht="15.75" customHeight="1" s="709"/>
    <row r="819" ht="15.75" customHeight="1" s="709"/>
    <row r="820" ht="15.75" customHeight="1" s="709"/>
    <row r="821" ht="15.75" customHeight="1" s="709"/>
    <row r="822" ht="15.75" customHeight="1" s="709"/>
    <row r="823" ht="15.75" customHeight="1" s="709"/>
    <row r="824" ht="15.75" customHeight="1" s="709"/>
    <row r="825" ht="15.75" customHeight="1" s="709"/>
    <row r="826" ht="15.75" customHeight="1" s="709"/>
    <row r="827" ht="15.75" customHeight="1" s="709"/>
    <row r="828" ht="15.75" customHeight="1" s="709"/>
    <row r="829" ht="15.75" customHeight="1" s="709"/>
    <row r="830" ht="15.75" customHeight="1" s="709"/>
    <row r="831" ht="15.75" customHeight="1" s="709"/>
    <row r="832" ht="15.75" customHeight="1" s="709"/>
    <row r="833" ht="15.75" customHeight="1" s="709"/>
    <row r="834" ht="15.75" customHeight="1" s="709"/>
    <row r="835" ht="15.75" customHeight="1" s="709"/>
    <row r="836" ht="15.75" customHeight="1" s="709"/>
    <row r="837" ht="15.75" customHeight="1" s="709"/>
    <row r="838" ht="15.75" customHeight="1" s="709"/>
    <row r="839" ht="15.75" customHeight="1" s="709"/>
    <row r="840" ht="15.75" customHeight="1" s="709"/>
    <row r="841" ht="15.75" customHeight="1" s="709"/>
    <row r="842" ht="15.75" customHeight="1" s="709"/>
    <row r="843" ht="15.75" customHeight="1" s="709"/>
    <row r="844" ht="15.75" customHeight="1" s="709"/>
    <row r="845" ht="15.75" customHeight="1" s="709"/>
    <row r="846" ht="15.75" customHeight="1" s="709"/>
    <row r="847" ht="15.75" customHeight="1" s="709"/>
    <row r="848" ht="15.75" customHeight="1" s="709"/>
    <row r="849" ht="15.75" customHeight="1" s="709"/>
    <row r="850" ht="15.75" customHeight="1" s="709"/>
    <row r="851" ht="15.75" customHeight="1" s="709"/>
    <row r="852" ht="15.75" customHeight="1" s="709"/>
    <row r="853" ht="15.75" customHeight="1" s="709"/>
    <row r="854" ht="15.75" customHeight="1" s="709"/>
    <row r="855" ht="15.75" customHeight="1" s="709"/>
    <row r="856" ht="15.75" customHeight="1" s="709"/>
    <row r="857" ht="15.75" customHeight="1" s="709"/>
    <row r="858" ht="15.75" customHeight="1" s="709"/>
    <row r="859" ht="15.75" customHeight="1" s="709"/>
    <row r="860" ht="15.75" customHeight="1" s="709"/>
    <row r="861" ht="15.75" customHeight="1" s="709"/>
    <row r="862" ht="15.75" customHeight="1" s="709"/>
    <row r="863" ht="15.75" customHeight="1" s="709"/>
    <row r="864" ht="15.75" customHeight="1" s="709"/>
    <row r="865" ht="15.75" customHeight="1" s="709"/>
    <row r="866" ht="15.75" customHeight="1" s="709"/>
    <row r="867" ht="15.75" customHeight="1" s="709"/>
    <row r="868" ht="15.75" customHeight="1" s="709"/>
    <row r="869" ht="15.75" customHeight="1" s="709"/>
    <row r="870" ht="15.75" customHeight="1" s="709"/>
    <row r="871" ht="15.75" customHeight="1" s="709"/>
    <row r="872" ht="15.75" customHeight="1" s="709"/>
    <row r="873" ht="15.75" customHeight="1" s="709"/>
    <row r="874" ht="15.75" customHeight="1" s="709"/>
    <row r="875" ht="15.75" customHeight="1" s="709"/>
    <row r="876" ht="15.75" customHeight="1" s="709"/>
    <row r="877" ht="15.75" customHeight="1" s="709"/>
    <row r="878" ht="15.75" customHeight="1" s="709"/>
    <row r="879" ht="15.75" customHeight="1" s="709"/>
    <row r="880" ht="15.75" customHeight="1" s="709"/>
    <row r="881" ht="15.75" customHeight="1" s="709"/>
    <row r="882" ht="15.75" customHeight="1" s="709"/>
    <row r="883" ht="15.75" customHeight="1" s="709"/>
    <row r="884" ht="15.75" customHeight="1" s="709"/>
    <row r="885" ht="15.75" customHeight="1" s="709"/>
    <row r="886" ht="15.75" customHeight="1" s="709"/>
    <row r="887" ht="15.75" customHeight="1" s="709"/>
    <row r="888" ht="15.75" customHeight="1" s="709"/>
    <row r="889" ht="15.75" customHeight="1" s="709"/>
    <row r="890" ht="15.75" customHeight="1" s="709"/>
    <row r="891" ht="15.75" customHeight="1" s="709"/>
    <row r="892" ht="15.75" customHeight="1" s="709"/>
    <row r="893" ht="15.75" customHeight="1" s="709"/>
    <row r="894" ht="15.75" customHeight="1" s="709"/>
    <row r="895" ht="15.75" customHeight="1" s="709"/>
    <row r="896" ht="15.75" customHeight="1" s="709"/>
    <row r="897" ht="15.75" customHeight="1" s="709"/>
    <row r="898" ht="15.75" customHeight="1" s="709"/>
    <row r="899" ht="15.75" customHeight="1" s="709"/>
    <row r="900" ht="15.75" customHeight="1" s="709"/>
    <row r="901" ht="15.75" customHeight="1" s="709"/>
    <row r="902" ht="15.75" customHeight="1" s="709"/>
    <row r="903" ht="15.75" customHeight="1" s="709"/>
    <row r="904" ht="15.75" customHeight="1" s="709"/>
    <row r="905" ht="15.75" customHeight="1" s="709"/>
    <row r="906" ht="15.75" customHeight="1" s="709"/>
    <row r="907" ht="15.75" customHeight="1" s="709"/>
    <row r="908" ht="15.75" customHeight="1" s="709"/>
    <row r="909" ht="15.75" customHeight="1" s="709"/>
    <row r="910" ht="15.75" customHeight="1" s="709"/>
    <row r="911" ht="15.75" customHeight="1" s="709"/>
    <row r="912" ht="15.75" customHeight="1" s="709"/>
    <row r="913" ht="15.75" customHeight="1" s="709"/>
    <row r="914" ht="15.75" customHeight="1" s="709"/>
    <row r="915" ht="15.75" customHeight="1" s="709"/>
    <row r="916" ht="15.75" customHeight="1" s="709"/>
    <row r="917" ht="15.75" customHeight="1" s="709"/>
    <row r="918" ht="15.75" customHeight="1" s="709"/>
    <row r="919" ht="15.75" customHeight="1" s="709"/>
    <row r="920" ht="15.75" customHeight="1" s="709"/>
    <row r="921" ht="15.75" customHeight="1" s="709"/>
    <row r="922" ht="15.75" customHeight="1" s="709"/>
    <row r="923" ht="15.75" customHeight="1" s="709"/>
    <row r="924" ht="15.75" customHeight="1" s="709"/>
    <row r="925" ht="15.75" customHeight="1" s="709"/>
    <row r="926" ht="15.75" customHeight="1" s="709"/>
    <row r="927" ht="15.75" customHeight="1" s="709"/>
    <row r="928" ht="15.75" customHeight="1" s="709"/>
    <row r="929" ht="15.75" customHeight="1" s="709"/>
    <row r="930" ht="15.75" customHeight="1" s="709"/>
    <row r="931" ht="15.75" customHeight="1" s="709"/>
    <row r="932" ht="15.75" customHeight="1" s="709"/>
    <row r="933" ht="15.75" customHeight="1" s="709"/>
    <row r="934" ht="15.75" customHeight="1" s="709"/>
    <row r="935" ht="15.75" customHeight="1" s="709"/>
    <row r="936" ht="15.75" customHeight="1" s="709"/>
    <row r="937" ht="15.75" customHeight="1" s="709"/>
    <row r="938" ht="15.75" customHeight="1" s="709"/>
    <row r="939" ht="15.75" customHeight="1" s="709"/>
    <row r="940" ht="15.75" customHeight="1" s="709"/>
    <row r="941" ht="15.75" customHeight="1" s="709"/>
    <row r="942" ht="15.75" customHeight="1" s="709"/>
    <row r="943" ht="15.75" customHeight="1" s="709"/>
    <row r="944" ht="15.75" customHeight="1" s="709"/>
    <row r="945" ht="15.75" customHeight="1" s="709"/>
    <row r="946" ht="15.75" customHeight="1" s="709"/>
    <row r="947" ht="15.75" customHeight="1" s="709"/>
    <row r="948" ht="15.75" customHeight="1" s="709"/>
    <row r="949" ht="15.75" customHeight="1" s="709"/>
    <row r="950" ht="15.75" customHeight="1" s="709"/>
    <row r="951" ht="15.75" customHeight="1" s="709"/>
    <row r="952" ht="15.75" customHeight="1" s="709"/>
    <row r="953" ht="15.75" customHeight="1" s="709"/>
    <row r="954" ht="15.75" customHeight="1" s="709"/>
    <row r="955" ht="15.75" customHeight="1" s="709"/>
    <row r="956" ht="15.75" customHeight="1" s="709"/>
    <row r="957" ht="15.75" customHeight="1" s="709"/>
    <row r="958" ht="15.75" customHeight="1" s="709"/>
    <row r="959" ht="15.75" customHeight="1" s="709"/>
    <row r="960" ht="15.75" customHeight="1" s="709"/>
    <row r="961" ht="15.75" customHeight="1" s="709"/>
    <row r="962" ht="15.75" customHeight="1" s="709"/>
    <row r="963" ht="15.75" customHeight="1" s="709"/>
    <row r="964" ht="15.75" customHeight="1" s="709"/>
    <row r="965" ht="15.75" customHeight="1" s="709"/>
    <row r="966" ht="15.75" customHeight="1" s="709"/>
    <row r="967" ht="15.75" customHeight="1" s="709"/>
    <row r="968" ht="15.75" customHeight="1" s="709"/>
    <row r="969" ht="15.75" customHeight="1" s="709"/>
    <row r="970" ht="15.75" customHeight="1" s="709"/>
    <row r="971" ht="15.75" customHeight="1" s="709"/>
    <row r="972" ht="15.75" customHeight="1" s="709"/>
    <row r="973" ht="15.75" customHeight="1" s="709"/>
    <row r="974" ht="15.75" customHeight="1" s="709"/>
    <row r="975" ht="15.75" customHeight="1" s="709"/>
    <row r="976" ht="15.75" customHeight="1" s="709"/>
    <row r="977" ht="15.75" customHeight="1" s="709"/>
    <row r="978" ht="15.75" customHeight="1" s="709"/>
    <row r="979" ht="15.75" customHeight="1" s="709"/>
    <row r="980" ht="15.75" customHeight="1" s="709"/>
    <row r="981" ht="15.75" customHeight="1" s="709"/>
    <row r="982" ht="15.75" customHeight="1" s="709"/>
    <row r="983" ht="15.75" customHeight="1" s="709"/>
    <row r="984" ht="15.75" customHeight="1" s="709"/>
    <row r="985" ht="15.75" customHeight="1" s="709"/>
    <row r="986" ht="15.75" customHeight="1" s="709"/>
    <row r="987" ht="15.75" customHeight="1" s="709"/>
    <row r="988" ht="15.75" customHeight="1" s="709"/>
    <row r="989" ht="15.75" customHeight="1" s="709"/>
    <row r="990" ht="15.75" customHeight="1" s="709"/>
    <row r="991" ht="15.75" customHeight="1" s="709"/>
    <row r="992" ht="15.75" customHeight="1" s="709"/>
    <row r="993" ht="15.75" customHeight="1" s="709"/>
    <row r="994" ht="15.75" customHeight="1" s="709"/>
    <row r="995" ht="15.75" customHeight="1" s="709"/>
    <row r="996" ht="15.75" customHeight="1" s="709"/>
    <row r="997" ht="15.75" customHeight="1" s="709"/>
    <row r="998" ht="15.75" customHeight="1" s="709"/>
    <row r="999" ht="15.75" customHeight="1" s="709"/>
    <row r="1000" ht="15.75" customHeight="1" s="709"/>
  </sheetData>
  <pageMargins left="0.7" right="0.7" top="0.75" bottom="0.75" header="0" footer="0"/>
  <pageSetup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FF00"/>
    <outlinePr summaryBelow="0" summaryRight="0"/>
    <pageSetUpPr/>
  </sheetPr>
  <dimension ref="A1:AH41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8" defaultColWidth="14.43" defaultRowHeight="15" customHeight="1" outlineLevelCol="0"/>
  <cols>
    <col width="41.71" customWidth="1" style="709" min="1" max="1"/>
    <col width="68.43000000000001" customWidth="1" style="709" min="2" max="2"/>
    <col hidden="1" width="9.43" customWidth="1" style="709" min="3" max="3"/>
    <col hidden="1" width="10.71" customWidth="1" style="709" min="4" max="4"/>
    <col width="14.43" customWidth="1" style="709" min="5" max="5"/>
    <col width="14.14" customWidth="1" style="709" min="6" max="6"/>
    <col width="14.43" customWidth="1" style="709" min="7" max="29"/>
    <col width="13.43" customWidth="1" style="709" min="30" max="30"/>
    <col width="2.71" customWidth="1" style="709" min="31" max="31"/>
    <col hidden="1" width="13.43" customWidth="1" style="709" min="32" max="34"/>
  </cols>
  <sheetData>
    <row r="1" ht="14.25" customHeight="1" s="709">
      <c r="A1" s="735" t="inlineStr">
        <is>
          <t>WORKSHEET #1: DEVELOPMENT BY BLOCK (INPUT PAGE)</t>
        </is>
      </c>
      <c r="B1" s="736" t="n"/>
      <c r="C1" s="737" t="n"/>
      <c r="D1" s="737" t="n"/>
      <c r="E1" s="737" t="n"/>
      <c r="F1" s="737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</row>
    <row r="2" ht="15.75" customHeight="1" s="709">
      <c r="A2" s="738" t="inlineStr">
        <is>
          <t>Block #</t>
        </is>
      </c>
      <c r="B2" s="738" t="inlineStr">
        <is>
          <t>Building Descriptions and Parking</t>
        </is>
      </c>
      <c r="C2" s="739" t="inlineStr">
        <is>
          <t>Footprint</t>
        </is>
      </c>
      <c r="D2" s="739" t="inlineStr">
        <is>
          <t>sf/building</t>
        </is>
      </c>
      <c r="E2" s="80" t="inlineStr">
        <is>
          <t>BLOCK #1 (120,000 SF)</t>
        </is>
      </c>
      <c r="F2" s="740" t="n"/>
      <c r="G2" s="740" t="n"/>
      <c r="H2" s="741" t="n"/>
      <c r="I2" s="80" t="inlineStr">
        <is>
          <t>BLOCK #2 (120,000 SF)</t>
        </is>
      </c>
      <c r="J2" s="740" t="n"/>
      <c r="K2" s="740" t="n"/>
      <c r="L2" s="741" t="n"/>
      <c r="M2" s="80" t="inlineStr">
        <is>
          <t>BLOCK #3 (80,000 SF)</t>
        </is>
      </c>
      <c r="N2" s="740" t="n"/>
      <c r="O2" s="740" t="n"/>
      <c r="P2" s="741" t="n"/>
      <c r="Q2" s="80" t="inlineStr">
        <is>
          <t>BLOCK #4 (80,000 SF)</t>
        </is>
      </c>
      <c r="R2" s="740" t="n"/>
      <c r="S2" s="740" t="n"/>
      <c r="T2" s="741" t="n"/>
      <c r="U2" s="79" t="inlineStr">
        <is>
          <t>BLOCK #5 (60,000 SF)</t>
        </is>
      </c>
      <c r="V2" s="740" t="n"/>
      <c r="W2" s="740" t="n"/>
      <c r="X2" s="740" t="n"/>
      <c r="Y2" s="742" t="inlineStr">
        <is>
          <t>BLOCK #6 (40,000 SF)</t>
        </is>
      </c>
      <c r="Z2" s="740" t="n"/>
      <c r="AA2" s="740" t="n"/>
      <c r="AB2" s="741" t="n"/>
      <c r="AC2" s="79" t="inlineStr">
        <is>
          <t>Total Project</t>
        </is>
      </c>
      <c r="AD2" s="80" t="inlineStr">
        <is>
          <t>Land Area</t>
        </is>
      </c>
      <c r="AE2" s="81" t="n"/>
      <c r="AF2" s="81" t="n"/>
      <c r="AG2" s="81" t="n"/>
      <c r="AH2" s="81" t="n"/>
    </row>
    <row r="3" ht="15.75" customHeight="1" s="709">
      <c r="A3" s="743" t="inlineStr">
        <is>
          <t>Full Name</t>
        </is>
      </c>
      <c r="B3" s="744" t="n"/>
      <c r="C3" s="745" t="inlineStr">
        <is>
          <t>Square Feet</t>
        </is>
      </c>
      <c r="D3" s="745" t="inlineStr">
        <is>
          <t>Units</t>
        </is>
      </c>
      <c r="E3" s="85" t="inlineStr">
        <is>
          <t>Buildings</t>
        </is>
      </c>
      <c r="F3" s="86" t="inlineStr">
        <is>
          <t>Total Units</t>
        </is>
      </c>
      <c r="G3" s="87" t="inlineStr">
        <is>
          <t>Footprint SF</t>
        </is>
      </c>
      <c r="H3" s="88" t="inlineStr">
        <is>
          <t>Parking Included</t>
        </is>
      </c>
      <c r="I3" s="89" t="inlineStr">
        <is>
          <t>Buildings</t>
        </is>
      </c>
      <c r="J3" s="90" t="inlineStr">
        <is>
          <t>Total Units</t>
        </is>
      </c>
      <c r="K3" s="91" t="inlineStr">
        <is>
          <t>Footprint SF</t>
        </is>
      </c>
      <c r="L3" s="92" t="inlineStr">
        <is>
          <t>Parking Included</t>
        </is>
      </c>
      <c r="M3" s="93" t="inlineStr">
        <is>
          <t>Buildings</t>
        </is>
      </c>
      <c r="N3" s="94" t="inlineStr">
        <is>
          <t>Total Units</t>
        </is>
      </c>
      <c r="O3" s="95" t="inlineStr">
        <is>
          <t>Footprint SF</t>
        </is>
      </c>
      <c r="P3" s="96" t="inlineStr">
        <is>
          <t>Parking Included</t>
        </is>
      </c>
      <c r="Q3" s="97" t="inlineStr">
        <is>
          <t>Buildings</t>
        </is>
      </c>
      <c r="R3" s="98" t="inlineStr">
        <is>
          <t>Total Units</t>
        </is>
      </c>
      <c r="S3" s="99" t="inlineStr">
        <is>
          <t>Footprint SF</t>
        </is>
      </c>
      <c r="T3" s="100" t="inlineStr">
        <is>
          <t>Parking Included</t>
        </is>
      </c>
      <c r="U3" s="101" t="inlineStr">
        <is>
          <t>Buildings</t>
        </is>
      </c>
      <c r="V3" s="102" t="inlineStr">
        <is>
          <t>Total Units</t>
        </is>
      </c>
      <c r="W3" s="103" t="inlineStr">
        <is>
          <t>Footprint SF</t>
        </is>
      </c>
      <c r="X3" s="104" t="inlineStr">
        <is>
          <t>Parking Included</t>
        </is>
      </c>
      <c r="Y3" s="105" t="inlineStr">
        <is>
          <t>Buildings</t>
        </is>
      </c>
      <c r="Z3" s="106" t="inlineStr">
        <is>
          <t>Total Units</t>
        </is>
      </c>
      <c r="AA3" s="107" t="inlineStr">
        <is>
          <t>Footprint SF</t>
        </is>
      </c>
      <c r="AB3" s="108" t="inlineStr">
        <is>
          <t>Parking Included</t>
        </is>
      </c>
      <c r="AC3" s="109" t="inlineStr">
        <is>
          <t>Total Units</t>
        </is>
      </c>
      <c r="AD3" s="110" t="n"/>
      <c r="AE3" s="111" t="n"/>
      <c r="AF3" s="111" t="n"/>
      <c r="AG3" s="111" t="n"/>
      <c r="AH3" s="111" t="n"/>
    </row>
    <row r="4" ht="15.75" customHeight="1" s="709">
      <c r="A4" s="746" t="inlineStr">
        <is>
          <t xml:space="preserve"> - Podium Apartments </t>
        </is>
      </c>
      <c r="B4" s="747" t="inlineStr">
        <is>
          <t>5 stories; 20 units per 10,000 SF footprint w/ground level parking at base of building</t>
        </is>
      </c>
      <c r="C4" s="748" t="n">
        <v>10000</v>
      </c>
      <c r="D4" s="748" t="n">
        <v>20</v>
      </c>
      <c r="E4" s="749" t="n">
        <v>7</v>
      </c>
      <c r="F4" s="750">
        <f>E4*$D4</f>
        <v/>
      </c>
      <c r="G4" s="751">
        <f>(F4/20)*10000</f>
        <v/>
      </c>
      <c r="H4" s="752">
        <f>F4*1.5</f>
        <v/>
      </c>
      <c r="I4" s="749" t="n">
        <v>1</v>
      </c>
      <c r="J4" s="753">
        <f>I4*$D4</f>
        <v/>
      </c>
      <c r="K4" s="754">
        <f>(J4/20)*10000</f>
        <v/>
      </c>
      <c r="L4" s="755">
        <f>J4*1.5</f>
        <v/>
      </c>
      <c r="M4" s="749" t="n">
        <v>2</v>
      </c>
      <c r="N4" s="756">
        <f>M4*$D4</f>
        <v/>
      </c>
      <c r="O4" s="757">
        <f>(N4/20)*10000</f>
        <v/>
      </c>
      <c r="P4" s="758">
        <f>N4*1.5</f>
        <v/>
      </c>
      <c r="Q4" s="749" t="n">
        <v>4</v>
      </c>
      <c r="R4" s="759">
        <f>Q4*$D4</f>
        <v/>
      </c>
      <c r="S4" s="760">
        <f>(R4/20)*10000</f>
        <v/>
      </c>
      <c r="T4" s="761">
        <f>R4*1.5</f>
        <v/>
      </c>
      <c r="U4" s="749" t="n">
        <v>0</v>
      </c>
      <c r="V4" s="762">
        <f>U4*$D4</f>
        <v/>
      </c>
      <c r="W4" s="763">
        <f>(V4/20)*10000</f>
        <v/>
      </c>
      <c r="X4" s="764">
        <f>V4*1.5</f>
        <v/>
      </c>
      <c r="Y4" s="749" t="n">
        <v>2</v>
      </c>
      <c r="Z4" s="765">
        <f>Y4*$D4</f>
        <v/>
      </c>
      <c r="AA4" s="766">
        <f>(Z4/20)*10000</f>
        <v/>
      </c>
      <c r="AB4" s="767">
        <f>Z4*1.5</f>
        <v/>
      </c>
      <c r="AC4" s="768">
        <f>F4+J4+N4+R4+V4+Z4</f>
        <v/>
      </c>
      <c r="AD4" s="769">
        <f>G4+K4+O4+S4+W4+AA4</f>
        <v/>
      </c>
      <c r="AE4" s="770" t="n"/>
      <c r="AF4" s="138" t="n">
        <v>0</v>
      </c>
      <c r="AG4" s="138" t="n">
        <v>0</v>
      </c>
      <c r="AH4" s="138" t="n">
        <v>0</v>
      </c>
    </row>
    <row r="5" ht="15.75" customHeight="1" s="709">
      <c r="A5" s="746" t="inlineStr">
        <is>
          <t xml:space="preserve"> - Townhouses</t>
        </is>
      </c>
      <c r="B5" s="747" t="inlineStr">
        <is>
          <t>3 stories; 6 units per 10,000 SF footprint w/ground level parking at base of building</t>
        </is>
      </c>
      <c r="C5" s="748" t="n">
        <v>10000</v>
      </c>
      <c r="D5" s="748" t="n">
        <v>6</v>
      </c>
      <c r="E5" s="749" t="n">
        <v>7</v>
      </c>
      <c r="F5" s="771">
        <f>E5*$D5</f>
        <v/>
      </c>
      <c r="G5" s="751">
        <f>(F5/6)*10000</f>
        <v/>
      </c>
      <c r="H5" s="752">
        <f>F5*2</f>
        <v/>
      </c>
      <c r="I5" s="749" t="n">
        <v>0</v>
      </c>
      <c r="J5" s="772">
        <f>I5*$D5</f>
        <v/>
      </c>
      <c r="K5" s="754">
        <f>(J5/6)*10000</f>
        <v/>
      </c>
      <c r="L5" s="755">
        <f>J5*2</f>
        <v/>
      </c>
      <c r="M5" s="749" t="n">
        <v>0</v>
      </c>
      <c r="N5" s="773">
        <f>M5*$D5</f>
        <v/>
      </c>
      <c r="O5" s="757">
        <f>(N5/6)*10000</f>
        <v/>
      </c>
      <c r="P5" s="758">
        <f>N5*2</f>
        <v/>
      </c>
      <c r="Q5" s="749" t="n">
        <v>0</v>
      </c>
      <c r="R5" s="774">
        <f>Q5*$D5</f>
        <v/>
      </c>
      <c r="S5" s="760">
        <f>(R5/6)*10000</f>
        <v/>
      </c>
      <c r="T5" s="761">
        <f>R5*2</f>
        <v/>
      </c>
      <c r="U5" s="749" t="n">
        <v>0</v>
      </c>
      <c r="V5" s="775">
        <f>U5*$D5</f>
        <v/>
      </c>
      <c r="W5" s="763">
        <f>(V5/6)*10000</f>
        <v/>
      </c>
      <c r="X5" s="764">
        <f>V5*2</f>
        <v/>
      </c>
      <c r="Y5" s="749" t="n">
        <v>0</v>
      </c>
      <c r="Z5" s="776">
        <f>Y5*$D5</f>
        <v/>
      </c>
      <c r="AA5" s="766">
        <f>(Z5/6)*10000</f>
        <v/>
      </c>
      <c r="AB5" s="767">
        <f>Z5*2</f>
        <v/>
      </c>
      <c r="AC5" s="768">
        <f>F5+J5+N5+R5+V5+Z5</f>
        <v/>
      </c>
      <c r="AD5" s="769">
        <f>G5+K5+O5+S5+W5+AA5</f>
        <v/>
      </c>
      <c r="AE5" s="770" t="n"/>
      <c r="AF5" s="138">
        <f>AF4+1</f>
        <v/>
      </c>
      <c r="AG5" s="138">
        <f>AG4+2</f>
        <v/>
      </c>
      <c r="AH5" s="138" t="n">
        <v>2</v>
      </c>
    </row>
    <row r="6" ht="15.75" customHeight="1" s="709">
      <c r="A6" s="746" t="inlineStr">
        <is>
          <t xml:space="preserve"> - Luxury Condos</t>
        </is>
      </c>
      <c r="B6" s="777" t="inlineStr">
        <is>
          <t>10 stories; 48 units per 20,000 SF footprint w/structured parking at base of buildiing</t>
        </is>
      </c>
      <c r="C6" s="748" t="n">
        <v>20000</v>
      </c>
      <c r="D6" s="748" t="n">
        <v>48</v>
      </c>
      <c r="E6" s="749" t="n">
        <v>0</v>
      </c>
      <c r="F6" s="771">
        <f>E6*$D6</f>
        <v/>
      </c>
      <c r="G6" s="751">
        <f>(F6/48)*20000</f>
        <v/>
      </c>
      <c r="H6" s="752">
        <f>F6*2</f>
        <v/>
      </c>
      <c r="I6" s="749" t="n">
        <v>0</v>
      </c>
      <c r="J6" s="772">
        <f>I6*$D6</f>
        <v/>
      </c>
      <c r="K6" s="754">
        <f>(J6/48)*20000</f>
        <v/>
      </c>
      <c r="L6" s="755">
        <f>J6*2</f>
        <v/>
      </c>
      <c r="M6" s="749" t="n">
        <v>0</v>
      </c>
      <c r="N6" s="773">
        <f>M6*$D6</f>
        <v/>
      </c>
      <c r="O6" s="757">
        <f>(N6/48)*20000</f>
        <v/>
      </c>
      <c r="P6" s="758">
        <f>N6*2</f>
        <v/>
      </c>
      <c r="Q6" s="749" t="n">
        <v>0</v>
      </c>
      <c r="R6" s="774">
        <f>Q6*$D6</f>
        <v/>
      </c>
      <c r="S6" s="760">
        <f>(R6/48)*20000</f>
        <v/>
      </c>
      <c r="T6" s="761">
        <f>R6*2</f>
        <v/>
      </c>
      <c r="U6" s="749" t="n">
        <v>1</v>
      </c>
      <c r="V6" s="775">
        <f>U6*$D6</f>
        <v/>
      </c>
      <c r="W6" s="763">
        <f>(V6/48)*20000</f>
        <v/>
      </c>
      <c r="X6" s="764">
        <f>V6*2</f>
        <v/>
      </c>
      <c r="Y6" s="749" t="n">
        <v>0</v>
      </c>
      <c r="Z6" s="776">
        <f>Y6*$D6</f>
        <v/>
      </c>
      <c r="AA6" s="766">
        <f>(Z6/48)*20000</f>
        <v/>
      </c>
      <c r="AB6" s="767">
        <f>Z6*2</f>
        <v/>
      </c>
      <c r="AC6" s="768">
        <f>F6+J6+N6+R6+V6+Z6</f>
        <v/>
      </c>
      <c r="AD6" s="769">
        <f>G6+K6+O6+S6+W6+AA6</f>
        <v/>
      </c>
      <c r="AE6" s="770" t="n"/>
      <c r="AF6" s="138">
        <f>AF5+1</f>
        <v/>
      </c>
      <c r="AG6" s="138">
        <f>AG5+2</f>
        <v/>
      </c>
      <c r="AH6" s="138">
        <f>AH5+1</f>
        <v/>
      </c>
    </row>
    <row r="7" ht="15.75" customHeight="1" s="709">
      <c r="A7" s="746" t="inlineStr">
        <is>
          <t xml:space="preserve"> - Homeless Shelter</t>
        </is>
      </c>
      <c r="B7" s="747" t="inlineStr">
        <is>
          <t>3 stories; 120 beds per 20,000 SF footprint; no parking</t>
        </is>
      </c>
      <c r="C7" s="748" t="n">
        <v>20000</v>
      </c>
      <c r="D7" s="748" t="n">
        <v>120</v>
      </c>
      <c r="E7" s="749" t="n">
        <v>0</v>
      </c>
      <c r="F7" s="771">
        <f>E7*$D7</f>
        <v/>
      </c>
      <c r="G7" s="751">
        <f>F7/120*20000</f>
        <v/>
      </c>
      <c r="H7" s="752" t="n">
        <v>0</v>
      </c>
      <c r="I7" s="749" t="n">
        <v>0</v>
      </c>
      <c r="J7" s="772">
        <f>I7*$D7</f>
        <v/>
      </c>
      <c r="K7" s="754">
        <f>J7/120*20000</f>
        <v/>
      </c>
      <c r="L7" s="755" t="n">
        <v>0</v>
      </c>
      <c r="M7" s="749" t="n">
        <v>0</v>
      </c>
      <c r="N7" s="773">
        <f>M7*$D7</f>
        <v/>
      </c>
      <c r="O7" s="757">
        <f>N7/120*20000</f>
        <v/>
      </c>
      <c r="P7" s="758" t="n">
        <v>0</v>
      </c>
      <c r="Q7" s="749" t="n">
        <v>0</v>
      </c>
      <c r="R7" s="774">
        <f>Q7*$D7</f>
        <v/>
      </c>
      <c r="S7" s="760">
        <f>R7/120*20000</f>
        <v/>
      </c>
      <c r="T7" s="761" t="n">
        <v>0</v>
      </c>
      <c r="U7" s="749" t="n">
        <v>0</v>
      </c>
      <c r="V7" s="775">
        <f>U7*$D7</f>
        <v/>
      </c>
      <c r="W7" s="763">
        <f>V7/120*20000</f>
        <v/>
      </c>
      <c r="X7" s="764" t="n">
        <v>0</v>
      </c>
      <c r="Y7" s="749" t="n">
        <v>1</v>
      </c>
      <c r="Z7" s="776">
        <f>Y7*$D7</f>
        <v/>
      </c>
      <c r="AA7" s="766">
        <f>Z7/120*20000</f>
        <v/>
      </c>
      <c r="AB7" s="767" t="n">
        <v>0</v>
      </c>
      <c r="AC7" s="768">
        <f>F7+J7+N7+R7+V7+Z7</f>
        <v/>
      </c>
      <c r="AD7" s="769">
        <f>G7+K7+O7+S7+W7+AA7</f>
        <v/>
      </c>
      <c r="AE7" s="770" t="n"/>
      <c r="AF7" s="138">
        <f>AF6+1</f>
        <v/>
      </c>
      <c r="AG7" s="138">
        <f>AG6+2</f>
        <v/>
      </c>
      <c r="AH7" s="138">
        <f>AH6+1</f>
        <v/>
      </c>
    </row>
    <row r="8" ht="15.75" customHeight="1" s="709">
      <c r="A8" s="778" t="inlineStr">
        <is>
          <t>Office</t>
        </is>
      </c>
      <c r="B8" s="779" t="n"/>
      <c r="C8" s="748" t="n"/>
      <c r="D8" s="780" t="inlineStr">
        <is>
          <t>Square Feet</t>
        </is>
      </c>
      <c r="E8" s="149" t="inlineStr">
        <is>
          <t>Buildings</t>
        </is>
      </c>
      <c r="F8" s="150" t="inlineStr">
        <is>
          <t>Building SF</t>
        </is>
      </c>
      <c r="G8" s="151" t="inlineStr">
        <is>
          <t>Footprint SF</t>
        </is>
      </c>
      <c r="H8" s="152" t="inlineStr">
        <is>
          <t>Parking Required</t>
        </is>
      </c>
      <c r="I8" s="153" t="inlineStr">
        <is>
          <t>Buildings</t>
        </is>
      </c>
      <c r="J8" s="154" t="inlineStr">
        <is>
          <t>Building SF</t>
        </is>
      </c>
      <c r="K8" s="155" t="inlineStr">
        <is>
          <t>Footprint SF</t>
        </is>
      </c>
      <c r="L8" s="156" t="inlineStr">
        <is>
          <t>Parking Required</t>
        </is>
      </c>
      <c r="M8" s="157" t="inlineStr">
        <is>
          <t>Buildings</t>
        </is>
      </c>
      <c r="N8" s="158" t="inlineStr">
        <is>
          <t>Building SF</t>
        </is>
      </c>
      <c r="O8" s="159" t="inlineStr">
        <is>
          <t>Footprint SF</t>
        </is>
      </c>
      <c r="P8" s="160" t="inlineStr">
        <is>
          <t>Parking Required</t>
        </is>
      </c>
      <c r="Q8" s="161" t="inlineStr">
        <is>
          <t>Buildings</t>
        </is>
      </c>
      <c r="R8" s="162" t="inlineStr">
        <is>
          <t>Building SF</t>
        </is>
      </c>
      <c r="S8" s="163" t="inlineStr">
        <is>
          <t>Footprint SF</t>
        </is>
      </c>
      <c r="T8" s="164" t="inlineStr">
        <is>
          <t>Parking Required</t>
        </is>
      </c>
      <c r="U8" s="165" t="inlineStr">
        <is>
          <t>Buildings</t>
        </is>
      </c>
      <c r="V8" s="166" t="inlineStr">
        <is>
          <t>Building SF</t>
        </is>
      </c>
      <c r="W8" s="167" t="inlineStr">
        <is>
          <t>Footprint SF</t>
        </is>
      </c>
      <c r="X8" s="168" t="inlineStr">
        <is>
          <t>Parking Required</t>
        </is>
      </c>
      <c r="Y8" s="169" t="inlineStr">
        <is>
          <t>Buildings</t>
        </is>
      </c>
      <c r="Z8" s="170" t="inlineStr">
        <is>
          <t>Building SF</t>
        </is>
      </c>
      <c r="AA8" s="171" t="inlineStr">
        <is>
          <t>Footprint SF</t>
        </is>
      </c>
      <c r="AB8" s="172" t="inlineStr">
        <is>
          <t>Parking Required</t>
        </is>
      </c>
      <c r="AC8" s="173" t="inlineStr">
        <is>
          <t>Total SF</t>
        </is>
      </c>
      <c r="AD8" s="174" t="n"/>
      <c r="AE8" s="175" t="n"/>
      <c r="AF8" s="138">
        <f>AF7+1</f>
        <v/>
      </c>
      <c r="AG8" s="138">
        <f>AG7+2</f>
        <v/>
      </c>
      <c r="AH8" s="138">
        <f>AH7+1</f>
        <v/>
      </c>
    </row>
    <row r="9" ht="15.75" customHeight="1" s="709">
      <c r="A9" s="746" t="inlineStr">
        <is>
          <t xml:space="preserve"> - Low-Rise Office Building 1-A / 1-B</t>
        </is>
      </c>
      <c r="B9" s="747" t="inlineStr">
        <is>
          <t>4 stories; 60,000 SF; 3 levels of parking in separate structure on same block as office bldg</t>
        </is>
      </c>
      <c r="C9" s="748" t="n">
        <v>15000</v>
      </c>
      <c r="D9" s="748" t="n">
        <v>60000</v>
      </c>
      <c r="E9" s="749" t="n">
        <v>1</v>
      </c>
      <c r="F9" s="771">
        <f>E9*$D9</f>
        <v/>
      </c>
      <c r="G9" s="751">
        <f>F9/4</f>
        <v/>
      </c>
      <c r="H9" s="752">
        <f>(F9/1000)*2</f>
        <v/>
      </c>
      <c r="I9" s="749" t="n">
        <v>1</v>
      </c>
      <c r="J9" s="772">
        <f>I9*$D9</f>
        <v/>
      </c>
      <c r="K9" s="754">
        <f>J9/4</f>
        <v/>
      </c>
      <c r="L9" s="755">
        <f>(J9/1000)*2</f>
        <v/>
      </c>
      <c r="M9" s="749" t="n">
        <v>1</v>
      </c>
      <c r="N9" s="773">
        <f>M9*$D9</f>
        <v/>
      </c>
      <c r="O9" s="757">
        <f>N9/4</f>
        <v/>
      </c>
      <c r="P9" s="758">
        <f>(N9/1000)*2</f>
        <v/>
      </c>
      <c r="Q9" s="781" t="n">
        <v>0</v>
      </c>
      <c r="R9" s="774">
        <f>Q9*$D9</f>
        <v/>
      </c>
      <c r="S9" s="760">
        <f>R9/4</f>
        <v/>
      </c>
      <c r="T9" s="761">
        <f>(R9/1000)*2</f>
        <v/>
      </c>
      <c r="U9" s="781" t="n">
        <v>0</v>
      </c>
      <c r="V9" s="775">
        <f>U9*$D9</f>
        <v/>
      </c>
      <c r="W9" s="763">
        <f>V9/4</f>
        <v/>
      </c>
      <c r="X9" s="764">
        <f>(V9/1000)*2</f>
        <v/>
      </c>
      <c r="Y9" s="749" t="n"/>
      <c r="Z9" s="776">
        <f>Y9*$D9</f>
        <v/>
      </c>
      <c r="AA9" s="766">
        <f>Z9/4</f>
        <v/>
      </c>
      <c r="AB9" s="767">
        <f>(Z9/1000)*2</f>
        <v/>
      </c>
      <c r="AC9" s="768">
        <f>F9+J9+N9+V9+R9+Z9</f>
        <v/>
      </c>
      <c r="AD9" s="769">
        <f>G9+K9+O9+S9+W9+AA9</f>
        <v/>
      </c>
      <c r="AE9" s="770" t="n"/>
      <c r="AF9" s="138">
        <f>AF8+1</f>
        <v/>
      </c>
      <c r="AG9" s="138">
        <f>AG8+2</f>
        <v/>
      </c>
      <c r="AH9" s="138">
        <f>AH8+1</f>
        <v/>
      </c>
    </row>
    <row r="10" ht="15.75" customHeight="1" s="709">
      <c r="A10" s="746" t="inlineStr">
        <is>
          <t xml:space="preserve"> - Low-Rise Office Building 2</t>
        </is>
      </c>
      <c r="B10" s="747" t="inlineStr">
        <is>
          <t>4 stories; 80,000 SF; 3 levels in separate parking structure on same block as office bldg</t>
        </is>
      </c>
      <c r="C10" s="748" t="n">
        <v>20000</v>
      </c>
      <c r="D10" s="748" t="n">
        <v>80000</v>
      </c>
      <c r="E10" s="749" t="n">
        <v>0</v>
      </c>
      <c r="F10" s="771">
        <f>E10*$D10</f>
        <v/>
      </c>
      <c r="G10" s="751">
        <f>F10/4</f>
        <v/>
      </c>
      <c r="H10" s="752">
        <f>(F10/1000)*2</f>
        <v/>
      </c>
      <c r="I10" s="749" t="n">
        <v>0</v>
      </c>
      <c r="J10" s="772">
        <f>I10*$D10</f>
        <v/>
      </c>
      <c r="K10" s="754">
        <f>J10/4</f>
        <v/>
      </c>
      <c r="L10" s="755">
        <f>(J10/1000)*2</f>
        <v/>
      </c>
      <c r="M10" s="749" t="n">
        <v>0</v>
      </c>
      <c r="N10" s="773">
        <f>M10*$D10</f>
        <v/>
      </c>
      <c r="O10" s="757">
        <f>N10/4</f>
        <v/>
      </c>
      <c r="P10" s="758">
        <f>(N10/1000)*2</f>
        <v/>
      </c>
      <c r="Q10" s="781" t="n">
        <v>0</v>
      </c>
      <c r="R10" s="774">
        <f>Q10*$D10</f>
        <v/>
      </c>
      <c r="S10" s="760">
        <f>R10/4</f>
        <v/>
      </c>
      <c r="T10" s="761">
        <f>(R10/1000)*2</f>
        <v/>
      </c>
      <c r="U10" s="781" t="n">
        <v>0</v>
      </c>
      <c r="V10" s="775">
        <f>U10*$D10</f>
        <v/>
      </c>
      <c r="W10" s="763">
        <f>V10/4</f>
        <v/>
      </c>
      <c r="X10" s="764">
        <f>(V10/1000)*2</f>
        <v/>
      </c>
      <c r="Y10" s="749" t="n">
        <v>0</v>
      </c>
      <c r="Z10" s="776">
        <f>Y10*$D10</f>
        <v/>
      </c>
      <c r="AA10" s="766">
        <f>Z10/4</f>
        <v/>
      </c>
      <c r="AB10" s="767">
        <f>(Z10/1000)*2</f>
        <v/>
      </c>
      <c r="AC10" s="768">
        <f>F10+J10+N10+V10+R10+Z10</f>
        <v/>
      </c>
      <c r="AD10" s="769">
        <f>G10+K10+O10+S10+W10+AA10</f>
        <v/>
      </c>
      <c r="AE10" s="770" t="n"/>
      <c r="AF10" s="138">
        <f>AF9+1</f>
        <v/>
      </c>
      <c r="AG10" s="138">
        <f>AG9+2</f>
        <v/>
      </c>
      <c r="AH10" s="138">
        <f>AH9+1</f>
        <v/>
      </c>
    </row>
    <row r="11" ht="15.75" customHeight="1" s="709">
      <c r="A11" s="746" t="inlineStr">
        <is>
          <t xml:space="preserve"> - Mid-Rise Office Building</t>
        </is>
      </c>
      <c r="B11" s="747" t="inlineStr">
        <is>
          <t>8 stories; 120,000 SF; 5 levels of parking in separate parking structure on same block as office bldg</t>
        </is>
      </c>
      <c r="C11" s="748" t="n">
        <v>15000</v>
      </c>
      <c r="D11" s="748" t="n">
        <v>120000</v>
      </c>
      <c r="E11" s="749" t="n">
        <v>0</v>
      </c>
      <c r="F11" s="771">
        <f>E11*$D11</f>
        <v/>
      </c>
      <c r="G11" s="751">
        <f>F11/8</f>
        <v/>
      </c>
      <c r="H11" s="752">
        <f>(F11/1000)*2</f>
        <v/>
      </c>
      <c r="I11" s="749" t="n">
        <v>2</v>
      </c>
      <c r="J11" s="772">
        <f>I11*$D11</f>
        <v/>
      </c>
      <c r="K11" s="754">
        <f>J11/8</f>
        <v/>
      </c>
      <c r="L11" s="755">
        <f>(J11/1000)*2</f>
        <v/>
      </c>
      <c r="M11" s="749" t="n">
        <v>0</v>
      </c>
      <c r="N11" s="773">
        <f>M11*$D11</f>
        <v/>
      </c>
      <c r="O11" s="757">
        <f>N11/8</f>
        <v/>
      </c>
      <c r="P11" s="758">
        <f>(N11/1000)*2</f>
        <v/>
      </c>
      <c r="Q11" s="781" t="n">
        <v>0</v>
      </c>
      <c r="R11" s="774">
        <f>Q11*$D11</f>
        <v/>
      </c>
      <c r="S11" s="760">
        <f>R11/8</f>
        <v/>
      </c>
      <c r="T11" s="761">
        <f>(R11/1000)*2</f>
        <v/>
      </c>
      <c r="U11" s="781" t="n">
        <v>0</v>
      </c>
      <c r="V11" s="775">
        <f>U11*$D11</f>
        <v/>
      </c>
      <c r="W11" s="763">
        <f>V11/8</f>
        <v/>
      </c>
      <c r="X11" s="764">
        <f>(V11/1000)*2</f>
        <v/>
      </c>
      <c r="Y11" s="749" t="n">
        <v>0</v>
      </c>
      <c r="Z11" s="776">
        <f>Y11*$D11</f>
        <v/>
      </c>
      <c r="AA11" s="766">
        <f>Z11/8</f>
        <v/>
      </c>
      <c r="AB11" s="767">
        <f>(Z11/1000)*2</f>
        <v/>
      </c>
      <c r="AC11" s="768">
        <f>F11+J11+N11+V11+R11+Z11</f>
        <v/>
      </c>
      <c r="AD11" s="769">
        <f>G11+K11+O11+S11+W11+AA11</f>
        <v/>
      </c>
      <c r="AE11" s="770" t="n"/>
      <c r="AF11" s="138">
        <f>AF10+1</f>
        <v/>
      </c>
      <c r="AG11" s="138">
        <f>AG10+2</f>
        <v/>
      </c>
      <c r="AH11" s="138">
        <f>AH10+1</f>
        <v/>
      </c>
    </row>
    <row r="12" ht="15.75" customHeight="1" s="709">
      <c r="A12" s="778" t="inlineStr">
        <is>
          <t>Retail</t>
        </is>
      </c>
      <c r="B12" s="782" t="n"/>
      <c r="C12" s="783" t="n"/>
      <c r="D12" s="783" t="n"/>
      <c r="E12" s="149" t="inlineStr">
        <is>
          <t>Buildings</t>
        </is>
      </c>
      <c r="F12" s="150" t="inlineStr">
        <is>
          <t>Building SF</t>
        </is>
      </c>
      <c r="G12" s="151" t="inlineStr">
        <is>
          <t>Footprint SF</t>
        </is>
      </c>
      <c r="H12" s="152" t="inlineStr">
        <is>
          <t>Parking Required</t>
        </is>
      </c>
      <c r="I12" s="153" t="inlineStr">
        <is>
          <t>Buildings</t>
        </is>
      </c>
      <c r="J12" s="154" t="inlineStr">
        <is>
          <t>Building SF</t>
        </is>
      </c>
      <c r="K12" s="155" t="inlineStr">
        <is>
          <t>Footprint SF</t>
        </is>
      </c>
      <c r="L12" s="156" t="inlineStr">
        <is>
          <t>Parking Required</t>
        </is>
      </c>
      <c r="M12" s="157" t="inlineStr">
        <is>
          <t>Buildings</t>
        </is>
      </c>
      <c r="N12" s="158" t="inlineStr">
        <is>
          <t>Building SF</t>
        </is>
      </c>
      <c r="O12" s="159" t="inlineStr">
        <is>
          <t>Footprint SF</t>
        </is>
      </c>
      <c r="P12" s="160" t="inlineStr">
        <is>
          <t>Parking Required</t>
        </is>
      </c>
      <c r="Q12" s="161" t="inlineStr">
        <is>
          <t>Buildings</t>
        </is>
      </c>
      <c r="R12" s="162" t="inlineStr">
        <is>
          <t>Building SF</t>
        </is>
      </c>
      <c r="S12" s="163" t="inlineStr">
        <is>
          <t>Footprint SF</t>
        </is>
      </c>
      <c r="T12" s="164" t="inlineStr">
        <is>
          <t>Parking Required</t>
        </is>
      </c>
      <c r="U12" s="165" t="inlineStr">
        <is>
          <t>Buildings</t>
        </is>
      </c>
      <c r="V12" s="166" t="inlineStr">
        <is>
          <t>Building SF</t>
        </is>
      </c>
      <c r="W12" s="167" t="inlineStr">
        <is>
          <t>Footprint SF</t>
        </is>
      </c>
      <c r="X12" s="168" t="inlineStr">
        <is>
          <t>Parking Required</t>
        </is>
      </c>
      <c r="Y12" s="169" t="inlineStr">
        <is>
          <t>Buildings</t>
        </is>
      </c>
      <c r="Z12" s="170" t="inlineStr">
        <is>
          <t>Building SF</t>
        </is>
      </c>
      <c r="AA12" s="171" t="inlineStr">
        <is>
          <t>Footprint SF</t>
        </is>
      </c>
      <c r="AB12" s="172" t="inlineStr">
        <is>
          <t>Parking Required</t>
        </is>
      </c>
      <c r="AC12" s="173" t="inlineStr">
        <is>
          <t>Total SF</t>
        </is>
      </c>
      <c r="AD12" s="174" t="n"/>
      <c r="AE12" s="175" t="n"/>
      <c r="AF12" s="138">
        <f>AF11+1</f>
        <v/>
      </c>
      <c r="AG12" s="138">
        <f>AG11+2</f>
        <v/>
      </c>
      <c r="AH12" s="138">
        <f>AH11+1</f>
        <v/>
      </c>
    </row>
    <row r="13" ht="15.75" customHeight="1" s="709">
      <c r="A13" s="746" t="inlineStr">
        <is>
          <t xml:space="preserve"> - Neighborhood Retail</t>
        </is>
      </c>
      <c r="B13" s="747" t="inlineStr">
        <is>
          <t>1 story, 10,000 SF building; 5,000 SF increments; surface parking</t>
        </is>
      </c>
      <c r="C13" s="748" t="n">
        <v>5000</v>
      </c>
      <c r="D13" s="748" t="n">
        <v>5000</v>
      </c>
      <c r="E13" s="749" t="n">
        <v>0</v>
      </c>
      <c r="F13" s="771">
        <f>E13*$C$13</f>
        <v/>
      </c>
      <c r="G13" s="751">
        <f>F13</f>
        <v/>
      </c>
      <c r="H13" s="752">
        <f>(G13/1000)*3</f>
        <v/>
      </c>
      <c r="I13" s="749" t="n">
        <v>2</v>
      </c>
      <c r="J13" s="772">
        <f>I13*$C$13</f>
        <v/>
      </c>
      <c r="K13" s="754">
        <f>J13</f>
        <v/>
      </c>
      <c r="L13" s="755">
        <f>(K13/1000)*3</f>
        <v/>
      </c>
      <c r="M13" s="749" t="n">
        <v>0</v>
      </c>
      <c r="N13" s="773">
        <f>M13*$C$13</f>
        <v/>
      </c>
      <c r="O13" s="757">
        <f>N13</f>
        <v/>
      </c>
      <c r="P13" s="758">
        <f>(O13/1000)*3</f>
        <v/>
      </c>
      <c r="Q13" s="749" t="n">
        <v>0</v>
      </c>
      <c r="R13" s="774">
        <f>Q13*$C$13</f>
        <v/>
      </c>
      <c r="S13" s="760">
        <f>R13</f>
        <v/>
      </c>
      <c r="T13" s="761">
        <f>(S13/1000)*3</f>
        <v/>
      </c>
      <c r="U13" s="749" t="n">
        <v>3</v>
      </c>
      <c r="V13" s="775">
        <f>U13*$C$13</f>
        <v/>
      </c>
      <c r="W13" s="763">
        <f>V13</f>
        <v/>
      </c>
      <c r="X13" s="764">
        <f>(W13/1000)*3</f>
        <v/>
      </c>
      <c r="Y13" s="749" t="n">
        <v>0</v>
      </c>
      <c r="Z13" s="776">
        <f>Y13*$C$13</f>
        <v/>
      </c>
      <c r="AA13" s="766">
        <f>Z13</f>
        <v/>
      </c>
      <c r="AB13" s="767">
        <f>(AA13/1000)*3</f>
        <v/>
      </c>
      <c r="AC13" s="768">
        <f>F13+J13+N13+V13+R13+Z13</f>
        <v/>
      </c>
      <c r="AD13" s="769">
        <f>G13+K13+O13+S13+W13+AA13</f>
        <v/>
      </c>
      <c r="AE13" s="770" t="n"/>
      <c r="AF13" s="138">
        <f>AF12+1</f>
        <v/>
      </c>
      <c r="AG13" s="138">
        <f>AG12+2</f>
        <v/>
      </c>
      <c r="AH13" s="138">
        <f>AH12+1</f>
        <v/>
      </c>
    </row>
    <row r="14" ht="15.75" customHeight="1" s="709">
      <c r="A14" s="746" t="inlineStr">
        <is>
          <t xml:space="preserve"> - Supermarket</t>
        </is>
      </c>
      <c r="B14" s="747" t="inlineStr">
        <is>
          <t>1 story, 40,000 SF building; roof and surface parking</t>
        </is>
      </c>
      <c r="C14" s="748" t="n">
        <v>40000</v>
      </c>
      <c r="D14" s="748" t="n">
        <v>40000</v>
      </c>
      <c r="E14" s="749" t="n">
        <v>1</v>
      </c>
      <c r="F14" s="771">
        <f>E14*$D14</f>
        <v/>
      </c>
      <c r="G14" s="751">
        <f>F14</f>
        <v/>
      </c>
      <c r="H14" s="752">
        <f>(G14/1000)*4</f>
        <v/>
      </c>
      <c r="I14" s="749" t="n">
        <v>0</v>
      </c>
      <c r="J14" s="772">
        <f>I14*$D14</f>
        <v/>
      </c>
      <c r="K14" s="754">
        <f>J14</f>
        <v/>
      </c>
      <c r="L14" s="755">
        <f>(K14/1000)*4</f>
        <v/>
      </c>
      <c r="M14" s="749" t="n">
        <v>0</v>
      </c>
      <c r="N14" s="773">
        <f>M14*$D14</f>
        <v/>
      </c>
      <c r="O14" s="757">
        <f>N14</f>
        <v/>
      </c>
      <c r="P14" s="758">
        <f>(O14/1000)*4</f>
        <v/>
      </c>
      <c r="Q14" s="749" t="n">
        <v>0</v>
      </c>
      <c r="R14" s="774">
        <f>Q14*$D14</f>
        <v/>
      </c>
      <c r="S14" s="760">
        <f>R14</f>
        <v/>
      </c>
      <c r="T14" s="761">
        <f>(S14/1000)*4</f>
        <v/>
      </c>
      <c r="U14" s="749" t="n">
        <v>0</v>
      </c>
      <c r="V14" s="775">
        <f>U14*$D14</f>
        <v/>
      </c>
      <c r="W14" s="763">
        <f>V14</f>
        <v/>
      </c>
      <c r="X14" s="764">
        <f>(W14/1000)*4</f>
        <v/>
      </c>
      <c r="Y14" s="749" t="n">
        <v>0</v>
      </c>
      <c r="Z14" s="776">
        <f>Y14*$D14</f>
        <v/>
      </c>
      <c r="AA14" s="766">
        <f>Z14</f>
        <v/>
      </c>
      <c r="AB14" s="767">
        <f>(AA14/1000)*4</f>
        <v/>
      </c>
      <c r="AC14" s="768">
        <f>F14+J14+N14+V14+R14+Z14</f>
        <v/>
      </c>
      <c r="AD14" s="769">
        <f>G14+K14+O14+S14+W14+AA14</f>
        <v/>
      </c>
      <c r="AE14" s="770" t="n"/>
      <c r="AF14" s="138">
        <f>AF13+1</f>
        <v/>
      </c>
      <c r="AG14" s="138">
        <f>AG13+2</f>
        <v/>
      </c>
      <c r="AH14" s="138">
        <f>AH13+1</f>
        <v/>
      </c>
    </row>
    <row r="15" ht="15.75" customHeight="1" s="709">
      <c r="A15" s="746" t="inlineStr">
        <is>
          <t xml:space="preserve"> - Q-Mart</t>
        </is>
      </c>
      <c r="B15" s="747" t="inlineStr">
        <is>
          <t>2 story, 80,000 SF;  ground-level parking at base of building plus 3 levels structured parking</t>
        </is>
      </c>
      <c r="C15" s="748" t="n">
        <v>80000</v>
      </c>
      <c r="D15" s="748" t="n">
        <v>80000</v>
      </c>
      <c r="E15" s="749" t="n">
        <v>0</v>
      </c>
      <c r="F15" s="771">
        <f>E15*$D15</f>
        <v/>
      </c>
      <c r="G15" s="751">
        <f>F15</f>
        <v/>
      </c>
      <c r="H15" s="752">
        <f>(G15/1000)*5</f>
        <v/>
      </c>
      <c r="I15" s="749" t="n">
        <v>0</v>
      </c>
      <c r="J15" s="772">
        <f>I15*$D15</f>
        <v/>
      </c>
      <c r="K15" s="754">
        <f>J15</f>
        <v/>
      </c>
      <c r="L15" s="755">
        <f>(K15/1000)*5</f>
        <v/>
      </c>
      <c r="M15" s="179" t="n"/>
      <c r="N15" s="180" t="n"/>
      <c r="O15" s="757" t="n"/>
      <c r="P15" s="181" t="n"/>
      <c r="Q15" s="182" t="n"/>
      <c r="R15" s="183" t="n"/>
      <c r="S15" s="760" t="n"/>
      <c r="T15" s="184" t="n"/>
      <c r="U15" s="185" t="n"/>
      <c r="V15" s="186" t="n"/>
      <c r="W15" s="763" t="n"/>
      <c r="X15" s="187" t="n"/>
      <c r="Y15" s="188" t="n"/>
      <c r="Z15" s="189" t="n"/>
      <c r="AA15" s="766" t="n"/>
      <c r="AB15" s="190" t="n"/>
      <c r="AC15" s="768">
        <f>F15+J15+N15+V15+R15+Z15</f>
        <v/>
      </c>
      <c r="AD15" s="769">
        <f>G15+K15+O15+S15+W15+AA15</f>
        <v/>
      </c>
      <c r="AE15" s="770" t="n"/>
      <c r="AF15" s="138">
        <f>AF14+1</f>
        <v/>
      </c>
      <c r="AG15" s="138">
        <f>AG14+2</f>
        <v/>
      </c>
      <c r="AH15" s="138">
        <f>AH14+1</f>
        <v/>
      </c>
    </row>
    <row r="16" ht="15.75" customHeight="1" s="709">
      <c r="A16" s="778" t="inlineStr">
        <is>
          <t>Existing Buildings - Adaptive Use</t>
        </is>
      </c>
      <c r="B16" s="782" t="n"/>
      <c r="C16" s="783" t="n"/>
      <c r="D16" s="783" t="n"/>
      <c r="E16" s="149" t="inlineStr">
        <is>
          <t>Buildings</t>
        </is>
      </c>
      <c r="F16" s="150" t="inlineStr">
        <is>
          <t>Building SF</t>
        </is>
      </c>
      <c r="G16" s="151" t="inlineStr">
        <is>
          <t>Footprint SF</t>
        </is>
      </c>
      <c r="H16" s="152" t="inlineStr">
        <is>
          <t>Parking Required</t>
        </is>
      </c>
      <c r="I16" s="153" t="inlineStr">
        <is>
          <t>Buildings</t>
        </is>
      </c>
      <c r="J16" s="154" t="inlineStr">
        <is>
          <t>Building SF</t>
        </is>
      </c>
      <c r="K16" s="155" t="inlineStr">
        <is>
          <t>Footprint SF</t>
        </is>
      </c>
      <c r="L16" s="156" t="inlineStr">
        <is>
          <t>Parking Required</t>
        </is>
      </c>
      <c r="M16" s="157" t="inlineStr">
        <is>
          <t>Buildings</t>
        </is>
      </c>
      <c r="N16" s="158" t="inlineStr">
        <is>
          <t>Building SF</t>
        </is>
      </c>
      <c r="O16" s="159" t="inlineStr">
        <is>
          <t>Footprint</t>
        </is>
      </c>
      <c r="P16" s="160" t="inlineStr">
        <is>
          <t>Parking Required</t>
        </is>
      </c>
      <c r="Q16" s="161" t="inlineStr">
        <is>
          <t>Buildings</t>
        </is>
      </c>
      <c r="R16" s="162" t="inlineStr">
        <is>
          <t>Building SF</t>
        </is>
      </c>
      <c r="S16" s="163" t="inlineStr">
        <is>
          <t>Footprint SF</t>
        </is>
      </c>
      <c r="T16" s="164" t="inlineStr">
        <is>
          <t>Parking Required</t>
        </is>
      </c>
      <c r="U16" s="165" t="inlineStr">
        <is>
          <t>Buildings</t>
        </is>
      </c>
      <c r="V16" s="166" t="inlineStr">
        <is>
          <t>Building SF</t>
        </is>
      </c>
      <c r="W16" s="167" t="inlineStr">
        <is>
          <t>Footprint SF</t>
        </is>
      </c>
      <c r="X16" s="168" t="inlineStr">
        <is>
          <t>Parking Required</t>
        </is>
      </c>
      <c r="Y16" s="169" t="inlineStr">
        <is>
          <t>Buildings</t>
        </is>
      </c>
      <c r="Z16" s="170" t="inlineStr">
        <is>
          <t>Building SF</t>
        </is>
      </c>
      <c r="AA16" s="171" t="inlineStr">
        <is>
          <t>Footprint SF</t>
        </is>
      </c>
      <c r="AB16" s="172" t="inlineStr">
        <is>
          <t>Parking Required</t>
        </is>
      </c>
      <c r="AC16" s="173" t="inlineStr">
        <is>
          <t>Total SF</t>
        </is>
      </c>
      <c r="AD16" s="174" t="n"/>
      <c r="AE16" s="175" t="n"/>
      <c r="AF16" s="138">
        <f>AF15+1</f>
        <v/>
      </c>
      <c r="AG16" s="138">
        <f>AG15+2</f>
        <v/>
      </c>
      <c r="AH16" s="138" t="n"/>
    </row>
    <row r="17" ht="15.75" customHeight="1" s="709">
      <c r="A17" s="746" t="inlineStr">
        <is>
          <t xml:space="preserve"> - Phoenix Hotel - Block #2</t>
        </is>
      </c>
      <c r="B17" s="747" t="inlineStr">
        <is>
          <t>3 stories; 60,000 SF building; 20,000 SF footprint; no required parking</t>
        </is>
      </c>
      <c r="C17" s="748" t="n">
        <v>20000</v>
      </c>
      <c r="D17" s="748" t="n">
        <v>60000</v>
      </c>
      <c r="E17" s="191" t="n"/>
      <c r="F17" s="192" t="n"/>
      <c r="G17" s="751" t="n"/>
      <c r="H17" s="193" t="n"/>
      <c r="I17" s="749" t="n">
        <v>1</v>
      </c>
      <c r="J17" s="772">
        <f>I17*$D17</f>
        <v/>
      </c>
      <c r="K17" s="754">
        <f>I17*C17</f>
        <v/>
      </c>
      <c r="L17" s="755" t="n">
        <v>0</v>
      </c>
      <c r="M17" s="179" t="n"/>
      <c r="N17" s="773" t="n"/>
      <c r="O17" s="757" t="n"/>
      <c r="P17" s="758" t="n"/>
      <c r="Q17" s="182" t="n"/>
      <c r="R17" s="774" t="n"/>
      <c r="S17" s="760" t="n"/>
      <c r="T17" s="761" t="n"/>
      <c r="U17" s="185" t="n"/>
      <c r="V17" s="775" t="n"/>
      <c r="W17" s="763" t="n"/>
      <c r="X17" s="764" t="n"/>
      <c r="Y17" s="188" t="n"/>
      <c r="Z17" s="776" t="n"/>
      <c r="AA17" s="766" t="n"/>
      <c r="AB17" s="767" t="n"/>
      <c r="AC17" s="768">
        <f>J17</f>
        <v/>
      </c>
      <c r="AD17" s="769">
        <f>K17</f>
        <v/>
      </c>
      <c r="AE17" s="770" t="n"/>
      <c r="AF17" s="138">
        <f>AF16+1</f>
        <v/>
      </c>
      <c r="AG17" s="138" t="n"/>
      <c r="AH17" s="138" t="n"/>
    </row>
    <row r="18" ht="15.75" customHeight="1" s="709">
      <c r="A18" s="746" t="inlineStr">
        <is>
          <t xml:space="preserve"> - York Dry Goods - Block #3</t>
        </is>
      </c>
      <c r="B18" s="747" t="inlineStr">
        <is>
          <t>4 stories, 48,000 SF building; 20,000 SF footprint; no required parking</t>
        </is>
      </c>
      <c r="C18" s="748" t="n">
        <v>20000</v>
      </c>
      <c r="D18" s="748" t="n">
        <v>48000</v>
      </c>
      <c r="E18" s="191" t="n"/>
      <c r="F18" s="192" t="n"/>
      <c r="G18" s="751" t="n"/>
      <c r="H18" s="193" t="n"/>
      <c r="I18" s="194" t="n"/>
      <c r="J18" s="195" t="n"/>
      <c r="K18" s="754" t="n"/>
      <c r="L18" s="196" t="n"/>
      <c r="M18" s="179" t="n">
        <v>1</v>
      </c>
      <c r="N18" s="773" t="n">
        <v>48000</v>
      </c>
      <c r="O18" s="757">
        <f>N18/2.4</f>
        <v/>
      </c>
      <c r="P18" s="758" t="n">
        <v>0</v>
      </c>
      <c r="Q18" s="182" t="n"/>
      <c r="R18" s="183" t="n"/>
      <c r="S18" s="760" t="n"/>
      <c r="T18" s="184" t="n"/>
      <c r="U18" s="185" t="n"/>
      <c r="V18" s="186" t="n"/>
      <c r="W18" s="763" t="n"/>
      <c r="X18" s="187" t="n"/>
      <c r="Y18" s="188" t="n"/>
      <c r="Z18" s="189" t="n"/>
      <c r="AA18" s="766" t="n"/>
      <c r="AB18" s="190" t="n"/>
      <c r="AC18" s="768">
        <f>F18+J18+N18+V18+R18+Z18</f>
        <v/>
      </c>
      <c r="AD18" s="769">
        <f>G18+K18+O18+S18+W18+AA18</f>
        <v/>
      </c>
      <c r="AE18" s="770" t="n"/>
      <c r="AF18" s="138">
        <f>AF17+1</f>
        <v/>
      </c>
      <c r="AG18" s="138" t="n"/>
      <c r="AH18" s="138" t="n"/>
    </row>
    <row r="19" ht="15.75" customHeight="1" s="709">
      <c r="A19" s="746" t="inlineStr">
        <is>
          <t xml:space="preserve"> - Victorian Row - Block #4</t>
        </is>
      </c>
      <c r="B19" s="747" t="inlineStr">
        <is>
          <t>4 3-story buildings; 60,000 SF total buildings; 40,000 SF footprint; no required parking</t>
        </is>
      </c>
      <c r="C19" s="748" t="n">
        <v>40000</v>
      </c>
      <c r="D19" s="748" t="n">
        <v>60000</v>
      </c>
      <c r="E19" s="191" t="n"/>
      <c r="F19" s="192" t="n"/>
      <c r="G19" s="751" t="n"/>
      <c r="H19" s="193" t="n"/>
      <c r="I19" s="194" t="n"/>
      <c r="J19" s="195" t="n"/>
      <c r="K19" s="754" t="n"/>
      <c r="L19" s="196" t="n"/>
      <c r="M19" s="179" t="n"/>
      <c r="N19" s="180" t="n"/>
      <c r="O19" s="757" t="n"/>
      <c r="P19" s="181" t="n"/>
      <c r="Q19" s="749" t="n">
        <v>1</v>
      </c>
      <c r="R19" s="774">
        <f>Q19*$D19</f>
        <v/>
      </c>
      <c r="S19" s="760">
        <f>Q19*C19</f>
        <v/>
      </c>
      <c r="T19" s="761" t="n">
        <v>0</v>
      </c>
      <c r="U19" s="185" t="n"/>
      <c r="V19" s="186" t="n"/>
      <c r="W19" s="763" t="n"/>
      <c r="X19" s="187" t="n"/>
      <c r="Y19" s="188" t="n"/>
      <c r="Z19" s="189" t="n"/>
      <c r="AA19" s="766" t="n"/>
      <c r="AB19" s="190" t="n"/>
      <c r="AC19" s="768">
        <f>F19+J19+N19+V19+R19+Z19</f>
        <v/>
      </c>
      <c r="AD19" s="769">
        <f>G19+K19+O19+S19+W19+AA19</f>
        <v/>
      </c>
      <c r="AE19" s="770" t="n"/>
      <c r="AF19" s="138">
        <f>AF18+1</f>
        <v/>
      </c>
      <c r="AG19" s="138" t="n"/>
      <c r="AH19" s="138" t="n"/>
    </row>
    <row r="20" ht="15.75" customHeight="1" s="709">
      <c r="A20" s="778" t="inlineStr">
        <is>
          <t>Amenities</t>
        </is>
      </c>
      <c r="B20" s="782" t="n"/>
      <c r="C20" s="783" t="n"/>
      <c r="D20" s="783" t="n"/>
      <c r="E20" s="149" t="inlineStr">
        <is>
          <t>Amenities</t>
        </is>
      </c>
      <c r="F20" s="150" t="inlineStr">
        <is>
          <t>Total SF</t>
        </is>
      </c>
      <c r="G20" s="151" t="inlineStr">
        <is>
          <t>Footprint SF</t>
        </is>
      </c>
      <c r="H20" s="152" t="inlineStr">
        <is>
          <t>Parking Required</t>
        </is>
      </c>
      <c r="I20" s="153" t="inlineStr">
        <is>
          <t>Amenities</t>
        </is>
      </c>
      <c r="J20" s="154" t="inlineStr">
        <is>
          <t>Total SF</t>
        </is>
      </c>
      <c r="K20" s="155" t="inlineStr">
        <is>
          <t>Footprint SF</t>
        </is>
      </c>
      <c r="L20" s="156" t="inlineStr">
        <is>
          <t>Parking Required</t>
        </is>
      </c>
      <c r="M20" s="157" t="inlineStr">
        <is>
          <t>Amenities</t>
        </is>
      </c>
      <c r="N20" s="158" t="inlineStr">
        <is>
          <t>Total SF</t>
        </is>
      </c>
      <c r="O20" s="159" t="inlineStr">
        <is>
          <t>Footprint SF</t>
        </is>
      </c>
      <c r="P20" s="160" t="inlineStr">
        <is>
          <t>Parking Required</t>
        </is>
      </c>
      <c r="Q20" s="161" t="inlineStr">
        <is>
          <t>Amenities</t>
        </is>
      </c>
      <c r="R20" s="162" t="inlineStr">
        <is>
          <t>Total SF</t>
        </is>
      </c>
      <c r="S20" s="163" t="inlineStr">
        <is>
          <t>Footprint SF</t>
        </is>
      </c>
      <c r="T20" s="164" t="inlineStr">
        <is>
          <t>Parking Required</t>
        </is>
      </c>
      <c r="U20" s="165" t="inlineStr">
        <is>
          <t>Amenities</t>
        </is>
      </c>
      <c r="V20" s="166" t="inlineStr">
        <is>
          <t>Total SF</t>
        </is>
      </c>
      <c r="W20" s="167" t="inlineStr">
        <is>
          <t>Footprint SF</t>
        </is>
      </c>
      <c r="X20" s="168" t="inlineStr">
        <is>
          <t>Parking Required</t>
        </is>
      </c>
      <c r="Y20" s="169" t="inlineStr">
        <is>
          <t>Amenities</t>
        </is>
      </c>
      <c r="Z20" s="170" t="inlineStr">
        <is>
          <t>Total SF</t>
        </is>
      </c>
      <c r="AA20" s="171" t="inlineStr">
        <is>
          <t>Footprint SF</t>
        </is>
      </c>
      <c r="AB20" s="172" t="inlineStr">
        <is>
          <t>Parking Required</t>
        </is>
      </c>
      <c r="AC20" s="173" t="inlineStr">
        <is>
          <t>Total SF</t>
        </is>
      </c>
      <c r="AD20" s="174" t="n"/>
      <c r="AE20" s="175" t="n"/>
      <c r="AF20" s="138">
        <f>AF19+1</f>
        <v/>
      </c>
      <c r="AG20" s="138" t="n"/>
      <c r="AH20" s="138" t="n"/>
    </row>
    <row r="21" ht="15.75" customHeight="1" s="709">
      <c r="A21" s="746" t="inlineStr">
        <is>
          <t xml:space="preserve"> - Park/Plaza</t>
        </is>
      </c>
      <c r="B21" s="747" t="inlineStr">
        <is>
          <t>At grade, minimum 5,000 SF footprint; no required parking</t>
        </is>
      </c>
      <c r="C21" s="748" t="n">
        <v>5000</v>
      </c>
      <c r="D21" s="748" t="n">
        <v>1</v>
      </c>
      <c r="E21" s="749" t="n">
        <v>3</v>
      </c>
      <c r="F21" s="771">
        <f>E21*$C21</f>
        <v/>
      </c>
      <c r="G21" s="751">
        <f>F21</f>
        <v/>
      </c>
      <c r="H21" s="752" t="n">
        <v>0</v>
      </c>
      <c r="I21" s="749" t="n">
        <v>0</v>
      </c>
      <c r="J21" s="772">
        <f>I21*$C21</f>
        <v/>
      </c>
      <c r="K21" s="754">
        <f>J21</f>
        <v/>
      </c>
      <c r="L21" s="755" t="n">
        <v>0</v>
      </c>
      <c r="M21" s="781" t="n">
        <v>0</v>
      </c>
      <c r="N21" s="773">
        <f>M21*$C21</f>
        <v/>
      </c>
      <c r="O21" s="757">
        <f>N21</f>
        <v/>
      </c>
      <c r="P21" s="758" t="n">
        <v>0</v>
      </c>
      <c r="Q21" s="781" t="n">
        <v>0</v>
      </c>
      <c r="R21" s="774">
        <f>Q21*$C21</f>
        <v/>
      </c>
      <c r="S21" s="760">
        <f>R21</f>
        <v/>
      </c>
      <c r="T21" s="761" t="n">
        <v>0</v>
      </c>
      <c r="U21" s="781" t="n">
        <v>0</v>
      </c>
      <c r="V21" s="775">
        <f>U21*$C21</f>
        <v/>
      </c>
      <c r="W21" s="763">
        <f>V21</f>
        <v/>
      </c>
      <c r="X21" s="764" t="n">
        <v>0</v>
      </c>
      <c r="Y21" s="781" t="n">
        <v>0</v>
      </c>
      <c r="Z21" s="776">
        <f>Y21*$C21</f>
        <v/>
      </c>
      <c r="AA21" s="766">
        <f>Z21</f>
        <v/>
      </c>
      <c r="AB21" s="767" t="n">
        <v>0</v>
      </c>
      <c r="AC21" s="768">
        <f>F21+J21+N21+V21+R21+Z21</f>
        <v/>
      </c>
      <c r="AD21" s="769">
        <f>F21+K21+O21+S21+W21+AA21</f>
        <v/>
      </c>
      <c r="AE21" s="770" t="n"/>
      <c r="AF21" s="138">
        <f>AF20+1</f>
        <v/>
      </c>
      <c r="AG21" s="138" t="n"/>
      <c r="AH21" s="138" t="n"/>
    </row>
    <row r="22" ht="15.75" customHeight="1" s="709">
      <c r="A22" s="746" t="inlineStr">
        <is>
          <t xml:space="preserve"> - Sports Fields &amp; Courts</t>
        </is>
      </c>
      <c r="B22" s="747" t="inlineStr">
        <is>
          <t>At grade; minimum 10,000 SF footprint; no required parking</t>
        </is>
      </c>
      <c r="C22" s="748" t="n">
        <v>5000</v>
      </c>
      <c r="D22" s="748" t="n">
        <v>1</v>
      </c>
      <c r="E22" s="749" t="n">
        <v>0</v>
      </c>
      <c r="F22" s="771">
        <f>E22*$C22</f>
        <v/>
      </c>
      <c r="G22" s="751">
        <f>F22</f>
        <v/>
      </c>
      <c r="H22" s="752" t="n">
        <v>0</v>
      </c>
      <c r="I22" s="749" t="n">
        <v>0</v>
      </c>
      <c r="J22" s="772">
        <f>I22*$C22</f>
        <v/>
      </c>
      <c r="K22" s="754">
        <f>J22</f>
        <v/>
      </c>
      <c r="L22" s="755" t="n">
        <v>0</v>
      </c>
      <c r="M22" s="781" t="n">
        <v>0</v>
      </c>
      <c r="N22" s="773">
        <f>M22*$C22</f>
        <v/>
      </c>
      <c r="O22" s="757">
        <f>N22</f>
        <v/>
      </c>
      <c r="P22" s="758" t="n">
        <v>0</v>
      </c>
      <c r="Q22" s="781" t="n">
        <v>0</v>
      </c>
      <c r="R22" s="774">
        <f>Q22*$C22</f>
        <v/>
      </c>
      <c r="S22" s="760">
        <f>R22</f>
        <v/>
      </c>
      <c r="T22" s="761" t="n">
        <v>0</v>
      </c>
      <c r="U22" s="781" t="n">
        <v>2</v>
      </c>
      <c r="V22" s="775">
        <f>U22*$C22</f>
        <v/>
      </c>
      <c r="W22" s="763">
        <f>V22</f>
        <v/>
      </c>
      <c r="X22" s="764" t="n">
        <v>0</v>
      </c>
      <c r="Y22" s="781" t="n">
        <v>0</v>
      </c>
      <c r="Z22" s="776">
        <f>Y22*$C22</f>
        <v/>
      </c>
      <c r="AA22" s="766">
        <f>Z22</f>
        <v/>
      </c>
      <c r="AB22" s="767" t="n">
        <v>0</v>
      </c>
      <c r="AC22" s="768">
        <f>F22+J22+N22+V22+R22+Z22</f>
        <v/>
      </c>
      <c r="AD22" s="769">
        <f>F22+K22+O22+S22+W22+AA22</f>
        <v/>
      </c>
      <c r="AE22" s="770" t="n"/>
      <c r="AF22" s="138">
        <f>AF21+1</f>
        <v/>
      </c>
      <c r="AG22" s="138" t="n"/>
      <c r="AH22" s="138" t="n"/>
    </row>
    <row r="23" ht="15.75" customHeight="1" s="709">
      <c r="A23" s="746" t="inlineStr">
        <is>
          <t xml:space="preserve"> - Skate Park</t>
        </is>
      </c>
      <c r="B23" s="747" t="inlineStr">
        <is>
          <t>At grade; minimum 10,000 SF footprint; no required parking</t>
        </is>
      </c>
      <c r="C23" s="748" t="n">
        <v>5000</v>
      </c>
      <c r="D23" s="748" t="n">
        <v>1</v>
      </c>
      <c r="E23" s="781" t="n">
        <v>0</v>
      </c>
      <c r="F23" s="771">
        <f>E23*$C23</f>
        <v/>
      </c>
      <c r="G23" s="751">
        <f>F23</f>
        <v/>
      </c>
      <c r="H23" s="752" t="n">
        <v>0</v>
      </c>
      <c r="I23" s="781" t="n">
        <v>0</v>
      </c>
      <c r="J23" s="772">
        <f>I23*$C23</f>
        <v/>
      </c>
      <c r="K23" s="754">
        <f>J23</f>
        <v/>
      </c>
      <c r="L23" s="755" t="n">
        <v>0</v>
      </c>
      <c r="M23" s="781" t="n">
        <v>2</v>
      </c>
      <c r="N23" s="773">
        <f>M23*$C23</f>
        <v/>
      </c>
      <c r="O23" s="757">
        <f>N23</f>
        <v/>
      </c>
      <c r="P23" s="758" t="n">
        <v>0</v>
      </c>
      <c r="Q23" s="781" t="n">
        <v>0</v>
      </c>
      <c r="R23" s="774">
        <f>Q23*$C23</f>
        <v/>
      </c>
      <c r="S23" s="760">
        <f>R23</f>
        <v/>
      </c>
      <c r="T23" s="761" t="n">
        <v>0</v>
      </c>
      <c r="U23" s="781" t="n">
        <v>0</v>
      </c>
      <c r="V23" s="775">
        <f>U23*$C23</f>
        <v/>
      </c>
      <c r="W23" s="763">
        <f>V23</f>
        <v/>
      </c>
      <c r="X23" s="764" t="n">
        <v>0</v>
      </c>
      <c r="Y23" s="781" t="n">
        <v>0</v>
      </c>
      <c r="Z23" s="776">
        <f>Y23*$C23</f>
        <v/>
      </c>
      <c r="AA23" s="766">
        <f>Z23</f>
        <v/>
      </c>
      <c r="AB23" s="767" t="n">
        <v>0</v>
      </c>
      <c r="AC23" s="768">
        <f>F23+J23+N23+V23+R23+Z23</f>
        <v/>
      </c>
      <c r="AD23" s="769">
        <f>F23+K23+O23+S23+W23+AA23</f>
        <v/>
      </c>
      <c r="AE23" s="770" t="n"/>
      <c r="AF23" s="138">
        <f>AF22+1</f>
        <v/>
      </c>
      <c r="AG23" s="138" t="n"/>
      <c r="AH23" s="138" t="n"/>
    </row>
    <row r="24" ht="15.75" customHeight="1" s="709">
      <c r="A24" s="778" t="inlineStr">
        <is>
          <t>Parking</t>
        </is>
      </c>
      <c r="B24" s="782" t="n"/>
      <c r="C24" s="784" t="n"/>
      <c r="D24" s="784" t="n"/>
      <c r="E24" s="149" t="n"/>
      <c r="F24" s="150" t="n"/>
      <c r="G24" s="151" t="inlineStr">
        <is>
          <t>Footprint SF</t>
        </is>
      </c>
      <c r="H24" s="152" t="inlineStr">
        <is>
          <t>Parking Spaces</t>
        </is>
      </c>
      <c r="I24" s="153" t="n"/>
      <c r="J24" s="154" t="n"/>
      <c r="K24" s="155" t="inlineStr">
        <is>
          <t>Footprint SF</t>
        </is>
      </c>
      <c r="L24" s="156" t="inlineStr">
        <is>
          <t>Parking Spaces</t>
        </is>
      </c>
      <c r="M24" s="157" t="n"/>
      <c r="N24" s="158" t="n"/>
      <c r="O24" s="159" t="inlineStr">
        <is>
          <t>Footprint SF</t>
        </is>
      </c>
      <c r="P24" s="160" t="inlineStr">
        <is>
          <t>Parking Spaces</t>
        </is>
      </c>
      <c r="Q24" s="161" t="n"/>
      <c r="R24" s="162" t="n"/>
      <c r="S24" s="163" t="inlineStr">
        <is>
          <t>Footprint SF</t>
        </is>
      </c>
      <c r="T24" s="164" t="inlineStr">
        <is>
          <t>Parking Spaces</t>
        </is>
      </c>
      <c r="U24" s="165" t="n"/>
      <c r="V24" s="166" t="n"/>
      <c r="W24" s="167" t="inlineStr">
        <is>
          <t>Footprint SF</t>
        </is>
      </c>
      <c r="X24" s="168" t="inlineStr">
        <is>
          <t>Parking Spaces</t>
        </is>
      </c>
      <c r="Y24" s="169" t="n"/>
      <c r="Z24" s="170" t="n"/>
      <c r="AA24" s="171" t="inlineStr">
        <is>
          <t>Footprint SF</t>
        </is>
      </c>
      <c r="AB24" s="172" t="inlineStr">
        <is>
          <t>Parking Spaces</t>
        </is>
      </c>
      <c r="AC24" s="173" t="inlineStr">
        <is>
          <t>Total Spaces</t>
        </is>
      </c>
      <c r="AD24" s="769" t="n"/>
      <c r="AE24" s="770" t="n"/>
      <c r="AF24" s="138">
        <f>AF23+1</f>
        <v/>
      </c>
      <c r="AG24" s="138" t="n"/>
      <c r="AH24" s="138" t="n"/>
    </row>
    <row r="25" ht="15.75" customHeight="1" s="709">
      <c r="A25" s="746" t="inlineStr">
        <is>
          <t xml:space="preserve"> - Residential: Type Varies with Use</t>
        </is>
      </c>
      <c r="B25" s="747" t="inlineStr">
        <is>
          <t>Requirement varies with residential use: footprint already included in residential structure footprint</t>
        </is>
      </c>
      <c r="C25" s="784" t="n"/>
      <c r="D25" s="784" t="n"/>
      <c r="E25" s="149" t="n"/>
      <c r="F25" s="150" t="n"/>
      <c r="G25" s="785">
        <f>SUM(G4:G6)</f>
        <v/>
      </c>
      <c r="H25" s="786">
        <f>SUM(H4:H6)</f>
        <v/>
      </c>
      <c r="I25" s="153" t="n"/>
      <c r="J25" s="154" t="n"/>
      <c r="K25" s="787">
        <f>SUM(K4:K6)</f>
        <v/>
      </c>
      <c r="L25" s="788">
        <f>SUM(L4:L6)</f>
        <v/>
      </c>
      <c r="M25" s="157" t="n"/>
      <c r="N25" s="158" t="n"/>
      <c r="O25" s="789">
        <f>SUM(O4:O6)</f>
        <v/>
      </c>
      <c r="P25" s="790">
        <f>SUM(P4:P6)</f>
        <v/>
      </c>
      <c r="Q25" s="161" t="n"/>
      <c r="R25" s="162" t="n"/>
      <c r="S25" s="791">
        <f>SUM(S4:S6)</f>
        <v/>
      </c>
      <c r="T25" s="792">
        <f>SUM(T4:T6)</f>
        <v/>
      </c>
      <c r="U25" s="165" t="n"/>
      <c r="V25" s="166" t="n"/>
      <c r="W25" s="793">
        <f>SUM(W4:W6)</f>
        <v/>
      </c>
      <c r="X25" s="794">
        <f>SUM(X4:X6)</f>
        <v/>
      </c>
      <c r="Y25" s="169" t="n"/>
      <c r="Z25" s="170" t="n"/>
      <c r="AA25" s="795">
        <f>SUM(AA4:AA6)</f>
        <v/>
      </c>
      <c r="AB25" s="796">
        <f>SUM(AB4:AB6)</f>
        <v/>
      </c>
      <c r="AC25" s="173" t="n"/>
      <c r="AD25" s="769" t="n"/>
      <c r="AE25" s="770" t="n"/>
      <c r="AF25" s="138">
        <f>AF24+1</f>
        <v/>
      </c>
      <c r="AG25" s="138" t="n"/>
      <c r="AH25" s="138" t="n"/>
    </row>
    <row r="26" ht="15.75" customHeight="1" s="709">
      <c r="A26" s="746" t="inlineStr">
        <is>
          <t xml:space="preserve"> - Neighborhood Retail: Surface Parking</t>
        </is>
      </c>
      <c r="B26" s="747" t="inlineStr">
        <is>
          <t>3 spaces per 1000 SF footprint</t>
        </is>
      </c>
      <c r="C26" s="746" t="n"/>
      <c r="D26" s="746" t="n"/>
      <c r="E26" s="797" t="n"/>
      <c r="F26" s="751" t="n"/>
      <c r="G26" s="751">
        <f>G13</f>
        <v/>
      </c>
      <c r="H26" s="752">
        <f>H13</f>
        <v/>
      </c>
      <c r="I26" s="798" t="n"/>
      <c r="J26" s="754" t="n"/>
      <c r="K26" s="754">
        <f>K13</f>
        <v/>
      </c>
      <c r="L26" s="755">
        <f>L13</f>
        <v/>
      </c>
      <c r="M26" s="799" t="n"/>
      <c r="N26" s="757" t="n"/>
      <c r="O26" s="757">
        <f>O13</f>
        <v/>
      </c>
      <c r="P26" s="758">
        <f>P13</f>
        <v/>
      </c>
      <c r="Q26" s="800" t="n"/>
      <c r="R26" s="760" t="n"/>
      <c r="S26" s="760">
        <f>S13</f>
        <v/>
      </c>
      <c r="T26" s="761">
        <f>T13</f>
        <v/>
      </c>
      <c r="U26" s="801" t="n"/>
      <c r="V26" s="763" t="n"/>
      <c r="W26" s="763">
        <f>W13</f>
        <v/>
      </c>
      <c r="X26" s="764">
        <f>X13</f>
        <v/>
      </c>
      <c r="Y26" s="802" t="n"/>
      <c r="Z26" s="766" t="n"/>
      <c r="AA26" s="766">
        <f>AA13</f>
        <v/>
      </c>
      <c r="AB26" s="767">
        <f>AB13</f>
        <v/>
      </c>
      <c r="AC26" s="768">
        <f>H26+L26+P26+T26+X26+AB26</f>
        <v/>
      </c>
      <c r="AD26" s="769">
        <f>G26+K26+O26+S26+W26+AA26</f>
        <v/>
      </c>
      <c r="AE26" s="770" t="n"/>
      <c r="AF26" s="138">
        <f>AF25+1</f>
        <v/>
      </c>
      <c r="AG26" s="138" t="n"/>
      <c r="AH26" s="138" t="n"/>
    </row>
    <row r="27" ht="15.75" customHeight="1" s="709">
      <c r="A27" s="746" t="inlineStr">
        <is>
          <t xml:space="preserve"> - Office Low-Rise: Structured Parking (3 levels)</t>
        </is>
      </c>
      <c r="B27" s="747" t="inlineStr">
        <is>
          <t>80-100 spaces per 10,000 SF footprint</t>
        </is>
      </c>
      <c r="C27" s="746" t="n"/>
      <c r="D27" s="746" t="n"/>
      <c r="E27" s="797" t="n"/>
      <c r="F27" s="751" t="n"/>
      <c r="G27" s="751">
        <f>G9+G10</f>
        <v/>
      </c>
      <c r="H27" s="752">
        <f>H9+H10</f>
        <v/>
      </c>
      <c r="I27" s="798" t="n"/>
      <c r="J27" s="754" t="n"/>
      <c r="K27" s="754">
        <f>K9+K10</f>
        <v/>
      </c>
      <c r="L27" s="755">
        <f>L9+L10</f>
        <v/>
      </c>
      <c r="M27" s="799" t="n"/>
      <c r="N27" s="757" t="n"/>
      <c r="O27" s="757">
        <f>O9+O10</f>
        <v/>
      </c>
      <c r="P27" s="758">
        <f>P9+P10</f>
        <v/>
      </c>
      <c r="Q27" s="800" t="n"/>
      <c r="R27" s="760" t="n"/>
      <c r="S27" s="760">
        <f>S9+S10</f>
        <v/>
      </c>
      <c r="T27" s="761">
        <f>T9+T10</f>
        <v/>
      </c>
      <c r="U27" s="801" t="n"/>
      <c r="V27" s="763" t="n"/>
      <c r="W27" s="763">
        <f>W9+W10</f>
        <v/>
      </c>
      <c r="X27" s="764">
        <f>X9+X10</f>
        <v/>
      </c>
      <c r="Y27" s="802" t="n"/>
      <c r="Z27" s="766" t="n"/>
      <c r="AA27" s="766">
        <f>AA9+AA10</f>
        <v/>
      </c>
      <c r="AB27" s="767">
        <f>AB9+AB10</f>
        <v/>
      </c>
      <c r="AC27" s="768">
        <f>H27+L27+P27+T27+X27+AB27</f>
        <v/>
      </c>
      <c r="AD27" s="769">
        <f>G27+K27+O27+S27+W27+AA27</f>
        <v/>
      </c>
      <c r="AE27" s="770" t="n"/>
      <c r="AF27" s="138">
        <f>AF26+1</f>
        <v/>
      </c>
      <c r="AG27" s="138" t="n"/>
      <c r="AH27" s="138" t="n"/>
    </row>
    <row r="28" ht="15.75" customHeight="1" s="709">
      <c r="A28" s="746" t="inlineStr">
        <is>
          <t xml:space="preserve"> - Office Mid-Rise: Structured Parking (5 levels)</t>
        </is>
      </c>
      <c r="B28" s="747" t="inlineStr">
        <is>
          <t>80-100 spaces per 10,000 SF footprint</t>
        </is>
      </c>
      <c r="C28" s="746" t="n"/>
      <c r="D28" s="746" t="n"/>
      <c r="E28" s="797" t="n"/>
      <c r="F28" s="751" t="n"/>
      <c r="G28" s="751">
        <f>G11</f>
        <v/>
      </c>
      <c r="H28" s="752">
        <f>H11</f>
        <v/>
      </c>
      <c r="I28" s="798" t="n"/>
      <c r="J28" s="754" t="n"/>
      <c r="K28" s="754">
        <f>K11</f>
        <v/>
      </c>
      <c r="L28" s="755">
        <f>L11</f>
        <v/>
      </c>
      <c r="M28" s="799" t="n"/>
      <c r="N28" s="757" t="n"/>
      <c r="O28" s="757">
        <f>O11</f>
        <v/>
      </c>
      <c r="P28" s="758">
        <f>P11</f>
        <v/>
      </c>
      <c r="Q28" s="800" t="n"/>
      <c r="R28" s="760" t="n"/>
      <c r="S28" s="760">
        <f>S11</f>
        <v/>
      </c>
      <c r="T28" s="761">
        <f>T11</f>
        <v/>
      </c>
      <c r="U28" s="801" t="n"/>
      <c r="V28" s="763" t="n"/>
      <c r="W28" s="763">
        <f>W11</f>
        <v/>
      </c>
      <c r="X28" s="764">
        <f>X11</f>
        <v/>
      </c>
      <c r="Y28" s="802" t="n"/>
      <c r="Z28" s="766" t="n"/>
      <c r="AA28" s="766">
        <f>AA11</f>
        <v/>
      </c>
      <c r="AB28" s="767">
        <f>AB11</f>
        <v/>
      </c>
      <c r="AC28" s="768">
        <f>H28+L28+P28+T28+X28+AB28</f>
        <v/>
      </c>
      <c r="AD28" s="769">
        <f>G28+K28+O28+S28+W28+AA28</f>
        <v/>
      </c>
      <c r="AE28" s="770" t="n"/>
      <c r="AF28" s="138">
        <f>AF27+1</f>
        <v/>
      </c>
      <c r="AG28" s="138" t="n"/>
      <c r="AH28" s="138" t="n"/>
    </row>
    <row r="29" ht="15.75" customHeight="1" s="709">
      <c r="A29" s="746" t="inlineStr">
        <is>
          <t xml:space="preserve"> - Supermarket: Parking</t>
        </is>
      </c>
      <c r="B29" s="747" t="inlineStr">
        <is>
          <t>30 spaces per 10,000 SF footprint; building includes 40,000 SF roof parking</t>
        </is>
      </c>
      <c r="C29" s="746" t="n"/>
      <c r="D29" s="746" t="n"/>
      <c r="E29" s="797" t="n"/>
      <c r="F29" s="751" t="n"/>
      <c r="G29" s="751">
        <f>IF(E14=1,15000,0)</f>
        <v/>
      </c>
      <c r="H29" s="752">
        <f>H14</f>
        <v/>
      </c>
      <c r="I29" s="798" t="n"/>
      <c r="J29" s="754" t="n"/>
      <c r="K29" s="754">
        <f>IF(I14=1,15000,0)</f>
        <v/>
      </c>
      <c r="L29" s="755">
        <f>L14</f>
        <v/>
      </c>
      <c r="M29" s="799" t="n"/>
      <c r="N29" s="757" t="n"/>
      <c r="O29" s="757">
        <f>IF(M14=1,15000,0)</f>
        <v/>
      </c>
      <c r="P29" s="758">
        <f>P14</f>
        <v/>
      </c>
      <c r="Q29" s="800" t="n"/>
      <c r="R29" s="760" t="n"/>
      <c r="S29" s="760">
        <f>IF(Q14=1,15000,0)</f>
        <v/>
      </c>
      <c r="T29" s="761">
        <f>T14</f>
        <v/>
      </c>
      <c r="U29" s="801" t="n"/>
      <c r="V29" s="763" t="n"/>
      <c r="W29" s="763">
        <f>IF(U14=1,15000,0)</f>
        <v/>
      </c>
      <c r="X29" s="764">
        <f>X14</f>
        <v/>
      </c>
      <c r="Y29" s="802" t="n"/>
      <c r="Z29" s="766" t="n"/>
      <c r="AA29" s="766">
        <f>IF(Y14=1,15000,0)</f>
        <v/>
      </c>
      <c r="AB29" s="767">
        <f>AB14</f>
        <v/>
      </c>
      <c r="AC29" s="768">
        <f>H29+L29+P29+T29+X29+AB29</f>
        <v/>
      </c>
      <c r="AD29" s="769">
        <f>G29+K29+O29+S29+W29+AA29</f>
        <v/>
      </c>
      <c r="AE29" s="770" t="n"/>
      <c r="AF29" s="138" t="n"/>
      <c r="AG29" s="138" t="n"/>
      <c r="AH29" s="138" t="n"/>
    </row>
    <row r="30" ht="15.75" customHeight="1" s="709">
      <c r="A30" s="746" t="inlineStr">
        <is>
          <t xml:space="preserve"> - Q-Mart: Structured Parking</t>
        </is>
      </c>
      <c r="B30" s="747" t="inlineStr">
        <is>
          <t xml:space="preserve">80-100 spaces per 20,000 SF footprint; parking at ground level and 3 levels structured </t>
        </is>
      </c>
      <c r="C30" s="803" t="n"/>
      <c r="D30" s="803" t="n"/>
      <c r="E30" s="804" t="n"/>
      <c r="F30" s="805" t="n"/>
      <c r="G30" s="805">
        <f>F15/4</f>
        <v/>
      </c>
      <c r="H30" s="806">
        <f>H15</f>
        <v/>
      </c>
      <c r="I30" s="807" t="n"/>
      <c r="J30" s="808" t="n"/>
      <c r="K30" s="808">
        <f>J15/4</f>
        <v/>
      </c>
      <c r="L30" s="809">
        <f>L15</f>
        <v/>
      </c>
      <c r="M30" s="810" t="n"/>
      <c r="N30" s="811" t="n"/>
      <c r="O30" s="811" t="n"/>
      <c r="P30" s="812" t="n"/>
      <c r="Q30" s="813" t="n"/>
      <c r="R30" s="814" t="n"/>
      <c r="S30" s="814" t="n"/>
      <c r="T30" s="815" t="n"/>
      <c r="U30" s="816" t="n"/>
      <c r="V30" s="817" t="n"/>
      <c r="W30" s="817" t="n"/>
      <c r="X30" s="818" t="n"/>
      <c r="Y30" s="819" t="n"/>
      <c r="Z30" s="820" t="n"/>
      <c r="AA30" s="820" t="n"/>
      <c r="AB30" s="821" t="n"/>
      <c r="AC30" s="822">
        <f>H30+L30+P30+T30+X30+AB30</f>
        <v/>
      </c>
      <c r="AD30" s="823">
        <f>G30+K30+O30+S30+W30+AA30</f>
        <v/>
      </c>
      <c r="AE30" s="770" t="n"/>
      <c r="AF30" s="138" t="n"/>
      <c r="AG30" s="138" t="n"/>
      <c r="AH30" s="138" t="n"/>
    </row>
    <row r="31" ht="15.75" customHeight="1" s="709">
      <c r="A31" s="778" t="inlineStr">
        <is>
          <t>Total Footprint</t>
        </is>
      </c>
      <c r="B31" s="824" t="n"/>
      <c r="C31" s="825" t="n"/>
      <c r="D31" s="825" t="n"/>
      <c r="F31" s="239" t="inlineStr">
        <is>
          <t>Planned:</t>
        </is>
      </c>
      <c r="G31" s="826">
        <f>SUM(G4:G30)-G25</f>
        <v/>
      </c>
      <c r="J31" s="241" t="inlineStr">
        <is>
          <t>Planned:</t>
        </is>
      </c>
      <c r="K31" s="827">
        <f>SUM(K4:K30)-K25</f>
        <v/>
      </c>
      <c r="N31" s="243" t="inlineStr">
        <is>
          <t>Planned:</t>
        </is>
      </c>
      <c r="O31" s="828">
        <f>SUM(O4:O30)-O25</f>
        <v/>
      </c>
      <c r="R31" s="245" t="inlineStr">
        <is>
          <t>Planned:</t>
        </is>
      </c>
      <c r="S31" s="829">
        <f>SUM(S4:S30)-S25</f>
        <v/>
      </c>
      <c r="V31" s="247" t="inlineStr">
        <is>
          <t>Planned:</t>
        </is>
      </c>
      <c r="W31" s="830">
        <f>SUM(W4:W30)-W25</f>
        <v/>
      </c>
      <c r="Z31" s="249" t="inlineStr">
        <is>
          <t>Planned:</t>
        </is>
      </c>
      <c r="AA31" s="831">
        <f>SUM(AA4:AA30)-AA25</f>
        <v/>
      </c>
      <c r="AC31" s="241" t="inlineStr">
        <is>
          <t>Planned:</t>
        </is>
      </c>
      <c r="AD31" s="827">
        <f>SUM(AD4:AD30)</f>
        <v/>
      </c>
      <c r="AE31" s="770" t="n"/>
      <c r="AF31" s="138" t="n"/>
      <c r="AG31" s="138" t="n"/>
      <c r="AH31" s="138" t="n"/>
    </row>
    <row r="32" ht="15.75" customHeight="1" s="709">
      <c r="A32" s="832" t="n"/>
      <c r="B32" s="833" t="n"/>
      <c r="C32" s="834" t="n"/>
      <c r="D32" s="834" t="n"/>
      <c r="E32" s="834" t="n"/>
      <c r="F32" s="254" t="inlineStr">
        <is>
          <t>Maximum:</t>
        </is>
      </c>
      <c r="G32" s="835" t="n">
        <v>120000</v>
      </c>
      <c r="H32" s="256" t="n"/>
      <c r="I32" s="834" t="n"/>
      <c r="J32" s="257" t="inlineStr">
        <is>
          <t>Maximum:</t>
        </is>
      </c>
      <c r="K32" s="836" t="n">
        <v>120000</v>
      </c>
      <c r="L32" s="256" t="n"/>
      <c r="M32" s="834" t="n"/>
      <c r="N32" s="259" t="inlineStr">
        <is>
          <t>Maximum:</t>
        </is>
      </c>
      <c r="O32" s="837" t="n">
        <v>80000</v>
      </c>
      <c r="P32" s="256" t="n"/>
      <c r="Q32" s="834" t="n"/>
      <c r="R32" s="261" t="inlineStr">
        <is>
          <t>Maximum:</t>
        </is>
      </c>
      <c r="S32" s="838" t="n">
        <v>80000</v>
      </c>
      <c r="T32" s="256" t="n"/>
      <c r="U32" s="834" t="n"/>
      <c r="V32" s="263" t="inlineStr">
        <is>
          <t>Maximum:</t>
        </is>
      </c>
      <c r="W32" s="839" t="n">
        <v>60000</v>
      </c>
      <c r="X32" s="256" t="n"/>
      <c r="Y32" s="834" t="n"/>
      <c r="Z32" s="265" t="inlineStr">
        <is>
          <t>Maximum:</t>
        </is>
      </c>
      <c r="AA32" s="840" t="n">
        <v>40000</v>
      </c>
      <c r="AB32" s="256" t="n"/>
      <c r="AC32" s="257" t="inlineStr">
        <is>
          <t>Maximum:</t>
        </is>
      </c>
      <c r="AD32" s="836">
        <f>G32+K32+O32+S32+W32+AA32</f>
        <v/>
      </c>
      <c r="AE32" s="770" t="n"/>
      <c r="AF32" s="138" t="n"/>
      <c r="AG32" s="138" t="n"/>
      <c r="AH32" s="138" t="n"/>
    </row>
    <row r="33" ht="15.75" customHeight="1" s="709">
      <c r="A33" s="841" t="n"/>
      <c r="B33" s="842" t="n"/>
      <c r="C33" s="746" t="n"/>
      <c r="D33" s="746" t="n"/>
      <c r="E33" s="746" t="n"/>
      <c r="F33" s="269" t="inlineStr">
        <is>
          <t>SF Over (Under):</t>
        </is>
      </c>
      <c r="G33" s="843">
        <f>G31-G32</f>
        <v/>
      </c>
      <c r="H33" s="2" t="n"/>
      <c r="I33" s="746" t="n"/>
      <c r="J33" s="271" t="inlineStr">
        <is>
          <t>SF Over (Under):</t>
        </is>
      </c>
      <c r="K33" s="844">
        <f>K31-K32</f>
        <v/>
      </c>
      <c r="L33" s="2" t="n"/>
      <c r="M33" s="746" t="n"/>
      <c r="N33" s="273" t="inlineStr">
        <is>
          <t>SF Over (Under):</t>
        </is>
      </c>
      <c r="O33" s="845">
        <f>O31-O32</f>
        <v/>
      </c>
      <c r="P33" s="2" t="n"/>
      <c r="Q33" s="746" t="n"/>
      <c r="R33" s="275" t="inlineStr">
        <is>
          <t>SF Over (Under):</t>
        </is>
      </c>
      <c r="S33" s="846">
        <f>S31-S32</f>
        <v/>
      </c>
      <c r="T33" s="2" t="n"/>
      <c r="U33" s="746" t="n"/>
      <c r="V33" s="277" t="inlineStr">
        <is>
          <t>SF Over (Under):</t>
        </is>
      </c>
      <c r="W33" s="847">
        <f>W31-W32</f>
        <v/>
      </c>
      <c r="X33" s="2" t="n"/>
      <c r="Y33" s="746" t="n"/>
      <c r="Z33" s="279" t="inlineStr">
        <is>
          <t>SF Over (Under):</t>
        </is>
      </c>
      <c r="AA33" s="848">
        <f>AA31-AA32</f>
        <v/>
      </c>
      <c r="AB33" s="2" t="n"/>
      <c r="AC33" s="271" t="inlineStr">
        <is>
          <t>SF Over (Under):</t>
        </is>
      </c>
      <c r="AD33" s="844">
        <f>AD31-AD32</f>
        <v/>
      </c>
      <c r="AE33" s="770" t="n"/>
      <c r="AF33" s="770" t="n"/>
      <c r="AG33" s="770" t="n"/>
      <c r="AH33" s="770" t="n"/>
    </row>
    <row r="34" ht="15.75" customHeight="1" s="709">
      <c r="A34" s="746" t="n"/>
      <c r="B34" s="849" t="n"/>
      <c r="C34" s="746" t="n"/>
      <c r="D34" s="746" t="n"/>
      <c r="E34" s="746" t="n"/>
      <c r="F34" s="282" t="n"/>
      <c r="G34" s="850">
        <f>IF(G31=G32,"Fully Built Out",IF(G31&gt;G32,"Overbuilt","Underbuilt"))</f>
        <v/>
      </c>
      <c r="H34" s="2" t="n"/>
      <c r="I34" s="746" t="n"/>
      <c r="J34" s="284" t="n"/>
      <c r="K34" s="851">
        <f>IF(K31=K32,"Fully Built Out",IF(K31&gt;K32,"Overbuilt","Underbuilt"))</f>
        <v/>
      </c>
      <c r="L34" s="2" t="n"/>
      <c r="M34" s="746" t="n"/>
      <c r="N34" s="286" t="n"/>
      <c r="O34" s="852">
        <f>IF(O31=O32,"Fully Built Out",IF(O31&gt;O32,"Overbuilt","Underbuilt"))</f>
        <v/>
      </c>
      <c r="P34" s="2" t="n"/>
      <c r="Q34" s="746" t="n"/>
      <c r="R34" s="288" t="n"/>
      <c r="S34" s="853">
        <f>IF(S31=S32,"Fully Built Out",IF(S31&gt;S32,"Overbuilt","Underbuilt"))</f>
        <v/>
      </c>
      <c r="T34" s="2" t="n"/>
      <c r="U34" s="746" t="n"/>
      <c r="V34" s="290" t="n"/>
      <c r="W34" s="854">
        <f>IF(W31=W32,"Fully Built Out",IF(W31&gt;W32,"Overbuilt","Underbuilt"))</f>
        <v/>
      </c>
      <c r="X34" s="2" t="n"/>
      <c r="Y34" s="746" t="n"/>
      <c r="Z34" s="292" t="n"/>
      <c r="AA34" s="855">
        <f>IF(AA31=AA32,"Fully Built Out",IF(AA31&gt;AA32,"Overbuilt","Underbuilt"))</f>
        <v/>
      </c>
      <c r="AB34" s="2" t="n"/>
      <c r="AC34" s="284" t="n"/>
      <c r="AD34" s="851">
        <f>IF(AD31=AD32,"Fully Built Out",IF(AD31&gt;AD32,"Overbuilt","Underbuilt"))</f>
        <v/>
      </c>
      <c r="AE34" s="856" t="n"/>
      <c r="AF34" s="856" t="n"/>
      <c r="AG34" s="856" t="n"/>
      <c r="AH34" s="856" t="n"/>
    </row>
    <row r="35" ht="15.75" customHeight="1" s="709">
      <c r="A35" s="746" t="n"/>
      <c r="B35" s="857" t="n"/>
      <c r="C35" s="746" t="n"/>
      <c r="D35" s="746" t="n"/>
      <c r="E35" s="746" t="n"/>
      <c r="F35" s="746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</row>
    <row r="36" ht="15.75" customHeight="1" s="709">
      <c r="A36" s="7" t="n"/>
      <c r="B36" s="7" t="n"/>
      <c r="C36" s="746" t="n"/>
      <c r="D36" s="746" t="n"/>
      <c r="E36" s="746" t="n"/>
      <c r="F36" s="746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/>
    </row>
    <row r="37" ht="15.75" customHeight="1" s="709">
      <c r="A37" s="7" t="n"/>
      <c r="B37" s="7" t="n"/>
      <c r="C37" s="7" t="n"/>
      <c r="D37" s="746" t="n"/>
      <c r="E37" s="746" t="n"/>
      <c r="F37" s="746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</row>
    <row r="38" ht="15.75" customHeight="1" s="709">
      <c r="A38" s="746" t="n"/>
      <c r="B38" s="849" t="n"/>
      <c r="C38" s="746" t="n"/>
      <c r="D38" s="746" t="n"/>
      <c r="E38" s="746" t="n"/>
      <c r="F38" s="746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/>
    </row>
    <row r="39" ht="15.75" customHeight="1" s="709">
      <c r="A39" s="746" t="n"/>
      <c r="B39" s="849" t="n"/>
      <c r="C39" s="746" t="n"/>
      <c r="D39" s="746" t="n"/>
      <c r="E39" s="746" t="n"/>
      <c r="F39" s="746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</row>
    <row r="40" hidden="1" ht="15.75" customHeight="1" s="709">
      <c r="A40" s="746" t="n"/>
      <c r="B40" s="849" t="n"/>
      <c r="C40" s="746" t="n"/>
      <c r="D40" s="746" t="n"/>
      <c r="E40" s="746" t="n"/>
      <c r="F40" s="746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  <c r="AH40" s="2" t="n"/>
    </row>
    <row r="41" ht="15.75" customHeight="1" s="709">
      <c r="A41" s="746" t="n"/>
      <c r="B41" s="849" t="n"/>
      <c r="C41" s="746" t="n"/>
      <c r="D41" s="746" t="n"/>
      <c r="E41" s="746" t="n"/>
      <c r="F41" s="746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/>
    </row>
    <row r="42" ht="15.75" customHeight="1" s="709"/>
    <row r="43" ht="15.75" customHeight="1" s="709"/>
    <row r="44" ht="15.75" customHeight="1" s="709"/>
    <row r="45" ht="15.75" customHeight="1" s="709"/>
    <row r="46" ht="15.75" customHeight="1" s="709"/>
    <row r="47" ht="15.75" customHeight="1" s="709"/>
    <row r="48" ht="15.75" customHeight="1" s="709"/>
    <row r="49" ht="15.75" customHeight="1" s="709"/>
    <row r="50" ht="15.75" customHeight="1" s="709"/>
    <row r="51" ht="15.75" customHeight="1" s="709"/>
    <row r="52" ht="15.75" customHeight="1" s="709"/>
    <row r="53" ht="15.75" customHeight="1" s="709"/>
    <row r="54" ht="15.75" customHeight="1" s="709"/>
    <row r="55" ht="15.75" customHeight="1" s="709"/>
    <row r="56" ht="15.75" customHeight="1" s="709"/>
    <row r="57" ht="15.75" customHeight="1" s="709"/>
    <row r="58" ht="15.75" customHeight="1" s="709"/>
    <row r="59" ht="15.75" customHeight="1" s="709"/>
    <row r="60" ht="15.75" customHeight="1" s="709"/>
    <row r="61" ht="15.75" customHeight="1" s="709"/>
    <row r="62" ht="15.75" customHeight="1" s="709"/>
    <row r="63" ht="15.75" customHeight="1" s="709"/>
    <row r="64" ht="15.75" customHeight="1" s="709"/>
    <row r="65" ht="15.75" customHeight="1" s="709"/>
    <row r="66" ht="15.75" customHeight="1" s="709"/>
    <row r="67" ht="15.75" customHeight="1" s="709"/>
    <row r="68" ht="15.75" customHeight="1" s="709"/>
    <row r="69" ht="15.75" customHeight="1" s="709"/>
    <row r="70" ht="15.75" customHeight="1" s="709"/>
    <row r="71" ht="15.75" customHeight="1" s="709"/>
    <row r="72" ht="15.75" customHeight="1" s="709"/>
    <row r="73" ht="15.75" customHeight="1" s="709"/>
    <row r="74" ht="15.75" customHeight="1" s="709"/>
    <row r="75" ht="15.75" customHeight="1" s="709"/>
    <row r="76" ht="15.75" customHeight="1" s="709"/>
    <row r="77" ht="15.75" customHeight="1" s="709"/>
    <row r="78" ht="15.75" customHeight="1" s="709"/>
    <row r="79" ht="15.75" customHeight="1" s="709"/>
    <row r="80" ht="15.75" customHeight="1" s="709"/>
    <row r="81" ht="15.75" customHeight="1" s="709"/>
    <row r="82" ht="15.75" customHeight="1" s="709"/>
    <row r="83" ht="15.75" customHeight="1" s="709"/>
    <row r="84" ht="15.75" customHeight="1" s="709"/>
    <row r="85" ht="15.75" customHeight="1" s="709"/>
    <row r="86" ht="15.75" customHeight="1" s="709"/>
    <row r="87" ht="15.75" customHeight="1" s="709"/>
    <row r="88" ht="15.75" customHeight="1" s="709"/>
    <row r="89" ht="15.75" customHeight="1" s="709"/>
    <row r="90" ht="15.75" customHeight="1" s="709"/>
    <row r="91" ht="15.75" customHeight="1" s="709"/>
    <row r="92" ht="15.75" customHeight="1" s="709"/>
    <row r="93" ht="15.75" customHeight="1" s="709"/>
    <row r="94" ht="15.75" customHeight="1" s="709"/>
    <row r="95" ht="15.75" customHeight="1" s="709"/>
    <row r="96" ht="15.75" customHeight="1" s="709"/>
    <row r="97" ht="15.75" customHeight="1" s="709"/>
    <row r="98" ht="15.75" customHeight="1" s="709"/>
    <row r="99" ht="15.75" customHeight="1" s="709"/>
    <row r="100" ht="15.75" customHeight="1" s="709"/>
    <row r="101" ht="15.75" customHeight="1" s="709"/>
    <row r="102" ht="15.75" customHeight="1" s="709"/>
    <row r="103" ht="15.75" customHeight="1" s="709"/>
    <row r="104" ht="15.75" customHeight="1" s="709"/>
    <row r="105" ht="15.75" customHeight="1" s="709"/>
    <row r="106" ht="15.75" customHeight="1" s="709"/>
    <row r="107" ht="15.75" customHeight="1" s="709"/>
    <row r="108" ht="15.75" customHeight="1" s="709"/>
    <row r="109" ht="15.75" customHeight="1" s="709"/>
    <row r="110" ht="15.75" customHeight="1" s="709"/>
    <row r="111" ht="15.75" customHeight="1" s="709"/>
    <row r="112" ht="15.75" customHeight="1" s="709"/>
    <row r="113" ht="15.75" customHeight="1" s="709"/>
    <row r="114" ht="15.75" customHeight="1" s="709"/>
    <row r="115" ht="15.75" customHeight="1" s="709"/>
    <row r="116" ht="15.75" customHeight="1" s="709"/>
    <row r="117" ht="15.75" customHeight="1" s="709"/>
    <row r="118" ht="15.75" customHeight="1" s="709"/>
    <row r="119" ht="15.75" customHeight="1" s="709"/>
    <row r="120" ht="15.75" customHeight="1" s="709"/>
    <row r="121" ht="15.75" customHeight="1" s="709"/>
    <row r="122" ht="15.75" customHeight="1" s="709"/>
    <row r="123" ht="15.75" customHeight="1" s="709"/>
    <row r="124" ht="15.75" customHeight="1" s="709"/>
    <row r="125" ht="15.75" customHeight="1" s="709"/>
    <row r="126" ht="15.75" customHeight="1" s="709"/>
    <row r="127" ht="15.75" customHeight="1" s="709"/>
    <row r="128" ht="15.75" customHeight="1" s="709"/>
    <row r="129" ht="15.75" customHeight="1" s="709"/>
    <row r="130" ht="15.75" customHeight="1" s="709"/>
    <row r="131" ht="15.75" customHeight="1" s="709"/>
    <row r="132" ht="15.75" customHeight="1" s="709"/>
    <row r="133" ht="15.75" customHeight="1" s="709"/>
    <row r="134" ht="15.75" customHeight="1" s="709"/>
    <row r="135" ht="15.75" customHeight="1" s="709"/>
    <row r="136" ht="15.75" customHeight="1" s="709"/>
    <row r="137" ht="15.75" customHeight="1" s="709"/>
    <row r="138" ht="15.75" customHeight="1" s="709"/>
    <row r="139" ht="15.75" customHeight="1" s="709"/>
    <row r="140" ht="15.75" customHeight="1" s="709"/>
    <row r="141" ht="15.75" customHeight="1" s="709"/>
    <row r="142" ht="15.75" customHeight="1" s="709"/>
    <row r="143" ht="15.75" customHeight="1" s="709"/>
    <row r="144" ht="15.75" customHeight="1" s="709"/>
    <row r="145" ht="15.75" customHeight="1" s="709"/>
    <row r="146" ht="15.75" customHeight="1" s="709"/>
    <row r="147" ht="15.75" customHeight="1" s="709"/>
    <row r="148" ht="15.75" customHeight="1" s="709"/>
    <row r="149" ht="15.75" customHeight="1" s="709"/>
    <row r="150" ht="15.75" customHeight="1" s="709"/>
    <row r="151" ht="15.75" customHeight="1" s="709"/>
    <row r="152" ht="15.75" customHeight="1" s="709"/>
    <row r="153" ht="15.75" customHeight="1" s="709"/>
    <row r="154" ht="15.75" customHeight="1" s="709"/>
    <row r="155" ht="15.75" customHeight="1" s="709"/>
    <row r="156" ht="15.75" customHeight="1" s="709"/>
    <row r="157" ht="15.75" customHeight="1" s="709"/>
    <row r="158" ht="15.75" customHeight="1" s="709"/>
    <row r="159" ht="15.75" customHeight="1" s="709"/>
    <row r="160" ht="15.75" customHeight="1" s="709"/>
    <row r="161" ht="15.75" customHeight="1" s="709"/>
    <row r="162" ht="15.75" customHeight="1" s="709"/>
    <row r="163" ht="15.75" customHeight="1" s="709"/>
    <row r="164" ht="15.75" customHeight="1" s="709"/>
    <row r="165" ht="15.75" customHeight="1" s="709"/>
    <row r="166" ht="15.75" customHeight="1" s="709"/>
    <row r="167" ht="15.75" customHeight="1" s="709"/>
    <row r="168" ht="15.75" customHeight="1" s="709"/>
    <row r="169" ht="15.75" customHeight="1" s="709"/>
    <row r="170" ht="15.75" customHeight="1" s="709"/>
    <row r="171" ht="15.75" customHeight="1" s="709"/>
    <row r="172" ht="15.75" customHeight="1" s="709"/>
    <row r="173" ht="15.75" customHeight="1" s="709"/>
    <row r="174" ht="15.75" customHeight="1" s="709"/>
    <row r="175" ht="15.75" customHeight="1" s="709"/>
    <row r="176" ht="15.75" customHeight="1" s="709"/>
    <row r="177" ht="15.75" customHeight="1" s="709"/>
    <row r="178" ht="15.75" customHeight="1" s="709"/>
    <row r="179" ht="15.75" customHeight="1" s="709"/>
    <row r="180" ht="15.75" customHeight="1" s="709"/>
    <row r="181" ht="15.75" customHeight="1" s="709"/>
    <row r="182" ht="15.75" customHeight="1" s="709"/>
    <row r="183" ht="15.75" customHeight="1" s="709"/>
    <row r="184" ht="15.75" customHeight="1" s="709"/>
    <row r="185" ht="15.75" customHeight="1" s="709"/>
    <row r="186" ht="15.75" customHeight="1" s="709"/>
    <row r="187" ht="15.75" customHeight="1" s="709"/>
    <row r="188" ht="15.75" customHeight="1" s="709"/>
    <row r="189" ht="15.75" customHeight="1" s="709"/>
    <row r="190" ht="15.75" customHeight="1" s="709"/>
    <row r="191" ht="15.75" customHeight="1" s="709"/>
    <row r="192" ht="15.75" customHeight="1" s="709"/>
    <row r="193" ht="15.75" customHeight="1" s="709"/>
    <row r="194" ht="15.75" customHeight="1" s="709"/>
    <row r="195" ht="15.75" customHeight="1" s="709"/>
    <row r="196" ht="15.75" customHeight="1" s="709"/>
    <row r="197" ht="15.75" customHeight="1" s="709"/>
    <row r="198" ht="15.75" customHeight="1" s="709"/>
    <row r="199" ht="15.75" customHeight="1" s="709"/>
    <row r="200" ht="15.75" customHeight="1" s="709"/>
    <row r="201" ht="15.75" customHeight="1" s="709"/>
    <row r="202" ht="15.75" customHeight="1" s="709"/>
    <row r="203" ht="15.75" customHeight="1" s="709"/>
    <row r="204" ht="15.75" customHeight="1" s="709"/>
    <row r="205" ht="15.75" customHeight="1" s="709"/>
    <row r="206" ht="15.75" customHeight="1" s="709"/>
    <row r="207" ht="15.75" customHeight="1" s="709"/>
    <row r="208" ht="15.75" customHeight="1" s="709"/>
    <row r="209" ht="15.75" customHeight="1" s="709"/>
    <row r="210" ht="15.75" customHeight="1" s="709"/>
    <row r="211" ht="15.75" customHeight="1" s="709"/>
    <row r="212" ht="15.75" customHeight="1" s="709"/>
    <row r="213" ht="15.75" customHeight="1" s="709"/>
    <row r="214" ht="15.75" customHeight="1" s="709"/>
    <row r="215" ht="15.75" customHeight="1" s="709"/>
    <row r="216" ht="15.75" customHeight="1" s="709"/>
    <row r="217" ht="15.75" customHeight="1" s="709"/>
    <row r="218" ht="15.75" customHeight="1" s="709"/>
    <row r="219" ht="15.75" customHeight="1" s="709"/>
    <row r="220" ht="15.75" customHeight="1" s="709"/>
    <row r="221" ht="15.75" customHeight="1" s="709"/>
    <row r="222" ht="15.75" customHeight="1" s="709"/>
    <row r="223" ht="15.75" customHeight="1" s="709"/>
    <row r="224" ht="15.75" customHeight="1" s="709"/>
    <row r="225" ht="15.75" customHeight="1" s="709"/>
    <row r="226" ht="15.75" customHeight="1" s="709"/>
    <row r="227" ht="15.75" customHeight="1" s="709"/>
    <row r="228" ht="15.75" customHeight="1" s="709"/>
    <row r="229" ht="15.75" customHeight="1" s="709"/>
    <row r="230" ht="15.75" customHeight="1" s="709"/>
    <row r="231" ht="15.75" customHeight="1" s="709"/>
    <row r="232" ht="15.75" customHeight="1" s="709"/>
    <row r="233" ht="15.75" customHeight="1" s="709"/>
    <row r="234" ht="15.75" customHeight="1" s="709"/>
    <row r="235" ht="15.75" customHeight="1" s="709"/>
    <row r="236" ht="15.75" customHeight="1" s="709"/>
    <row r="237" ht="15.75" customHeight="1" s="709"/>
    <row r="238" ht="15.75" customHeight="1" s="709"/>
    <row r="239" ht="15.75" customHeight="1" s="709"/>
    <row r="240" ht="15.75" customHeight="1" s="709"/>
    <row r="241" ht="15.75" customHeight="1" s="709"/>
    <row r="242" ht="15.75" customHeight="1" s="709"/>
    <row r="243" ht="15.75" customHeight="1" s="709"/>
    <row r="244" ht="15.75" customHeight="1" s="709"/>
    <row r="245" ht="15.75" customHeight="1" s="709"/>
    <row r="246" ht="15.75" customHeight="1" s="709"/>
    <row r="247" ht="15.75" customHeight="1" s="709"/>
    <row r="248" ht="15.75" customHeight="1" s="709"/>
    <row r="249" ht="15.75" customHeight="1" s="709"/>
    <row r="250" ht="15.75" customHeight="1" s="709"/>
    <row r="251" ht="15.75" customHeight="1" s="709"/>
    <row r="252" ht="15.75" customHeight="1" s="709"/>
    <row r="253" ht="15.75" customHeight="1" s="709"/>
    <row r="254" ht="15.75" customHeight="1" s="709"/>
    <row r="255" ht="15.75" customHeight="1" s="709"/>
    <row r="256" ht="15.75" customHeight="1" s="709"/>
    <row r="257" ht="15.75" customHeight="1" s="709"/>
    <row r="258" ht="15.75" customHeight="1" s="709"/>
    <row r="259" ht="15.75" customHeight="1" s="709"/>
    <row r="260" ht="15.75" customHeight="1" s="709"/>
    <row r="261" ht="15.75" customHeight="1" s="709"/>
    <row r="262" ht="15.75" customHeight="1" s="709"/>
    <row r="263" ht="15.75" customHeight="1" s="709"/>
    <row r="264" ht="15.75" customHeight="1" s="709"/>
    <row r="265" ht="15.75" customHeight="1" s="709"/>
    <row r="266" ht="15.75" customHeight="1" s="709"/>
    <row r="267" ht="15.75" customHeight="1" s="709"/>
    <row r="268" ht="15.75" customHeight="1" s="709"/>
    <row r="269" ht="15.75" customHeight="1" s="709"/>
    <row r="270" ht="15.75" customHeight="1" s="709"/>
    <row r="271" ht="15.75" customHeight="1" s="709"/>
    <row r="272" ht="15.75" customHeight="1" s="709"/>
    <row r="273" ht="15.75" customHeight="1" s="709"/>
    <row r="274" ht="15.75" customHeight="1" s="709"/>
    <row r="275" ht="15.75" customHeight="1" s="709"/>
    <row r="276" ht="15.75" customHeight="1" s="709"/>
    <row r="277" ht="15.75" customHeight="1" s="709"/>
    <row r="278" ht="15.75" customHeight="1" s="709"/>
    <row r="279" ht="15.75" customHeight="1" s="709"/>
    <row r="280" ht="15.75" customHeight="1" s="709"/>
    <row r="281" ht="15.75" customHeight="1" s="709"/>
    <row r="282" ht="15.75" customHeight="1" s="709"/>
    <row r="283" ht="15.75" customHeight="1" s="709"/>
    <row r="284" ht="15.75" customHeight="1" s="709"/>
    <row r="285" ht="15.75" customHeight="1" s="709"/>
    <row r="286" ht="15.75" customHeight="1" s="709"/>
    <row r="287" ht="15.75" customHeight="1" s="709"/>
    <row r="288" ht="15.75" customHeight="1" s="709"/>
    <row r="289" ht="15.75" customHeight="1" s="709"/>
    <row r="290" ht="15.75" customHeight="1" s="709"/>
    <row r="291" ht="15.75" customHeight="1" s="709"/>
    <row r="292" ht="15.75" customHeight="1" s="709"/>
    <row r="293" ht="15.75" customHeight="1" s="709"/>
    <row r="294" ht="15.75" customHeight="1" s="709"/>
    <row r="295" ht="15.75" customHeight="1" s="709"/>
    <row r="296" ht="15.75" customHeight="1" s="709"/>
    <row r="297" ht="15.75" customHeight="1" s="709"/>
    <row r="298" ht="15.75" customHeight="1" s="709"/>
    <row r="299" ht="15.75" customHeight="1" s="709"/>
    <row r="300" ht="15.75" customHeight="1" s="709"/>
    <row r="301" ht="15.75" customHeight="1" s="709"/>
    <row r="302" ht="15.75" customHeight="1" s="709"/>
    <row r="303" ht="15.75" customHeight="1" s="709"/>
    <row r="304" ht="15.75" customHeight="1" s="709"/>
    <row r="305" ht="15.75" customHeight="1" s="709"/>
    <row r="306" ht="15.75" customHeight="1" s="709"/>
    <row r="307" ht="15.75" customHeight="1" s="709"/>
    <row r="308" ht="15.75" customHeight="1" s="709"/>
    <row r="309" ht="15.75" customHeight="1" s="709"/>
    <row r="310" ht="15.75" customHeight="1" s="709"/>
    <row r="311" ht="15.75" customHeight="1" s="709"/>
    <row r="312" ht="15.75" customHeight="1" s="709"/>
    <row r="313" ht="15.75" customHeight="1" s="709"/>
    <row r="314" ht="15.75" customHeight="1" s="709"/>
    <row r="315" ht="15.75" customHeight="1" s="709"/>
    <row r="316" ht="15.75" customHeight="1" s="709"/>
    <row r="317" ht="15.75" customHeight="1" s="709"/>
    <row r="318" ht="15.75" customHeight="1" s="709"/>
    <row r="319" ht="15.75" customHeight="1" s="709"/>
    <row r="320" ht="15.75" customHeight="1" s="709"/>
    <row r="321" ht="15.75" customHeight="1" s="709"/>
    <row r="322" ht="15.75" customHeight="1" s="709"/>
    <row r="323" ht="15.75" customHeight="1" s="709"/>
    <row r="324" ht="15.75" customHeight="1" s="709"/>
    <row r="325" ht="15.75" customHeight="1" s="709"/>
    <row r="326" ht="15.75" customHeight="1" s="709"/>
    <row r="327" ht="15.75" customHeight="1" s="709"/>
    <row r="328" ht="15.75" customHeight="1" s="709"/>
    <row r="329" ht="15.75" customHeight="1" s="709"/>
    <row r="330" ht="15.75" customHeight="1" s="709"/>
    <row r="331" ht="15.75" customHeight="1" s="709"/>
    <row r="332" ht="15.75" customHeight="1" s="709"/>
    <row r="333" ht="15.75" customHeight="1" s="709"/>
    <row r="334" ht="15.75" customHeight="1" s="709"/>
    <row r="335" ht="15.75" customHeight="1" s="709"/>
    <row r="336" ht="15.75" customHeight="1" s="709"/>
    <row r="337" ht="15.75" customHeight="1" s="709"/>
    <row r="338" ht="15.75" customHeight="1" s="709"/>
    <row r="339" ht="15.75" customHeight="1" s="709"/>
    <row r="340" ht="15.75" customHeight="1" s="709"/>
    <row r="341" ht="15.75" customHeight="1" s="709"/>
    <row r="342" ht="15.75" customHeight="1" s="709"/>
    <row r="343" ht="15.75" customHeight="1" s="709"/>
    <row r="344" ht="15.75" customHeight="1" s="709"/>
    <row r="345" ht="15.75" customHeight="1" s="709"/>
    <row r="346" ht="15.75" customHeight="1" s="709"/>
    <row r="347" ht="15.75" customHeight="1" s="709"/>
    <row r="348" ht="15.75" customHeight="1" s="709"/>
    <row r="349" ht="15.75" customHeight="1" s="709"/>
    <row r="350" ht="15.75" customHeight="1" s="709"/>
    <row r="351" ht="15.75" customHeight="1" s="709"/>
    <row r="352" ht="15.75" customHeight="1" s="709"/>
    <row r="353" ht="15.75" customHeight="1" s="709"/>
    <row r="354" ht="15.75" customHeight="1" s="709"/>
    <row r="355" ht="15.75" customHeight="1" s="709"/>
    <row r="356" ht="15.75" customHeight="1" s="709"/>
    <row r="357" ht="15.75" customHeight="1" s="709"/>
    <row r="358" ht="15.75" customHeight="1" s="709"/>
    <row r="359" ht="15.75" customHeight="1" s="709"/>
    <row r="360" ht="15.75" customHeight="1" s="709"/>
    <row r="361" ht="15.75" customHeight="1" s="709"/>
    <row r="362" ht="15.75" customHeight="1" s="709"/>
    <row r="363" ht="15.75" customHeight="1" s="709"/>
    <row r="364" ht="15.75" customHeight="1" s="709"/>
    <row r="365" ht="15.75" customHeight="1" s="709"/>
    <row r="366" ht="15.75" customHeight="1" s="709"/>
    <row r="367" ht="15.75" customHeight="1" s="709"/>
    <row r="368" ht="15.75" customHeight="1" s="709"/>
    <row r="369" ht="15.75" customHeight="1" s="709"/>
    <row r="370" ht="15.75" customHeight="1" s="709"/>
    <row r="371" ht="15.75" customHeight="1" s="709"/>
    <row r="372" ht="15.75" customHeight="1" s="709"/>
    <row r="373" ht="15.75" customHeight="1" s="709"/>
    <row r="374" ht="15.75" customHeight="1" s="709"/>
    <row r="375" ht="15.75" customHeight="1" s="709"/>
    <row r="376" ht="15.75" customHeight="1" s="709"/>
    <row r="377" ht="15.75" customHeight="1" s="709"/>
    <row r="378" ht="15.75" customHeight="1" s="709"/>
    <row r="379" ht="15.75" customHeight="1" s="709"/>
    <row r="380" ht="15.75" customHeight="1" s="709"/>
    <row r="381" ht="15.75" customHeight="1" s="709"/>
    <row r="382" ht="15.75" customHeight="1" s="709"/>
    <row r="383" ht="15.75" customHeight="1" s="709"/>
    <row r="384" ht="15.75" customHeight="1" s="709"/>
    <row r="385" ht="15.75" customHeight="1" s="709"/>
    <row r="386" ht="15.75" customHeight="1" s="709"/>
    <row r="387" ht="15.75" customHeight="1" s="709"/>
    <row r="388" ht="15.75" customHeight="1" s="709"/>
    <row r="389" ht="15.75" customHeight="1" s="709"/>
    <row r="390" ht="15.75" customHeight="1" s="709"/>
    <row r="391" ht="15.75" customHeight="1" s="709"/>
    <row r="392" ht="15.75" customHeight="1" s="709"/>
    <row r="393" ht="15.75" customHeight="1" s="709"/>
    <row r="394" ht="15.75" customHeight="1" s="709"/>
    <row r="395" ht="15.75" customHeight="1" s="709"/>
    <row r="396" ht="15.75" customHeight="1" s="709"/>
    <row r="397" ht="15.75" customHeight="1" s="709"/>
    <row r="398" ht="15.75" customHeight="1" s="709"/>
    <row r="399" ht="15.75" customHeight="1" s="709"/>
    <row r="400" ht="15.75" customHeight="1" s="709"/>
    <row r="401" ht="15.75" customHeight="1" s="709"/>
    <row r="402" ht="15.75" customHeight="1" s="709"/>
    <row r="403" ht="15.75" customHeight="1" s="709"/>
    <row r="404" ht="15.75" customHeight="1" s="709"/>
    <row r="405" ht="15.75" customHeight="1" s="709"/>
    <row r="406" ht="15.75" customHeight="1" s="709"/>
    <row r="407" ht="15.75" customHeight="1" s="709"/>
    <row r="408" ht="15.75" customHeight="1" s="709"/>
    <row r="409" ht="15.75" customHeight="1" s="709"/>
    <row r="410" ht="15.75" customHeight="1" s="709"/>
    <row r="411" ht="15.75" customHeight="1" s="709"/>
    <row r="412" ht="15.75" customHeight="1" s="709"/>
    <row r="413" ht="15.75" customHeight="1" s="709"/>
    <row r="414" ht="15.75" customHeight="1" s="709"/>
    <row r="415" ht="15.75" customHeight="1" s="709"/>
    <row r="416" ht="15.75" customHeight="1" s="709"/>
    <row r="417" ht="15.75" customHeight="1" s="709"/>
    <row r="418" ht="15.75" customHeight="1" s="709"/>
    <row r="419" ht="15.75" customHeight="1" s="709"/>
    <row r="420" ht="15.75" customHeight="1" s="709"/>
    <row r="421" ht="15.75" customHeight="1" s="709"/>
    <row r="422" ht="15.75" customHeight="1" s="709"/>
    <row r="423" ht="15.75" customHeight="1" s="709"/>
    <row r="424" ht="15.75" customHeight="1" s="709"/>
    <row r="425" ht="15.75" customHeight="1" s="709"/>
    <row r="426" ht="15.75" customHeight="1" s="709"/>
    <row r="427" ht="15.75" customHeight="1" s="709"/>
    <row r="428" ht="15.75" customHeight="1" s="709"/>
    <row r="429" ht="15.75" customHeight="1" s="709"/>
    <row r="430" ht="15.75" customHeight="1" s="709"/>
    <row r="431" ht="15.75" customHeight="1" s="709"/>
    <row r="432" ht="15.75" customHeight="1" s="709"/>
    <row r="433" ht="15.75" customHeight="1" s="709"/>
    <row r="434" ht="15.75" customHeight="1" s="709"/>
    <row r="435" ht="15.75" customHeight="1" s="709"/>
    <row r="436" ht="15.75" customHeight="1" s="709"/>
    <row r="437" ht="15.75" customHeight="1" s="709"/>
    <row r="438" ht="15.75" customHeight="1" s="709"/>
    <row r="439" ht="15.75" customHeight="1" s="709"/>
    <row r="440" ht="15.75" customHeight="1" s="709"/>
    <row r="441" ht="15.75" customHeight="1" s="709"/>
    <row r="442" ht="15.75" customHeight="1" s="709"/>
    <row r="443" ht="15.75" customHeight="1" s="709"/>
    <row r="444" ht="15.75" customHeight="1" s="709"/>
    <row r="445" ht="15.75" customHeight="1" s="709"/>
    <row r="446" ht="15.75" customHeight="1" s="709"/>
    <row r="447" ht="15.75" customHeight="1" s="709"/>
    <row r="448" ht="15.75" customHeight="1" s="709"/>
    <row r="449" ht="15.75" customHeight="1" s="709"/>
    <row r="450" ht="15.75" customHeight="1" s="709"/>
    <row r="451" ht="15.75" customHeight="1" s="709"/>
    <row r="452" ht="15.75" customHeight="1" s="709"/>
    <row r="453" ht="15.75" customHeight="1" s="709"/>
    <row r="454" ht="15.75" customHeight="1" s="709"/>
    <row r="455" ht="15.75" customHeight="1" s="709"/>
    <row r="456" ht="15.75" customHeight="1" s="709"/>
    <row r="457" ht="15.75" customHeight="1" s="709"/>
    <row r="458" ht="15.75" customHeight="1" s="709"/>
    <row r="459" ht="15.75" customHeight="1" s="709"/>
    <row r="460" ht="15.75" customHeight="1" s="709"/>
    <row r="461" ht="15.75" customHeight="1" s="709"/>
    <row r="462" ht="15.75" customHeight="1" s="709"/>
    <row r="463" ht="15.75" customHeight="1" s="709"/>
    <row r="464" ht="15.75" customHeight="1" s="709"/>
    <row r="465" ht="15.75" customHeight="1" s="709"/>
    <row r="466" ht="15.75" customHeight="1" s="709"/>
    <row r="467" ht="15.75" customHeight="1" s="709"/>
    <row r="468" ht="15.75" customHeight="1" s="709"/>
    <row r="469" ht="15.75" customHeight="1" s="709"/>
    <row r="470" ht="15.75" customHeight="1" s="709"/>
    <row r="471" ht="15.75" customHeight="1" s="709"/>
    <row r="472" ht="15.75" customHeight="1" s="709"/>
    <row r="473" ht="15.75" customHeight="1" s="709"/>
    <row r="474" ht="15.75" customHeight="1" s="709"/>
    <row r="475" ht="15.75" customHeight="1" s="709"/>
    <row r="476" ht="15.75" customHeight="1" s="709"/>
    <row r="477" ht="15.75" customHeight="1" s="709"/>
    <row r="478" ht="15.75" customHeight="1" s="709"/>
    <row r="479" ht="15.75" customHeight="1" s="709"/>
    <row r="480" ht="15.75" customHeight="1" s="709"/>
    <row r="481" ht="15.75" customHeight="1" s="709"/>
    <row r="482" ht="15.75" customHeight="1" s="709"/>
    <row r="483" ht="15.75" customHeight="1" s="709"/>
    <row r="484" ht="15.75" customHeight="1" s="709"/>
    <row r="485" ht="15.75" customHeight="1" s="709"/>
    <row r="486" ht="15.75" customHeight="1" s="709"/>
    <row r="487" ht="15.75" customHeight="1" s="709"/>
    <row r="488" ht="15.75" customHeight="1" s="709"/>
    <row r="489" ht="15.75" customHeight="1" s="709"/>
    <row r="490" ht="15.75" customHeight="1" s="709"/>
    <row r="491" ht="15.75" customHeight="1" s="709"/>
    <row r="492" ht="15.75" customHeight="1" s="709"/>
    <row r="493" ht="15.75" customHeight="1" s="709"/>
    <row r="494" ht="15.75" customHeight="1" s="709"/>
    <row r="495" ht="15.75" customHeight="1" s="709"/>
    <row r="496" ht="15.75" customHeight="1" s="709"/>
    <row r="497" ht="15.75" customHeight="1" s="709"/>
    <row r="498" ht="15.75" customHeight="1" s="709"/>
    <row r="499" ht="15.75" customHeight="1" s="709"/>
    <row r="500" ht="15.75" customHeight="1" s="709"/>
    <row r="501" ht="15.75" customHeight="1" s="709"/>
    <row r="502" ht="15.75" customHeight="1" s="709"/>
    <row r="503" ht="15.75" customHeight="1" s="709"/>
    <row r="504" ht="15.75" customHeight="1" s="709"/>
    <row r="505" ht="15.75" customHeight="1" s="709"/>
    <row r="506" ht="15.75" customHeight="1" s="709"/>
    <row r="507" ht="15.75" customHeight="1" s="709"/>
    <row r="508" ht="15.75" customHeight="1" s="709"/>
    <row r="509" ht="15.75" customHeight="1" s="709"/>
    <row r="510" ht="15.75" customHeight="1" s="709"/>
    <row r="511" ht="15.75" customHeight="1" s="709"/>
    <row r="512" ht="15.75" customHeight="1" s="709"/>
    <row r="513" ht="15.75" customHeight="1" s="709"/>
    <row r="514" ht="15.75" customHeight="1" s="709"/>
    <row r="515" ht="15.75" customHeight="1" s="709"/>
    <row r="516" ht="15.75" customHeight="1" s="709"/>
    <row r="517" ht="15.75" customHeight="1" s="709"/>
    <row r="518" ht="15.75" customHeight="1" s="709"/>
    <row r="519" ht="15.75" customHeight="1" s="709"/>
    <row r="520" ht="15.75" customHeight="1" s="709"/>
    <row r="521" ht="15.75" customHeight="1" s="709"/>
    <row r="522" ht="15.75" customHeight="1" s="709"/>
    <row r="523" ht="15.75" customHeight="1" s="709"/>
    <row r="524" ht="15.75" customHeight="1" s="709"/>
    <row r="525" ht="15.75" customHeight="1" s="709"/>
    <row r="526" ht="15.75" customHeight="1" s="709"/>
    <row r="527" ht="15.75" customHeight="1" s="709"/>
    <row r="528" ht="15.75" customHeight="1" s="709"/>
    <row r="529" ht="15.75" customHeight="1" s="709"/>
    <row r="530" ht="15.75" customHeight="1" s="709"/>
    <row r="531" ht="15.75" customHeight="1" s="709"/>
    <row r="532" ht="15.75" customHeight="1" s="709"/>
    <row r="533" ht="15.75" customHeight="1" s="709"/>
    <row r="534" ht="15.75" customHeight="1" s="709"/>
    <row r="535" ht="15.75" customHeight="1" s="709"/>
    <row r="536" ht="15.75" customHeight="1" s="709"/>
    <row r="537" ht="15.75" customHeight="1" s="709"/>
    <row r="538" ht="15.75" customHeight="1" s="709"/>
    <row r="539" ht="15.75" customHeight="1" s="709"/>
    <row r="540" ht="15.75" customHeight="1" s="709"/>
    <row r="541" ht="15.75" customHeight="1" s="709"/>
    <row r="542" ht="15.75" customHeight="1" s="709"/>
    <row r="543" ht="15.75" customHeight="1" s="709"/>
    <row r="544" ht="15.75" customHeight="1" s="709"/>
    <row r="545" ht="15.75" customHeight="1" s="709"/>
    <row r="546" ht="15.75" customHeight="1" s="709"/>
    <row r="547" ht="15.75" customHeight="1" s="709"/>
    <row r="548" ht="15.75" customHeight="1" s="709"/>
    <row r="549" ht="15.75" customHeight="1" s="709"/>
    <row r="550" ht="15.75" customHeight="1" s="709"/>
    <row r="551" ht="15.75" customHeight="1" s="709"/>
    <row r="552" ht="15.75" customHeight="1" s="709"/>
    <row r="553" ht="15.75" customHeight="1" s="709"/>
    <row r="554" ht="15.75" customHeight="1" s="709"/>
    <row r="555" ht="15.75" customHeight="1" s="709"/>
    <row r="556" ht="15.75" customHeight="1" s="709"/>
    <row r="557" ht="15.75" customHeight="1" s="709"/>
    <row r="558" ht="15.75" customHeight="1" s="709"/>
    <row r="559" ht="15.75" customHeight="1" s="709"/>
    <row r="560" ht="15.75" customHeight="1" s="709"/>
    <row r="561" ht="15.75" customHeight="1" s="709"/>
    <row r="562" ht="15.75" customHeight="1" s="709"/>
    <row r="563" ht="15.75" customHeight="1" s="709"/>
    <row r="564" ht="15.75" customHeight="1" s="709"/>
    <row r="565" ht="15.75" customHeight="1" s="709"/>
    <row r="566" ht="15.75" customHeight="1" s="709"/>
    <row r="567" ht="15.75" customHeight="1" s="709"/>
    <row r="568" ht="15.75" customHeight="1" s="709"/>
    <row r="569" ht="15.75" customHeight="1" s="709"/>
    <row r="570" ht="15.75" customHeight="1" s="709"/>
    <row r="571" ht="15.75" customHeight="1" s="709"/>
    <row r="572" ht="15.75" customHeight="1" s="709"/>
    <row r="573" ht="15.75" customHeight="1" s="709"/>
    <row r="574" ht="15.75" customHeight="1" s="709"/>
    <row r="575" ht="15.75" customHeight="1" s="709"/>
    <row r="576" ht="15.75" customHeight="1" s="709"/>
    <row r="577" ht="15.75" customHeight="1" s="709"/>
    <row r="578" ht="15.75" customHeight="1" s="709"/>
    <row r="579" ht="15.75" customHeight="1" s="709"/>
    <row r="580" ht="15.75" customHeight="1" s="709"/>
    <row r="581" ht="15.75" customHeight="1" s="709"/>
    <row r="582" ht="15.75" customHeight="1" s="709"/>
    <row r="583" ht="15.75" customHeight="1" s="709"/>
    <row r="584" ht="15.75" customHeight="1" s="709"/>
    <row r="585" ht="15.75" customHeight="1" s="709"/>
    <row r="586" ht="15.75" customHeight="1" s="709"/>
    <row r="587" ht="15.75" customHeight="1" s="709"/>
    <row r="588" ht="15.75" customHeight="1" s="709"/>
    <row r="589" ht="15.75" customHeight="1" s="709"/>
    <row r="590" ht="15.75" customHeight="1" s="709"/>
    <row r="591" ht="15.75" customHeight="1" s="709"/>
    <row r="592" ht="15.75" customHeight="1" s="709"/>
    <row r="593" ht="15.75" customHeight="1" s="709"/>
    <row r="594" ht="15.75" customHeight="1" s="709"/>
    <row r="595" ht="15.75" customHeight="1" s="709"/>
    <row r="596" ht="15.75" customHeight="1" s="709"/>
    <row r="597" ht="15.75" customHeight="1" s="709"/>
    <row r="598" ht="15.75" customHeight="1" s="709"/>
    <row r="599" ht="15.75" customHeight="1" s="709"/>
    <row r="600" ht="15.75" customHeight="1" s="709"/>
    <row r="601" ht="15.75" customHeight="1" s="709"/>
    <row r="602" ht="15.75" customHeight="1" s="709"/>
    <row r="603" ht="15.75" customHeight="1" s="709"/>
    <row r="604" ht="15.75" customHeight="1" s="709"/>
    <row r="605" ht="15.75" customHeight="1" s="709"/>
    <row r="606" ht="15.75" customHeight="1" s="709"/>
    <row r="607" ht="15.75" customHeight="1" s="709"/>
    <row r="608" ht="15.75" customHeight="1" s="709"/>
    <row r="609" ht="15.75" customHeight="1" s="709"/>
    <row r="610" ht="15.75" customHeight="1" s="709"/>
    <row r="611" ht="15.75" customHeight="1" s="709"/>
    <row r="612" ht="15.75" customHeight="1" s="709"/>
    <row r="613" ht="15.75" customHeight="1" s="709"/>
    <row r="614" ht="15.75" customHeight="1" s="709"/>
    <row r="615" ht="15.75" customHeight="1" s="709"/>
    <row r="616" ht="15.75" customHeight="1" s="709"/>
    <row r="617" ht="15.75" customHeight="1" s="709"/>
    <row r="618" ht="15.75" customHeight="1" s="709"/>
    <row r="619" ht="15.75" customHeight="1" s="709"/>
    <row r="620" ht="15.75" customHeight="1" s="709"/>
    <row r="621" ht="15.75" customHeight="1" s="709"/>
    <row r="622" ht="15.75" customHeight="1" s="709"/>
    <row r="623" ht="15.75" customHeight="1" s="709"/>
    <row r="624" ht="15.75" customHeight="1" s="709"/>
    <row r="625" ht="15.75" customHeight="1" s="709"/>
    <row r="626" ht="15.75" customHeight="1" s="709"/>
    <row r="627" ht="15.75" customHeight="1" s="709"/>
    <row r="628" ht="15.75" customHeight="1" s="709"/>
    <row r="629" ht="15.75" customHeight="1" s="709"/>
    <row r="630" ht="15.75" customHeight="1" s="709"/>
    <row r="631" ht="15.75" customHeight="1" s="709"/>
    <row r="632" ht="15.75" customHeight="1" s="709"/>
    <row r="633" ht="15.75" customHeight="1" s="709"/>
    <row r="634" ht="15.75" customHeight="1" s="709"/>
    <row r="635" ht="15.75" customHeight="1" s="709"/>
    <row r="636" ht="15.75" customHeight="1" s="709"/>
    <row r="637" ht="15.75" customHeight="1" s="709"/>
    <row r="638" ht="15.75" customHeight="1" s="709"/>
    <row r="639" ht="15.75" customHeight="1" s="709"/>
    <row r="640" ht="15.75" customHeight="1" s="709"/>
    <row r="641" ht="15.75" customHeight="1" s="709"/>
    <row r="642" ht="15.75" customHeight="1" s="709"/>
    <row r="643" ht="15.75" customHeight="1" s="709"/>
    <row r="644" ht="15.75" customHeight="1" s="709"/>
    <row r="645" ht="15.75" customHeight="1" s="709"/>
    <row r="646" ht="15.75" customHeight="1" s="709"/>
    <row r="647" ht="15.75" customHeight="1" s="709"/>
    <row r="648" ht="15.75" customHeight="1" s="709"/>
    <row r="649" ht="15.75" customHeight="1" s="709"/>
    <row r="650" ht="15.75" customHeight="1" s="709"/>
    <row r="651" ht="15.75" customHeight="1" s="709"/>
    <row r="652" ht="15.75" customHeight="1" s="709"/>
    <row r="653" ht="15.75" customHeight="1" s="709"/>
    <row r="654" ht="15.75" customHeight="1" s="709"/>
    <row r="655" ht="15.75" customHeight="1" s="709"/>
    <row r="656" ht="15.75" customHeight="1" s="709"/>
    <row r="657" ht="15.75" customHeight="1" s="709"/>
    <row r="658" ht="15.75" customHeight="1" s="709"/>
    <row r="659" ht="15.75" customHeight="1" s="709"/>
    <row r="660" ht="15.75" customHeight="1" s="709"/>
    <row r="661" ht="15.75" customHeight="1" s="709"/>
    <row r="662" ht="15.75" customHeight="1" s="709"/>
    <row r="663" ht="15.75" customHeight="1" s="709"/>
    <row r="664" ht="15.75" customHeight="1" s="709"/>
    <row r="665" ht="15.75" customHeight="1" s="709"/>
    <row r="666" ht="15.75" customHeight="1" s="709"/>
    <row r="667" ht="15.75" customHeight="1" s="709"/>
    <row r="668" ht="15.75" customHeight="1" s="709"/>
    <row r="669" ht="15.75" customHeight="1" s="709"/>
    <row r="670" ht="15.75" customHeight="1" s="709"/>
    <row r="671" ht="15.75" customHeight="1" s="709"/>
    <row r="672" ht="15.75" customHeight="1" s="709"/>
    <row r="673" ht="15.75" customHeight="1" s="709"/>
    <row r="674" ht="15.75" customHeight="1" s="709"/>
    <row r="675" ht="15.75" customHeight="1" s="709"/>
    <row r="676" ht="15.75" customHeight="1" s="709"/>
    <row r="677" ht="15.75" customHeight="1" s="709"/>
    <row r="678" ht="15.75" customHeight="1" s="709"/>
    <row r="679" ht="15.75" customHeight="1" s="709"/>
    <row r="680" ht="15.75" customHeight="1" s="709"/>
    <row r="681" ht="15.75" customHeight="1" s="709"/>
    <row r="682" ht="15.75" customHeight="1" s="709"/>
    <row r="683" ht="15.75" customHeight="1" s="709"/>
    <row r="684" ht="15.75" customHeight="1" s="709"/>
    <row r="685" ht="15.75" customHeight="1" s="709"/>
    <row r="686" ht="15.75" customHeight="1" s="709"/>
    <row r="687" ht="15.75" customHeight="1" s="709"/>
    <row r="688" ht="15.75" customHeight="1" s="709"/>
    <row r="689" ht="15.75" customHeight="1" s="709"/>
    <row r="690" ht="15.75" customHeight="1" s="709"/>
    <row r="691" ht="15.75" customHeight="1" s="709"/>
    <row r="692" ht="15.75" customHeight="1" s="709"/>
    <row r="693" ht="15.75" customHeight="1" s="709"/>
    <row r="694" ht="15.75" customHeight="1" s="709"/>
    <row r="695" ht="15.75" customHeight="1" s="709"/>
    <row r="696" ht="15.75" customHeight="1" s="709"/>
    <row r="697" ht="15.75" customHeight="1" s="709"/>
    <row r="698" ht="15.75" customHeight="1" s="709"/>
    <row r="699" ht="15.75" customHeight="1" s="709"/>
    <row r="700" ht="15.75" customHeight="1" s="709"/>
    <row r="701" ht="15.75" customHeight="1" s="709"/>
    <row r="702" ht="15.75" customHeight="1" s="709"/>
    <row r="703" ht="15.75" customHeight="1" s="709"/>
    <row r="704" ht="15.75" customHeight="1" s="709"/>
    <row r="705" ht="15.75" customHeight="1" s="709"/>
    <row r="706" ht="15.75" customHeight="1" s="709"/>
    <row r="707" ht="15.75" customHeight="1" s="709"/>
    <row r="708" ht="15.75" customHeight="1" s="709"/>
    <row r="709" ht="15.75" customHeight="1" s="709"/>
    <row r="710" ht="15.75" customHeight="1" s="709"/>
    <row r="711" ht="15.75" customHeight="1" s="709"/>
    <row r="712" ht="15.75" customHeight="1" s="709"/>
    <row r="713" ht="15.75" customHeight="1" s="709"/>
    <row r="714" ht="15.75" customHeight="1" s="709"/>
    <row r="715" ht="15.75" customHeight="1" s="709"/>
    <row r="716" ht="15.75" customHeight="1" s="709"/>
    <row r="717" ht="15.75" customHeight="1" s="709"/>
    <row r="718" ht="15.75" customHeight="1" s="709"/>
    <row r="719" ht="15.75" customHeight="1" s="709"/>
    <row r="720" ht="15.75" customHeight="1" s="709"/>
    <row r="721" ht="15.75" customHeight="1" s="709"/>
    <row r="722" ht="15.75" customHeight="1" s="709"/>
    <row r="723" ht="15.75" customHeight="1" s="709"/>
    <row r="724" ht="15.75" customHeight="1" s="709"/>
    <row r="725" ht="15.75" customHeight="1" s="709"/>
    <row r="726" ht="15.75" customHeight="1" s="709"/>
    <row r="727" ht="15.75" customHeight="1" s="709"/>
    <row r="728" ht="15.75" customHeight="1" s="709"/>
    <row r="729" ht="15.75" customHeight="1" s="709"/>
    <row r="730" ht="15.75" customHeight="1" s="709"/>
    <row r="731" ht="15.75" customHeight="1" s="709"/>
    <row r="732" ht="15.75" customHeight="1" s="709"/>
    <row r="733" ht="15.75" customHeight="1" s="709"/>
    <row r="734" ht="15.75" customHeight="1" s="709"/>
    <row r="735" ht="15.75" customHeight="1" s="709"/>
    <row r="736" ht="15.75" customHeight="1" s="709"/>
    <row r="737" ht="15.75" customHeight="1" s="709"/>
    <row r="738" ht="15.75" customHeight="1" s="709"/>
    <row r="739" ht="15.75" customHeight="1" s="709"/>
    <row r="740" ht="15.75" customHeight="1" s="709"/>
    <row r="741" ht="15.75" customHeight="1" s="709"/>
    <row r="742" ht="15.75" customHeight="1" s="709"/>
    <row r="743" ht="15.75" customHeight="1" s="709"/>
    <row r="744" ht="15.75" customHeight="1" s="709"/>
    <row r="745" ht="15.75" customHeight="1" s="709"/>
    <row r="746" ht="15.75" customHeight="1" s="709"/>
    <row r="747" ht="15.75" customHeight="1" s="709"/>
    <row r="748" ht="15.75" customHeight="1" s="709"/>
    <row r="749" ht="15.75" customHeight="1" s="709"/>
    <row r="750" ht="15.75" customHeight="1" s="709"/>
    <row r="751" ht="15.75" customHeight="1" s="709"/>
    <row r="752" ht="15.75" customHeight="1" s="709"/>
    <row r="753" ht="15.75" customHeight="1" s="709"/>
    <row r="754" ht="15.75" customHeight="1" s="709"/>
    <row r="755" ht="15.75" customHeight="1" s="709"/>
    <row r="756" ht="15.75" customHeight="1" s="709"/>
    <row r="757" ht="15.75" customHeight="1" s="709"/>
    <row r="758" ht="15.75" customHeight="1" s="709"/>
    <row r="759" ht="15.75" customHeight="1" s="709"/>
    <row r="760" ht="15.75" customHeight="1" s="709"/>
    <row r="761" ht="15.75" customHeight="1" s="709"/>
    <row r="762" ht="15.75" customHeight="1" s="709"/>
    <row r="763" ht="15.75" customHeight="1" s="709"/>
    <row r="764" ht="15.75" customHeight="1" s="709"/>
    <row r="765" ht="15.75" customHeight="1" s="709"/>
    <row r="766" ht="15.75" customHeight="1" s="709"/>
    <row r="767" ht="15.75" customHeight="1" s="709"/>
    <row r="768" ht="15.75" customHeight="1" s="709"/>
    <row r="769" ht="15.75" customHeight="1" s="709"/>
    <row r="770" ht="15.75" customHeight="1" s="709"/>
    <row r="771" ht="15.75" customHeight="1" s="709"/>
    <row r="772" ht="15.75" customHeight="1" s="709"/>
    <row r="773" ht="15.75" customHeight="1" s="709"/>
    <row r="774" ht="15.75" customHeight="1" s="709"/>
    <row r="775" ht="15.75" customHeight="1" s="709"/>
    <row r="776" ht="15.75" customHeight="1" s="709"/>
    <row r="777" ht="15.75" customHeight="1" s="709"/>
    <row r="778" ht="15.75" customHeight="1" s="709"/>
    <row r="779" ht="15.75" customHeight="1" s="709"/>
    <row r="780" ht="15.75" customHeight="1" s="709"/>
    <row r="781" ht="15.75" customHeight="1" s="709"/>
    <row r="782" ht="15.75" customHeight="1" s="709"/>
    <row r="783" ht="15.75" customHeight="1" s="709"/>
    <row r="784" ht="15.75" customHeight="1" s="709"/>
    <row r="785" ht="15.75" customHeight="1" s="709"/>
    <row r="786" ht="15.75" customHeight="1" s="709"/>
    <row r="787" ht="15.75" customHeight="1" s="709"/>
    <row r="788" ht="15.75" customHeight="1" s="709"/>
    <row r="789" ht="15.75" customHeight="1" s="709"/>
    <row r="790" ht="15.75" customHeight="1" s="709"/>
    <row r="791" ht="15.75" customHeight="1" s="709"/>
    <row r="792" ht="15.75" customHeight="1" s="709"/>
    <row r="793" ht="15.75" customHeight="1" s="709"/>
    <row r="794" ht="15.75" customHeight="1" s="709"/>
    <row r="795" ht="15.75" customHeight="1" s="709"/>
    <row r="796" ht="15.75" customHeight="1" s="709"/>
    <row r="797" ht="15.75" customHeight="1" s="709"/>
    <row r="798" ht="15.75" customHeight="1" s="709"/>
    <row r="799" ht="15.75" customHeight="1" s="709"/>
    <row r="800" ht="15.75" customHeight="1" s="709"/>
    <row r="801" ht="15.75" customHeight="1" s="709"/>
    <row r="802" ht="15.75" customHeight="1" s="709"/>
    <row r="803" ht="15.75" customHeight="1" s="709"/>
    <row r="804" ht="15.75" customHeight="1" s="709"/>
    <row r="805" ht="15.75" customHeight="1" s="709"/>
    <row r="806" ht="15.75" customHeight="1" s="709"/>
    <row r="807" ht="15.75" customHeight="1" s="709"/>
    <row r="808" ht="15.75" customHeight="1" s="709"/>
    <row r="809" ht="15.75" customHeight="1" s="709"/>
    <row r="810" ht="15.75" customHeight="1" s="709"/>
    <row r="811" ht="15.75" customHeight="1" s="709"/>
    <row r="812" ht="15.75" customHeight="1" s="709"/>
    <row r="813" ht="15.75" customHeight="1" s="709"/>
    <row r="814" ht="15.75" customHeight="1" s="709"/>
    <row r="815" ht="15.75" customHeight="1" s="709"/>
    <row r="816" ht="15.75" customHeight="1" s="709"/>
    <row r="817" ht="15.75" customHeight="1" s="709"/>
    <row r="818" ht="15.75" customHeight="1" s="709"/>
    <row r="819" ht="15.75" customHeight="1" s="709"/>
    <row r="820" ht="15.75" customHeight="1" s="709"/>
    <row r="821" ht="15.75" customHeight="1" s="709"/>
    <row r="822" ht="15.75" customHeight="1" s="709"/>
    <row r="823" ht="15.75" customHeight="1" s="709"/>
    <row r="824" ht="15.75" customHeight="1" s="709"/>
    <row r="825" ht="15.75" customHeight="1" s="709"/>
    <row r="826" ht="15.75" customHeight="1" s="709"/>
    <row r="827" ht="15.75" customHeight="1" s="709"/>
    <row r="828" ht="15.75" customHeight="1" s="709"/>
    <row r="829" ht="15.75" customHeight="1" s="709"/>
    <row r="830" ht="15.75" customHeight="1" s="709"/>
    <row r="831" ht="15.75" customHeight="1" s="709"/>
    <row r="832" ht="15.75" customHeight="1" s="709"/>
    <row r="833" ht="15.75" customHeight="1" s="709"/>
    <row r="834" ht="15.75" customHeight="1" s="709"/>
    <row r="835" ht="15.75" customHeight="1" s="709"/>
    <row r="836" ht="15.75" customHeight="1" s="709"/>
    <row r="837" ht="15.75" customHeight="1" s="709"/>
    <row r="838" ht="15.75" customHeight="1" s="709"/>
    <row r="839" ht="15.75" customHeight="1" s="709"/>
    <row r="840" ht="15.75" customHeight="1" s="709"/>
    <row r="841" ht="15.75" customHeight="1" s="709"/>
    <row r="842" ht="15.75" customHeight="1" s="709"/>
    <row r="843" ht="15.75" customHeight="1" s="709"/>
    <row r="844" ht="15.75" customHeight="1" s="709"/>
    <row r="845" ht="15.75" customHeight="1" s="709"/>
    <row r="846" ht="15.75" customHeight="1" s="709"/>
    <row r="847" ht="15.75" customHeight="1" s="709"/>
    <row r="848" ht="15.75" customHeight="1" s="709"/>
    <row r="849" ht="15.75" customHeight="1" s="709"/>
    <row r="850" ht="15.75" customHeight="1" s="709"/>
    <row r="851" ht="15.75" customHeight="1" s="709"/>
    <row r="852" ht="15.75" customHeight="1" s="709"/>
    <row r="853" ht="15.75" customHeight="1" s="709"/>
    <row r="854" ht="15.75" customHeight="1" s="709"/>
    <row r="855" ht="15.75" customHeight="1" s="709"/>
    <row r="856" ht="15.75" customHeight="1" s="709"/>
    <row r="857" ht="15.75" customHeight="1" s="709"/>
    <row r="858" ht="15.75" customHeight="1" s="709"/>
    <row r="859" ht="15.75" customHeight="1" s="709"/>
    <row r="860" ht="15.75" customHeight="1" s="709"/>
    <row r="861" ht="15.75" customHeight="1" s="709"/>
    <row r="862" ht="15.75" customHeight="1" s="709"/>
    <row r="863" ht="15.75" customHeight="1" s="709"/>
    <row r="864" ht="15.75" customHeight="1" s="709"/>
    <row r="865" ht="15.75" customHeight="1" s="709"/>
    <row r="866" ht="15.75" customHeight="1" s="709"/>
    <row r="867" ht="15.75" customHeight="1" s="709"/>
    <row r="868" ht="15.75" customHeight="1" s="709"/>
    <row r="869" ht="15.75" customHeight="1" s="709"/>
    <row r="870" ht="15.75" customHeight="1" s="709"/>
    <row r="871" ht="15.75" customHeight="1" s="709"/>
    <row r="872" ht="15.75" customHeight="1" s="709"/>
    <row r="873" ht="15.75" customHeight="1" s="709"/>
    <row r="874" ht="15.75" customHeight="1" s="709"/>
    <row r="875" ht="15.75" customHeight="1" s="709"/>
    <row r="876" ht="15.75" customHeight="1" s="709"/>
    <row r="877" ht="15.75" customHeight="1" s="709"/>
    <row r="878" ht="15.75" customHeight="1" s="709"/>
    <row r="879" ht="15.75" customHeight="1" s="709"/>
    <row r="880" ht="15.75" customHeight="1" s="709"/>
    <row r="881" ht="15.75" customHeight="1" s="709"/>
    <row r="882" ht="15.75" customHeight="1" s="709"/>
    <row r="883" ht="15.75" customHeight="1" s="709"/>
    <row r="884" ht="15.75" customHeight="1" s="709"/>
    <row r="885" ht="15.75" customHeight="1" s="709"/>
    <row r="886" ht="15.75" customHeight="1" s="709"/>
    <row r="887" ht="15.75" customHeight="1" s="709"/>
    <row r="888" ht="15.75" customHeight="1" s="709"/>
    <row r="889" ht="15.75" customHeight="1" s="709"/>
    <row r="890" ht="15.75" customHeight="1" s="709"/>
    <row r="891" ht="15.75" customHeight="1" s="709"/>
    <row r="892" ht="15.75" customHeight="1" s="709"/>
    <row r="893" ht="15.75" customHeight="1" s="709"/>
    <row r="894" ht="15.75" customHeight="1" s="709"/>
    <row r="895" ht="15.75" customHeight="1" s="709"/>
    <row r="896" ht="15.75" customHeight="1" s="709"/>
    <row r="897" ht="15.75" customHeight="1" s="709"/>
    <row r="898" ht="15.75" customHeight="1" s="709"/>
    <row r="899" ht="15.75" customHeight="1" s="709"/>
    <row r="900" ht="15.75" customHeight="1" s="709"/>
    <row r="901" ht="15.75" customHeight="1" s="709"/>
    <row r="902" ht="15.75" customHeight="1" s="709"/>
    <row r="903" ht="15.75" customHeight="1" s="709"/>
    <row r="904" ht="15.75" customHeight="1" s="709"/>
    <row r="905" ht="15.75" customHeight="1" s="709"/>
    <row r="906" ht="15.75" customHeight="1" s="709"/>
    <row r="907" ht="15.75" customHeight="1" s="709"/>
    <row r="908" ht="15.75" customHeight="1" s="709"/>
    <row r="909" ht="15.75" customHeight="1" s="709"/>
    <row r="910" ht="15.75" customHeight="1" s="709"/>
    <row r="911" ht="15.75" customHeight="1" s="709"/>
    <row r="912" ht="15.75" customHeight="1" s="709"/>
    <row r="913" ht="15.75" customHeight="1" s="709"/>
    <row r="914" ht="15.75" customHeight="1" s="709"/>
    <row r="915" ht="15.75" customHeight="1" s="709"/>
    <row r="916" ht="15.75" customHeight="1" s="709"/>
    <row r="917" ht="15.75" customHeight="1" s="709"/>
    <row r="918" ht="15.75" customHeight="1" s="709"/>
    <row r="919" ht="15.75" customHeight="1" s="709"/>
    <row r="920" ht="15.75" customHeight="1" s="709"/>
    <row r="921" ht="15.75" customHeight="1" s="709"/>
    <row r="922" ht="15.75" customHeight="1" s="709"/>
    <row r="923" ht="15.75" customHeight="1" s="709"/>
    <row r="924" ht="15.75" customHeight="1" s="709"/>
    <row r="925" ht="15.75" customHeight="1" s="709"/>
    <row r="926" ht="15.75" customHeight="1" s="709"/>
    <row r="927" ht="15.75" customHeight="1" s="709"/>
    <row r="928" ht="15.75" customHeight="1" s="709"/>
    <row r="929" ht="15.75" customHeight="1" s="709"/>
    <row r="930" ht="15.75" customHeight="1" s="709"/>
    <row r="931" ht="15.75" customHeight="1" s="709"/>
    <row r="932" ht="15.75" customHeight="1" s="709"/>
    <row r="933" ht="15.75" customHeight="1" s="709"/>
    <row r="934" ht="15.75" customHeight="1" s="709"/>
    <row r="935" ht="15.75" customHeight="1" s="709"/>
    <row r="936" ht="15.75" customHeight="1" s="709"/>
    <row r="937" ht="15.75" customHeight="1" s="709"/>
    <row r="938" ht="15.75" customHeight="1" s="709"/>
    <row r="939" ht="15.75" customHeight="1" s="709"/>
    <row r="940" ht="15.75" customHeight="1" s="709"/>
    <row r="941" ht="15.75" customHeight="1" s="709"/>
    <row r="942" ht="15.75" customHeight="1" s="709"/>
    <row r="943" ht="15.75" customHeight="1" s="709"/>
    <row r="944" ht="15.75" customHeight="1" s="709"/>
    <row r="945" ht="15.75" customHeight="1" s="709"/>
    <row r="946" ht="15.75" customHeight="1" s="709"/>
    <row r="947" ht="15.75" customHeight="1" s="709"/>
    <row r="948" ht="15.75" customHeight="1" s="709"/>
    <row r="949" ht="15.75" customHeight="1" s="709"/>
    <row r="950" ht="15.75" customHeight="1" s="709"/>
    <row r="951" ht="15.75" customHeight="1" s="709"/>
    <row r="952" ht="15.75" customHeight="1" s="709"/>
    <row r="953" ht="15.75" customHeight="1" s="709"/>
    <row r="954" ht="15.75" customHeight="1" s="709"/>
    <row r="955" ht="15.75" customHeight="1" s="709"/>
    <row r="956" ht="15.75" customHeight="1" s="709"/>
    <row r="957" ht="15.75" customHeight="1" s="709"/>
    <row r="958" ht="15.75" customHeight="1" s="709"/>
    <row r="959" ht="15.75" customHeight="1" s="709"/>
    <row r="960" ht="15.75" customHeight="1" s="709"/>
    <row r="961" ht="15.75" customHeight="1" s="709"/>
    <row r="962" ht="15.75" customHeight="1" s="709"/>
    <row r="963" ht="15.75" customHeight="1" s="709"/>
    <row r="964" ht="15.75" customHeight="1" s="709"/>
    <row r="965" ht="15.75" customHeight="1" s="709"/>
    <row r="966" ht="15.75" customHeight="1" s="709"/>
    <row r="967" ht="15.75" customHeight="1" s="709"/>
    <row r="968" ht="15.75" customHeight="1" s="709"/>
    <row r="969" ht="15.75" customHeight="1" s="709"/>
    <row r="970" ht="15.75" customHeight="1" s="709"/>
    <row r="971" ht="15.75" customHeight="1" s="709"/>
    <row r="972" ht="15.75" customHeight="1" s="709"/>
    <row r="973" ht="15.75" customHeight="1" s="709"/>
    <row r="974" ht="15.75" customHeight="1" s="709"/>
    <row r="975" ht="15.75" customHeight="1" s="709"/>
    <row r="976" ht="15.75" customHeight="1" s="709"/>
    <row r="977" ht="15.75" customHeight="1" s="709"/>
    <row r="978" ht="15.75" customHeight="1" s="709"/>
    <row r="979" ht="15.75" customHeight="1" s="709"/>
    <row r="980" ht="15.75" customHeight="1" s="709"/>
    <row r="981" ht="15.75" customHeight="1" s="709"/>
    <row r="982" ht="15.75" customHeight="1" s="709"/>
    <row r="983" ht="15.75" customHeight="1" s="709"/>
    <row r="984" ht="15.75" customHeight="1" s="709"/>
    <row r="985" ht="15.75" customHeight="1" s="709"/>
    <row r="986" ht="15.75" customHeight="1" s="709"/>
    <row r="987" ht="15.75" customHeight="1" s="709"/>
    <row r="988" ht="15.75" customHeight="1" s="709"/>
    <row r="989" ht="15.75" customHeight="1" s="709"/>
    <row r="990" ht="15.75" customHeight="1" s="709"/>
    <row r="991" ht="15.75" customHeight="1" s="709"/>
    <row r="992" ht="15.75" customHeight="1" s="709"/>
    <row r="993" ht="15.75" customHeight="1" s="709"/>
    <row r="994" ht="15.75" customHeight="1" s="709"/>
    <row r="995" ht="15.75" customHeight="1" s="709"/>
    <row r="996" ht="15.75" customHeight="1" s="709"/>
    <row r="997" ht="15.75" customHeight="1" s="709"/>
    <row r="998" ht="15.75" customHeight="1" s="709"/>
    <row r="999" ht="15.75" customHeight="1" s="709"/>
    <row r="1000" ht="15.75" customHeight="1" s="709"/>
  </sheetData>
  <mergeCells count="6">
    <mergeCell ref="E2:H2"/>
    <mergeCell ref="I2:L2"/>
    <mergeCell ref="M2:P2"/>
    <mergeCell ref="Q2:T2"/>
    <mergeCell ref="U2:X2"/>
    <mergeCell ref="Y2:AB2"/>
  </mergeCells>
  <dataValidations count="27">
    <dataValidation sqref="U9 U11" showErrorMessage="1" showInputMessage="1" allowBlank="1" prompt="Please press CANCEL and select entry from dropdown box." type="list">
      <formula1>$AF$4:$AF$6</formula1>
    </dataValidation>
    <dataValidation sqref="Q13" showErrorMessage="1" showInputMessage="1" allowBlank="1" type="list">
      <formula1>$AH$4:$AH$11</formula1>
    </dataValidation>
    <dataValidation sqref="Q22" showErrorMessage="1" showInputMessage="1" allowBlank="1" prompt="Click and enter a value from range 'Development by Block'!AH4:AH12" type="list">
      <formula1>$AG$4:$AG$12</formula1>
    </dataValidation>
    <dataValidation sqref="E4:E5 I4:I5" showErrorMessage="1" showInputMessage="1" allowBlank="1" type="list">
      <formula1>$AF$4:$AF$16</formula1>
    </dataValidation>
    <dataValidation sqref="E9 I9 E11 I11" showErrorMessage="1" showInputMessage="1" allowBlank="1" prompt="Please press CANCEL and select entry from dropdown box." type="list">
      <formula1>$AF$4:$AF$8</formula1>
    </dataValidation>
    <dataValidation sqref="U21 Y21" showErrorMessage="1" showInputMessage="1" allowBlank="1" prompt="Please press CANCEL and select entry from dropdown box." type="list">
      <formula1>$AF$4:$AF$12</formula1>
    </dataValidation>
    <dataValidation sqref="E7 I7 M7 Q7 U7 Y7 M10 Y9:Y11 M14 Q14 U14 Y14 E14:E15 I14:I15 I17 Q19" showErrorMessage="1" showInputMessage="1" allowBlank="1" prompt="Please press CANCEL and select entry from dropdown box." type="list">
      <formula1>$AF$4:$AF$5</formula1>
    </dataValidation>
    <dataValidation sqref="E22:E23 I22:I23" showErrorMessage="1" showInputMessage="1" allowBlank="1" prompt="Please press CANCEL and select entry from dropdown box." type="list">
      <formula1>$AG$4:$AG$16</formula1>
    </dataValidation>
    <dataValidation sqref="M22:M23" showErrorMessage="1" showInputMessage="1" allowBlank="1" prompt="Please press CANCEL and select entry from dropdown box." type="list">
      <formula1>$AG$4:$AG$10</formula1>
    </dataValidation>
    <dataValidation sqref="M21" showErrorMessage="1" showInputMessage="1" allowBlank="1" prompt="Please press CANCEL and select entry from dropdown box." type="list">
      <formula1>$AF$4:$AF$16</formula1>
    </dataValidation>
    <dataValidation sqref="M6 U6 Y6" showErrorMessage="1" showInputMessage="1" allowBlank="1" type="list">
      <formula1>$AF$4:$AF$7</formula1>
    </dataValidation>
    <dataValidation sqref="M4:M5 U4:U5" showErrorMessage="1" showInputMessage="1" allowBlank="1" type="list">
      <formula1>$AF$4:$AF$10</formula1>
    </dataValidation>
    <dataValidation sqref="Q21" showErrorMessage="1" showInputMessage="1" allowBlank="1" prompt="Please press CANCEL and select entry from dropdown box." type="list">
      <formula1>$AF$4:$AF$20</formula1>
    </dataValidation>
    <dataValidation sqref="E10 I10" showErrorMessage="1" showInputMessage="1" allowBlank="1" prompt="Click and enter a value from range 'Development by Block'!AG4:AG7" type="list">
      <formula1>$AF$4:$AF$7</formula1>
    </dataValidation>
    <dataValidation sqref="Y13" showErrorMessage="1" showInputMessage="1" allowBlank="1" type="list">
      <formula1>$AH$4:$AH$7</formula1>
    </dataValidation>
    <dataValidation sqref="E6 I6" showErrorMessage="1" showInputMessage="1" allowBlank="1" prompt="Please press CANCEL and select entry from dropdown box." type="list">
      <formula1>$AF$4:$AF$10</formula1>
    </dataValidation>
    <dataValidation sqref="Q4:Q5" showErrorMessage="1" showInputMessage="1" allowBlank="1" type="list">
      <formula1>$AF$4:$AF$12</formula1>
    </dataValidation>
    <dataValidation sqref="E21 I21" showErrorMessage="1" showInputMessage="1" allowBlank="1" prompt="Please press CANCEL and select entry from dropdown box." type="list">
      <formula1>$AF$4:$AF$28</formula1>
    </dataValidation>
    <dataValidation sqref="Q9:Q11" showErrorMessage="1" showInputMessage="1" allowBlank="1" prompt="Click and enter a value from range 'Development by Block'!AG4:AG6" type="list">
      <formula1>$AF$4:$AF$6</formula1>
    </dataValidation>
    <dataValidation sqref="E13 I13" showErrorMessage="1" showInputMessage="1" allowBlank="1" type="list">
      <formula1>$AH$4:$AH$15</formula1>
    </dataValidation>
    <dataValidation sqref="M9" showErrorMessage="1" showInputMessage="1" allowBlank="1" type="list">
      <formula1>$AF$4:$AF$6</formula1>
    </dataValidation>
    <dataValidation sqref="U10" showErrorMessage="1" showInputMessage="1" allowBlank="1" prompt="Click and enter a value from range 'Development by Block'!AG4:AG5" type="list">
      <formula1>$AF$4:$AF$5</formula1>
    </dataValidation>
    <dataValidation sqref="Q23" showErrorMessage="1" showInputMessage="1" allowBlank="1" prompt="Please press CANCEL and select entry from dropdown box." type="list">
      <formula1>$AG$4:$AG$12</formula1>
    </dataValidation>
    <dataValidation sqref="M11" showErrorMessage="1" showInputMessage="1" allowBlank="1" prompt="Please press CANCEL and select entry from dropdown box." type="list">
      <formula1>$AF$4:$AF$6</formula1>
    </dataValidation>
    <dataValidation sqref="U22:U23 Y22:Y23" showErrorMessage="1" showInputMessage="1" allowBlank="1" prompt="Please press CANCEL and select entry from dropdown box." type="list">
      <formula1>$AG$4:$AG$8</formula1>
    </dataValidation>
    <dataValidation sqref="M13 U13" showErrorMessage="1" showInputMessage="1" allowBlank="1" type="list">
      <formula1>$AH$4:$AH$9</formula1>
    </dataValidation>
    <dataValidation sqref="Y4:Y5 Q6" showErrorMessage="1" showInputMessage="1" allowBlank="1" type="list">
      <formula1>$AF$4:$AF$8</formula1>
    </dataValidation>
  </dataValidations>
  <pageMargins left="0.7" right="0.7" top="0.75" bottom="0.75" header="0" footer="0"/>
  <pageSetup orientation="landscape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C000"/>
    <outlinePr summaryBelow="0" summaryRight="0"/>
    <pageSetUpPr/>
  </sheetPr>
  <dimension ref="A1:K248"/>
  <sheetViews>
    <sheetView showGridLines="0" workbookViewId="0">
      <pane ySplit="2" topLeftCell="A3" activePane="bottomLeft" state="frozen"/>
      <selection pane="bottomLeft" activeCell="B4" sqref="B4"/>
    </sheetView>
  </sheetViews>
  <sheetFormatPr baseColWidth="8" defaultColWidth="14.43" defaultRowHeight="15" customHeight="1" outlineLevelCol="0"/>
  <cols>
    <col width="55.43" customWidth="1" style="709" min="1" max="1"/>
    <col width="14.43" customWidth="1" style="709" min="2" max="7"/>
    <col width="5" customWidth="1" style="709" min="8" max="8"/>
    <col hidden="1" width="8" customWidth="1" style="709" min="9" max="10"/>
    <col width="9.43" customWidth="1" style="709" min="11" max="11"/>
    <col width="17.29" customWidth="1" style="709" min="12" max="26"/>
  </cols>
  <sheetData>
    <row r="1" ht="14.25" customHeight="1" s="709">
      <c r="A1" s="296" t="inlineStr">
        <is>
          <t>WORKSHEET #2: RESIDENTIAL AND HISTORIC BUILDING USE DECISIONS (INPUT PAGE)</t>
        </is>
      </c>
      <c r="B1" s="18" t="n"/>
      <c r="C1" s="18" t="n"/>
      <c r="D1" s="18" t="n"/>
      <c r="E1" s="18" t="n"/>
      <c r="F1" s="18" t="n"/>
      <c r="G1" s="18" t="n"/>
      <c r="H1" s="18" t="n"/>
      <c r="I1" s="297" t="n"/>
      <c r="J1" s="297" t="n"/>
      <c r="K1" s="18" t="n"/>
    </row>
    <row r="2" ht="15.75" customHeight="1" s="709">
      <c r="A2" s="858" t="n"/>
      <c r="B2" s="299" t="n"/>
      <c r="C2" s="859" t="n"/>
      <c r="D2" s="859" t="n"/>
      <c r="E2" s="859" t="n"/>
      <c r="F2" s="859" t="n"/>
      <c r="G2" s="860" t="n"/>
      <c r="H2" s="7" t="n"/>
      <c r="I2" s="297" t="n"/>
      <c r="J2" s="302" t="n"/>
      <c r="K2" s="2" t="n"/>
    </row>
    <row r="3" ht="15.75" customHeight="1" s="709">
      <c r="A3" s="18" t="n"/>
      <c r="B3" s="18" t="n"/>
      <c r="C3" s="18" t="n"/>
      <c r="D3" s="18" t="n"/>
      <c r="E3" s="18" t="n"/>
      <c r="F3" s="18" t="n"/>
      <c r="G3" s="18" t="n"/>
      <c r="H3" s="18" t="n"/>
      <c r="I3" s="297" t="n"/>
      <c r="J3" s="297" t="n"/>
      <c r="K3" s="18" t="n"/>
    </row>
    <row r="4" ht="15.75" customHeight="1" s="709">
      <c r="A4" s="858" t="inlineStr">
        <is>
          <t>RESIDENTIAL</t>
        </is>
      </c>
      <c r="B4" s="303" t="n"/>
      <c r="C4" s="861" t="inlineStr">
        <is>
          <t>% Affordable</t>
        </is>
      </c>
      <c r="D4" s="861" t="inlineStr">
        <is>
          <t>% Market Rate</t>
        </is>
      </c>
      <c r="E4" s="861" t="n"/>
      <c r="F4" s="861" t="inlineStr">
        <is>
          <t>Total</t>
        </is>
      </c>
      <c r="G4" s="862" t="n"/>
      <c r="H4" s="18" t="n"/>
      <c r="I4" s="297" t="n"/>
      <c r="J4" s="297" t="n"/>
      <c r="K4" s="18" t="n"/>
    </row>
    <row r="5" ht="15.75" customHeight="1" s="709">
      <c r="A5" s="863" t="inlineStr">
        <is>
          <t xml:space="preserve">      Podium Apartments (footnote 1)</t>
        </is>
      </c>
      <c r="B5" s="307" t="n"/>
      <c r="C5" s="308" t="n">
        <v>0</v>
      </c>
      <c r="D5" s="309">
        <f>100%-C5</f>
        <v/>
      </c>
      <c r="E5" s="309" t="n"/>
      <c r="F5" s="309">
        <f>IF((C5+D5)&gt;1, "OVER ALLOCATED", (C5+D5))</f>
        <v/>
      </c>
      <c r="G5" s="310" t="n"/>
      <c r="H5" s="311" t="n"/>
      <c r="I5" s="312" t="n"/>
      <c r="J5" s="297" t="n"/>
      <c r="K5" s="18" t="n"/>
    </row>
    <row r="6" ht="15.75" customHeight="1" s="709">
      <c r="A6" s="864" t="inlineStr">
        <is>
          <t xml:space="preserve">      Townhouses (footnote 1)</t>
        </is>
      </c>
      <c r="B6" s="314" t="n"/>
      <c r="C6" s="315" t="n">
        <v>0</v>
      </c>
      <c r="D6" s="316">
        <f>100%-C6</f>
        <v/>
      </c>
      <c r="E6" s="316" t="n"/>
      <c r="F6" s="317">
        <f>IF((C6+D6)&gt;1, "OVER ALLOCATED", (C6+D6))</f>
        <v/>
      </c>
      <c r="G6" s="318" t="n"/>
      <c r="H6" s="311" t="n"/>
      <c r="I6" s="312" t="n"/>
      <c r="J6" s="297" t="n"/>
      <c r="K6" s="18" t="n"/>
    </row>
    <row r="7" ht="15.75" customHeight="1" s="709">
      <c r="A7" s="8" t="n"/>
      <c r="B7" s="8" t="n"/>
      <c r="C7" s="8" t="n"/>
      <c r="D7" s="8" t="n"/>
      <c r="E7" s="8" t="n"/>
      <c r="F7" s="8" t="n"/>
      <c r="G7" s="319" t="n"/>
      <c r="H7" s="311" t="n"/>
      <c r="I7" s="312" t="n"/>
      <c r="J7" s="297" t="n"/>
      <c r="K7" s="18" t="n"/>
    </row>
    <row r="8" ht="15.75" customHeight="1" s="709">
      <c r="A8" s="865" t="inlineStr">
        <is>
          <t>ADAPTIVE REUSE</t>
        </is>
      </c>
      <c r="B8" s="321" t="n"/>
      <c r="C8" s="866" t="n"/>
      <c r="D8" s="866" t="n"/>
      <c r="E8" s="866" t="n"/>
      <c r="F8" s="866" t="n"/>
      <c r="G8" s="867" t="n"/>
      <c r="H8" s="18" t="n"/>
      <c r="I8" s="297" t="n"/>
      <c r="J8" s="297" t="n"/>
      <c r="K8" s="18" t="n"/>
    </row>
    <row r="9" ht="15.75" customHeight="1" s="709">
      <c r="A9" s="868" t="n"/>
      <c r="B9" s="325" t="n"/>
      <c r="C9" s="869" t="n"/>
      <c r="D9" s="869" t="n"/>
      <c r="E9" s="869" t="n"/>
      <c r="F9" s="869" t="n"/>
      <c r="G9" s="867" t="n"/>
      <c r="H9" s="18" t="n"/>
      <c r="I9" s="297" t="n"/>
      <c r="J9" s="297" t="n"/>
      <c r="K9" s="18" t="n"/>
    </row>
    <row r="10" ht="15.75" customHeight="1" s="709">
      <c r="A10" s="870" t="inlineStr">
        <is>
          <t xml:space="preserve"> - Phoenix Hotel (60,000 SF) (footnote 2)</t>
        </is>
      </c>
      <c r="B10" s="328" t="inlineStr">
        <is>
          <t>Office</t>
        </is>
      </c>
      <c r="C10" s="329" t="inlineStr">
        <is>
          <t>Retail</t>
        </is>
      </c>
      <c r="D10" s="329" t="inlineStr">
        <is>
          <t>Shelter</t>
        </is>
      </c>
      <c r="E10" s="871" t="inlineStr">
        <is>
          <t>Total SF</t>
        </is>
      </c>
      <c r="F10" s="871" t="inlineStr">
        <is>
          <t>Total</t>
        </is>
      </c>
      <c r="G10" s="331">
        <f>IF('Development by Block'!J17=60000," REHABBED"," DEMOLISHED")</f>
        <v/>
      </c>
      <c r="H10" s="18" t="n"/>
      <c r="I10" s="297" t="n"/>
      <c r="J10" s="297" t="n"/>
      <c r="K10" s="18" t="n"/>
    </row>
    <row r="11" ht="15.75" customHeight="1" s="709">
      <c r="A11" s="863" t="inlineStr">
        <is>
          <t xml:space="preserve">      Retail (18,000 SF max.; ground floor only)</t>
        </is>
      </c>
      <c r="B11" s="307" t="n"/>
      <c r="C11" s="872" t="n">
        <v>0</v>
      </c>
      <c r="D11" s="873" t="n"/>
      <c r="E11" s="873">
        <f>SUM(B11:D11)</f>
        <v/>
      </c>
      <c r="F11" s="334">
        <f>IF((B11+C11+D11)&gt;60000,"OVER ALLOCATED",(B11+C11+D11)/60000)</f>
        <v/>
      </c>
      <c r="G11" s="335" t="n"/>
      <c r="H11" s="18" t="n"/>
      <c r="I11" s="297" t="n"/>
      <c r="J11" s="297" t="n"/>
      <c r="K11" s="18" t="n"/>
    </row>
    <row r="12" ht="15.75" customHeight="1" s="709">
      <c r="A12" s="874" t="inlineStr">
        <is>
          <t xml:space="preserve">      Homeless Shelter</t>
        </is>
      </c>
      <c r="B12" s="337" t="n"/>
      <c r="C12" s="337" t="n"/>
      <c r="D12" s="875">
        <f>IF(AND(B13=0,C11=0,'Development by Block'!J17=60000),60000,0)</f>
        <v/>
      </c>
      <c r="E12" s="875">
        <f>SUM(B12:D12)</f>
        <v/>
      </c>
      <c r="F12" s="339">
        <f>IF((B12+C12+D12)&gt;60000,"OVER ALLOCATED",(B12+C12+D12)/60000)</f>
        <v/>
      </c>
      <c r="G12" s="340" t="n"/>
      <c r="H12" s="18" t="n"/>
      <c r="I12" s="297" t="n"/>
      <c r="J12" s="297" t="n"/>
      <c r="K12" s="18" t="n"/>
    </row>
    <row r="13" ht="15.75" customHeight="1" s="709">
      <c r="A13" s="874" t="inlineStr">
        <is>
          <t xml:space="preserve">      Office </t>
        </is>
      </c>
      <c r="B13" s="876" t="n"/>
      <c r="C13" s="337" t="n"/>
      <c r="D13" s="875" t="n"/>
      <c r="E13" s="875">
        <f>SUM(B13:D13)</f>
        <v/>
      </c>
      <c r="F13" s="339">
        <f>IF((B13+C13+D13)&gt;60000,"OVER ALLOCATED",(B13+C13+D13)/60000)</f>
        <v/>
      </c>
      <c r="G13" s="340">
        <f>IF(AND(G9=" demolished",SUM(B13:C13)&gt;0),"Set Office and Retail to Zero","")</f>
        <v/>
      </c>
      <c r="H13" s="18" t="n"/>
      <c r="I13" s="297" t="n"/>
      <c r="J13" s="297" t="n"/>
      <c r="K13" s="18" t="n"/>
    </row>
    <row r="14" ht="15.75" customHeight="1" s="709">
      <c r="A14" s="342" t="inlineStr">
        <is>
          <t>TOTALS</t>
        </is>
      </c>
      <c r="B14" s="877">
        <f>SUM(B11:B13)</f>
        <v/>
      </c>
      <c r="C14" s="878">
        <f>SUM(C11:C13)</f>
        <v/>
      </c>
      <c r="D14" s="879">
        <f>SUM(D11:D13)</f>
        <v/>
      </c>
      <c r="E14" s="879">
        <f>SUM(B14:D14)</f>
        <v/>
      </c>
      <c r="F14" s="346">
        <f>IF((B14+C14+D14)&gt;60000,"OVER ALLOCATED",(B14+C14+D14)/60000)</f>
        <v/>
      </c>
      <c r="G14" s="347">
        <f>IF(AND(G10=" demolished",SUM(B14:C14)&gt;0),"Set Office and Retail to Zero","")</f>
        <v/>
      </c>
      <c r="H14" s="18" t="n"/>
      <c r="I14" s="297" t="n"/>
      <c r="J14" s="297" t="n"/>
      <c r="K14" s="18" t="n"/>
    </row>
    <row r="15" ht="15.75" customHeight="1" s="709">
      <c r="A15" s="348" t="n"/>
      <c r="B15" s="880" t="n"/>
      <c r="C15" s="880" t="n"/>
      <c r="D15" s="880" t="n"/>
      <c r="E15" s="880" t="n"/>
      <c r="F15" s="350" t="n"/>
      <c r="G15" s="351" t="n"/>
      <c r="H15" s="18" t="n"/>
      <c r="I15" s="297" t="n"/>
      <c r="J15" s="297" t="n"/>
      <c r="K15" s="18" t="n"/>
    </row>
    <row r="16" ht="15.75" customHeight="1" s="709">
      <c r="A16" s="881" t="inlineStr">
        <is>
          <t xml:space="preserve"> - Victorian Row (60,000 SF)</t>
        </is>
      </c>
      <c r="B16" s="882" t="inlineStr">
        <is>
          <t>Office</t>
        </is>
      </c>
      <c r="C16" s="882" t="inlineStr">
        <is>
          <t>Retail</t>
        </is>
      </c>
      <c r="D16" s="882" t="inlineStr">
        <is>
          <t>Community</t>
        </is>
      </c>
      <c r="E16" s="882" t="inlineStr">
        <is>
          <t>Total SF</t>
        </is>
      </c>
      <c r="F16" s="882" t="inlineStr">
        <is>
          <t>Total</t>
        </is>
      </c>
      <c r="G16" s="354">
        <f>IF('Development by Block'!R19=60000,"REHABBED","DEMOLISHED")</f>
        <v/>
      </c>
      <c r="H16" s="18" t="n"/>
      <c r="I16" s="297" t="n"/>
      <c r="J16" s="297" t="n"/>
      <c r="K16" s="18" t="n"/>
    </row>
    <row r="17" ht="15.75" customHeight="1" s="709">
      <c r="A17" s="863" t="inlineStr">
        <is>
          <t xml:space="preserve">      Retail (18,000 SF max.; ground floor only)</t>
        </is>
      </c>
      <c r="B17" s="883" t="n"/>
      <c r="C17" s="884" t="n">
        <v>18000</v>
      </c>
      <c r="D17" s="885" t="n"/>
      <c r="E17" s="885" t="n"/>
      <c r="F17" s="358">
        <f>IF((B17+C17+D17)&gt;60000,"OVER ALLOCATED",(B17+C17+D17)/60000)</f>
        <v/>
      </c>
      <c r="G17" s="335" t="n"/>
      <c r="H17" s="18" t="n"/>
      <c r="I17" s="297" t="n"/>
      <c r="J17" s="297" t="n"/>
      <c r="K17" s="18" t="n"/>
    </row>
    <row r="18" ht="15.75" customHeight="1" s="709">
      <c r="A18" s="874" t="inlineStr">
        <is>
          <t xml:space="preserve">      Artist Studios (10,000 SF) (footnote 3 &amp; footnote 5)</t>
        </is>
      </c>
      <c r="B18" s="886" t="n"/>
      <c r="C18" s="886" t="n"/>
      <c r="D18" s="887" t="n">
        <v>0</v>
      </c>
      <c r="E18" s="888" t="n"/>
      <c r="F18" s="362">
        <f>IF((B18+C18+D18)&gt;60000,"OVER ALLOCATED",(B18+C18+D18)/60000)</f>
        <v/>
      </c>
      <c r="G18" s="340">
        <f>IF(AND($D$18=$D$36,$D$36&gt;0),"***Please Set Artist Stuidios Space to Zero and See Footnote 3***","")</f>
        <v/>
      </c>
      <c r="H18" s="18" t="n"/>
      <c r="I18" s="297" t="n"/>
      <c r="J18" s="297" t="n"/>
      <c r="K18" s="18" t="n"/>
    </row>
    <row r="19" ht="15.75" customHeight="1" s="709">
      <c r="A19" s="874" t="inlineStr">
        <is>
          <t xml:space="preserve">      Univ. Classrooms (15,000 SF) (footnote 4)</t>
        </is>
      </c>
      <c r="B19" s="886" t="n"/>
      <c r="C19" s="886" t="n"/>
      <c r="D19" s="887" t="n">
        <v>0</v>
      </c>
      <c r="E19" s="888" t="n"/>
      <c r="F19" s="362">
        <f>IF((B19+C19+D19)&gt;60000,"OVER ALLOCATED",(B19+C19+D19)/60000)</f>
        <v/>
      </c>
      <c r="G19" s="340">
        <f>IF(AND($D$19=$D$37,$D$37&gt;0),"*Please Set Univ. Classrooms Space to Zero and See Footnote 4*","")</f>
        <v/>
      </c>
      <c r="H19" s="18" t="n"/>
      <c r="I19" s="297" t="n"/>
      <c r="J19" s="297" t="n"/>
      <c r="K19" s="18" t="n"/>
    </row>
    <row r="20" ht="15.75" customHeight="1" s="709">
      <c r="A20" s="889" t="inlineStr">
        <is>
          <t xml:space="preserve">      Office (remainder)</t>
        </is>
      </c>
      <c r="B20" s="890">
        <f>IF('Development by Block'!R19=0,0,60000-SUM(B17:D19))</f>
        <v/>
      </c>
      <c r="C20" s="890" t="n"/>
      <c r="D20" s="891" t="n"/>
      <c r="E20" s="891" t="n"/>
      <c r="F20" s="366">
        <f>IF((B20+C20+D20)&gt;60000,"OVER ALLOCATED",(B20+C20+D20)/60000)</f>
        <v/>
      </c>
      <c r="G20" s="367" t="n"/>
      <c r="H20" s="18" t="n"/>
      <c r="I20" s="297" t="n"/>
      <c r="J20" s="297" t="n"/>
      <c r="K20" s="18" t="n"/>
    </row>
    <row r="21" ht="15.75" customHeight="1" s="709">
      <c r="A21" s="368" t="inlineStr">
        <is>
          <t>TOTALS</t>
        </is>
      </c>
      <c r="B21" s="892">
        <f>SUM(B17:B20)</f>
        <v/>
      </c>
      <c r="C21" s="892">
        <f>SUM(C17:C20)</f>
        <v/>
      </c>
      <c r="D21" s="893">
        <f>SUM(D17:D20)</f>
        <v/>
      </c>
      <c r="E21" s="893">
        <f>SUM(B21:D21)</f>
        <v/>
      </c>
      <c r="F21" s="371">
        <f>SUM(B21:D21)/60000</f>
        <v/>
      </c>
      <c r="G21" s="347">
        <f>IF(AND(G16= "demolished", SUM(C21:D21)&gt;0),"Set Community and Retail to Zero","")</f>
        <v/>
      </c>
      <c r="H21" s="18" t="n"/>
      <c r="I21" s="297" t="n"/>
      <c r="J21" s="297" t="n"/>
      <c r="K21" s="18" t="n"/>
    </row>
    <row r="22" ht="15.75" customHeight="1" s="709">
      <c r="A22" s="348" t="n"/>
      <c r="B22" s="372" t="n"/>
      <c r="C22" s="373" t="n"/>
      <c r="D22" s="372" t="n"/>
      <c r="E22" s="372" t="n"/>
      <c r="F22" s="372" t="n"/>
      <c r="G22" s="374" t="n"/>
      <c r="H22" s="311" t="n"/>
      <c r="I22" s="312" t="n"/>
      <c r="J22" s="297" t="n"/>
      <c r="K22" s="18" t="n"/>
    </row>
    <row r="23" ht="15.75" customHeight="1" s="709">
      <c r="A23" s="881" t="inlineStr">
        <is>
          <t xml:space="preserve"> - York Dry Goods (48,000 SF)</t>
        </is>
      </c>
      <c r="B23" s="375" t="inlineStr">
        <is>
          <t>Office</t>
        </is>
      </c>
      <c r="C23" s="376" t="inlineStr">
        <is>
          <t>Retail</t>
        </is>
      </c>
      <c r="D23" s="377" t="inlineStr">
        <is>
          <t>Community</t>
        </is>
      </c>
      <c r="E23" s="882" t="inlineStr">
        <is>
          <t>Total SF</t>
        </is>
      </c>
      <c r="F23" s="882" t="n"/>
      <c r="G23" s="331" t="inlineStr">
        <is>
          <t>REHABBED</t>
        </is>
      </c>
      <c r="H23" s="18" t="n"/>
      <c r="I23" s="312" t="n"/>
      <c r="J23" s="297" t="n"/>
      <c r="K23" s="18" t="n"/>
    </row>
    <row r="24" ht="15.75" customHeight="1" s="709">
      <c r="A24" s="863" t="inlineStr">
        <is>
          <t xml:space="preserve">      Retail (12,000 SF max.; ground floor only)</t>
        </is>
      </c>
      <c r="B24" s="873" t="n"/>
      <c r="C24" s="872" t="n">
        <v>12000</v>
      </c>
      <c r="D24" s="378" t="n"/>
      <c r="E24" s="334" t="n"/>
      <c r="F24" s="334">
        <f>IF((B24+C24+D24)&gt;48000,"OVER ALLOCATED",(B24+C24+D24)/48000)</f>
        <v/>
      </c>
      <c r="G24" s="379" t="n"/>
      <c r="H24" s="18" t="n"/>
      <c r="I24" s="297" t="n"/>
      <c r="J24" s="297" t="n"/>
      <c r="K24" s="18" t="n"/>
    </row>
    <row r="25" ht="15.75" customHeight="1" s="709">
      <c r="A25" s="874" t="inlineStr">
        <is>
          <t xml:space="preserve">      Branch Library (7,500 SF)</t>
        </is>
      </c>
      <c r="B25" s="337" t="n"/>
      <c r="C25" s="337" t="n"/>
      <c r="D25" s="894" t="n">
        <v>7500</v>
      </c>
      <c r="E25" s="381" t="n"/>
      <c r="F25" s="381">
        <f>IF((B25+C25+D25)&gt;48000,"OVER ALLOCATED",(B25+C25+D25)/48000)</f>
        <v/>
      </c>
      <c r="G25" s="382" t="n"/>
      <c r="H25" s="18" t="n"/>
      <c r="I25" s="383" t="n">
        <v>0</v>
      </c>
      <c r="J25" s="384" t="n">
        <v>7500</v>
      </c>
      <c r="K25" s="384" t="n"/>
    </row>
    <row r="26" ht="15.75" customHeight="1" s="709">
      <c r="A26" s="874" t="inlineStr">
        <is>
          <t xml:space="preserve">      Community Art Space (2,500 SF) (footnote 3)</t>
        </is>
      </c>
      <c r="B26" s="337" t="n"/>
      <c r="C26" s="337" t="n"/>
      <c r="D26" s="894" t="n">
        <v>0</v>
      </c>
      <c r="E26" s="381" t="n"/>
      <c r="F26" s="381">
        <f>IF((B26+C26+D26)&gt;48000,"OVER ALLOCATED",(B26+C26+D26)/48000)</f>
        <v/>
      </c>
      <c r="G26" s="382" t="n"/>
      <c r="H26" s="385" t="n"/>
      <c r="I26" s="383" t="n">
        <v>0</v>
      </c>
      <c r="J26" s="297" t="n">
        <v>2500</v>
      </c>
      <c r="K26" s="297" t="n"/>
    </row>
    <row r="27" ht="15.75" customHeight="1" s="709">
      <c r="A27" s="874" t="inlineStr">
        <is>
          <t xml:space="preserve">      Community Meeting/Event Space (7,000 SF)</t>
        </is>
      </c>
      <c r="B27" s="337" t="n"/>
      <c r="C27" s="337" t="n"/>
      <c r="D27" s="894" t="n">
        <v>7000</v>
      </c>
      <c r="E27" s="381" t="n"/>
      <c r="F27" s="381">
        <f>IF((B27+C27+D27)&gt;48000,"OVER ALLOCATED",(B27+C27+D27)/48000)</f>
        <v/>
      </c>
      <c r="G27" s="386" t="n"/>
      <c r="H27" s="311" t="n"/>
      <c r="I27" s="383" t="n">
        <v>0</v>
      </c>
      <c r="J27" s="297" t="n">
        <v>7000</v>
      </c>
      <c r="K27" s="297" t="n"/>
    </row>
    <row r="28" ht="15.75" customHeight="1" s="709">
      <c r="A28" s="874" t="inlineStr">
        <is>
          <t xml:space="preserve">      Computer/Digital Center (2,000 SF)</t>
        </is>
      </c>
      <c r="B28" s="337" t="n"/>
      <c r="C28" s="337" t="n"/>
      <c r="D28" s="894" t="n">
        <v>2000</v>
      </c>
      <c r="E28" s="381" t="n"/>
      <c r="F28" s="381">
        <f>IF((B28+C28+D28)&gt;48000,"OVER ALLOCATED",(B28+C28+D28)/48000)</f>
        <v/>
      </c>
      <c r="G28" s="386" t="n"/>
      <c r="H28" s="311" t="n"/>
      <c r="I28" s="383" t="n">
        <v>0</v>
      </c>
      <c r="J28" s="297" t="n">
        <v>2000</v>
      </c>
      <c r="K28" s="297" t="n"/>
    </row>
    <row r="29" ht="15.75" customHeight="1" s="709">
      <c r="A29" s="874" t="inlineStr">
        <is>
          <t xml:space="preserve">      Day Care Center (3,500 SF)</t>
        </is>
      </c>
      <c r="B29" s="337" t="n"/>
      <c r="C29" s="337" t="n"/>
      <c r="D29" s="894" t="n">
        <v>0</v>
      </c>
      <c r="E29" s="381" t="n"/>
      <c r="F29" s="381">
        <f>IF((B29+C29+D29)&gt;48000,"OVER ALLOCATED",(B29+C29+D29)/48000)</f>
        <v/>
      </c>
      <c r="G29" s="386" t="n"/>
      <c r="H29" s="311" t="n"/>
      <c r="I29" s="383" t="n">
        <v>0</v>
      </c>
      <c r="J29" s="297" t="n">
        <v>3500</v>
      </c>
      <c r="K29" s="297" t="n"/>
    </row>
    <row r="30" ht="15.75" customHeight="1" s="709">
      <c r="A30" s="874" t="inlineStr">
        <is>
          <t xml:space="preserve">      Drug Treatment Center (1,500 SF)</t>
        </is>
      </c>
      <c r="B30" s="337" t="n"/>
      <c r="C30" s="337" t="n"/>
      <c r="D30" s="894" t="n">
        <v>0</v>
      </c>
      <c r="E30" s="381" t="n"/>
      <c r="F30" s="381">
        <f>IF((B30+C30+D30)&gt;48000,"OVER ALLOCATED",(B30+C30+D30)/48000)</f>
        <v/>
      </c>
      <c r="G30" s="386" t="n"/>
      <c r="H30" s="311" t="n"/>
      <c r="I30" s="383" t="n">
        <v>0</v>
      </c>
      <c r="J30" s="297" t="n">
        <v>1500</v>
      </c>
      <c r="K30" s="297" t="n"/>
    </row>
    <row r="31" ht="15.75" customHeight="1" s="709">
      <c r="A31" s="874" t="inlineStr">
        <is>
          <t xml:space="preserve">      Juv. Offender Counseling (1,500 SF)</t>
        </is>
      </c>
      <c r="B31" s="387" t="n"/>
      <c r="C31" s="337" t="n"/>
      <c r="D31" s="894" t="n">
        <v>1500</v>
      </c>
      <c r="E31" s="381" t="n"/>
      <c r="F31" s="381">
        <f>IF((B31+C31+D31)&gt;48000,"OVER ALLOCATED",(B31+C31+D31)/48000)</f>
        <v/>
      </c>
      <c r="G31" s="386" t="n"/>
      <c r="H31" s="311" t="n"/>
      <c r="I31" s="383" t="n">
        <v>0</v>
      </c>
      <c r="J31" s="297" t="n">
        <v>1500</v>
      </c>
      <c r="K31" s="297" t="n"/>
    </row>
    <row r="32" ht="15.75" customHeight="1" s="709">
      <c r="A32" s="889" t="inlineStr">
        <is>
          <t xml:space="preserve">      Police Sub-station (1,500 SF)</t>
        </is>
      </c>
      <c r="B32" s="388" t="n"/>
      <c r="C32" s="388" t="n"/>
      <c r="D32" s="895" t="n">
        <v>1500</v>
      </c>
      <c r="E32" s="390" t="n"/>
      <c r="F32" s="390">
        <f>IF((B32+C32+D32)&gt;48000,"OVER ALLOCATED",(B32+C32+D32)/48000)</f>
        <v/>
      </c>
      <c r="G32" s="391" t="n"/>
      <c r="H32" s="311" t="n"/>
      <c r="I32" s="383" t="n">
        <v>0</v>
      </c>
      <c r="J32" s="297" t="n">
        <v>1500</v>
      </c>
      <c r="K32" s="297" t="n"/>
    </row>
    <row r="33" ht="15.75" customHeight="1" s="709">
      <c r="A33" s="874" t="inlineStr">
        <is>
          <t xml:space="preserve">      Senior Center (6,000 SF)</t>
        </is>
      </c>
      <c r="B33" s="337" t="n"/>
      <c r="C33" s="337" t="n"/>
      <c r="D33" s="894" t="n">
        <v>0</v>
      </c>
      <c r="E33" s="381" t="n"/>
      <c r="F33" s="381">
        <f>IF((B33+C33+D33)&gt;48000,"OVER ALLOCATED",(B33+C33+D33)/48000)</f>
        <v/>
      </c>
      <c r="G33" s="386" t="n"/>
      <c r="H33" s="18" t="n"/>
      <c r="I33" s="383" t="n">
        <v>0</v>
      </c>
      <c r="J33" s="297" t="n">
        <v>6000</v>
      </c>
      <c r="K33" s="297" t="n"/>
    </row>
    <row r="34" ht="15.75" customHeight="1" s="709">
      <c r="A34" s="874" t="inlineStr">
        <is>
          <t xml:space="preserve">      Teen Center (5,000 SF)</t>
        </is>
      </c>
      <c r="B34" s="337" t="n"/>
      <c r="C34" s="337" t="n"/>
      <c r="D34" s="894" t="n">
        <v>0</v>
      </c>
      <c r="E34" s="381" t="n"/>
      <c r="F34" s="381">
        <f>IF((B34+C34+D34)&gt;48000,"OVER ALLOCATED",(B34+C34+D34)/48000)</f>
        <v/>
      </c>
      <c r="G34" s="386" t="n"/>
      <c r="H34" s="18" t="n"/>
      <c r="I34" s="383" t="n">
        <v>0</v>
      </c>
      <c r="J34" s="297" t="n">
        <v>5000</v>
      </c>
      <c r="K34" s="297" t="n"/>
    </row>
    <row r="35" ht="15.75" customHeight="1" s="709">
      <c r="A35" s="874" t="inlineStr">
        <is>
          <t xml:space="preserve">      Yorktown Bike Share (5,500 SF)</t>
        </is>
      </c>
      <c r="B35" s="337" t="n"/>
      <c r="C35" s="337" t="n"/>
      <c r="D35" s="894" t="n">
        <v>0</v>
      </c>
      <c r="E35" s="381" t="n"/>
      <c r="F35" s="381">
        <f>IF((B35+C35+D35)&gt;48000,"OVER ALLOCATED",(B35+C35+D35)/48000)</f>
        <v/>
      </c>
      <c r="G35" s="386" t="n"/>
      <c r="H35" s="18" t="n"/>
      <c r="I35" s="383" t="n">
        <v>0</v>
      </c>
      <c r="J35" s="297" t="n">
        <v>5500</v>
      </c>
      <c r="K35" s="297" t="n"/>
    </row>
    <row r="36" ht="15.75" customHeight="1" s="709">
      <c r="A36" s="874" t="inlineStr">
        <is>
          <t xml:space="preserve">      Artist Studios (10,000 SF) (footnote 3 &amp; footnote 5)</t>
        </is>
      </c>
      <c r="B36" s="337" t="n"/>
      <c r="C36" s="337" t="n"/>
      <c r="D36" s="894" t="n">
        <v>0</v>
      </c>
      <c r="E36" s="381" t="n"/>
      <c r="F36" s="381">
        <f>IF((B36+C36+D36)&gt;48000,"OVER ALLOCATED",(B36+C36+D36)/48000)</f>
        <v/>
      </c>
      <c r="G36" s="392">
        <f>IF(AND($D$18=$D$36,$D$36&gt;0),"***Please Set Artist Studios Space to Zero and See Footnote 3***","")</f>
        <v/>
      </c>
      <c r="H36" s="18" t="n"/>
      <c r="I36" s="383" t="n">
        <v>0</v>
      </c>
      <c r="J36" s="297" t="n">
        <v>10000</v>
      </c>
      <c r="K36" s="297" t="n"/>
    </row>
    <row r="37" ht="15.75" customHeight="1" s="709">
      <c r="A37" s="874" t="inlineStr">
        <is>
          <t xml:space="preserve">      Univ. Classrooms (15,000 SF) (footnote 4 &amp; footnote 5)</t>
        </is>
      </c>
      <c r="B37" s="337" t="n"/>
      <c r="C37" s="337" t="n"/>
      <c r="D37" s="894" t="n">
        <v>0</v>
      </c>
      <c r="E37" s="381" t="n"/>
      <c r="F37" s="381">
        <f>IF((B37+C37+D37)&gt;48000,"OVER ALLOCATED",(B37+C37+D37)/48000)</f>
        <v/>
      </c>
      <c r="G37" s="392">
        <f>IF(AND($D$19=$D$37,$D$37&gt;0),"*Please Set Univ. Classrooms Space to Zero and See Footnote 4*","")</f>
        <v/>
      </c>
      <c r="H37" s="311" t="n"/>
      <c r="I37" s="383" t="n">
        <v>0</v>
      </c>
      <c r="J37" s="297" t="n">
        <v>15000</v>
      </c>
      <c r="K37" s="297" t="n"/>
    </row>
    <row r="38" ht="15.75" customHeight="1" s="709">
      <c r="A38" s="874" t="inlineStr">
        <is>
          <t xml:space="preserve">      Office (remainder)</t>
        </is>
      </c>
      <c r="B38" s="896">
        <f>IF((48000-SUM(C24:D37))&lt;0,"OVERBUILT",48000-SUM(C24:D37))</f>
        <v/>
      </c>
      <c r="C38" s="896" t="n"/>
      <c r="D38" s="896" t="n"/>
      <c r="E38" s="337" t="n"/>
      <c r="F38" s="381">
        <f>IF((B38+C38+D38)&gt;48000,"OVER ALLOCATED",(B38+C38+D38)/48000)</f>
        <v/>
      </c>
      <c r="G38" s="386" t="n"/>
      <c r="H38" s="311" t="n"/>
      <c r="I38" s="297" t="n"/>
      <c r="J38" s="297" t="n"/>
      <c r="K38" s="18" t="n"/>
    </row>
    <row r="39" ht="15.75" customHeight="1" s="709">
      <c r="A39" s="368" t="inlineStr">
        <is>
          <t>TOTALS</t>
        </is>
      </c>
      <c r="B39" s="897">
        <f>SUM(B24:B38)</f>
        <v/>
      </c>
      <c r="C39" s="897">
        <f>SUM(C24:C38)</f>
        <v/>
      </c>
      <c r="D39" s="897">
        <f>SUM(D24:D38)</f>
        <v/>
      </c>
      <c r="E39" s="897">
        <f>SUM(B39:D39)</f>
        <v/>
      </c>
      <c r="F39" s="316">
        <f>SUM(B39:D39)/48000</f>
        <v/>
      </c>
      <c r="G39" s="395" t="n"/>
      <c r="H39" s="311" t="n"/>
      <c r="I39" s="297" t="n"/>
      <c r="J39" s="297" t="n"/>
      <c r="K39" s="18" t="n"/>
    </row>
    <row r="40" ht="15.75" customHeight="1" s="709">
      <c r="A40" s="396" t="n"/>
      <c r="B40" s="882" t="inlineStr">
        <is>
          <t>Office</t>
        </is>
      </c>
      <c r="C40" s="882" t="inlineStr">
        <is>
          <t>Retail</t>
        </is>
      </c>
      <c r="D40" s="882" t="inlineStr">
        <is>
          <t>Community</t>
        </is>
      </c>
      <c r="E40" s="882" t="inlineStr">
        <is>
          <t>Total SF</t>
        </is>
      </c>
      <c r="F40" s="882" t="n"/>
      <c r="G40" s="898" t="n"/>
      <c r="H40" s="18" t="n"/>
      <c r="I40" s="297" t="n"/>
      <c r="J40" s="297" t="n"/>
      <c r="K40" s="18" t="n"/>
    </row>
    <row r="41" ht="15.75" customHeight="1" s="709">
      <c r="A41" s="899" t="inlineStr">
        <is>
          <t>TOTAL ADAPTIVE USES</t>
        </is>
      </c>
      <c r="B41" s="900">
        <f>SUM(B14,B21,B39)</f>
        <v/>
      </c>
      <c r="C41" s="900">
        <f>SUM(C14,C21,C39)</f>
        <v/>
      </c>
      <c r="D41" s="900">
        <f>SUM(D14,D21,D39)</f>
        <v/>
      </c>
      <c r="E41" s="900">
        <f>SUM(E14,E21,E39)</f>
        <v/>
      </c>
      <c r="F41" s="400" t="n"/>
      <c r="G41" s="401" t="n"/>
      <c r="H41" s="18" t="n"/>
      <c r="I41" s="297" t="n"/>
      <c r="J41" s="297" t="n"/>
      <c r="K41" s="18" t="n"/>
    </row>
    <row r="42" ht="15.75" customHeight="1" s="709">
      <c r="A42" s="18" t="n"/>
      <c r="B42" s="18" t="n"/>
      <c r="C42" s="18" t="n"/>
      <c r="D42" s="18" t="n"/>
      <c r="E42" s="18" t="n"/>
      <c r="F42" s="18" t="n"/>
      <c r="G42" s="18" t="n"/>
      <c r="H42" s="18" t="n"/>
      <c r="I42" s="297" t="n"/>
      <c r="J42" s="297" t="n"/>
      <c r="K42" s="18" t="n"/>
    </row>
    <row r="43" ht="15.75" customHeight="1" s="709">
      <c r="A43" s="858" t="inlineStr">
        <is>
          <t>Footnotes:</t>
        </is>
      </c>
      <c r="B43" s="299" t="n"/>
      <c r="C43" s="859" t="n"/>
      <c r="D43" s="859" t="n"/>
      <c r="E43" s="859" t="n"/>
      <c r="F43" s="859" t="n"/>
      <c r="G43" s="860" t="n"/>
      <c r="H43" s="18" t="n"/>
      <c r="I43" s="297" t="n"/>
      <c r="J43" s="297" t="n"/>
      <c r="K43" s="18" t="n"/>
    </row>
    <row r="44" ht="15.75" customHeight="1" s="709">
      <c r="A44" s="311" t="inlineStr">
        <is>
          <t>(1) Enter % to be Affordable. The Market Rate % will be calculated automatically.</t>
        </is>
      </c>
      <c r="B44" s="18" t="n"/>
      <c r="C44" s="18" t="n"/>
      <c r="D44" s="18" t="n"/>
      <c r="E44" s="18" t="n"/>
      <c r="F44" s="18" t="n"/>
      <c r="G44" s="18" t="n"/>
      <c r="H44" s="18" t="n"/>
      <c r="I44" s="297" t="n"/>
      <c r="J44" s="297" t="n"/>
      <c r="K44" s="18" t="n"/>
    </row>
    <row r="45" ht="15.75" customHeight="1" s="709">
      <c r="A45" s="402" t="inlineStr">
        <is>
          <t>(2) Rehab election must be made under Block #2 in Development by Block worksheet. If Homeless Shelter selected, both office and retail must be 0 SF.</t>
        </is>
      </c>
      <c r="B45" s="18" t="n"/>
      <c r="C45" s="18" t="n"/>
      <c r="D45" s="18" t="n"/>
      <c r="E45" s="18" t="n"/>
      <c r="F45" s="18" t="n"/>
      <c r="G45" s="18" t="n"/>
      <c r="H45" s="18" t="n"/>
      <c r="I45" s="297" t="n"/>
      <c r="J45" s="297" t="n"/>
      <c r="K45" s="18" t="n"/>
    </row>
    <row r="46" ht="15.75" customHeight="1" s="709">
      <c r="A46" s="402" t="inlineStr">
        <is>
          <t>(3) Artist studio space may not be located in both York Dry Goods and Victorian Row. The entire 10,000 SF must be in one building or the other.</t>
        </is>
      </c>
      <c r="B46" s="901" t="n"/>
      <c r="C46" s="18" t="n"/>
      <c r="D46" s="18" t="n"/>
      <c r="E46" s="18" t="n"/>
      <c r="F46" s="901" t="n"/>
      <c r="G46" s="18" t="n"/>
      <c r="H46" s="18" t="n"/>
      <c r="I46" s="297" t="n"/>
      <c r="J46" s="297" t="n"/>
      <c r="K46" s="18" t="n"/>
    </row>
    <row r="47" ht="15.75" customHeight="1" s="709">
      <c r="A47" s="402" t="inlineStr">
        <is>
          <t>(4) University classroom space may not be divided between York Dry Goods and Victorian Row. The entire 15,000 SF must be in one building or the other.</t>
        </is>
      </c>
      <c r="B47" s="18" t="n"/>
      <c r="C47" s="902" t="n"/>
      <c r="D47" s="18" t="n"/>
      <c r="E47" s="18" t="n"/>
      <c r="F47" s="18" t="n"/>
      <c r="G47" s="18" t="n"/>
      <c r="H47" s="18" t="n"/>
      <c r="I47" s="297" t="n"/>
      <c r="J47" s="297" t="n"/>
      <c r="K47" s="18" t="n"/>
    </row>
    <row r="48" ht="15.75" customHeight="1" s="709">
      <c r="A48" s="311" t="inlineStr">
        <is>
          <t>(5) University classroom and artist studio space not subsidized by the City.</t>
        </is>
      </c>
      <c r="B48" s="18" t="n"/>
      <c r="C48" s="18" t="n"/>
      <c r="D48" s="18" t="n"/>
      <c r="E48" s="18" t="n"/>
      <c r="F48" s="18" t="n"/>
      <c r="G48" s="18" t="n"/>
      <c r="H48" s="18" t="n"/>
      <c r="I48" s="297" t="n"/>
      <c r="J48" s="297" t="n"/>
      <c r="K48" s="18" t="n"/>
    </row>
    <row r="49" ht="15.75" customHeight="1" s="709">
      <c r="A49" s="18" t="n"/>
      <c r="B49" s="18" t="n"/>
      <c r="C49" s="18" t="n"/>
      <c r="D49" s="18" t="n"/>
      <c r="E49" s="18" t="n"/>
      <c r="F49" s="18" t="n"/>
      <c r="G49" s="18" t="n"/>
      <c r="H49" s="18" t="n"/>
      <c r="I49" s="383" t="n"/>
      <c r="J49" s="383" t="n"/>
      <c r="K49" s="18" t="n"/>
    </row>
    <row r="50" ht="12" customHeight="1" s="709">
      <c r="A50" s="18" t="n"/>
      <c r="B50" s="18" t="n"/>
      <c r="C50" s="18" t="n"/>
      <c r="D50" s="18" t="n"/>
      <c r="E50" s="18" t="n"/>
      <c r="F50" s="18" t="n"/>
      <c r="G50" s="18" t="n"/>
      <c r="H50" s="18" t="n"/>
      <c r="I50" s="383" t="n"/>
      <c r="J50" s="383" t="n"/>
      <c r="K50" s="18" t="n"/>
    </row>
    <row r="51" ht="15.75" customHeight="1" s="709">
      <c r="I51" s="384" t="n"/>
      <c r="J51" s="384" t="n"/>
    </row>
    <row r="52" ht="15.75" customHeight="1" s="709">
      <c r="I52" s="384" t="n"/>
      <c r="J52" s="384" t="n"/>
    </row>
    <row r="53" ht="15.75" customHeight="1" s="709">
      <c r="I53" s="384" t="n"/>
      <c r="J53" s="384" t="n"/>
    </row>
    <row r="54" ht="15.75" customHeight="1" s="709">
      <c r="I54" s="384" t="n"/>
      <c r="J54" s="384" t="n"/>
    </row>
    <row r="55" ht="15.75" customHeight="1" s="709">
      <c r="I55" s="384" t="n"/>
      <c r="J55" s="384" t="n"/>
    </row>
    <row r="56" ht="15.75" customHeight="1" s="709">
      <c r="I56" s="384" t="n"/>
      <c r="J56" s="384" t="n"/>
    </row>
    <row r="57" ht="15.75" customHeight="1" s="709">
      <c r="I57" s="384" t="n"/>
      <c r="J57" s="384" t="n"/>
    </row>
    <row r="58" ht="15.75" customHeight="1" s="709">
      <c r="I58" s="384" t="n"/>
      <c r="J58" s="384" t="n"/>
    </row>
    <row r="59" ht="15.75" customHeight="1" s="709">
      <c r="I59" s="384" t="n"/>
      <c r="J59" s="384" t="n"/>
    </row>
    <row r="60" ht="15.75" customHeight="1" s="709">
      <c r="I60" s="384" t="n"/>
      <c r="J60" s="384" t="n"/>
    </row>
    <row r="61" ht="15.75" customHeight="1" s="709">
      <c r="I61" s="384" t="n"/>
      <c r="J61" s="384" t="n"/>
    </row>
    <row r="62" ht="15.75" customHeight="1" s="709">
      <c r="I62" s="384" t="n"/>
      <c r="J62" s="384" t="n"/>
    </row>
    <row r="63" ht="15.75" customHeight="1" s="709">
      <c r="I63" s="384" t="n"/>
      <c r="J63" s="384" t="n"/>
    </row>
    <row r="64" ht="15.75" customHeight="1" s="709">
      <c r="I64" s="384" t="n"/>
      <c r="J64" s="384" t="n"/>
    </row>
    <row r="65" ht="15.75" customHeight="1" s="709">
      <c r="I65" s="384" t="n"/>
      <c r="J65" s="384" t="n"/>
    </row>
    <row r="66" ht="15.75" customHeight="1" s="709">
      <c r="I66" s="384" t="n"/>
      <c r="J66" s="384" t="n"/>
    </row>
    <row r="67" ht="15.75" customHeight="1" s="709">
      <c r="I67" s="384" t="n"/>
      <c r="J67" s="384" t="n"/>
    </row>
    <row r="68" ht="15.75" customHeight="1" s="709">
      <c r="I68" s="384" t="n"/>
      <c r="J68" s="384" t="n"/>
    </row>
    <row r="69" ht="15.75" customHeight="1" s="709">
      <c r="I69" s="384" t="n"/>
      <c r="J69" s="384" t="n"/>
    </row>
    <row r="70" ht="15.75" customHeight="1" s="709">
      <c r="I70" s="384" t="n"/>
      <c r="J70" s="384" t="n"/>
    </row>
    <row r="71" ht="15.75" customHeight="1" s="709">
      <c r="I71" s="384" t="n"/>
      <c r="J71" s="384" t="n"/>
    </row>
    <row r="72" ht="15.75" customHeight="1" s="709">
      <c r="I72" s="384" t="n"/>
      <c r="J72" s="384" t="n"/>
    </row>
    <row r="73" ht="15.75" customHeight="1" s="709">
      <c r="I73" s="384" t="n"/>
      <c r="J73" s="384" t="n"/>
    </row>
    <row r="74" ht="15.75" customHeight="1" s="709">
      <c r="I74" s="384" t="n"/>
      <c r="J74" s="384" t="n"/>
    </row>
    <row r="75" ht="15.75" customHeight="1" s="709">
      <c r="I75" s="384" t="n"/>
      <c r="J75" s="384" t="n"/>
    </row>
    <row r="76" ht="15.75" customHeight="1" s="709">
      <c r="I76" s="384" t="n"/>
      <c r="J76" s="384" t="n"/>
    </row>
    <row r="77" ht="15.75" customHeight="1" s="709">
      <c r="I77" s="384" t="n"/>
      <c r="J77" s="384" t="n"/>
    </row>
    <row r="78" ht="15.75" customHeight="1" s="709">
      <c r="I78" s="384" t="n"/>
      <c r="J78" s="384" t="n"/>
    </row>
    <row r="79" ht="15.75" customHeight="1" s="709">
      <c r="I79" s="384" t="n"/>
      <c r="J79" s="384" t="n"/>
    </row>
    <row r="80" ht="15.75" customHeight="1" s="709">
      <c r="I80" s="384" t="n"/>
      <c r="J80" s="384" t="n"/>
    </row>
    <row r="81" ht="15.75" customHeight="1" s="709">
      <c r="I81" s="384" t="n"/>
      <c r="J81" s="384" t="n"/>
    </row>
    <row r="82" ht="15.75" customHeight="1" s="709">
      <c r="I82" s="384" t="n"/>
      <c r="J82" s="384" t="n"/>
    </row>
    <row r="83" ht="15.75" customHeight="1" s="709">
      <c r="I83" s="384" t="n"/>
      <c r="J83" s="384" t="n"/>
    </row>
    <row r="84" ht="15.75" customHeight="1" s="709">
      <c r="I84" s="384" t="n"/>
      <c r="J84" s="384" t="n"/>
    </row>
    <row r="85" ht="15.75" customHeight="1" s="709">
      <c r="I85" s="384" t="n"/>
      <c r="J85" s="384" t="n"/>
    </row>
    <row r="86" ht="15.75" customHeight="1" s="709">
      <c r="I86" s="384" t="n"/>
      <c r="J86" s="384" t="n"/>
    </row>
    <row r="87" ht="15.75" customHeight="1" s="709">
      <c r="I87" s="384" t="n"/>
      <c r="J87" s="384" t="n"/>
    </row>
    <row r="88" ht="15.75" customHeight="1" s="709">
      <c r="I88" s="384" t="n"/>
      <c r="J88" s="384" t="n"/>
    </row>
    <row r="89" ht="15.75" customHeight="1" s="709">
      <c r="I89" s="384" t="n"/>
      <c r="J89" s="384" t="n"/>
    </row>
    <row r="90" ht="15.75" customHeight="1" s="709">
      <c r="I90" s="384" t="n"/>
      <c r="J90" s="384" t="n"/>
    </row>
    <row r="91" ht="15.75" customHeight="1" s="709">
      <c r="I91" s="384" t="n"/>
      <c r="J91" s="384" t="n"/>
    </row>
    <row r="92" ht="15.75" customHeight="1" s="709">
      <c r="I92" s="384" t="n"/>
      <c r="J92" s="384" t="n"/>
    </row>
    <row r="93" ht="15.75" customHeight="1" s="709">
      <c r="I93" s="384" t="n"/>
      <c r="J93" s="384" t="n"/>
    </row>
    <row r="94" ht="15.75" customHeight="1" s="709">
      <c r="I94" s="384" t="n"/>
      <c r="J94" s="384" t="n"/>
    </row>
    <row r="95" ht="15.75" customHeight="1" s="709">
      <c r="I95" s="384" t="n"/>
      <c r="J95" s="384" t="n"/>
    </row>
    <row r="96" ht="15.75" customHeight="1" s="709">
      <c r="I96" s="384" t="n"/>
      <c r="J96" s="384" t="n"/>
    </row>
    <row r="97" ht="15.75" customHeight="1" s="709">
      <c r="I97" s="384" t="n"/>
      <c r="J97" s="384" t="n"/>
    </row>
    <row r="98" ht="15.75" customHeight="1" s="709">
      <c r="I98" s="384" t="n"/>
      <c r="J98" s="384" t="n"/>
    </row>
    <row r="99" ht="15.75" customHeight="1" s="709">
      <c r="I99" s="384" t="n"/>
      <c r="J99" s="384" t="n"/>
    </row>
    <row r="100" ht="15.75" customHeight="1" s="709">
      <c r="I100" s="384" t="n"/>
      <c r="J100" s="384" t="n"/>
    </row>
    <row r="101" ht="15.75" customHeight="1" s="709">
      <c r="I101" s="384" t="n"/>
      <c r="J101" s="384" t="n"/>
    </row>
    <row r="102" ht="15.75" customHeight="1" s="709">
      <c r="I102" s="384" t="n"/>
      <c r="J102" s="384" t="n"/>
    </row>
    <row r="103" ht="15.75" customHeight="1" s="709">
      <c r="I103" s="384" t="n"/>
      <c r="J103" s="384" t="n"/>
    </row>
    <row r="104" ht="15.75" customHeight="1" s="709">
      <c r="I104" s="384" t="n"/>
      <c r="J104" s="384" t="n"/>
    </row>
    <row r="105" ht="15.75" customHeight="1" s="709">
      <c r="I105" s="384" t="n"/>
      <c r="J105" s="384" t="n"/>
    </row>
    <row r="106" ht="15.75" customHeight="1" s="709">
      <c r="I106" s="384" t="n"/>
      <c r="J106" s="384" t="n"/>
    </row>
    <row r="107" ht="15.75" customHeight="1" s="709">
      <c r="I107" s="384" t="n"/>
      <c r="J107" s="384" t="n"/>
    </row>
    <row r="108" ht="15.75" customHeight="1" s="709">
      <c r="I108" s="384" t="n"/>
      <c r="J108" s="384" t="n"/>
    </row>
    <row r="109" ht="15.75" customHeight="1" s="709">
      <c r="I109" s="384" t="n"/>
      <c r="J109" s="384" t="n"/>
    </row>
    <row r="110" ht="15.75" customHeight="1" s="709">
      <c r="I110" s="384" t="n"/>
      <c r="J110" s="384" t="n"/>
    </row>
    <row r="111" ht="15.75" customHeight="1" s="709">
      <c r="I111" s="384" t="n"/>
      <c r="J111" s="384" t="n"/>
    </row>
    <row r="112" ht="15.75" customHeight="1" s="709">
      <c r="I112" s="384" t="n"/>
      <c r="J112" s="384" t="n"/>
    </row>
    <row r="113" ht="15.75" customHeight="1" s="709">
      <c r="I113" s="384" t="n"/>
      <c r="J113" s="384" t="n"/>
    </row>
    <row r="114" ht="15.75" customHeight="1" s="709">
      <c r="I114" s="384" t="n"/>
      <c r="J114" s="384" t="n"/>
    </row>
    <row r="115" ht="15.75" customHeight="1" s="709">
      <c r="I115" s="384" t="n"/>
      <c r="J115" s="384" t="n"/>
    </row>
    <row r="116" ht="15.75" customHeight="1" s="709">
      <c r="I116" s="384" t="n"/>
      <c r="J116" s="384" t="n"/>
    </row>
    <row r="117" ht="15.75" customHeight="1" s="709">
      <c r="I117" s="384" t="n"/>
      <c r="J117" s="384" t="n"/>
    </row>
    <row r="118" ht="15.75" customHeight="1" s="709">
      <c r="I118" s="384" t="n"/>
      <c r="J118" s="384" t="n"/>
    </row>
    <row r="119" ht="15.75" customHeight="1" s="709">
      <c r="I119" s="384" t="n"/>
      <c r="J119" s="384" t="n"/>
    </row>
    <row r="120" ht="15.75" customHeight="1" s="709">
      <c r="I120" s="384" t="n"/>
      <c r="J120" s="384" t="n"/>
    </row>
    <row r="121" ht="15.75" customHeight="1" s="709">
      <c r="I121" s="384" t="n"/>
      <c r="J121" s="384" t="n"/>
    </row>
    <row r="122" ht="15.75" customHeight="1" s="709">
      <c r="I122" s="384" t="n"/>
      <c r="J122" s="384" t="n"/>
    </row>
    <row r="123" ht="15.75" customHeight="1" s="709">
      <c r="I123" s="384" t="n"/>
      <c r="J123" s="384" t="n"/>
    </row>
    <row r="124" ht="15.75" customHeight="1" s="709">
      <c r="I124" s="384" t="n"/>
      <c r="J124" s="384" t="n"/>
    </row>
    <row r="125" ht="15.75" customHeight="1" s="709">
      <c r="I125" s="384" t="n"/>
      <c r="J125" s="384" t="n"/>
    </row>
    <row r="126" ht="15.75" customHeight="1" s="709">
      <c r="I126" s="384" t="n"/>
      <c r="J126" s="384" t="n"/>
    </row>
    <row r="127" ht="15.75" customHeight="1" s="709">
      <c r="I127" s="384" t="n"/>
      <c r="J127" s="384" t="n"/>
    </row>
    <row r="128" ht="15.75" customHeight="1" s="709">
      <c r="I128" s="384" t="n"/>
      <c r="J128" s="384" t="n"/>
    </row>
    <row r="129" ht="15.75" customHeight="1" s="709">
      <c r="I129" s="384" t="n"/>
      <c r="J129" s="384" t="n"/>
    </row>
    <row r="130" ht="15.75" customHeight="1" s="709">
      <c r="I130" s="384" t="n"/>
      <c r="J130" s="384" t="n"/>
    </row>
    <row r="131" ht="15.75" customHeight="1" s="709">
      <c r="I131" s="384" t="n"/>
      <c r="J131" s="384" t="n"/>
    </row>
    <row r="132" ht="15.75" customHeight="1" s="709">
      <c r="I132" s="384" t="n"/>
      <c r="J132" s="384" t="n"/>
    </row>
    <row r="133" ht="15.75" customHeight="1" s="709">
      <c r="I133" s="384" t="n"/>
      <c r="J133" s="384" t="n"/>
    </row>
    <row r="134" ht="15.75" customHeight="1" s="709">
      <c r="I134" s="384" t="n"/>
      <c r="J134" s="384" t="n"/>
    </row>
    <row r="135" ht="15.75" customHeight="1" s="709">
      <c r="I135" s="384" t="n"/>
      <c r="J135" s="384" t="n"/>
    </row>
    <row r="136" ht="15.75" customHeight="1" s="709">
      <c r="I136" s="384" t="n"/>
      <c r="J136" s="384" t="n"/>
    </row>
    <row r="137" ht="15.75" customHeight="1" s="709">
      <c r="I137" s="384" t="n"/>
      <c r="J137" s="384" t="n"/>
    </row>
    <row r="138" ht="15.75" customHeight="1" s="709">
      <c r="I138" s="384" t="n"/>
      <c r="J138" s="384" t="n"/>
    </row>
    <row r="139" ht="15.75" customHeight="1" s="709">
      <c r="I139" s="384" t="n"/>
      <c r="J139" s="384" t="n"/>
    </row>
    <row r="140" ht="15.75" customHeight="1" s="709">
      <c r="I140" s="384" t="n"/>
      <c r="J140" s="384" t="n"/>
    </row>
    <row r="141" ht="15.75" customHeight="1" s="709">
      <c r="I141" s="384" t="n"/>
      <c r="J141" s="384" t="n"/>
    </row>
    <row r="142" ht="15.75" customHeight="1" s="709">
      <c r="I142" s="384" t="n"/>
      <c r="J142" s="384" t="n"/>
    </row>
    <row r="143" ht="15.75" customHeight="1" s="709">
      <c r="I143" s="384" t="n"/>
      <c r="J143" s="384" t="n"/>
    </row>
    <row r="144" ht="15.75" customHeight="1" s="709">
      <c r="I144" s="384" t="n"/>
      <c r="J144" s="384" t="n"/>
    </row>
    <row r="145" ht="15.75" customHeight="1" s="709">
      <c r="I145" s="384" t="n"/>
      <c r="J145" s="384" t="n"/>
    </row>
    <row r="146" ht="15.75" customHeight="1" s="709">
      <c r="I146" s="384" t="n"/>
      <c r="J146" s="384" t="n"/>
    </row>
    <row r="147" ht="15.75" customHeight="1" s="709">
      <c r="I147" s="384" t="n"/>
      <c r="J147" s="384" t="n"/>
    </row>
    <row r="148" ht="15.75" customHeight="1" s="709">
      <c r="I148" s="384" t="n"/>
      <c r="J148" s="384" t="n"/>
    </row>
    <row r="149" ht="15.75" customHeight="1" s="709">
      <c r="I149" s="384" t="n"/>
      <c r="J149" s="384" t="n"/>
    </row>
    <row r="150" ht="15.75" customHeight="1" s="709">
      <c r="I150" s="384" t="n"/>
      <c r="J150" s="384" t="n"/>
    </row>
    <row r="151" ht="15.75" customHeight="1" s="709">
      <c r="I151" s="384" t="n"/>
      <c r="J151" s="384" t="n"/>
    </row>
    <row r="152" ht="15.75" customHeight="1" s="709">
      <c r="I152" s="384" t="n"/>
      <c r="J152" s="384" t="n"/>
    </row>
    <row r="153" ht="15.75" customHeight="1" s="709">
      <c r="I153" s="384" t="n"/>
      <c r="J153" s="384" t="n"/>
    </row>
    <row r="154" ht="15.75" customHeight="1" s="709">
      <c r="I154" s="384" t="n"/>
      <c r="J154" s="384" t="n"/>
    </row>
    <row r="155" ht="15.75" customHeight="1" s="709">
      <c r="I155" s="384" t="n"/>
      <c r="J155" s="384" t="n"/>
    </row>
    <row r="156" ht="15.75" customHeight="1" s="709">
      <c r="I156" s="384" t="n"/>
      <c r="J156" s="384" t="n"/>
    </row>
    <row r="157" ht="15.75" customHeight="1" s="709">
      <c r="I157" s="384" t="n"/>
      <c r="J157" s="384" t="n"/>
    </row>
    <row r="158" ht="15.75" customHeight="1" s="709">
      <c r="I158" s="384" t="n"/>
      <c r="J158" s="384" t="n"/>
    </row>
    <row r="159" ht="15.75" customHeight="1" s="709">
      <c r="I159" s="384" t="n"/>
      <c r="J159" s="384" t="n"/>
    </row>
    <row r="160" ht="15.75" customHeight="1" s="709">
      <c r="I160" s="384" t="n"/>
      <c r="J160" s="384" t="n"/>
    </row>
    <row r="161" ht="15.75" customHeight="1" s="709">
      <c r="I161" s="384" t="n"/>
      <c r="J161" s="384" t="n"/>
    </row>
    <row r="162" ht="15.75" customHeight="1" s="709">
      <c r="I162" s="384" t="n"/>
      <c r="J162" s="384" t="n"/>
    </row>
    <row r="163" ht="15.75" customHeight="1" s="709">
      <c r="I163" s="384" t="n"/>
      <c r="J163" s="384" t="n"/>
    </row>
    <row r="164" ht="15.75" customHeight="1" s="709">
      <c r="I164" s="384" t="n"/>
      <c r="J164" s="384" t="n"/>
    </row>
    <row r="165" ht="15.75" customHeight="1" s="709">
      <c r="I165" s="384" t="n"/>
      <c r="J165" s="384" t="n"/>
    </row>
    <row r="166" ht="15.75" customHeight="1" s="709">
      <c r="I166" s="384" t="n"/>
      <c r="J166" s="384" t="n"/>
    </row>
    <row r="167" ht="15.75" customHeight="1" s="709">
      <c r="I167" s="384" t="n"/>
      <c r="J167" s="384" t="n"/>
    </row>
    <row r="168" ht="15.75" customHeight="1" s="709">
      <c r="I168" s="384" t="n"/>
      <c r="J168" s="384" t="n"/>
    </row>
    <row r="169" ht="15.75" customHeight="1" s="709">
      <c r="I169" s="384" t="n"/>
      <c r="J169" s="384" t="n"/>
    </row>
    <row r="170" ht="15.75" customHeight="1" s="709">
      <c r="I170" s="384" t="n"/>
      <c r="J170" s="384" t="n"/>
    </row>
    <row r="171" ht="15.75" customHeight="1" s="709">
      <c r="I171" s="384" t="n"/>
      <c r="J171" s="384" t="n"/>
    </row>
    <row r="172" ht="15.75" customHeight="1" s="709">
      <c r="I172" s="384" t="n"/>
      <c r="J172" s="384" t="n"/>
    </row>
    <row r="173" ht="15.75" customHeight="1" s="709">
      <c r="I173" s="384" t="n"/>
      <c r="J173" s="384" t="n"/>
    </row>
    <row r="174" ht="15.75" customHeight="1" s="709">
      <c r="I174" s="384" t="n"/>
      <c r="J174" s="384" t="n"/>
    </row>
    <row r="175" ht="15.75" customHeight="1" s="709">
      <c r="I175" s="384" t="n"/>
      <c r="J175" s="384" t="n"/>
    </row>
    <row r="176" ht="15.75" customHeight="1" s="709">
      <c r="I176" s="384" t="n"/>
      <c r="J176" s="384" t="n"/>
    </row>
    <row r="177" ht="15.75" customHeight="1" s="709">
      <c r="I177" s="384" t="n"/>
      <c r="J177" s="384" t="n"/>
    </row>
    <row r="178" ht="15.75" customHeight="1" s="709">
      <c r="I178" s="384" t="n"/>
      <c r="J178" s="384" t="n"/>
    </row>
    <row r="179" ht="15.75" customHeight="1" s="709">
      <c r="I179" s="384" t="n"/>
      <c r="J179" s="384" t="n"/>
    </row>
    <row r="180" ht="15.75" customHeight="1" s="709">
      <c r="I180" s="384" t="n"/>
      <c r="J180" s="384" t="n"/>
    </row>
    <row r="181" ht="15.75" customHeight="1" s="709">
      <c r="I181" s="384" t="n"/>
      <c r="J181" s="384" t="n"/>
    </row>
    <row r="182" ht="15.75" customHeight="1" s="709">
      <c r="I182" s="384" t="n"/>
      <c r="J182" s="384" t="n"/>
    </row>
    <row r="183" ht="15.75" customHeight="1" s="709">
      <c r="I183" s="384" t="n"/>
      <c r="J183" s="384" t="n"/>
    </row>
    <row r="184" ht="15.75" customHeight="1" s="709">
      <c r="I184" s="384" t="n"/>
      <c r="J184" s="384" t="n"/>
    </row>
    <row r="185" ht="15.75" customHeight="1" s="709">
      <c r="I185" s="384" t="n"/>
      <c r="J185" s="384" t="n"/>
    </row>
    <row r="186" ht="15.75" customHeight="1" s="709">
      <c r="I186" s="384" t="n"/>
      <c r="J186" s="384" t="n"/>
    </row>
    <row r="187" ht="15.75" customHeight="1" s="709">
      <c r="I187" s="384" t="n"/>
      <c r="J187" s="384" t="n"/>
    </row>
    <row r="188" ht="15.75" customHeight="1" s="709">
      <c r="I188" s="384" t="n"/>
      <c r="J188" s="384" t="n"/>
    </row>
    <row r="189" ht="15.75" customHeight="1" s="709">
      <c r="I189" s="384" t="n"/>
      <c r="J189" s="384" t="n"/>
    </row>
    <row r="190" ht="15.75" customHeight="1" s="709">
      <c r="I190" s="384" t="n"/>
      <c r="J190" s="384" t="n"/>
    </row>
    <row r="191" ht="15.75" customHeight="1" s="709">
      <c r="I191" s="384" t="n"/>
      <c r="J191" s="384" t="n"/>
    </row>
    <row r="192" ht="15.75" customHeight="1" s="709">
      <c r="I192" s="384" t="n"/>
      <c r="J192" s="384" t="n"/>
    </row>
    <row r="193" ht="15.75" customHeight="1" s="709">
      <c r="I193" s="384" t="n"/>
      <c r="J193" s="384" t="n"/>
    </row>
    <row r="194" ht="15.75" customHeight="1" s="709">
      <c r="I194" s="384" t="n"/>
      <c r="J194" s="384" t="n"/>
    </row>
    <row r="195" ht="15.75" customHeight="1" s="709">
      <c r="I195" s="384" t="n"/>
      <c r="J195" s="384" t="n"/>
    </row>
    <row r="196" ht="15.75" customHeight="1" s="709">
      <c r="I196" s="384" t="n"/>
      <c r="J196" s="384" t="n"/>
    </row>
    <row r="197" ht="15.75" customHeight="1" s="709">
      <c r="I197" s="384" t="n"/>
      <c r="J197" s="384" t="n"/>
    </row>
    <row r="198" ht="15.75" customHeight="1" s="709">
      <c r="I198" s="384" t="n"/>
      <c r="J198" s="384" t="n"/>
    </row>
    <row r="199" ht="15.75" customHeight="1" s="709">
      <c r="I199" s="384" t="n"/>
      <c r="J199" s="384" t="n"/>
    </row>
    <row r="200" ht="15.75" customHeight="1" s="709">
      <c r="I200" s="384" t="n"/>
      <c r="J200" s="384" t="n"/>
    </row>
    <row r="201" ht="15.75" customHeight="1" s="709">
      <c r="I201" s="384" t="n"/>
      <c r="J201" s="384" t="n"/>
    </row>
    <row r="202" ht="15.75" customHeight="1" s="709">
      <c r="I202" s="384" t="n"/>
      <c r="J202" s="384" t="n"/>
    </row>
    <row r="203" ht="15.75" customHeight="1" s="709">
      <c r="I203" s="384" t="n"/>
      <c r="J203" s="384" t="n"/>
    </row>
    <row r="204" ht="15.75" customHeight="1" s="709">
      <c r="I204" s="384" t="n"/>
      <c r="J204" s="384" t="n"/>
    </row>
    <row r="205" ht="15.75" customHeight="1" s="709">
      <c r="I205" s="384" t="n"/>
      <c r="J205" s="384" t="n"/>
    </row>
    <row r="206" ht="15.75" customHeight="1" s="709">
      <c r="I206" s="384" t="n"/>
      <c r="J206" s="384" t="n"/>
    </row>
    <row r="207" ht="15.75" customHeight="1" s="709">
      <c r="I207" s="384" t="n"/>
      <c r="J207" s="384" t="n"/>
    </row>
    <row r="208" ht="15.75" customHeight="1" s="709">
      <c r="I208" s="384" t="n"/>
      <c r="J208" s="384" t="n"/>
    </row>
    <row r="209" ht="15.75" customHeight="1" s="709">
      <c r="I209" s="384" t="n"/>
      <c r="J209" s="384" t="n"/>
    </row>
    <row r="210" ht="15.75" customHeight="1" s="709">
      <c r="I210" s="384" t="n"/>
      <c r="J210" s="384" t="n"/>
    </row>
    <row r="211" ht="15.75" customHeight="1" s="709">
      <c r="I211" s="384" t="n"/>
      <c r="J211" s="384" t="n"/>
    </row>
    <row r="212" ht="15.75" customHeight="1" s="709">
      <c r="I212" s="384" t="n"/>
      <c r="J212" s="384" t="n"/>
    </row>
    <row r="213" ht="15.75" customHeight="1" s="709">
      <c r="I213" s="384" t="n"/>
      <c r="J213" s="384" t="n"/>
    </row>
    <row r="214" ht="15.75" customHeight="1" s="709">
      <c r="I214" s="384" t="n"/>
      <c r="J214" s="384" t="n"/>
    </row>
    <row r="215" ht="15.75" customHeight="1" s="709">
      <c r="I215" s="384" t="n"/>
      <c r="J215" s="384" t="n"/>
    </row>
    <row r="216" ht="15.75" customHeight="1" s="709">
      <c r="I216" s="384" t="n"/>
      <c r="J216" s="384" t="n"/>
    </row>
    <row r="217" ht="15.75" customHeight="1" s="709">
      <c r="I217" s="384" t="n"/>
      <c r="J217" s="384" t="n"/>
    </row>
    <row r="218" ht="15.75" customHeight="1" s="709">
      <c r="I218" s="384" t="n"/>
      <c r="J218" s="384" t="n"/>
    </row>
    <row r="219" ht="15.75" customHeight="1" s="709">
      <c r="I219" s="384" t="n"/>
      <c r="J219" s="384" t="n"/>
    </row>
    <row r="220" ht="15.75" customHeight="1" s="709">
      <c r="I220" s="384" t="n"/>
      <c r="J220" s="384" t="n"/>
    </row>
    <row r="221" ht="15.75" customHeight="1" s="709">
      <c r="I221" s="384" t="n"/>
      <c r="J221" s="384" t="n"/>
    </row>
    <row r="222" ht="15.75" customHeight="1" s="709">
      <c r="I222" s="384" t="n"/>
      <c r="J222" s="384" t="n"/>
    </row>
    <row r="223" ht="15.75" customHeight="1" s="709">
      <c r="I223" s="384" t="n"/>
      <c r="J223" s="384" t="n"/>
    </row>
    <row r="224" ht="15.75" customHeight="1" s="709">
      <c r="I224" s="384" t="n"/>
      <c r="J224" s="384" t="n"/>
    </row>
    <row r="225" ht="15.75" customHeight="1" s="709">
      <c r="I225" s="384" t="n"/>
      <c r="J225" s="384" t="n"/>
    </row>
    <row r="226" ht="15.75" customHeight="1" s="709">
      <c r="I226" s="384" t="n"/>
      <c r="J226" s="384" t="n"/>
    </row>
    <row r="227" ht="15.75" customHeight="1" s="709">
      <c r="I227" s="384" t="n"/>
      <c r="J227" s="384" t="n"/>
    </row>
    <row r="228" ht="15.75" customHeight="1" s="709">
      <c r="I228" s="384" t="n"/>
      <c r="J228" s="384" t="n"/>
    </row>
    <row r="229" ht="15.75" customHeight="1" s="709">
      <c r="I229" s="384" t="n"/>
      <c r="J229" s="384" t="n"/>
    </row>
    <row r="230" ht="15.75" customHeight="1" s="709">
      <c r="I230" s="384" t="n"/>
      <c r="J230" s="384" t="n"/>
    </row>
    <row r="231" ht="15.75" customHeight="1" s="709">
      <c r="I231" s="384" t="n"/>
      <c r="J231" s="384" t="n"/>
    </row>
    <row r="232" ht="15.75" customHeight="1" s="709">
      <c r="I232" s="384" t="n"/>
      <c r="J232" s="384" t="n"/>
    </row>
    <row r="233" ht="15.75" customHeight="1" s="709">
      <c r="I233" s="384" t="n"/>
      <c r="J233" s="384" t="n"/>
    </row>
    <row r="234" ht="15.75" customHeight="1" s="709">
      <c r="I234" s="384" t="n"/>
      <c r="J234" s="384" t="n"/>
    </row>
    <row r="235" ht="15.75" customHeight="1" s="709">
      <c r="I235" s="384" t="n"/>
      <c r="J235" s="384" t="n"/>
    </row>
    <row r="236" ht="15.75" customHeight="1" s="709">
      <c r="I236" s="384" t="n"/>
      <c r="J236" s="384" t="n"/>
    </row>
    <row r="237" ht="15.75" customHeight="1" s="709">
      <c r="I237" s="384" t="n"/>
      <c r="J237" s="384" t="n"/>
    </row>
    <row r="238" ht="15.75" customHeight="1" s="709">
      <c r="I238" s="384" t="n"/>
      <c r="J238" s="384" t="n"/>
    </row>
    <row r="239" ht="15.75" customHeight="1" s="709">
      <c r="I239" s="384" t="n"/>
      <c r="J239" s="384" t="n"/>
    </row>
    <row r="240" ht="15.75" customHeight="1" s="709">
      <c r="I240" s="384" t="n"/>
      <c r="J240" s="384" t="n"/>
    </row>
    <row r="241" ht="15.75" customHeight="1" s="709">
      <c r="I241" s="384" t="n"/>
      <c r="J241" s="384" t="n"/>
    </row>
    <row r="242" ht="15.75" customHeight="1" s="709">
      <c r="I242" s="384" t="n"/>
      <c r="J242" s="384" t="n"/>
    </row>
    <row r="243" ht="15.75" customHeight="1" s="709">
      <c r="I243" s="384" t="n"/>
      <c r="J243" s="384" t="n"/>
    </row>
    <row r="244" ht="15.75" customHeight="1" s="709">
      <c r="I244" s="384" t="n"/>
      <c r="J244" s="384" t="n"/>
    </row>
    <row r="245" ht="15.75" customHeight="1" s="709">
      <c r="I245" s="384" t="n"/>
      <c r="J245" s="384" t="n"/>
    </row>
    <row r="246" ht="15.75" customHeight="1" s="709">
      <c r="I246" s="384" t="n"/>
      <c r="J246" s="384" t="n"/>
    </row>
    <row r="247" ht="15.75" customHeight="1" s="709">
      <c r="I247" s="384" t="n"/>
      <c r="J247" s="384" t="n"/>
    </row>
    <row r="248" ht="15.75" customHeight="1" s="709">
      <c r="I248" s="384" t="n"/>
      <c r="J248" s="384" t="n"/>
    </row>
    <row r="249" ht="15.75" customHeight="1" s="709"/>
    <row r="250" ht="15.75" customHeight="1" s="709"/>
    <row r="251" ht="15.75" customHeight="1" s="709"/>
    <row r="252" ht="15.75" customHeight="1" s="709"/>
    <row r="253" ht="15.75" customHeight="1" s="709"/>
    <row r="254" ht="15.75" customHeight="1" s="709"/>
    <row r="255" ht="15.75" customHeight="1" s="709"/>
    <row r="256" ht="15.75" customHeight="1" s="709"/>
    <row r="257" ht="15.75" customHeight="1" s="709"/>
    <row r="258" ht="15.75" customHeight="1" s="709"/>
    <row r="259" ht="15.75" customHeight="1" s="709"/>
    <row r="260" ht="15.75" customHeight="1" s="709"/>
    <row r="261" ht="15.75" customHeight="1" s="709"/>
    <row r="262" ht="15.75" customHeight="1" s="709"/>
    <row r="263" ht="15.75" customHeight="1" s="709"/>
    <row r="264" ht="15.75" customHeight="1" s="709"/>
    <row r="265" ht="15.75" customHeight="1" s="709"/>
    <row r="266" ht="15.75" customHeight="1" s="709"/>
    <row r="267" ht="15.75" customHeight="1" s="709"/>
    <row r="268" ht="15.75" customHeight="1" s="709"/>
    <row r="269" ht="15.75" customHeight="1" s="709"/>
    <row r="270" ht="15.75" customHeight="1" s="709"/>
    <row r="271" ht="15.75" customHeight="1" s="709"/>
    <row r="272" ht="15.75" customHeight="1" s="709"/>
    <row r="273" ht="15.75" customHeight="1" s="709"/>
    <row r="274" ht="15.75" customHeight="1" s="709"/>
    <row r="275" ht="15.75" customHeight="1" s="709"/>
    <row r="276" ht="15.75" customHeight="1" s="709"/>
    <row r="277" ht="15.75" customHeight="1" s="709"/>
    <row r="278" ht="15.75" customHeight="1" s="709"/>
    <row r="279" ht="15.75" customHeight="1" s="709"/>
    <row r="280" ht="15.75" customHeight="1" s="709"/>
    <row r="281" ht="15.75" customHeight="1" s="709"/>
    <row r="282" ht="15.75" customHeight="1" s="709"/>
    <row r="283" ht="15.75" customHeight="1" s="709"/>
    <row r="284" ht="15.75" customHeight="1" s="709"/>
    <row r="285" ht="15.75" customHeight="1" s="709"/>
    <row r="286" ht="15.75" customHeight="1" s="709"/>
    <row r="287" ht="15.75" customHeight="1" s="709"/>
    <row r="288" ht="15.75" customHeight="1" s="709"/>
    <row r="289" ht="15.75" customHeight="1" s="709"/>
    <row r="290" ht="15.75" customHeight="1" s="709"/>
    <row r="291" ht="15.75" customHeight="1" s="709"/>
    <row r="292" ht="15.75" customHeight="1" s="709"/>
    <row r="293" ht="15.75" customHeight="1" s="709"/>
    <row r="294" ht="15.75" customHeight="1" s="709"/>
    <row r="295" ht="15.75" customHeight="1" s="709"/>
    <row r="296" ht="15.75" customHeight="1" s="709"/>
    <row r="297" ht="15.75" customHeight="1" s="709"/>
    <row r="298" ht="15.75" customHeight="1" s="709"/>
    <row r="299" ht="15.75" customHeight="1" s="709"/>
    <row r="300" ht="15.75" customHeight="1" s="709"/>
    <row r="301" ht="15.75" customHeight="1" s="709"/>
    <row r="302" ht="15.75" customHeight="1" s="709"/>
    <row r="303" ht="15.75" customHeight="1" s="709"/>
    <row r="304" ht="15.75" customHeight="1" s="709"/>
    <row r="305" ht="15.75" customHeight="1" s="709"/>
    <row r="306" ht="15.75" customHeight="1" s="709"/>
    <row r="307" ht="15.75" customHeight="1" s="709"/>
    <row r="308" ht="15.75" customHeight="1" s="709"/>
    <row r="309" ht="15.75" customHeight="1" s="709"/>
    <row r="310" ht="15.75" customHeight="1" s="709"/>
    <row r="311" ht="15.75" customHeight="1" s="709"/>
    <row r="312" ht="15.75" customHeight="1" s="709"/>
    <row r="313" ht="15.75" customHeight="1" s="709"/>
    <row r="314" ht="15.75" customHeight="1" s="709"/>
    <row r="315" ht="15.75" customHeight="1" s="709"/>
    <row r="316" ht="15.75" customHeight="1" s="709"/>
    <row r="317" ht="15.75" customHeight="1" s="709"/>
    <row r="318" ht="15.75" customHeight="1" s="709"/>
    <row r="319" ht="15.75" customHeight="1" s="709"/>
    <row r="320" ht="15.75" customHeight="1" s="709"/>
    <row r="321" ht="15.75" customHeight="1" s="709"/>
    <row r="322" ht="15.75" customHeight="1" s="709"/>
    <row r="323" ht="15.75" customHeight="1" s="709"/>
    <row r="324" ht="15.75" customHeight="1" s="709"/>
    <row r="325" ht="15.75" customHeight="1" s="709"/>
    <row r="326" ht="15.75" customHeight="1" s="709"/>
    <row r="327" ht="15.75" customHeight="1" s="709"/>
    <row r="328" ht="15.75" customHeight="1" s="709"/>
    <row r="329" ht="15.75" customHeight="1" s="709"/>
    <row r="330" ht="15.75" customHeight="1" s="709"/>
    <row r="331" ht="15.75" customHeight="1" s="709"/>
    <row r="332" ht="15.75" customHeight="1" s="709"/>
    <row r="333" ht="15.75" customHeight="1" s="709"/>
    <row r="334" ht="15.75" customHeight="1" s="709"/>
    <row r="335" ht="15.75" customHeight="1" s="709"/>
    <row r="336" ht="15.75" customHeight="1" s="709"/>
    <row r="337" ht="15.75" customHeight="1" s="709"/>
    <row r="338" ht="15.75" customHeight="1" s="709"/>
    <row r="339" ht="15.75" customHeight="1" s="709"/>
    <row r="340" ht="15.75" customHeight="1" s="709"/>
    <row r="341" ht="15.75" customHeight="1" s="709"/>
    <row r="342" ht="15.75" customHeight="1" s="709"/>
    <row r="343" ht="15.75" customHeight="1" s="709"/>
    <row r="344" ht="15.75" customHeight="1" s="709"/>
    <row r="345" ht="15.75" customHeight="1" s="709"/>
    <row r="346" ht="15.75" customHeight="1" s="709"/>
    <row r="347" ht="15.75" customHeight="1" s="709"/>
    <row r="348" ht="15.75" customHeight="1" s="709"/>
    <row r="349" ht="15.75" customHeight="1" s="709"/>
    <row r="350" ht="15.75" customHeight="1" s="709"/>
    <row r="351" ht="15.75" customHeight="1" s="709"/>
    <row r="352" ht="15.75" customHeight="1" s="709"/>
    <row r="353" ht="15.75" customHeight="1" s="709"/>
    <row r="354" ht="15.75" customHeight="1" s="709"/>
    <row r="355" ht="15.75" customHeight="1" s="709"/>
    <row r="356" ht="15.75" customHeight="1" s="709"/>
    <row r="357" ht="15.75" customHeight="1" s="709"/>
    <row r="358" ht="15.75" customHeight="1" s="709"/>
    <row r="359" ht="15.75" customHeight="1" s="709"/>
    <row r="360" ht="15.75" customHeight="1" s="709"/>
    <row r="361" ht="15.75" customHeight="1" s="709"/>
    <row r="362" ht="15.75" customHeight="1" s="709"/>
    <row r="363" ht="15.75" customHeight="1" s="709"/>
    <row r="364" ht="15.75" customHeight="1" s="709"/>
    <row r="365" ht="15.75" customHeight="1" s="709"/>
    <row r="366" ht="15.75" customHeight="1" s="709"/>
    <row r="367" ht="15.75" customHeight="1" s="709"/>
    <row r="368" ht="15.75" customHeight="1" s="709"/>
    <row r="369" ht="15.75" customHeight="1" s="709"/>
    <row r="370" ht="15.75" customHeight="1" s="709"/>
    <row r="371" ht="15.75" customHeight="1" s="709"/>
    <row r="372" ht="15.75" customHeight="1" s="709"/>
    <row r="373" ht="15.75" customHeight="1" s="709"/>
    <row r="374" ht="15.75" customHeight="1" s="709"/>
    <row r="375" ht="15.75" customHeight="1" s="709"/>
    <row r="376" ht="15.75" customHeight="1" s="709"/>
    <row r="377" ht="15.75" customHeight="1" s="709"/>
    <row r="378" ht="15.75" customHeight="1" s="709"/>
    <row r="379" ht="15.75" customHeight="1" s="709"/>
    <row r="380" ht="15.75" customHeight="1" s="709"/>
    <row r="381" ht="15.75" customHeight="1" s="709"/>
    <row r="382" ht="15.75" customHeight="1" s="709"/>
    <row r="383" ht="15.75" customHeight="1" s="709"/>
    <row r="384" ht="15.75" customHeight="1" s="709"/>
    <row r="385" ht="15.75" customHeight="1" s="709"/>
    <row r="386" ht="15.75" customHeight="1" s="709"/>
    <row r="387" ht="15.75" customHeight="1" s="709"/>
    <row r="388" ht="15.75" customHeight="1" s="709"/>
    <row r="389" ht="15.75" customHeight="1" s="709"/>
    <row r="390" ht="15.75" customHeight="1" s="709"/>
    <row r="391" ht="15.75" customHeight="1" s="709"/>
    <row r="392" ht="15.75" customHeight="1" s="709"/>
    <row r="393" ht="15.75" customHeight="1" s="709"/>
    <row r="394" ht="15.75" customHeight="1" s="709"/>
    <row r="395" ht="15.75" customHeight="1" s="709"/>
    <row r="396" ht="15.75" customHeight="1" s="709"/>
    <row r="397" ht="15.75" customHeight="1" s="709"/>
    <row r="398" ht="15.75" customHeight="1" s="709"/>
    <row r="399" ht="15.75" customHeight="1" s="709"/>
    <row r="400" ht="15.75" customHeight="1" s="709"/>
    <row r="401" ht="15.75" customHeight="1" s="709"/>
    <row r="402" ht="15.75" customHeight="1" s="709"/>
    <row r="403" ht="15.75" customHeight="1" s="709"/>
    <row r="404" ht="15.75" customHeight="1" s="709"/>
    <row r="405" ht="15.75" customHeight="1" s="709"/>
    <row r="406" ht="15.75" customHeight="1" s="709"/>
    <row r="407" ht="15.75" customHeight="1" s="709"/>
    <row r="408" ht="15.75" customHeight="1" s="709"/>
    <row r="409" ht="15.75" customHeight="1" s="709"/>
    <row r="410" ht="15.75" customHeight="1" s="709"/>
    <row r="411" ht="15.75" customHeight="1" s="709"/>
    <row r="412" ht="15.75" customHeight="1" s="709"/>
    <row r="413" ht="15.75" customHeight="1" s="709"/>
    <row r="414" ht="15.75" customHeight="1" s="709"/>
    <row r="415" ht="15.75" customHeight="1" s="709"/>
    <row r="416" ht="15.75" customHeight="1" s="709"/>
    <row r="417" ht="15.75" customHeight="1" s="709"/>
    <row r="418" ht="15.75" customHeight="1" s="709"/>
    <row r="419" ht="15.75" customHeight="1" s="709"/>
    <row r="420" ht="15.75" customHeight="1" s="709"/>
    <row r="421" ht="15.75" customHeight="1" s="709"/>
    <row r="422" ht="15.75" customHeight="1" s="709"/>
    <row r="423" ht="15.75" customHeight="1" s="709"/>
    <row r="424" ht="15.75" customHeight="1" s="709"/>
    <row r="425" ht="15.75" customHeight="1" s="709"/>
    <row r="426" ht="15.75" customHeight="1" s="709"/>
    <row r="427" ht="15.75" customHeight="1" s="709"/>
    <row r="428" ht="15.75" customHeight="1" s="709"/>
    <row r="429" ht="15.75" customHeight="1" s="709"/>
    <row r="430" ht="15.75" customHeight="1" s="709"/>
    <row r="431" ht="15.75" customHeight="1" s="709"/>
    <row r="432" ht="15.75" customHeight="1" s="709"/>
    <row r="433" ht="15.75" customHeight="1" s="709"/>
    <row r="434" ht="15.75" customHeight="1" s="709"/>
    <row r="435" ht="15.75" customHeight="1" s="709"/>
    <row r="436" ht="15.75" customHeight="1" s="709"/>
    <row r="437" ht="15.75" customHeight="1" s="709"/>
    <row r="438" ht="15.75" customHeight="1" s="709"/>
    <row r="439" ht="15.75" customHeight="1" s="709"/>
    <row r="440" ht="15.75" customHeight="1" s="709"/>
    <row r="441" ht="15.75" customHeight="1" s="709"/>
    <row r="442" ht="15.75" customHeight="1" s="709"/>
    <row r="443" ht="15.75" customHeight="1" s="709"/>
    <row r="444" ht="15.75" customHeight="1" s="709"/>
    <row r="445" ht="15.75" customHeight="1" s="709"/>
    <row r="446" ht="15.75" customHeight="1" s="709"/>
    <row r="447" ht="15.75" customHeight="1" s="709"/>
    <row r="448" ht="15.75" customHeight="1" s="709"/>
    <row r="449" ht="15.75" customHeight="1" s="709"/>
    <row r="450" ht="15.75" customHeight="1" s="709"/>
    <row r="451" ht="15.75" customHeight="1" s="709"/>
    <row r="452" ht="15.75" customHeight="1" s="709"/>
    <row r="453" ht="15.75" customHeight="1" s="709"/>
    <row r="454" ht="15.75" customHeight="1" s="709"/>
    <row r="455" ht="15.75" customHeight="1" s="709"/>
    <row r="456" ht="15.75" customHeight="1" s="709"/>
    <row r="457" ht="15.75" customHeight="1" s="709"/>
    <row r="458" ht="15.75" customHeight="1" s="709"/>
    <row r="459" ht="15.75" customHeight="1" s="709"/>
    <row r="460" ht="15.75" customHeight="1" s="709"/>
    <row r="461" ht="15.75" customHeight="1" s="709"/>
    <row r="462" ht="15.75" customHeight="1" s="709"/>
    <row r="463" ht="15.75" customHeight="1" s="709"/>
    <row r="464" ht="15.75" customHeight="1" s="709"/>
    <row r="465" ht="15.75" customHeight="1" s="709"/>
    <row r="466" ht="15.75" customHeight="1" s="709"/>
    <row r="467" ht="15.75" customHeight="1" s="709"/>
    <row r="468" ht="15.75" customHeight="1" s="709"/>
    <row r="469" ht="15.75" customHeight="1" s="709"/>
    <row r="470" ht="15.75" customHeight="1" s="709"/>
    <row r="471" ht="15.75" customHeight="1" s="709"/>
    <row r="472" ht="15.75" customHeight="1" s="709"/>
    <row r="473" ht="15.75" customHeight="1" s="709"/>
    <row r="474" ht="15.75" customHeight="1" s="709"/>
    <row r="475" ht="15.75" customHeight="1" s="709"/>
    <row r="476" ht="15.75" customHeight="1" s="709"/>
    <row r="477" ht="15.75" customHeight="1" s="709"/>
    <row r="478" ht="15.75" customHeight="1" s="709"/>
    <row r="479" ht="15.75" customHeight="1" s="709"/>
    <row r="480" ht="15.75" customHeight="1" s="709"/>
    <row r="481" ht="15.75" customHeight="1" s="709"/>
    <row r="482" ht="15.75" customHeight="1" s="709"/>
    <row r="483" ht="15.75" customHeight="1" s="709"/>
    <row r="484" ht="15.75" customHeight="1" s="709"/>
    <row r="485" ht="15.75" customHeight="1" s="709"/>
    <row r="486" ht="15.75" customHeight="1" s="709"/>
    <row r="487" ht="15.75" customHeight="1" s="709"/>
    <row r="488" ht="15.75" customHeight="1" s="709"/>
    <row r="489" ht="15.75" customHeight="1" s="709"/>
    <row r="490" ht="15.75" customHeight="1" s="709"/>
    <row r="491" ht="15.75" customHeight="1" s="709"/>
    <row r="492" ht="15.75" customHeight="1" s="709"/>
    <row r="493" ht="15.75" customHeight="1" s="709"/>
    <row r="494" ht="15.75" customHeight="1" s="709"/>
    <row r="495" ht="15.75" customHeight="1" s="709"/>
    <row r="496" ht="15.75" customHeight="1" s="709"/>
    <row r="497" ht="15.75" customHeight="1" s="709"/>
    <row r="498" ht="15.75" customHeight="1" s="709"/>
    <row r="499" ht="15.75" customHeight="1" s="709"/>
    <row r="500" ht="15.75" customHeight="1" s="709"/>
    <row r="501" ht="15.75" customHeight="1" s="709"/>
    <row r="502" ht="15.75" customHeight="1" s="709"/>
    <row r="503" ht="15.75" customHeight="1" s="709"/>
    <row r="504" ht="15.75" customHeight="1" s="709"/>
    <row r="505" ht="15.75" customHeight="1" s="709"/>
    <row r="506" ht="15.75" customHeight="1" s="709"/>
    <row r="507" ht="15.75" customHeight="1" s="709"/>
    <row r="508" ht="15.75" customHeight="1" s="709"/>
    <row r="509" ht="15.75" customHeight="1" s="709"/>
    <row r="510" ht="15.75" customHeight="1" s="709"/>
    <row r="511" ht="15.75" customHeight="1" s="709"/>
    <row r="512" ht="15.75" customHeight="1" s="709"/>
    <row r="513" ht="15.75" customHeight="1" s="709"/>
    <row r="514" ht="15.75" customHeight="1" s="709"/>
    <row r="515" ht="15.75" customHeight="1" s="709"/>
    <row r="516" ht="15.75" customHeight="1" s="709"/>
    <row r="517" ht="15.75" customHeight="1" s="709"/>
    <row r="518" ht="15.75" customHeight="1" s="709"/>
    <row r="519" ht="15.75" customHeight="1" s="709"/>
    <row r="520" ht="15.75" customHeight="1" s="709"/>
    <row r="521" ht="15.75" customHeight="1" s="709"/>
    <row r="522" ht="15.75" customHeight="1" s="709"/>
    <row r="523" ht="15.75" customHeight="1" s="709"/>
    <row r="524" ht="15.75" customHeight="1" s="709"/>
    <row r="525" ht="15.75" customHeight="1" s="709"/>
    <row r="526" ht="15.75" customHeight="1" s="709"/>
    <row r="527" ht="15.75" customHeight="1" s="709"/>
    <row r="528" ht="15.75" customHeight="1" s="709"/>
    <row r="529" ht="15.75" customHeight="1" s="709"/>
    <row r="530" ht="15.75" customHeight="1" s="709"/>
    <row r="531" ht="15.75" customHeight="1" s="709"/>
    <row r="532" ht="15.75" customHeight="1" s="709"/>
    <row r="533" ht="15.75" customHeight="1" s="709"/>
    <row r="534" ht="15.75" customHeight="1" s="709"/>
    <row r="535" ht="15.75" customHeight="1" s="709"/>
    <row r="536" ht="15.75" customHeight="1" s="709"/>
    <row r="537" ht="15.75" customHeight="1" s="709"/>
    <row r="538" ht="15.75" customHeight="1" s="709"/>
    <row r="539" ht="15.75" customHeight="1" s="709"/>
    <row r="540" ht="15.75" customHeight="1" s="709"/>
    <row r="541" ht="15.75" customHeight="1" s="709"/>
    <row r="542" ht="15.75" customHeight="1" s="709"/>
    <row r="543" ht="15.75" customHeight="1" s="709"/>
    <row r="544" ht="15.75" customHeight="1" s="709"/>
    <row r="545" ht="15.75" customHeight="1" s="709"/>
    <row r="546" ht="15.75" customHeight="1" s="709"/>
    <row r="547" ht="15.75" customHeight="1" s="709"/>
    <row r="548" ht="15.75" customHeight="1" s="709"/>
    <row r="549" ht="15.75" customHeight="1" s="709"/>
    <row r="550" ht="15.75" customHeight="1" s="709"/>
    <row r="551" ht="15.75" customHeight="1" s="709"/>
    <row r="552" ht="15.75" customHeight="1" s="709"/>
    <row r="553" ht="15.75" customHeight="1" s="709"/>
    <row r="554" ht="15.75" customHeight="1" s="709"/>
    <row r="555" ht="15.75" customHeight="1" s="709"/>
    <row r="556" ht="15.75" customHeight="1" s="709"/>
    <row r="557" ht="15.75" customHeight="1" s="709"/>
    <row r="558" ht="15.75" customHeight="1" s="709"/>
    <row r="559" ht="15.75" customHeight="1" s="709"/>
    <row r="560" ht="15.75" customHeight="1" s="709"/>
    <row r="561" ht="15.75" customHeight="1" s="709"/>
    <row r="562" ht="15.75" customHeight="1" s="709"/>
    <row r="563" ht="15.75" customHeight="1" s="709"/>
    <row r="564" ht="15.75" customHeight="1" s="709"/>
    <row r="565" ht="15.75" customHeight="1" s="709"/>
    <row r="566" ht="15.75" customHeight="1" s="709"/>
    <row r="567" ht="15.75" customHeight="1" s="709"/>
    <row r="568" ht="15.75" customHeight="1" s="709"/>
    <row r="569" ht="15.75" customHeight="1" s="709"/>
    <row r="570" ht="15.75" customHeight="1" s="709"/>
    <row r="571" ht="15.75" customHeight="1" s="709"/>
    <row r="572" ht="15.75" customHeight="1" s="709"/>
    <row r="573" ht="15.75" customHeight="1" s="709"/>
    <row r="574" ht="15.75" customHeight="1" s="709"/>
    <row r="575" ht="15.75" customHeight="1" s="709"/>
    <row r="576" ht="15.75" customHeight="1" s="709"/>
    <row r="577" ht="15.75" customHeight="1" s="709"/>
    <row r="578" ht="15.75" customHeight="1" s="709"/>
    <row r="579" ht="15.75" customHeight="1" s="709"/>
    <row r="580" ht="15.75" customHeight="1" s="709"/>
    <row r="581" ht="15.75" customHeight="1" s="709"/>
    <row r="582" ht="15.75" customHeight="1" s="709"/>
    <row r="583" ht="15.75" customHeight="1" s="709"/>
    <row r="584" ht="15.75" customHeight="1" s="709"/>
    <row r="585" ht="15.75" customHeight="1" s="709"/>
    <row r="586" ht="15.75" customHeight="1" s="709"/>
    <row r="587" ht="15.75" customHeight="1" s="709"/>
    <row r="588" ht="15.75" customHeight="1" s="709"/>
    <row r="589" ht="15.75" customHeight="1" s="709"/>
    <row r="590" ht="15.75" customHeight="1" s="709"/>
    <row r="591" ht="15.75" customHeight="1" s="709"/>
    <row r="592" ht="15.75" customHeight="1" s="709"/>
    <row r="593" ht="15.75" customHeight="1" s="709"/>
    <row r="594" ht="15.75" customHeight="1" s="709"/>
    <row r="595" ht="15.75" customHeight="1" s="709"/>
    <row r="596" ht="15.75" customHeight="1" s="709"/>
    <row r="597" ht="15.75" customHeight="1" s="709"/>
    <row r="598" ht="15.75" customHeight="1" s="709"/>
    <row r="599" ht="15.75" customHeight="1" s="709"/>
    <row r="600" ht="15.75" customHeight="1" s="709"/>
    <row r="601" ht="15.75" customHeight="1" s="709"/>
    <row r="602" ht="15.75" customHeight="1" s="709"/>
    <row r="603" ht="15.75" customHeight="1" s="709"/>
    <row r="604" ht="15.75" customHeight="1" s="709"/>
    <row r="605" ht="15.75" customHeight="1" s="709"/>
    <row r="606" ht="15.75" customHeight="1" s="709"/>
    <row r="607" ht="15.75" customHeight="1" s="709"/>
    <row r="608" ht="15.75" customHeight="1" s="709"/>
    <row r="609" ht="15.75" customHeight="1" s="709"/>
    <row r="610" ht="15.75" customHeight="1" s="709"/>
    <row r="611" ht="15.75" customHeight="1" s="709"/>
    <row r="612" ht="15.75" customHeight="1" s="709"/>
    <row r="613" ht="15.75" customHeight="1" s="709"/>
    <row r="614" ht="15.75" customHeight="1" s="709"/>
    <row r="615" ht="15.75" customHeight="1" s="709"/>
    <row r="616" ht="15.75" customHeight="1" s="709"/>
    <row r="617" ht="15.75" customHeight="1" s="709"/>
    <row r="618" ht="15.75" customHeight="1" s="709"/>
    <row r="619" ht="15.75" customHeight="1" s="709"/>
    <row r="620" ht="15.75" customHeight="1" s="709"/>
    <row r="621" ht="15.75" customHeight="1" s="709"/>
    <row r="622" ht="15.75" customHeight="1" s="709"/>
    <row r="623" ht="15.75" customHeight="1" s="709"/>
    <row r="624" ht="15.75" customHeight="1" s="709"/>
    <row r="625" ht="15.75" customHeight="1" s="709"/>
    <row r="626" ht="15.75" customHeight="1" s="709"/>
    <row r="627" ht="15.75" customHeight="1" s="709"/>
    <row r="628" ht="15.75" customHeight="1" s="709"/>
    <row r="629" ht="15.75" customHeight="1" s="709"/>
    <row r="630" ht="15.75" customHeight="1" s="709"/>
    <row r="631" ht="15.75" customHeight="1" s="709"/>
    <row r="632" ht="15.75" customHeight="1" s="709"/>
    <row r="633" ht="15.75" customHeight="1" s="709"/>
    <row r="634" ht="15.75" customHeight="1" s="709"/>
    <row r="635" ht="15.75" customHeight="1" s="709"/>
    <row r="636" ht="15.75" customHeight="1" s="709"/>
    <row r="637" ht="15.75" customHeight="1" s="709"/>
    <row r="638" ht="15.75" customHeight="1" s="709"/>
    <row r="639" ht="15.75" customHeight="1" s="709"/>
    <row r="640" ht="15.75" customHeight="1" s="709"/>
    <row r="641" ht="15.75" customHeight="1" s="709"/>
    <row r="642" ht="15.75" customHeight="1" s="709"/>
    <row r="643" ht="15.75" customHeight="1" s="709"/>
    <row r="644" ht="15.75" customHeight="1" s="709"/>
    <row r="645" ht="15.75" customHeight="1" s="709"/>
    <row r="646" ht="15.75" customHeight="1" s="709"/>
    <row r="647" ht="15.75" customHeight="1" s="709"/>
    <row r="648" ht="15.75" customHeight="1" s="709"/>
    <row r="649" ht="15.75" customHeight="1" s="709"/>
    <row r="650" ht="15.75" customHeight="1" s="709"/>
    <row r="651" ht="15.75" customHeight="1" s="709"/>
    <row r="652" ht="15.75" customHeight="1" s="709"/>
    <row r="653" ht="15.75" customHeight="1" s="709"/>
    <row r="654" ht="15.75" customHeight="1" s="709"/>
    <row r="655" ht="15.75" customHeight="1" s="709"/>
    <row r="656" ht="15.75" customHeight="1" s="709"/>
    <row r="657" ht="15.75" customHeight="1" s="709"/>
    <row r="658" ht="15.75" customHeight="1" s="709"/>
    <row r="659" ht="15.75" customHeight="1" s="709"/>
    <row r="660" ht="15.75" customHeight="1" s="709"/>
    <row r="661" ht="15.75" customHeight="1" s="709"/>
    <row r="662" ht="15.75" customHeight="1" s="709"/>
    <row r="663" ht="15.75" customHeight="1" s="709"/>
    <row r="664" ht="15.75" customHeight="1" s="709"/>
    <row r="665" ht="15.75" customHeight="1" s="709"/>
    <row r="666" ht="15.75" customHeight="1" s="709"/>
    <row r="667" ht="15.75" customHeight="1" s="709"/>
    <row r="668" ht="15.75" customHeight="1" s="709"/>
    <row r="669" ht="15.75" customHeight="1" s="709"/>
    <row r="670" ht="15.75" customHeight="1" s="709"/>
    <row r="671" ht="15.75" customHeight="1" s="709"/>
    <row r="672" ht="15.75" customHeight="1" s="709"/>
    <row r="673" ht="15.75" customHeight="1" s="709"/>
    <row r="674" ht="15.75" customHeight="1" s="709"/>
    <row r="675" ht="15.75" customHeight="1" s="709"/>
    <row r="676" ht="15.75" customHeight="1" s="709"/>
    <row r="677" ht="15.75" customHeight="1" s="709"/>
    <row r="678" ht="15.75" customHeight="1" s="709"/>
    <row r="679" ht="15.75" customHeight="1" s="709"/>
    <row r="680" ht="15.75" customHeight="1" s="709"/>
    <row r="681" ht="15.75" customHeight="1" s="709"/>
    <row r="682" ht="15.75" customHeight="1" s="709"/>
    <row r="683" ht="15.75" customHeight="1" s="709"/>
    <row r="684" ht="15.75" customHeight="1" s="709"/>
    <row r="685" ht="15.75" customHeight="1" s="709"/>
    <row r="686" ht="15.75" customHeight="1" s="709"/>
    <row r="687" ht="15.75" customHeight="1" s="709"/>
    <row r="688" ht="15.75" customHeight="1" s="709"/>
    <row r="689" ht="15.75" customHeight="1" s="709"/>
    <row r="690" ht="15.75" customHeight="1" s="709"/>
    <row r="691" ht="15.75" customHeight="1" s="709"/>
    <row r="692" ht="15.75" customHeight="1" s="709"/>
    <row r="693" ht="15.75" customHeight="1" s="709"/>
    <row r="694" ht="15.75" customHeight="1" s="709"/>
    <row r="695" ht="15.75" customHeight="1" s="709"/>
    <row r="696" ht="15.75" customHeight="1" s="709"/>
    <row r="697" ht="15.75" customHeight="1" s="709"/>
    <row r="698" ht="15.75" customHeight="1" s="709"/>
    <row r="699" ht="15.75" customHeight="1" s="709"/>
    <row r="700" ht="15.75" customHeight="1" s="709"/>
    <row r="701" ht="15.75" customHeight="1" s="709"/>
    <row r="702" ht="15.75" customHeight="1" s="709"/>
    <row r="703" ht="15.75" customHeight="1" s="709"/>
    <row r="704" ht="15.75" customHeight="1" s="709"/>
    <row r="705" ht="15.75" customHeight="1" s="709"/>
    <row r="706" ht="15.75" customHeight="1" s="709"/>
    <row r="707" ht="15.75" customHeight="1" s="709"/>
    <row r="708" ht="15.75" customHeight="1" s="709"/>
    <row r="709" ht="15.75" customHeight="1" s="709"/>
    <row r="710" ht="15.75" customHeight="1" s="709"/>
    <row r="711" ht="15.75" customHeight="1" s="709"/>
    <row r="712" ht="15.75" customHeight="1" s="709"/>
    <row r="713" ht="15.75" customHeight="1" s="709"/>
    <row r="714" ht="15.75" customHeight="1" s="709"/>
    <row r="715" ht="15.75" customHeight="1" s="709"/>
    <row r="716" ht="15.75" customHeight="1" s="709"/>
    <row r="717" ht="15.75" customHeight="1" s="709"/>
    <row r="718" ht="15.75" customHeight="1" s="709"/>
    <row r="719" ht="15.75" customHeight="1" s="709"/>
    <row r="720" ht="15.75" customHeight="1" s="709"/>
    <row r="721" ht="15.75" customHeight="1" s="709"/>
    <row r="722" ht="15.75" customHeight="1" s="709"/>
    <row r="723" ht="15.75" customHeight="1" s="709"/>
    <row r="724" ht="15.75" customHeight="1" s="709"/>
    <row r="725" ht="15.75" customHeight="1" s="709"/>
    <row r="726" ht="15.75" customHeight="1" s="709"/>
    <row r="727" ht="15.75" customHeight="1" s="709"/>
    <row r="728" ht="15.75" customHeight="1" s="709"/>
    <row r="729" ht="15.75" customHeight="1" s="709"/>
    <row r="730" ht="15.75" customHeight="1" s="709"/>
    <row r="731" ht="15.75" customHeight="1" s="709"/>
    <row r="732" ht="15.75" customHeight="1" s="709"/>
    <row r="733" ht="15.75" customHeight="1" s="709"/>
    <row r="734" ht="15.75" customHeight="1" s="709"/>
    <row r="735" ht="15.75" customHeight="1" s="709"/>
    <row r="736" ht="15.75" customHeight="1" s="709"/>
    <row r="737" ht="15.75" customHeight="1" s="709"/>
    <row r="738" ht="15.75" customHeight="1" s="709"/>
    <row r="739" ht="15.75" customHeight="1" s="709"/>
    <row r="740" ht="15.75" customHeight="1" s="709"/>
    <row r="741" ht="15.75" customHeight="1" s="709"/>
    <row r="742" ht="15.75" customHeight="1" s="709"/>
    <row r="743" ht="15.75" customHeight="1" s="709"/>
    <row r="744" ht="15.75" customHeight="1" s="709"/>
    <row r="745" ht="15.75" customHeight="1" s="709"/>
    <row r="746" ht="15.75" customHeight="1" s="709"/>
    <row r="747" ht="15.75" customHeight="1" s="709"/>
    <row r="748" ht="15.75" customHeight="1" s="709"/>
    <row r="749" ht="15.75" customHeight="1" s="709"/>
    <row r="750" ht="15.75" customHeight="1" s="709"/>
    <row r="751" ht="15.75" customHeight="1" s="709"/>
    <row r="752" ht="15.75" customHeight="1" s="709"/>
    <row r="753" ht="15.75" customHeight="1" s="709"/>
    <row r="754" ht="15.75" customHeight="1" s="709"/>
    <row r="755" ht="15.75" customHeight="1" s="709"/>
    <row r="756" ht="15.75" customHeight="1" s="709"/>
    <row r="757" ht="15.75" customHeight="1" s="709"/>
    <row r="758" ht="15.75" customHeight="1" s="709"/>
    <row r="759" ht="15.75" customHeight="1" s="709"/>
    <row r="760" ht="15.75" customHeight="1" s="709"/>
    <row r="761" ht="15.75" customHeight="1" s="709"/>
    <row r="762" ht="15.75" customHeight="1" s="709"/>
    <row r="763" ht="15.75" customHeight="1" s="709"/>
    <row r="764" ht="15.75" customHeight="1" s="709"/>
    <row r="765" ht="15.75" customHeight="1" s="709"/>
    <row r="766" ht="15.75" customHeight="1" s="709"/>
    <row r="767" ht="15.75" customHeight="1" s="709"/>
    <row r="768" ht="15.75" customHeight="1" s="709"/>
    <row r="769" ht="15.75" customHeight="1" s="709"/>
    <row r="770" ht="15.75" customHeight="1" s="709"/>
    <row r="771" ht="15.75" customHeight="1" s="709"/>
    <row r="772" ht="15.75" customHeight="1" s="709"/>
    <row r="773" ht="15.75" customHeight="1" s="709"/>
    <row r="774" ht="15.75" customHeight="1" s="709"/>
    <row r="775" ht="15.75" customHeight="1" s="709"/>
    <row r="776" ht="15.75" customHeight="1" s="709"/>
    <row r="777" ht="15.75" customHeight="1" s="709"/>
    <row r="778" ht="15.75" customHeight="1" s="709"/>
    <row r="779" ht="15.75" customHeight="1" s="709"/>
    <row r="780" ht="15.75" customHeight="1" s="709"/>
    <row r="781" ht="15.75" customHeight="1" s="709"/>
    <row r="782" ht="15.75" customHeight="1" s="709"/>
    <row r="783" ht="15.75" customHeight="1" s="709"/>
    <row r="784" ht="15.75" customHeight="1" s="709"/>
    <row r="785" ht="15.75" customHeight="1" s="709"/>
    <row r="786" ht="15.75" customHeight="1" s="709"/>
    <row r="787" ht="15.75" customHeight="1" s="709"/>
    <row r="788" ht="15.75" customHeight="1" s="709"/>
    <row r="789" ht="15.75" customHeight="1" s="709"/>
    <row r="790" ht="15.75" customHeight="1" s="709"/>
    <row r="791" ht="15.75" customHeight="1" s="709"/>
    <row r="792" ht="15.75" customHeight="1" s="709"/>
    <row r="793" ht="15.75" customHeight="1" s="709"/>
    <row r="794" ht="15.75" customHeight="1" s="709"/>
    <row r="795" ht="15.75" customHeight="1" s="709"/>
    <row r="796" ht="15.75" customHeight="1" s="709"/>
    <row r="797" ht="15.75" customHeight="1" s="709"/>
    <row r="798" ht="15.75" customHeight="1" s="709"/>
    <row r="799" ht="15.75" customHeight="1" s="709"/>
    <row r="800" ht="15.75" customHeight="1" s="709"/>
    <row r="801" ht="15.75" customHeight="1" s="709"/>
    <row r="802" ht="15.75" customHeight="1" s="709"/>
    <row r="803" ht="15.75" customHeight="1" s="709"/>
    <row r="804" ht="15.75" customHeight="1" s="709"/>
    <row r="805" ht="15.75" customHeight="1" s="709"/>
    <row r="806" ht="15.75" customHeight="1" s="709"/>
    <row r="807" ht="15.75" customHeight="1" s="709"/>
    <row r="808" ht="15.75" customHeight="1" s="709"/>
    <row r="809" ht="15.75" customHeight="1" s="709"/>
    <row r="810" ht="15.75" customHeight="1" s="709"/>
    <row r="811" ht="15.75" customHeight="1" s="709"/>
    <row r="812" ht="15.75" customHeight="1" s="709"/>
    <row r="813" ht="15.75" customHeight="1" s="709"/>
    <row r="814" ht="15.75" customHeight="1" s="709"/>
    <row r="815" ht="15.75" customHeight="1" s="709"/>
    <row r="816" ht="15.75" customHeight="1" s="709"/>
    <row r="817" ht="15.75" customHeight="1" s="709"/>
    <row r="818" ht="15.75" customHeight="1" s="709"/>
    <row r="819" ht="15.75" customHeight="1" s="709"/>
    <row r="820" ht="15.75" customHeight="1" s="709"/>
    <row r="821" ht="15.75" customHeight="1" s="709"/>
    <row r="822" ht="15.75" customHeight="1" s="709"/>
    <row r="823" ht="15.75" customHeight="1" s="709"/>
    <row r="824" ht="15.75" customHeight="1" s="709"/>
    <row r="825" ht="15.75" customHeight="1" s="709"/>
    <row r="826" ht="15.75" customHeight="1" s="709"/>
    <row r="827" ht="15.75" customHeight="1" s="709"/>
    <row r="828" ht="15.75" customHeight="1" s="709"/>
    <row r="829" ht="15.75" customHeight="1" s="709"/>
    <row r="830" ht="15.75" customHeight="1" s="709"/>
    <row r="831" ht="15.75" customHeight="1" s="709"/>
    <row r="832" ht="15.75" customHeight="1" s="709"/>
    <row r="833" ht="15.75" customHeight="1" s="709"/>
    <row r="834" ht="15.75" customHeight="1" s="709"/>
    <row r="835" ht="15.75" customHeight="1" s="709"/>
    <row r="836" ht="15.75" customHeight="1" s="709"/>
    <row r="837" ht="15.75" customHeight="1" s="709"/>
    <row r="838" ht="15.75" customHeight="1" s="709"/>
    <row r="839" ht="15.75" customHeight="1" s="709"/>
    <row r="840" ht="15.75" customHeight="1" s="709"/>
    <row r="841" ht="15.75" customHeight="1" s="709"/>
    <row r="842" ht="15.75" customHeight="1" s="709"/>
    <row r="843" ht="15.75" customHeight="1" s="709"/>
    <row r="844" ht="15.75" customHeight="1" s="709"/>
    <row r="845" ht="15.75" customHeight="1" s="709"/>
    <row r="846" ht="15.75" customHeight="1" s="709"/>
    <row r="847" ht="15.75" customHeight="1" s="709"/>
    <row r="848" ht="15.75" customHeight="1" s="709"/>
    <row r="849" ht="15.75" customHeight="1" s="709"/>
    <row r="850" ht="15.75" customHeight="1" s="709"/>
    <row r="851" ht="15.75" customHeight="1" s="709"/>
    <row r="852" ht="15.75" customHeight="1" s="709"/>
    <row r="853" ht="15.75" customHeight="1" s="709"/>
    <row r="854" ht="15.75" customHeight="1" s="709"/>
    <row r="855" ht="15.75" customHeight="1" s="709"/>
    <row r="856" ht="15.75" customHeight="1" s="709"/>
    <row r="857" ht="15.75" customHeight="1" s="709"/>
    <row r="858" ht="15.75" customHeight="1" s="709"/>
    <row r="859" ht="15.75" customHeight="1" s="709"/>
    <row r="860" ht="15.75" customHeight="1" s="709"/>
    <row r="861" ht="15.75" customHeight="1" s="709"/>
    <row r="862" ht="15.75" customHeight="1" s="709"/>
    <row r="863" ht="15.75" customHeight="1" s="709"/>
    <row r="864" ht="15.75" customHeight="1" s="709"/>
    <row r="865" ht="15.75" customHeight="1" s="709"/>
    <row r="866" ht="15.75" customHeight="1" s="709"/>
    <row r="867" ht="15.75" customHeight="1" s="709"/>
    <row r="868" ht="15.75" customHeight="1" s="709"/>
    <row r="869" ht="15.75" customHeight="1" s="709"/>
    <row r="870" ht="15.75" customHeight="1" s="709"/>
    <row r="871" ht="15.75" customHeight="1" s="709"/>
    <row r="872" ht="15.75" customHeight="1" s="709"/>
    <row r="873" ht="15.75" customHeight="1" s="709"/>
    <row r="874" ht="15.75" customHeight="1" s="709"/>
    <row r="875" ht="15.75" customHeight="1" s="709"/>
    <row r="876" ht="15.75" customHeight="1" s="709"/>
    <row r="877" ht="15.75" customHeight="1" s="709"/>
    <row r="878" ht="15.75" customHeight="1" s="709"/>
    <row r="879" ht="15.75" customHeight="1" s="709"/>
    <row r="880" ht="15.75" customHeight="1" s="709"/>
    <row r="881" ht="15.75" customHeight="1" s="709"/>
    <row r="882" ht="15.75" customHeight="1" s="709"/>
    <row r="883" ht="15.75" customHeight="1" s="709"/>
    <row r="884" ht="15.75" customHeight="1" s="709"/>
    <row r="885" ht="15.75" customHeight="1" s="709"/>
    <row r="886" ht="15.75" customHeight="1" s="709"/>
    <row r="887" ht="15.75" customHeight="1" s="709"/>
    <row r="888" ht="15.75" customHeight="1" s="709"/>
    <row r="889" ht="15.75" customHeight="1" s="709"/>
    <row r="890" ht="15.75" customHeight="1" s="709"/>
    <row r="891" ht="15.75" customHeight="1" s="709"/>
    <row r="892" ht="15.75" customHeight="1" s="709"/>
    <row r="893" ht="15.75" customHeight="1" s="709"/>
    <row r="894" ht="15.75" customHeight="1" s="709"/>
    <row r="895" ht="15.75" customHeight="1" s="709"/>
    <row r="896" ht="15.75" customHeight="1" s="709"/>
    <row r="897" ht="15.75" customHeight="1" s="709"/>
    <row r="898" ht="15.75" customHeight="1" s="709"/>
    <row r="899" ht="15.75" customHeight="1" s="709"/>
    <row r="900" ht="15.75" customHeight="1" s="709"/>
    <row r="901" ht="15.75" customHeight="1" s="709"/>
    <row r="902" ht="15.75" customHeight="1" s="709"/>
    <row r="903" ht="15.75" customHeight="1" s="709"/>
    <row r="904" ht="15.75" customHeight="1" s="709"/>
    <row r="905" ht="15.75" customHeight="1" s="709"/>
    <row r="906" ht="15.75" customHeight="1" s="709"/>
    <row r="907" ht="15.75" customHeight="1" s="709"/>
    <row r="908" ht="15.75" customHeight="1" s="709"/>
    <row r="909" ht="15.75" customHeight="1" s="709"/>
    <row r="910" ht="15.75" customHeight="1" s="709"/>
    <row r="911" ht="15.75" customHeight="1" s="709"/>
    <row r="912" ht="15.75" customHeight="1" s="709"/>
    <row r="913" ht="15.75" customHeight="1" s="709"/>
    <row r="914" ht="15.75" customHeight="1" s="709"/>
    <row r="915" ht="15.75" customHeight="1" s="709"/>
    <row r="916" ht="15.75" customHeight="1" s="709"/>
    <row r="917" ht="15.75" customHeight="1" s="709"/>
    <row r="918" ht="15.75" customHeight="1" s="709"/>
    <row r="919" ht="15.75" customHeight="1" s="709"/>
    <row r="920" ht="15.75" customHeight="1" s="709"/>
    <row r="921" ht="15.75" customHeight="1" s="709"/>
    <row r="922" ht="15.75" customHeight="1" s="709"/>
    <row r="923" ht="15.75" customHeight="1" s="709"/>
    <row r="924" ht="15.75" customHeight="1" s="709"/>
    <row r="925" ht="15.75" customHeight="1" s="709"/>
    <row r="926" ht="15.75" customHeight="1" s="709"/>
    <row r="927" ht="15.75" customHeight="1" s="709"/>
    <row r="928" ht="15.75" customHeight="1" s="709"/>
    <row r="929" ht="15.75" customHeight="1" s="709"/>
    <row r="930" ht="15.75" customHeight="1" s="709"/>
    <row r="931" ht="15.75" customHeight="1" s="709"/>
    <row r="932" ht="15.75" customHeight="1" s="709"/>
    <row r="933" ht="15.75" customHeight="1" s="709"/>
    <row r="934" ht="15.75" customHeight="1" s="709"/>
    <row r="935" ht="15.75" customHeight="1" s="709"/>
    <row r="936" ht="15.75" customHeight="1" s="709"/>
    <row r="937" ht="15.75" customHeight="1" s="709"/>
    <row r="938" ht="15.75" customHeight="1" s="709"/>
    <row r="939" ht="15.75" customHeight="1" s="709"/>
    <row r="940" ht="15.75" customHeight="1" s="709"/>
    <row r="941" ht="15.75" customHeight="1" s="709"/>
    <row r="942" ht="15.75" customHeight="1" s="709"/>
    <row r="943" ht="15.75" customHeight="1" s="709"/>
    <row r="944" ht="15.75" customHeight="1" s="709"/>
    <row r="945" ht="15.75" customHeight="1" s="709"/>
    <row r="946" ht="15.75" customHeight="1" s="709"/>
    <row r="947" ht="15.75" customHeight="1" s="709"/>
    <row r="948" ht="15.75" customHeight="1" s="709"/>
    <row r="949" ht="15.75" customHeight="1" s="709"/>
    <row r="950" ht="15.75" customHeight="1" s="709"/>
    <row r="951" ht="15.75" customHeight="1" s="709"/>
    <row r="952" ht="15.75" customHeight="1" s="709"/>
    <row r="953" ht="15.75" customHeight="1" s="709"/>
    <row r="954" ht="15.75" customHeight="1" s="709"/>
    <row r="955" ht="15.75" customHeight="1" s="709"/>
    <row r="956" ht="15.75" customHeight="1" s="709"/>
    <row r="957" ht="15.75" customHeight="1" s="709"/>
    <row r="958" ht="15.75" customHeight="1" s="709"/>
    <row r="959" ht="15.75" customHeight="1" s="709"/>
    <row r="960" ht="15.75" customHeight="1" s="709"/>
    <row r="961" ht="15.75" customHeight="1" s="709"/>
    <row r="962" ht="15.75" customHeight="1" s="709"/>
    <row r="963" ht="15.75" customHeight="1" s="709"/>
    <row r="964" ht="15.75" customHeight="1" s="709"/>
    <row r="965" ht="15.75" customHeight="1" s="709"/>
    <row r="966" ht="15.75" customHeight="1" s="709"/>
    <row r="967" ht="15.75" customHeight="1" s="709"/>
    <row r="968" ht="15.75" customHeight="1" s="709"/>
    <row r="969" ht="15.75" customHeight="1" s="709"/>
    <row r="970" ht="15.75" customHeight="1" s="709"/>
    <row r="971" ht="15.75" customHeight="1" s="709"/>
    <row r="972" ht="15.75" customHeight="1" s="709"/>
    <row r="973" ht="15.75" customHeight="1" s="709"/>
    <row r="974" ht="15.75" customHeight="1" s="709"/>
    <row r="975" ht="15.75" customHeight="1" s="709"/>
    <row r="976" ht="15.75" customHeight="1" s="709"/>
    <row r="977" ht="15.75" customHeight="1" s="709"/>
    <row r="978" ht="15.75" customHeight="1" s="709"/>
    <row r="979" ht="15.75" customHeight="1" s="709"/>
    <row r="980" ht="15.75" customHeight="1" s="709"/>
    <row r="981" ht="15.75" customHeight="1" s="709"/>
    <row r="982" ht="15.75" customHeight="1" s="709"/>
    <row r="983" ht="15.75" customHeight="1" s="709"/>
    <row r="984" ht="15.75" customHeight="1" s="709"/>
    <row r="985" ht="15.75" customHeight="1" s="709"/>
    <row r="986" ht="15.75" customHeight="1" s="709"/>
    <row r="987" ht="15.75" customHeight="1" s="709"/>
    <row r="988" ht="15.75" customHeight="1" s="709"/>
    <row r="989" ht="15.75" customHeight="1" s="709"/>
    <row r="990" ht="15.75" customHeight="1" s="709"/>
    <row r="991" ht="15.75" customHeight="1" s="709"/>
    <row r="992" ht="15.75" customHeight="1" s="709"/>
    <row r="993" ht="15.75" customHeight="1" s="709"/>
    <row r="994" ht="15.75" customHeight="1" s="709"/>
    <row r="995" ht="15.75" customHeight="1" s="709"/>
    <row r="996" ht="15.75" customHeight="1" s="709"/>
    <row r="997" ht="15.75" customHeight="1" s="709"/>
    <row r="998" ht="15.75" customHeight="1" s="709"/>
    <row r="999" ht="15.75" customHeight="1" s="709"/>
    <row r="1000" ht="15.75" customHeight="1" s="709"/>
  </sheetData>
  <dataValidations count="23">
    <dataValidation sqref="D36" showErrorMessage="1" showInputMessage="1" allowBlank="1" type="list">
      <formula1>$I$36:$J$36</formula1>
    </dataValidation>
    <dataValidation sqref="C12" showErrorMessage="1" showDropDown="1" showInputMessage="1" allowBlank="1" prompt="Retail cannot exceed 18,000 sf" type="decimal">
      <formula1>0.0</formula1>
      <formula2>18000.0</formula2>
    </dataValidation>
    <dataValidation sqref="D12" showErrorMessage="1" showInputMessage="1" allowBlank="1" prompt="If Phoenix Hotel is rehabbed as a shelter this cell must 60,000 SF. If not, it must be empty." type="decimal">
      <formula1>0.0</formula1>
      <formula2>60000.0</formula2>
    </dataValidation>
    <dataValidation sqref="D35" showErrorMessage="1" showInputMessage="1" allowBlank="1" type="list">
      <formula1>$I$35:$J$35</formula1>
    </dataValidation>
    <dataValidation sqref="B13" showErrorMessage="1" showDropDown="1" showInputMessage="1" allowBlank="1" prompt="If rehabbed office can range from 0 to 60,000 SF." type="decimal">
      <formula1>0.0</formula1>
      <formula2>60000.0</formula2>
    </dataValidation>
    <dataValidation sqref="D37" showErrorMessage="1" showInputMessage="1" allowBlank="1" type="list">
      <formula1>$I$37:$J$37</formula1>
    </dataValidation>
    <dataValidation sqref="C17" showErrorMessage="1" showDropDown="1" showInputMessage="1" allowBlank="1" prompt="Retail can range between 0 and  18,000 SF." type="decimal">
      <formula1>0.0</formula1>
      <formula2>18000.0</formula2>
    </dataValidation>
    <dataValidation sqref="D33" showErrorMessage="1" showInputMessage="1" allowBlank="1" type="list">
      <formula1>$I$33:$J$33</formula1>
    </dataValidation>
    <dataValidation sqref="D34" showErrorMessage="1" showInputMessage="1" allowBlank="1" type="list">
      <formula1>$I$34:$J$34</formula1>
    </dataValidation>
    <dataValidation sqref="D18" showErrorMessage="1" showInputMessage="1" allowBlank="1" prompt="Select entry from dropdown box" type="list">
      <formula1>$I$36:$J$36</formula1>
    </dataValidation>
    <dataValidation sqref="D26" showErrorMessage="1" showInputMessage="1" allowBlank="1" type="list">
      <formula1>$I$26:$J$26</formula1>
    </dataValidation>
    <dataValidation sqref="C24" showErrorMessage="1" showDropDown="1" showInputMessage="1" allowBlank="1" prompt="Retail can range between 0 and 12,000 SF." type="decimal">
      <formula1>0.0</formula1>
      <formula2>12000.0</formula2>
    </dataValidation>
    <dataValidation sqref="D25" showErrorMessage="1" showInputMessage="1" allowBlank="1" prompt="Please press CANCEL and select entry from dropdown box." type="list">
      <formula1>$I$25:$J$25</formula1>
    </dataValidation>
    <dataValidation sqref="D30" showErrorMessage="1" showInputMessage="1" allowBlank="1" type="list">
      <formula1>$I$30:$J$30</formula1>
    </dataValidation>
    <dataValidation sqref="D19" showErrorMessage="1" showInputMessage="1" allowBlank="1" prompt="Select entry from dropdown box." type="list">
      <formula1>$I$37:$J$37</formula1>
    </dataValidation>
    <dataValidation sqref="C25" showErrorMessage="1" showInputMessage="1" allowBlank="1" prompt="Exceeds Maximum Square Feet - Please reduce the square footage entered to 12,000 sf or less." type="decimal">
      <formula1>0.0</formula1>
      <formula2>12000.0</formula2>
    </dataValidation>
    <dataValidation sqref="D29" showErrorMessage="1" showInputMessage="1" allowBlank="1" type="list">
      <formula1>$I$29:$J$29</formula1>
    </dataValidation>
    <dataValidation sqref="D32" showErrorMessage="1" showInputMessage="1" allowBlank="1" type="list">
      <formula1>$I$32:$J$32</formula1>
    </dataValidation>
    <dataValidation sqref="D27" showErrorMessage="1" showInputMessage="1" allowBlank="1" type="list">
      <formula1>$I$27:$J$27</formula1>
    </dataValidation>
    <dataValidation sqref="C11" showErrorMessage="1" showDropDown="1" showInputMessage="1" allowBlank="1" prompt="If rehabbed retail can range between 0 and 18,000 SF." type="decimal">
      <formula1>0.0</formula1>
      <formula2>18000.0</formula2>
    </dataValidation>
    <dataValidation sqref="D28" showErrorMessage="1" showInputMessage="1" allowBlank="1" type="list">
      <formula1>$I$28:$J$28</formula1>
    </dataValidation>
    <dataValidation sqref="D31" showErrorMessage="1" showInputMessage="1" allowBlank="1" type="list">
      <formula1>$I$31:$J$31</formula1>
    </dataValidation>
    <dataValidation sqref="C5:C6" showErrorMessage="1" showDropDown="1" showInputMessage="1" allowBlank="1" prompt="Input percent of affordable.  Market rate will calculate automatically." type="decimal">
      <formula1>0.0</formula1>
      <formula2>1.0</formula2>
    </dataValidation>
  </dataValidations>
  <pageMargins left="0.7" right="0.7" top="0.75" bottom="0.75" header="0" footer="0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6310A"/>
    <outlinePr summaryBelow="0" summaryRight="0"/>
    <pageSetUpPr/>
  </sheetPr>
  <dimension ref="A1:Z72"/>
  <sheetViews>
    <sheetView showGridLines="0" workbookViewId="0">
      <pane ySplit="3" topLeftCell="A4" activePane="bottomLeft" state="frozen"/>
      <selection pane="bottomLeft" activeCell="B5" sqref="B5"/>
    </sheetView>
  </sheetViews>
  <sheetFormatPr baseColWidth="8" defaultColWidth="14.43" defaultRowHeight="15" customHeight="1" outlineLevelCol="0"/>
  <cols>
    <col width="43" customWidth="1" style="709" min="1" max="1"/>
    <col width="14.43" customWidth="1" style="709" min="2" max="3"/>
    <col width="2.43" customWidth="1" style="709" min="4" max="4"/>
    <col width="14.43" customWidth="1" style="709" min="5" max="5"/>
    <col width="2.43" customWidth="1" style="709" min="6" max="6"/>
    <col width="11.14" customWidth="1" style="709" min="7" max="7"/>
    <col width="1.86" customWidth="1" style="709" min="8" max="8"/>
    <col width="14.43" customWidth="1" style="709" min="9" max="9"/>
    <col width="5" customWidth="1" style="709" min="10" max="10"/>
    <col width="17.29" customWidth="1" style="709" min="11" max="26"/>
  </cols>
  <sheetData>
    <row r="1" ht="14.25" customHeight="1" s="709">
      <c r="A1" s="405" t="inlineStr">
        <is>
          <t>WORKSHEET #3: CONSTRUCTION COSTS</t>
        </is>
      </c>
      <c r="B1" s="1" t="n"/>
      <c r="C1" s="903" t="n"/>
      <c r="D1" s="903" t="n"/>
      <c r="E1" s="903" t="n"/>
      <c r="F1" s="903" t="n"/>
      <c r="G1" s="1" t="n"/>
      <c r="H1" s="1" t="n"/>
      <c r="I1" s="1" t="n"/>
      <c r="J1" s="1" t="n"/>
    </row>
    <row r="2">
      <c r="A2" s="710" t="n"/>
      <c r="B2" s="4" t="n"/>
      <c r="C2" s="711" t="n"/>
      <c r="D2" s="711" t="n"/>
      <c r="E2" s="711" t="n"/>
      <c r="F2" s="711" t="n"/>
      <c r="G2" s="711" t="n"/>
      <c r="H2" s="711" t="n"/>
      <c r="I2" s="712" t="n"/>
      <c r="J2" s="2" t="n"/>
    </row>
    <row r="3" ht="42" customHeight="1" s="709">
      <c r="A3" s="714" t="n"/>
      <c r="B3" s="407" t="inlineStr">
        <is>
          <t>Total Units</t>
        </is>
      </c>
      <c r="C3" s="904" t="inlineStr">
        <is>
          <t>X Cost per Unit/SF</t>
        </is>
      </c>
      <c r="D3" s="905" t="inlineStr">
        <is>
          <t>=</t>
        </is>
      </c>
      <c r="E3" s="906" t="inlineStr">
        <is>
          <t>Construction Cost</t>
        </is>
      </c>
      <c r="F3" s="905" t="inlineStr">
        <is>
          <t>X</t>
        </is>
      </c>
      <c r="G3" s="411" t="inlineStr">
        <is>
          <t>% City Share of Cost</t>
        </is>
      </c>
      <c r="H3" s="411" t="inlineStr">
        <is>
          <t>=</t>
        </is>
      </c>
      <c r="I3" s="906" t="inlineStr">
        <is>
          <t>Total City Cost</t>
        </is>
      </c>
      <c r="J3" s="2" t="n"/>
    </row>
    <row r="4" ht="15.75" customHeight="1" s="709">
      <c r="A4" s="907" t="inlineStr">
        <is>
          <t>Residential</t>
        </is>
      </c>
      <c r="B4" s="908" t="inlineStr">
        <is>
          <t>Dwelling Units</t>
        </is>
      </c>
      <c r="C4" s="909" t="inlineStr">
        <is>
          <t>Cost per Unit</t>
        </is>
      </c>
      <c r="D4" s="910" t="n"/>
      <c r="E4" s="911" t="n"/>
      <c r="F4" s="909" t="n"/>
      <c r="G4" s="417" t="n"/>
      <c r="H4" s="417" t="n"/>
      <c r="I4" s="912" t="n"/>
      <c r="J4" s="419" t="n"/>
      <c r="K4" s="420" t="n"/>
      <c r="L4" s="420" t="n"/>
      <c r="M4" s="420" t="n"/>
      <c r="N4" s="420" t="n"/>
      <c r="O4" s="420" t="n"/>
      <c r="P4" s="420" t="n"/>
      <c r="Q4" s="420" t="n"/>
      <c r="R4" s="420" t="n"/>
      <c r="S4" s="420" t="n"/>
      <c r="T4" s="420" t="n"/>
      <c r="U4" s="420" t="n"/>
      <c r="V4" s="420" t="n"/>
      <c r="W4" s="420" t="n"/>
      <c r="X4" s="420" t="n"/>
      <c r="Y4" s="420" t="n"/>
      <c r="Z4" s="420" t="n"/>
    </row>
    <row r="5" ht="15.75" customHeight="1" s="709">
      <c r="A5" s="913" t="inlineStr">
        <is>
          <t xml:space="preserve"> - Affordable Podium Apartments </t>
        </is>
      </c>
      <c r="B5" s="914">
        <f>ROUND('Development by Block'!AC4*'Use Allocation'!C5,0)</f>
        <v/>
      </c>
      <c r="C5" s="915">
        <f>C6*1.05</f>
        <v/>
      </c>
      <c r="D5" s="916" t="n"/>
      <c r="E5" s="917">
        <f>ROUND(B5*C5,-3)</f>
        <v/>
      </c>
      <c r="F5" s="915" t="n"/>
      <c r="G5" s="426" t="n">
        <v>0.1</v>
      </c>
      <c r="H5" s="426" t="n"/>
      <c r="I5" s="918">
        <f>ROUND(E5*G5,-3)</f>
        <v/>
      </c>
      <c r="J5" s="419" t="n"/>
      <c r="K5" s="420" t="n"/>
      <c r="L5" s="420" t="n"/>
      <c r="M5" s="420" t="n"/>
      <c r="N5" s="420" t="n"/>
      <c r="O5" s="420" t="n"/>
      <c r="P5" s="420" t="n"/>
      <c r="Q5" s="420" t="n"/>
      <c r="R5" s="420" t="n"/>
      <c r="S5" s="420" t="n"/>
      <c r="T5" s="420" t="n"/>
      <c r="U5" s="420" t="n"/>
      <c r="V5" s="420" t="n"/>
      <c r="W5" s="420" t="n"/>
      <c r="X5" s="420" t="n"/>
      <c r="Y5" s="420" t="n"/>
      <c r="Z5" s="420" t="n"/>
    </row>
    <row r="6" ht="15.75" customHeight="1" s="709">
      <c r="A6" s="913" t="inlineStr">
        <is>
          <t xml:space="preserve"> - Market-Rate Podium Apartments </t>
        </is>
      </c>
      <c r="B6" s="914">
        <f>ROUND('Development by Block'!AC4*'Use Allocation'!D5,0)</f>
        <v/>
      </c>
      <c r="C6" s="915" t="n">
        <v>84000</v>
      </c>
      <c r="D6" s="916" t="n"/>
      <c r="E6" s="917">
        <f>ROUND(B6*C6,-3)</f>
        <v/>
      </c>
      <c r="F6" s="915" t="n"/>
      <c r="G6" s="426" t="n">
        <v>0</v>
      </c>
      <c r="H6" s="426" t="n"/>
      <c r="I6" s="918">
        <f>ROUND(E6*G6,-3)</f>
        <v/>
      </c>
      <c r="J6" s="419" t="n"/>
      <c r="K6" s="420" t="n"/>
      <c r="L6" s="420" t="n"/>
      <c r="M6" s="420" t="n"/>
      <c r="N6" s="420" t="n"/>
      <c r="O6" s="420" t="n"/>
      <c r="P6" s="420" t="n"/>
      <c r="Q6" s="420" t="n"/>
      <c r="R6" s="420" t="n"/>
      <c r="S6" s="420" t="n"/>
      <c r="T6" s="420" t="n"/>
      <c r="U6" s="420" t="n"/>
      <c r="V6" s="420" t="n"/>
      <c r="W6" s="420" t="n"/>
      <c r="X6" s="420" t="n"/>
      <c r="Y6" s="420" t="n"/>
      <c r="Z6" s="420" t="n"/>
    </row>
    <row r="7" ht="15.75" customHeight="1" s="709">
      <c r="A7" s="913" t="inlineStr">
        <is>
          <t xml:space="preserve"> - Affordable Townhouses</t>
        </is>
      </c>
      <c r="B7" s="914">
        <f>ROUND('Development by Block'!AC5*'Use Allocation'!C6,0)</f>
        <v/>
      </c>
      <c r="C7" s="915">
        <f>C8*1.05</f>
        <v/>
      </c>
      <c r="D7" s="916" t="n"/>
      <c r="E7" s="917">
        <f>ROUND(B7*C7,-3)</f>
        <v/>
      </c>
      <c r="F7" s="915" t="n"/>
      <c r="G7" s="426" t="n">
        <v>0.1</v>
      </c>
      <c r="H7" s="426" t="n"/>
      <c r="I7" s="918">
        <f>ROUND(E7*G7,-3)</f>
        <v/>
      </c>
      <c r="J7" s="419" t="n"/>
      <c r="K7" s="420" t="n"/>
      <c r="L7" s="420" t="n"/>
      <c r="M7" s="420" t="n"/>
      <c r="N7" s="420" t="n"/>
      <c r="O7" s="420" t="n"/>
      <c r="P7" s="420" t="n"/>
      <c r="Q7" s="420" t="n"/>
      <c r="R7" s="420" t="n"/>
      <c r="S7" s="420" t="n"/>
      <c r="T7" s="420" t="n"/>
      <c r="U7" s="420" t="n"/>
      <c r="V7" s="420" t="n"/>
      <c r="W7" s="420" t="n"/>
      <c r="X7" s="420" t="n"/>
      <c r="Y7" s="420" t="n"/>
      <c r="Z7" s="420" t="n"/>
    </row>
    <row r="8" ht="15.75" customHeight="1" s="709">
      <c r="A8" s="913" t="inlineStr">
        <is>
          <t xml:space="preserve"> - Market-Rate Townhouses</t>
        </is>
      </c>
      <c r="B8" s="914">
        <f>ROUND('Development by Block'!AC5*'Use Allocation'!D6,0)</f>
        <v/>
      </c>
      <c r="C8" s="915" t="n">
        <v>163000</v>
      </c>
      <c r="D8" s="916" t="n"/>
      <c r="E8" s="917">
        <f>ROUND(B8*C8,-3)</f>
        <v/>
      </c>
      <c r="F8" s="915" t="n"/>
      <c r="G8" s="426" t="n">
        <v>0</v>
      </c>
      <c r="H8" s="426" t="n"/>
      <c r="I8" s="918">
        <f>ROUND(E8*G8,-3)</f>
        <v/>
      </c>
      <c r="J8" s="419" t="n"/>
      <c r="K8" s="420" t="n"/>
      <c r="L8" s="420" t="n"/>
      <c r="M8" s="420" t="n"/>
      <c r="N8" s="420" t="n"/>
      <c r="O8" s="420" t="n"/>
      <c r="P8" s="420" t="n"/>
      <c r="Q8" s="420" t="n"/>
      <c r="R8" s="420" t="n"/>
      <c r="S8" s="420" t="n"/>
      <c r="T8" s="420" t="n"/>
      <c r="U8" s="420" t="n"/>
      <c r="V8" s="420" t="n"/>
      <c r="W8" s="420" t="n"/>
      <c r="X8" s="420" t="n"/>
      <c r="Y8" s="420" t="n"/>
      <c r="Z8" s="420" t="n"/>
    </row>
    <row r="9" ht="15.75" customHeight="1" s="709">
      <c r="A9" s="913" t="inlineStr">
        <is>
          <t xml:space="preserve"> - Luxury High Rise Condos</t>
        </is>
      </c>
      <c r="B9" s="914">
        <f>ROUND('Development by Block'!AC6,0)</f>
        <v/>
      </c>
      <c r="C9" s="915" t="n">
        <v>192000</v>
      </c>
      <c r="D9" s="916" t="n"/>
      <c r="E9" s="917">
        <f>ROUND(B9*C9,-3)</f>
        <v/>
      </c>
      <c r="F9" s="915" t="n"/>
      <c r="G9" s="426" t="n">
        <v>0</v>
      </c>
      <c r="H9" s="426" t="n"/>
      <c r="I9" s="918">
        <f>ROUND(E9*G9,-3)</f>
        <v/>
      </c>
      <c r="J9" s="419" t="n"/>
      <c r="K9" s="420" t="n"/>
      <c r="L9" s="420" t="n"/>
      <c r="M9" s="420" t="n"/>
      <c r="N9" s="420" t="n"/>
      <c r="O9" s="420" t="n"/>
      <c r="P9" s="420" t="n"/>
      <c r="Q9" s="420" t="n"/>
      <c r="R9" s="420" t="n"/>
      <c r="S9" s="420" t="n"/>
      <c r="T9" s="420" t="n"/>
      <c r="U9" s="420" t="n"/>
      <c r="V9" s="420" t="n"/>
      <c r="W9" s="420" t="n"/>
      <c r="X9" s="420" t="n"/>
      <c r="Y9" s="420" t="n"/>
      <c r="Z9" s="420" t="n"/>
    </row>
    <row r="10" ht="15.75" customHeight="1" s="709">
      <c r="A10" s="913" t="inlineStr">
        <is>
          <t xml:space="preserve"> - Phoenix Hotel/Homeless Shelter</t>
        </is>
      </c>
      <c r="B10" s="914">
        <f>'Use Allocation'!D14/500</f>
        <v/>
      </c>
      <c r="C10" s="919" t="n">
        <v>0</v>
      </c>
      <c r="D10" s="920" t="n"/>
      <c r="E10" s="917">
        <f>ROUND(B10*C10,-3)</f>
        <v/>
      </c>
      <c r="F10" s="915" t="n"/>
      <c r="G10" s="426" t="n">
        <v>0</v>
      </c>
      <c r="H10" s="426" t="n"/>
      <c r="I10" s="918">
        <f>ROUND(E10*G10,-3)</f>
        <v/>
      </c>
      <c r="J10" s="419" t="n"/>
      <c r="K10" s="420" t="n"/>
      <c r="L10" s="420" t="n"/>
      <c r="M10" s="420" t="n"/>
      <c r="N10" s="420" t="n"/>
      <c r="O10" s="420" t="n"/>
      <c r="P10" s="420" t="n"/>
      <c r="Q10" s="420" t="n"/>
      <c r="R10" s="420" t="n"/>
      <c r="S10" s="420" t="n"/>
      <c r="T10" s="420" t="n"/>
      <c r="U10" s="420" t="n"/>
      <c r="V10" s="420" t="n"/>
      <c r="W10" s="420" t="n"/>
      <c r="X10" s="420" t="n"/>
      <c r="Y10" s="420" t="n"/>
      <c r="Z10" s="420" t="n"/>
    </row>
    <row r="11" ht="15.75" customHeight="1" s="709">
      <c r="A11" s="913" t="inlineStr">
        <is>
          <t xml:space="preserve"> - New Homeless Shelter</t>
        </is>
      </c>
      <c r="B11" s="914">
        <f>'Development by Block'!AC7</f>
        <v/>
      </c>
      <c r="C11" s="915" t="n">
        <v>0</v>
      </c>
      <c r="D11" s="916" t="n"/>
      <c r="E11" s="917">
        <f>ROUND(B11*C11,-3)</f>
        <v/>
      </c>
      <c r="F11" s="915" t="n"/>
      <c r="G11" s="426" t="n">
        <v>0</v>
      </c>
      <c r="H11" s="426" t="n"/>
      <c r="I11" s="918">
        <f>ROUND(E11*G11,-3)</f>
        <v/>
      </c>
      <c r="J11" s="419" t="n"/>
      <c r="K11" s="420" t="n"/>
      <c r="L11" s="420" t="n"/>
      <c r="M11" s="420" t="n"/>
      <c r="N11" s="420" t="n"/>
      <c r="O11" s="420" t="n"/>
      <c r="P11" s="420" t="n"/>
      <c r="Q11" s="420" t="n"/>
      <c r="R11" s="420" t="n"/>
      <c r="S11" s="420" t="n"/>
      <c r="T11" s="420" t="n"/>
      <c r="U11" s="420" t="n"/>
      <c r="V11" s="420" t="n"/>
      <c r="W11" s="420" t="n"/>
      <c r="X11" s="420" t="n"/>
      <c r="Y11" s="420" t="n"/>
      <c r="Z11" s="420" t="n"/>
    </row>
    <row r="12" ht="15.75" customHeight="1" s="709">
      <c r="A12" s="907" t="inlineStr">
        <is>
          <t>Office</t>
        </is>
      </c>
      <c r="B12" s="908" t="inlineStr">
        <is>
          <t>Building SF</t>
        </is>
      </c>
      <c r="C12" s="909" t="inlineStr">
        <is>
          <t>Cost per SF</t>
        </is>
      </c>
      <c r="D12" s="921" t="n"/>
      <c r="E12" s="911" t="n"/>
      <c r="F12" s="909" t="n"/>
      <c r="G12" s="417" t="n"/>
      <c r="H12" s="417" t="n"/>
      <c r="I12" s="912" t="n"/>
      <c r="J12" s="419" t="n"/>
      <c r="K12" s="420" t="n"/>
      <c r="L12" s="420" t="n"/>
      <c r="M12" s="420" t="n"/>
      <c r="N12" s="420" t="n"/>
      <c r="O12" s="420" t="n"/>
      <c r="P12" s="420" t="n"/>
      <c r="Q12" s="420" t="n"/>
      <c r="R12" s="420" t="n"/>
      <c r="S12" s="420" t="n"/>
      <c r="T12" s="420" t="n"/>
      <c r="U12" s="420" t="n"/>
      <c r="V12" s="420" t="n"/>
      <c r="W12" s="420" t="n"/>
      <c r="X12" s="420" t="n"/>
      <c r="Y12" s="420" t="n"/>
      <c r="Z12" s="420" t="n"/>
    </row>
    <row r="13" ht="15.75" customHeight="1" s="709">
      <c r="A13" s="913" t="inlineStr">
        <is>
          <t xml:space="preserve"> - Office: Phoenix Hotel</t>
        </is>
      </c>
      <c r="B13" s="914">
        <f>'Use Allocation'!B14</f>
        <v/>
      </c>
      <c r="C13" s="919" t="n">
        <v>100</v>
      </c>
      <c r="D13" s="920" t="n"/>
      <c r="E13" s="917">
        <f>ROUND(B13*C13,-3)</f>
        <v/>
      </c>
      <c r="F13" s="915" t="n"/>
      <c r="G13" s="426" t="n">
        <v>0</v>
      </c>
      <c r="H13" s="426" t="n"/>
      <c r="I13" s="918">
        <f>ROUND(E13*G13,-3)</f>
        <v/>
      </c>
      <c r="J13" s="419" t="n"/>
      <c r="K13" s="420" t="n"/>
      <c r="L13" s="420" t="n"/>
      <c r="M13" s="420" t="n"/>
      <c r="N13" s="420" t="n"/>
      <c r="O13" s="420" t="n"/>
      <c r="P13" s="420" t="n"/>
      <c r="Q13" s="420" t="n"/>
      <c r="R13" s="420" t="n"/>
      <c r="S13" s="420" t="n"/>
      <c r="T13" s="420" t="n"/>
      <c r="U13" s="420" t="n"/>
      <c r="V13" s="420" t="n"/>
      <c r="W13" s="420" t="n"/>
      <c r="X13" s="420" t="n"/>
      <c r="Y13" s="420" t="n"/>
      <c r="Z13" s="420" t="n"/>
    </row>
    <row r="14" ht="15.75" customHeight="1" s="709">
      <c r="A14" s="913" t="inlineStr">
        <is>
          <t xml:space="preserve"> - Office: York Dry Goods</t>
        </is>
      </c>
      <c r="B14" s="914">
        <f>'Use Allocation'!B38</f>
        <v/>
      </c>
      <c r="C14" s="919" t="n">
        <v>100</v>
      </c>
      <c r="D14" s="920" t="n"/>
      <c r="E14" s="917">
        <f>ROUND(B14*C14,-3)</f>
        <v/>
      </c>
      <c r="F14" s="915" t="n"/>
      <c r="G14" s="426" t="n">
        <v>0</v>
      </c>
      <c r="H14" s="426" t="n"/>
      <c r="I14" s="918">
        <f>ROUND(E14*G14,-3)</f>
        <v/>
      </c>
      <c r="J14" s="419" t="n"/>
      <c r="K14" s="420" t="n"/>
      <c r="L14" s="420" t="n"/>
      <c r="M14" s="420" t="n"/>
      <c r="N14" s="420" t="n"/>
      <c r="O14" s="420" t="n"/>
      <c r="P14" s="420" t="n"/>
      <c r="Q14" s="420" t="n"/>
      <c r="R14" s="420" t="n"/>
      <c r="S14" s="420" t="n"/>
      <c r="T14" s="420" t="n"/>
      <c r="U14" s="420" t="n"/>
      <c r="V14" s="420" t="n"/>
      <c r="W14" s="420" t="n"/>
      <c r="X14" s="420" t="n"/>
      <c r="Y14" s="420" t="n"/>
      <c r="Z14" s="420" t="n"/>
    </row>
    <row r="15" ht="15.75" customHeight="1" s="709">
      <c r="A15" s="913" t="inlineStr">
        <is>
          <t xml:space="preserve"> - Office: Victorian Row</t>
        </is>
      </c>
      <c r="B15" s="914">
        <f>'Use Allocation'!B20</f>
        <v/>
      </c>
      <c r="C15" s="919" t="n">
        <v>100</v>
      </c>
      <c r="D15" s="920" t="n"/>
      <c r="E15" s="917">
        <f>ROUND(B15*C15,-3)</f>
        <v/>
      </c>
      <c r="F15" s="915" t="n"/>
      <c r="G15" s="426" t="n">
        <v>0</v>
      </c>
      <c r="H15" s="426" t="n"/>
      <c r="I15" s="918">
        <f>ROUND(E15*G15,-3)</f>
        <v/>
      </c>
      <c r="J15" s="419" t="n"/>
      <c r="K15" s="420" t="n"/>
      <c r="L15" s="420" t="n"/>
      <c r="M15" s="420" t="n"/>
      <c r="N15" s="420" t="n"/>
      <c r="O15" s="420" t="n"/>
      <c r="P15" s="420" t="n"/>
      <c r="Q15" s="420" t="n"/>
      <c r="R15" s="420" t="n"/>
      <c r="S15" s="420" t="n"/>
      <c r="T15" s="420" t="n"/>
      <c r="U15" s="420" t="n"/>
      <c r="V15" s="420" t="n"/>
      <c r="W15" s="420" t="n"/>
      <c r="X15" s="420" t="n"/>
      <c r="Y15" s="420" t="n"/>
      <c r="Z15" s="420" t="n"/>
    </row>
    <row r="16" ht="15.75" customHeight="1" s="709">
      <c r="A16" s="913" t="inlineStr">
        <is>
          <t xml:space="preserve"> - Low-Rise Office Building</t>
        </is>
      </c>
      <c r="B16" s="914">
        <f>'Development by Block'!AC9+'Development by Block'!AC10</f>
        <v/>
      </c>
      <c r="C16" s="915" t="n">
        <v>125</v>
      </c>
      <c r="D16" s="916" t="n"/>
      <c r="E16" s="917">
        <f>ROUND(B16*C16,-3)</f>
        <v/>
      </c>
      <c r="F16" s="915" t="n"/>
      <c r="G16" s="426" t="n">
        <v>0</v>
      </c>
      <c r="H16" s="426" t="n"/>
      <c r="I16" s="918">
        <f>ROUND(E16*G16,-3)</f>
        <v/>
      </c>
      <c r="J16" s="419" t="n"/>
      <c r="K16" s="420" t="n"/>
      <c r="L16" s="420" t="n"/>
      <c r="M16" s="420" t="n"/>
      <c r="N16" s="420" t="n"/>
      <c r="O16" s="420" t="n"/>
      <c r="P16" s="420" t="n"/>
      <c r="Q16" s="420" t="n"/>
      <c r="R16" s="420" t="n"/>
      <c r="S16" s="420" t="n"/>
      <c r="T16" s="420" t="n"/>
      <c r="U16" s="420" t="n"/>
      <c r="V16" s="420" t="n"/>
      <c r="W16" s="420" t="n"/>
      <c r="X16" s="420" t="n"/>
      <c r="Y16" s="420" t="n"/>
      <c r="Z16" s="420" t="n"/>
    </row>
    <row r="17" ht="15.75" customHeight="1" s="709">
      <c r="A17" s="913" t="inlineStr">
        <is>
          <t xml:space="preserve"> - Mid-Rise Office Building</t>
        </is>
      </c>
      <c r="B17" s="914">
        <f>'Development by Block'!AC11</f>
        <v/>
      </c>
      <c r="C17" s="915" t="n">
        <v>185</v>
      </c>
      <c r="D17" s="916" t="n"/>
      <c r="E17" s="917">
        <f>ROUND(B17*C17,-3)</f>
        <v/>
      </c>
      <c r="F17" s="915" t="n"/>
      <c r="G17" s="426" t="n">
        <v>0</v>
      </c>
      <c r="H17" s="426" t="n"/>
      <c r="I17" s="918">
        <f>ROUND(E17*G17,-3)</f>
        <v/>
      </c>
      <c r="J17" s="419" t="n"/>
      <c r="K17" s="420" t="n"/>
      <c r="L17" s="420" t="n"/>
      <c r="M17" s="420" t="n"/>
      <c r="N17" s="420" t="n"/>
      <c r="O17" s="420" t="n"/>
      <c r="P17" s="420" t="n"/>
      <c r="Q17" s="420" t="n"/>
      <c r="R17" s="420" t="n"/>
      <c r="S17" s="420" t="n"/>
      <c r="T17" s="420" t="n"/>
      <c r="U17" s="420" t="n"/>
      <c r="V17" s="420" t="n"/>
      <c r="W17" s="420" t="n"/>
      <c r="X17" s="420" t="n"/>
      <c r="Y17" s="420" t="n"/>
      <c r="Z17" s="420" t="n"/>
    </row>
    <row r="18" ht="15.75" customHeight="1" s="709">
      <c r="A18" s="907" t="inlineStr">
        <is>
          <t>Retail</t>
        </is>
      </c>
      <c r="B18" s="908" t="inlineStr">
        <is>
          <t>Building SF</t>
        </is>
      </c>
      <c r="C18" s="909" t="inlineStr">
        <is>
          <t>Cost per SF</t>
        </is>
      </c>
      <c r="D18" s="921" t="n"/>
      <c r="E18" s="911" t="n"/>
      <c r="F18" s="909" t="n"/>
      <c r="G18" s="417" t="n"/>
      <c r="H18" s="417" t="n"/>
      <c r="I18" s="912" t="n"/>
      <c r="J18" s="419" t="n"/>
      <c r="K18" s="420" t="n"/>
      <c r="L18" s="420" t="n"/>
      <c r="M18" s="420" t="n"/>
      <c r="N18" s="420" t="n"/>
      <c r="O18" s="420" t="n"/>
      <c r="P18" s="420" t="n"/>
      <c r="Q18" s="420" t="n"/>
      <c r="R18" s="420" t="n"/>
      <c r="S18" s="420" t="n"/>
      <c r="T18" s="420" t="n"/>
      <c r="U18" s="420" t="n"/>
      <c r="V18" s="420" t="n"/>
      <c r="W18" s="420" t="n"/>
      <c r="X18" s="420" t="n"/>
      <c r="Y18" s="420" t="n"/>
      <c r="Z18" s="420" t="n"/>
    </row>
    <row r="19" ht="15.75" customHeight="1" s="709">
      <c r="A19" s="913" t="inlineStr">
        <is>
          <t xml:space="preserve"> - Retail: Phoenix Hotel</t>
        </is>
      </c>
      <c r="B19" s="914">
        <f>'Use Allocation'!C11</f>
        <v/>
      </c>
      <c r="C19" s="915" t="n">
        <v>100</v>
      </c>
      <c r="D19" s="916" t="n"/>
      <c r="E19" s="917">
        <f>ROUND(B19*C19,-3)</f>
        <v/>
      </c>
      <c r="F19" s="915" t="n"/>
      <c r="G19" s="426" t="n">
        <v>0</v>
      </c>
      <c r="H19" s="426" t="n"/>
      <c r="I19" s="918">
        <f>ROUND(E19*G19,-3)</f>
        <v/>
      </c>
      <c r="J19" s="419" t="n"/>
      <c r="K19" s="420" t="n"/>
      <c r="L19" s="420" t="n"/>
      <c r="M19" s="420" t="n"/>
      <c r="N19" s="420" t="n"/>
      <c r="O19" s="420" t="n"/>
      <c r="P19" s="420" t="n"/>
      <c r="Q19" s="420" t="n"/>
      <c r="R19" s="420" t="n"/>
      <c r="S19" s="420" t="n"/>
      <c r="T19" s="420" t="n"/>
      <c r="U19" s="420" t="n"/>
      <c r="V19" s="420" t="n"/>
      <c r="W19" s="420" t="n"/>
      <c r="X19" s="420" t="n"/>
      <c r="Y19" s="420" t="n"/>
      <c r="Z19" s="420" t="n"/>
    </row>
    <row r="20" ht="15.75" customHeight="1" s="709">
      <c r="A20" s="913" t="inlineStr">
        <is>
          <t xml:space="preserve"> - Retail: York Dry Goods</t>
        </is>
      </c>
      <c r="B20" s="914">
        <f>ROUND(('Use Allocation'!C24/48000)*'Development by Block'!AC18,-3)</f>
        <v/>
      </c>
      <c r="C20" s="919" t="n">
        <v>100</v>
      </c>
      <c r="D20" s="920" t="n"/>
      <c r="E20" s="917">
        <f>ROUND(B20*C20,-3)</f>
        <v/>
      </c>
      <c r="F20" s="915" t="n"/>
      <c r="G20" s="426" t="n">
        <v>0</v>
      </c>
      <c r="H20" s="426" t="n"/>
      <c r="I20" s="918">
        <f>ROUND(E20*G20,-3)</f>
        <v/>
      </c>
      <c r="J20" s="419" t="n"/>
      <c r="K20" s="420" t="n"/>
      <c r="L20" s="420" t="n"/>
      <c r="M20" s="420" t="n"/>
      <c r="N20" s="420" t="n"/>
      <c r="O20" s="420" t="n"/>
      <c r="P20" s="420" t="n"/>
      <c r="Q20" s="420" t="n"/>
      <c r="R20" s="420" t="n"/>
      <c r="S20" s="420" t="n"/>
      <c r="T20" s="420" t="n"/>
      <c r="U20" s="420" t="n"/>
      <c r="V20" s="420" t="n"/>
      <c r="W20" s="420" t="n"/>
      <c r="X20" s="420" t="n"/>
      <c r="Y20" s="420" t="n"/>
      <c r="Z20" s="420" t="n"/>
    </row>
    <row r="21" ht="15.75" customHeight="1" s="709">
      <c r="A21" s="913" t="inlineStr">
        <is>
          <t xml:space="preserve"> - Retail: Victorian Row</t>
        </is>
      </c>
      <c r="B21" s="914">
        <f>'Use Allocation'!C17</f>
        <v/>
      </c>
      <c r="C21" s="919" t="n">
        <v>100</v>
      </c>
      <c r="D21" s="920" t="n"/>
      <c r="E21" s="917">
        <f>ROUND(B21*C21,-3)</f>
        <v/>
      </c>
      <c r="F21" s="915" t="n"/>
      <c r="G21" s="426" t="n">
        <v>0</v>
      </c>
      <c r="H21" s="426" t="n"/>
      <c r="I21" s="918">
        <f>ROUND(E21*G21,-3)</f>
        <v/>
      </c>
      <c r="J21" s="419" t="n"/>
      <c r="K21" s="420" t="n"/>
      <c r="L21" s="420" t="n"/>
      <c r="M21" s="420" t="n"/>
      <c r="N21" s="420" t="n"/>
      <c r="O21" s="420" t="n"/>
      <c r="P21" s="420" t="n"/>
      <c r="Q21" s="420" t="n"/>
      <c r="R21" s="420" t="n"/>
      <c r="S21" s="420" t="n"/>
      <c r="T21" s="420" t="n"/>
      <c r="U21" s="420" t="n"/>
      <c r="V21" s="420" t="n"/>
      <c r="W21" s="420" t="n"/>
      <c r="X21" s="420" t="n"/>
      <c r="Y21" s="420" t="n"/>
      <c r="Z21" s="420" t="n"/>
    </row>
    <row r="22" ht="15.75" customHeight="1" s="709">
      <c r="A22" s="913" t="inlineStr">
        <is>
          <t xml:space="preserve"> - Neighborhood Retail</t>
        </is>
      </c>
      <c r="B22" s="914">
        <f>'Development by Block'!AC13</f>
        <v/>
      </c>
      <c r="C22" s="915" t="n">
        <v>100</v>
      </c>
      <c r="D22" s="916" t="n"/>
      <c r="E22" s="917">
        <f>ROUND(B22*C22,-3)</f>
        <v/>
      </c>
      <c r="F22" s="915" t="n"/>
      <c r="G22" s="426" t="n">
        <v>0</v>
      </c>
      <c r="H22" s="426" t="n"/>
      <c r="I22" s="918">
        <f>ROUND(E22*G22,-3)</f>
        <v/>
      </c>
      <c r="J22" s="419" t="n"/>
      <c r="K22" s="420" t="n"/>
      <c r="L22" s="420" t="n"/>
      <c r="M22" s="420" t="n"/>
      <c r="N22" s="420" t="n"/>
      <c r="O22" s="420" t="n"/>
      <c r="P22" s="420" t="n"/>
      <c r="Q22" s="420" t="n"/>
      <c r="R22" s="420" t="n"/>
      <c r="S22" s="420" t="n"/>
      <c r="T22" s="420" t="n"/>
      <c r="U22" s="420" t="n"/>
      <c r="V22" s="420" t="n"/>
      <c r="W22" s="420" t="n"/>
      <c r="X22" s="420" t="n"/>
      <c r="Y22" s="420" t="n"/>
      <c r="Z22" s="420" t="n"/>
    </row>
    <row r="23" ht="15.75" customHeight="1" s="709">
      <c r="A23" s="913" t="inlineStr">
        <is>
          <t xml:space="preserve"> - Supermarket</t>
        </is>
      </c>
      <c r="B23" s="914">
        <f>'Development by Block'!AC14</f>
        <v/>
      </c>
      <c r="C23" s="915" t="n">
        <v>115</v>
      </c>
      <c r="D23" s="916" t="n"/>
      <c r="E23" s="917">
        <f>ROUND(B23*C23,-3)</f>
        <v/>
      </c>
      <c r="F23" s="915" t="n"/>
      <c r="G23" s="426" t="n">
        <v>0</v>
      </c>
      <c r="H23" s="426" t="n"/>
      <c r="I23" s="918">
        <f>ROUND(E23*G23,-3)</f>
        <v/>
      </c>
      <c r="J23" s="419" t="n"/>
      <c r="K23" s="420" t="n"/>
      <c r="L23" s="420" t="n"/>
      <c r="M23" s="420" t="n"/>
      <c r="N23" s="420" t="n"/>
      <c r="O23" s="420" t="n"/>
      <c r="P23" s="420" t="n"/>
      <c r="Q23" s="420" t="n"/>
      <c r="R23" s="420" t="n"/>
      <c r="S23" s="420" t="n"/>
      <c r="T23" s="420" t="n"/>
      <c r="U23" s="420" t="n"/>
      <c r="V23" s="420" t="n"/>
      <c r="W23" s="420" t="n"/>
      <c r="X23" s="420" t="n"/>
      <c r="Y23" s="420" t="n"/>
      <c r="Z23" s="420" t="n"/>
    </row>
    <row r="24" ht="15.75" customHeight="1" s="709">
      <c r="A24" s="913" t="inlineStr">
        <is>
          <t xml:space="preserve"> - Q-Mart</t>
        </is>
      </c>
      <c r="B24" s="914">
        <f>'Development by Block'!AC15</f>
        <v/>
      </c>
      <c r="C24" s="915" t="n">
        <v>125</v>
      </c>
      <c r="D24" s="916" t="n"/>
      <c r="E24" s="917">
        <f>ROUND(B24*C24,-3)</f>
        <v/>
      </c>
      <c r="F24" s="915" t="n"/>
      <c r="G24" s="426" t="n">
        <v>0</v>
      </c>
      <c r="H24" s="426" t="n"/>
      <c r="I24" s="918">
        <f>ROUND(E24*G24,-3)</f>
        <v/>
      </c>
      <c r="J24" s="419" t="n"/>
      <c r="K24" s="420" t="n"/>
      <c r="L24" s="420" t="n"/>
      <c r="M24" s="420" t="n"/>
      <c r="N24" s="420" t="n"/>
      <c r="O24" s="420" t="n"/>
      <c r="P24" s="420" t="n"/>
      <c r="Q24" s="420" t="n"/>
      <c r="R24" s="420" t="n"/>
      <c r="S24" s="420" t="n"/>
      <c r="T24" s="420" t="n"/>
      <c r="U24" s="420" t="n"/>
      <c r="V24" s="420" t="n"/>
      <c r="W24" s="420" t="n"/>
      <c r="X24" s="420" t="n"/>
      <c r="Y24" s="420" t="n"/>
      <c r="Z24" s="420" t="n"/>
    </row>
    <row r="25" ht="15.75" customHeight="1" s="709">
      <c r="A25" s="907" t="inlineStr">
        <is>
          <t>Community Facilities</t>
        </is>
      </c>
      <c r="B25" s="908" t="inlineStr">
        <is>
          <t>Building SF</t>
        </is>
      </c>
      <c r="C25" s="909" t="inlineStr">
        <is>
          <t>Total Cost</t>
        </is>
      </c>
      <c r="D25" s="921" t="n"/>
      <c r="E25" s="911" t="n"/>
      <c r="F25" s="909" t="n"/>
      <c r="G25" s="417" t="n"/>
      <c r="H25" s="417" t="n"/>
      <c r="I25" s="912" t="n"/>
      <c r="J25" s="419" t="n"/>
      <c r="K25" s="420" t="n"/>
      <c r="L25" s="420" t="n"/>
      <c r="M25" s="420" t="n"/>
      <c r="N25" s="420" t="n"/>
      <c r="O25" s="420" t="n"/>
      <c r="P25" s="420" t="n"/>
      <c r="Q25" s="420" t="n"/>
      <c r="R25" s="420" t="n"/>
      <c r="S25" s="420" t="n"/>
      <c r="T25" s="420" t="n"/>
      <c r="U25" s="420" t="n"/>
      <c r="V25" s="420" t="n"/>
      <c r="W25" s="420" t="n"/>
      <c r="X25" s="420" t="n"/>
      <c r="Y25" s="420" t="n"/>
      <c r="Z25" s="420" t="n"/>
    </row>
    <row r="26" ht="15.75" customHeight="1" s="709">
      <c r="A26" s="913" t="inlineStr">
        <is>
          <t xml:space="preserve"> - York Dry Goods/Community Facilities</t>
        </is>
      </c>
      <c r="B26" s="914">
        <f>SUM('Use Allocation'!D25:D35)</f>
        <v/>
      </c>
      <c r="C26" s="919" t="n">
        <v>100</v>
      </c>
      <c r="D26" s="920" t="n"/>
      <c r="E26" s="917">
        <f>ROUND(B26*C26,-3)</f>
        <v/>
      </c>
      <c r="F26" s="915" t="n"/>
      <c r="G26" s="426" t="n">
        <v>0.15</v>
      </c>
      <c r="H26" s="426" t="n"/>
      <c r="I26" s="918">
        <f>ROUND(E26*G26,-3)</f>
        <v/>
      </c>
      <c r="J26" s="419" t="n"/>
      <c r="K26" s="420" t="n"/>
      <c r="L26" s="420" t="n"/>
      <c r="M26" s="420" t="n"/>
      <c r="N26" s="420" t="n"/>
      <c r="O26" s="420" t="n"/>
      <c r="P26" s="420" t="n"/>
      <c r="Q26" s="420" t="n"/>
      <c r="R26" s="420" t="n"/>
      <c r="S26" s="420" t="n"/>
      <c r="T26" s="420" t="n"/>
      <c r="U26" s="420" t="n"/>
      <c r="V26" s="420" t="n"/>
      <c r="W26" s="420" t="n"/>
      <c r="X26" s="420" t="n"/>
      <c r="Y26" s="420" t="n"/>
      <c r="Z26" s="420" t="n"/>
    </row>
    <row r="27" ht="15.75" customHeight="1" s="709">
      <c r="A27" s="913" t="inlineStr">
        <is>
          <t xml:space="preserve"> - York Dry Goods/Univ. &amp; Artist Studios</t>
        </is>
      </c>
      <c r="B27" s="914">
        <f>'Use Allocation'!D36+'Use Allocation'!D37</f>
        <v/>
      </c>
      <c r="C27" s="919" t="n">
        <v>100</v>
      </c>
      <c r="D27" s="920" t="n"/>
      <c r="E27" s="917">
        <f>ROUND(B27*C27,-3)</f>
        <v/>
      </c>
      <c r="F27" s="915" t="n"/>
      <c r="G27" s="426" t="n">
        <v>0</v>
      </c>
      <c r="H27" s="426" t="n"/>
      <c r="I27" s="918">
        <f>ROUND(E27*G27,-3)</f>
        <v/>
      </c>
      <c r="J27" s="419" t="n"/>
      <c r="K27" s="420" t="n"/>
      <c r="L27" s="420" t="n"/>
      <c r="M27" s="420" t="n"/>
      <c r="N27" s="420" t="n"/>
      <c r="O27" s="420" t="n"/>
      <c r="P27" s="420" t="n"/>
      <c r="Q27" s="420" t="n"/>
      <c r="R27" s="420" t="n"/>
      <c r="S27" s="420" t="n"/>
      <c r="T27" s="420" t="n"/>
      <c r="U27" s="420" t="n"/>
      <c r="V27" s="420" t="n"/>
      <c r="W27" s="420" t="n"/>
      <c r="X27" s="420" t="n"/>
      <c r="Y27" s="420" t="n"/>
      <c r="Z27" s="420" t="n"/>
    </row>
    <row r="28" ht="15.75" customHeight="1" s="709">
      <c r="A28" s="913" t="inlineStr">
        <is>
          <t xml:space="preserve"> - Victorian Row/Univ. &amp; Artist Studios</t>
        </is>
      </c>
      <c r="B28" s="914">
        <f>'Use Allocation'!D19+'Use Allocation'!D18</f>
        <v/>
      </c>
      <c r="C28" s="919" t="n">
        <v>100</v>
      </c>
      <c r="D28" s="920" t="n"/>
      <c r="E28" s="917">
        <f>ROUND(B28*C28,-3)</f>
        <v/>
      </c>
      <c r="F28" s="915" t="n"/>
      <c r="G28" s="426" t="n">
        <v>0</v>
      </c>
      <c r="H28" s="426" t="n"/>
      <c r="I28" s="918">
        <f>ROUND(E28*G28,-3)</f>
        <v/>
      </c>
      <c r="J28" s="419" t="n"/>
      <c r="K28" s="420" t="n"/>
      <c r="L28" s="420" t="n"/>
      <c r="M28" s="420" t="n"/>
      <c r="N28" s="420" t="n"/>
      <c r="O28" s="420" t="n"/>
      <c r="P28" s="420" t="n"/>
      <c r="Q28" s="420" t="n"/>
      <c r="R28" s="420" t="n"/>
      <c r="S28" s="420" t="n"/>
      <c r="T28" s="420" t="n"/>
      <c r="U28" s="420" t="n"/>
      <c r="V28" s="420" t="n"/>
      <c r="W28" s="420" t="n"/>
      <c r="X28" s="420" t="n"/>
      <c r="Y28" s="420" t="n"/>
      <c r="Z28" s="420" t="n"/>
    </row>
    <row r="29" ht="15.75" customHeight="1" s="709">
      <c r="A29" s="907" t="inlineStr">
        <is>
          <t>Amenities</t>
        </is>
      </c>
      <c r="B29" s="908">
        <f>'Development by Block'!AC20</f>
        <v/>
      </c>
      <c r="C29" s="922" t="n"/>
      <c r="D29" s="910" t="n"/>
      <c r="E29" s="911" t="n"/>
      <c r="F29" s="909" t="n"/>
      <c r="G29" s="417" t="n"/>
      <c r="H29" s="417" t="n"/>
      <c r="I29" s="912" t="n"/>
      <c r="J29" s="419" t="n"/>
      <c r="K29" s="420" t="n"/>
      <c r="L29" s="420" t="n"/>
      <c r="M29" s="420" t="n"/>
      <c r="N29" s="420" t="n"/>
      <c r="O29" s="420" t="n"/>
      <c r="P29" s="420" t="n"/>
      <c r="Q29" s="420" t="n"/>
      <c r="R29" s="420" t="n"/>
      <c r="S29" s="420" t="n"/>
      <c r="T29" s="420" t="n"/>
      <c r="U29" s="420" t="n"/>
      <c r="V29" s="420" t="n"/>
      <c r="W29" s="420" t="n"/>
      <c r="X29" s="420" t="n"/>
      <c r="Y29" s="420" t="n"/>
      <c r="Z29" s="420" t="n"/>
    </row>
    <row r="30" ht="15.75" customHeight="1" s="709">
      <c r="A30" s="913" t="inlineStr">
        <is>
          <t xml:space="preserve"> - Park/Plaza</t>
        </is>
      </c>
      <c r="B30" s="914">
        <f>'Development by Block'!AC21</f>
        <v/>
      </c>
      <c r="C30" s="915" t="n">
        <v>37</v>
      </c>
      <c r="D30" s="916" t="n"/>
      <c r="E30" s="917">
        <f>ROUND(B30*C30,-3)</f>
        <v/>
      </c>
      <c r="F30" s="915" t="n"/>
      <c r="G30" s="426" t="n">
        <v>0.5</v>
      </c>
      <c r="H30" s="426" t="n"/>
      <c r="I30" s="918">
        <f>ROUND(E30*G30,-3)</f>
        <v/>
      </c>
      <c r="J30" s="419" t="n"/>
      <c r="K30" s="420" t="n"/>
      <c r="L30" s="420" t="n"/>
      <c r="M30" s="420" t="n"/>
      <c r="N30" s="420" t="n"/>
      <c r="O30" s="420" t="n"/>
      <c r="P30" s="420" t="n"/>
      <c r="Q30" s="420" t="n"/>
      <c r="R30" s="420" t="n"/>
      <c r="S30" s="420" t="n"/>
      <c r="T30" s="420" t="n"/>
      <c r="U30" s="420" t="n"/>
      <c r="V30" s="420" t="n"/>
      <c r="W30" s="420" t="n"/>
      <c r="X30" s="420" t="n"/>
      <c r="Y30" s="420" t="n"/>
      <c r="Z30" s="420" t="n"/>
    </row>
    <row r="31" ht="15.75" customHeight="1" s="709">
      <c r="A31" s="913" t="inlineStr">
        <is>
          <t xml:space="preserve"> - Sports Fields &amp; Courts</t>
        </is>
      </c>
      <c r="B31" s="914">
        <f>'Development by Block'!AC22</f>
        <v/>
      </c>
      <c r="C31" s="915" t="n">
        <v>39</v>
      </c>
      <c r="D31" s="916" t="n"/>
      <c r="E31" s="917">
        <f>ROUND(B31*C31,-3)</f>
        <v/>
      </c>
      <c r="F31" s="915" t="n"/>
      <c r="G31" s="426" t="n">
        <v>0.5</v>
      </c>
      <c r="H31" s="426" t="n"/>
      <c r="I31" s="918">
        <f>ROUND(E31*G31,-3)</f>
        <v/>
      </c>
      <c r="J31" s="419" t="n"/>
      <c r="K31" s="420" t="n"/>
      <c r="L31" s="420" t="n"/>
      <c r="M31" s="420" t="n"/>
      <c r="N31" s="420" t="n"/>
      <c r="O31" s="420" t="n"/>
      <c r="P31" s="420" t="n"/>
      <c r="Q31" s="420" t="n"/>
      <c r="R31" s="420" t="n"/>
      <c r="S31" s="420" t="n"/>
      <c r="T31" s="420" t="n"/>
      <c r="U31" s="420" t="n"/>
      <c r="V31" s="420" t="n"/>
      <c r="W31" s="420" t="n"/>
      <c r="X31" s="420" t="n"/>
      <c r="Y31" s="420" t="n"/>
      <c r="Z31" s="420" t="n"/>
    </row>
    <row r="32" ht="15.75" customHeight="1" s="709">
      <c r="A32" s="913" t="inlineStr">
        <is>
          <t xml:space="preserve"> - Skate Park</t>
        </is>
      </c>
      <c r="B32" s="914">
        <f>'Development by Block'!AC23</f>
        <v/>
      </c>
      <c r="C32" s="915" t="n">
        <v>60</v>
      </c>
      <c r="D32" s="916" t="n"/>
      <c r="E32" s="917">
        <f>ROUND(B32*C32,-3)</f>
        <v/>
      </c>
      <c r="F32" s="915" t="n"/>
      <c r="G32" s="426" t="n">
        <v>0.5</v>
      </c>
      <c r="H32" s="426" t="n"/>
      <c r="I32" s="918">
        <f>ROUND(E32*G32,-3)</f>
        <v/>
      </c>
      <c r="J32" s="419" t="n"/>
      <c r="K32" s="420" t="n"/>
      <c r="L32" s="420" t="n"/>
      <c r="M32" s="420" t="n"/>
      <c r="N32" s="420" t="n"/>
      <c r="O32" s="420" t="n"/>
      <c r="P32" s="420" t="n"/>
      <c r="Q32" s="420" t="n"/>
      <c r="R32" s="420" t="n"/>
      <c r="S32" s="420" t="n"/>
      <c r="T32" s="420" t="n"/>
      <c r="U32" s="420" t="n"/>
      <c r="V32" s="420" t="n"/>
      <c r="W32" s="420" t="n"/>
      <c r="X32" s="420" t="n"/>
      <c r="Y32" s="420" t="n"/>
      <c r="Z32" s="420" t="n"/>
    </row>
    <row r="33" ht="15.75" customHeight="1" s="709">
      <c r="A33" s="907" t="inlineStr">
        <is>
          <t xml:space="preserve"> Fees Charged to Developer</t>
        </is>
      </c>
      <c r="B33" s="908" t="n"/>
      <c r="C33" s="909" t="n"/>
      <c r="D33" s="921" t="n"/>
      <c r="E33" s="911" t="n"/>
      <c r="F33" s="909" t="n"/>
      <c r="G33" s="417" t="n"/>
      <c r="H33" s="417" t="n"/>
      <c r="I33" s="912" t="n"/>
      <c r="J33" s="419" t="n"/>
      <c r="K33" s="420" t="n"/>
      <c r="L33" s="420" t="n"/>
      <c r="M33" s="420" t="n"/>
      <c r="N33" s="420" t="n"/>
      <c r="O33" s="420" t="n"/>
      <c r="P33" s="420" t="n"/>
      <c r="Q33" s="420" t="n"/>
      <c r="R33" s="420" t="n"/>
      <c r="S33" s="420" t="n"/>
      <c r="T33" s="420" t="n"/>
      <c r="U33" s="420" t="n"/>
      <c r="V33" s="420" t="n"/>
      <c r="W33" s="420" t="n"/>
      <c r="X33" s="420" t="n"/>
      <c r="Y33" s="420" t="n"/>
      <c r="Z33" s="420" t="n"/>
    </row>
    <row r="34" ht="15.75" customHeight="1" s="709">
      <c r="A34" s="913" t="inlineStr">
        <is>
          <t xml:space="preserve"> - Homeless Shelter Fund Fee</t>
        </is>
      </c>
      <c r="B34" s="914" t="n"/>
      <c r="C34" s="919">
        <f>IF('Use Allocation'!D14/60000+B11&lt;100,IF(B10&lt;120,750000,0),0)</f>
        <v/>
      </c>
      <c r="D34" s="920" t="n"/>
      <c r="E34" s="917">
        <f>C34</f>
        <v/>
      </c>
      <c r="F34" s="915" t="n"/>
      <c r="G34" s="426" t="n">
        <v>0</v>
      </c>
      <c r="H34" s="426" t="n"/>
      <c r="I34" s="918" t="n"/>
      <c r="J34" s="419" t="n"/>
      <c r="K34" s="420" t="n"/>
      <c r="L34" s="420" t="n"/>
      <c r="M34" s="420" t="n"/>
      <c r="N34" s="420" t="n"/>
      <c r="O34" s="420" t="n"/>
      <c r="P34" s="420" t="n"/>
      <c r="Q34" s="420" t="n"/>
      <c r="R34" s="420" t="n"/>
      <c r="S34" s="420" t="n"/>
      <c r="T34" s="420" t="n"/>
      <c r="U34" s="420" t="n"/>
      <c r="V34" s="420" t="n"/>
      <c r="W34" s="420" t="n"/>
      <c r="X34" s="420" t="n"/>
      <c r="Y34" s="420" t="n"/>
      <c r="Z34" s="420" t="n"/>
    </row>
    <row r="35" ht="15.75" customHeight="1" s="709">
      <c r="A35" s="907" t="inlineStr">
        <is>
          <t>Parking</t>
        </is>
      </c>
      <c r="B35" s="908">
        <f>'Development by Block'!AC24</f>
        <v/>
      </c>
      <c r="C35" s="922" t="n"/>
      <c r="D35" s="910" t="n"/>
      <c r="E35" s="911" t="n"/>
      <c r="F35" s="909" t="n"/>
      <c r="G35" s="417" t="n"/>
      <c r="H35" s="417" t="n"/>
      <c r="I35" s="912" t="n"/>
      <c r="J35" s="419" t="n"/>
      <c r="K35" s="420" t="n"/>
      <c r="L35" s="420" t="n"/>
      <c r="M35" s="420" t="n"/>
      <c r="N35" s="420" t="n"/>
      <c r="O35" s="420" t="n"/>
      <c r="P35" s="420" t="n"/>
      <c r="Q35" s="420" t="n"/>
      <c r="R35" s="420" t="n"/>
      <c r="S35" s="420" t="n"/>
      <c r="T35" s="420" t="n"/>
      <c r="U35" s="420" t="n"/>
      <c r="V35" s="420" t="n"/>
      <c r="W35" s="420" t="n"/>
      <c r="X35" s="420" t="n"/>
      <c r="Y35" s="420" t="n"/>
      <c r="Z35" s="420" t="n"/>
    </row>
    <row r="36" ht="15.75" customHeight="1" s="709">
      <c r="A36" s="913" t="inlineStr">
        <is>
          <t xml:space="preserve"> - Residential Parking: Included In Structure</t>
        </is>
      </c>
      <c r="B36" s="914">
        <f>'Development by Block'!AC25</f>
        <v/>
      </c>
      <c r="C36" s="915" t="n"/>
      <c r="D36" s="916" t="n"/>
      <c r="E36" s="917" t="n"/>
      <c r="F36" s="915" t="n"/>
      <c r="G36" s="426" t="n"/>
      <c r="H36" s="426" t="n"/>
      <c r="I36" s="918" t="n"/>
      <c r="J36" s="419" t="n"/>
      <c r="K36" s="420" t="n"/>
      <c r="L36" s="420" t="n"/>
      <c r="M36" s="420" t="n"/>
      <c r="N36" s="420" t="n"/>
      <c r="O36" s="420" t="n"/>
      <c r="P36" s="420" t="n"/>
      <c r="Q36" s="420" t="n"/>
      <c r="R36" s="420" t="n"/>
      <c r="S36" s="420" t="n"/>
      <c r="T36" s="420" t="n"/>
      <c r="U36" s="420" t="n"/>
      <c r="V36" s="420" t="n"/>
      <c r="W36" s="420" t="n"/>
      <c r="X36" s="420" t="n"/>
      <c r="Y36" s="420" t="n"/>
      <c r="Z36" s="420" t="n"/>
    </row>
    <row r="37" ht="15.75" customHeight="1" s="709">
      <c r="A37" s="913" t="inlineStr">
        <is>
          <t xml:space="preserve"> - Neighborhood Retail Surface Parking</t>
        </is>
      </c>
      <c r="B37" s="914">
        <f>'Development by Block'!AC26</f>
        <v/>
      </c>
      <c r="C37" s="915" t="n"/>
      <c r="D37" s="916" t="n"/>
      <c r="E37" s="917" t="n"/>
      <c r="F37" s="915" t="n"/>
      <c r="G37" s="426" t="n"/>
      <c r="H37" s="426" t="n"/>
      <c r="I37" s="918" t="n"/>
      <c r="J37" s="419" t="n"/>
      <c r="K37" s="420" t="n"/>
      <c r="L37" s="420" t="n"/>
      <c r="M37" s="420" t="n"/>
      <c r="N37" s="420" t="n"/>
      <c r="O37" s="420" t="n"/>
      <c r="P37" s="420" t="n"/>
      <c r="Q37" s="420" t="n"/>
      <c r="R37" s="420" t="n"/>
      <c r="S37" s="420" t="n"/>
      <c r="T37" s="420" t="n"/>
      <c r="U37" s="420" t="n"/>
      <c r="V37" s="420" t="n"/>
      <c r="W37" s="420" t="n"/>
      <c r="X37" s="420" t="n"/>
      <c r="Y37" s="420" t="n"/>
      <c r="Z37" s="420" t="n"/>
    </row>
    <row r="38" ht="15.75" customHeight="1" s="709">
      <c r="A38" s="913" t="inlineStr">
        <is>
          <t xml:space="preserve"> - Low-Rise Office Structured Parking (3 levels)</t>
        </is>
      </c>
      <c r="B38" s="914">
        <f>'Development by Block'!AC27</f>
        <v/>
      </c>
      <c r="C38" s="915" t="n"/>
      <c r="D38" s="916" t="n"/>
      <c r="E38" s="917" t="n"/>
      <c r="F38" s="915" t="n"/>
      <c r="G38" s="426" t="n"/>
      <c r="H38" s="426" t="n"/>
      <c r="I38" s="918" t="n"/>
      <c r="J38" s="419" t="n"/>
      <c r="K38" s="420" t="n"/>
      <c r="L38" s="420" t="n"/>
      <c r="M38" s="420" t="n"/>
      <c r="N38" s="420" t="n"/>
      <c r="O38" s="420" t="n"/>
      <c r="P38" s="420" t="n"/>
      <c r="Q38" s="420" t="n"/>
      <c r="R38" s="420" t="n"/>
      <c r="S38" s="420" t="n"/>
      <c r="T38" s="420" t="n"/>
      <c r="U38" s="420" t="n"/>
      <c r="V38" s="420" t="n"/>
      <c r="W38" s="420" t="n"/>
      <c r="X38" s="420" t="n"/>
      <c r="Y38" s="420" t="n"/>
      <c r="Z38" s="420" t="n"/>
    </row>
    <row r="39" ht="15.75" customHeight="1" s="709">
      <c r="A39" s="913" t="inlineStr">
        <is>
          <t xml:space="preserve"> - Mid-Rise Office Structured Parking (5 levels)</t>
        </is>
      </c>
      <c r="B39" s="914">
        <f>'Development by Block'!AC28</f>
        <v/>
      </c>
      <c r="C39" s="915" t="n"/>
      <c r="D39" s="916" t="n"/>
      <c r="E39" s="917" t="n"/>
      <c r="F39" s="915" t="n"/>
      <c r="G39" s="426" t="n"/>
      <c r="H39" s="426" t="n"/>
      <c r="I39" s="918" t="n"/>
      <c r="J39" s="419" t="n"/>
      <c r="K39" s="420" t="n"/>
      <c r="L39" s="420" t="n"/>
      <c r="M39" s="420" t="n"/>
      <c r="N39" s="420" t="n"/>
      <c r="O39" s="420" t="n"/>
      <c r="P39" s="420" t="n"/>
      <c r="Q39" s="420" t="n"/>
      <c r="R39" s="420" t="n"/>
      <c r="S39" s="420" t="n"/>
      <c r="T39" s="420" t="n"/>
      <c r="U39" s="420" t="n"/>
      <c r="V39" s="420" t="n"/>
      <c r="W39" s="420" t="n"/>
      <c r="X39" s="420" t="n"/>
      <c r="Y39" s="420" t="n"/>
      <c r="Z39" s="420" t="n"/>
    </row>
    <row r="40" ht="15.75" customHeight="1" s="709">
      <c r="A40" s="913" t="inlineStr">
        <is>
          <t xml:space="preserve"> - Supermarket Parking</t>
        </is>
      </c>
      <c r="B40" s="914">
        <f>'Development by Block'!AC29</f>
        <v/>
      </c>
      <c r="C40" s="915" t="n"/>
      <c r="D40" s="916" t="n"/>
      <c r="E40" s="917" t="n"/>
      <c r="F40" s="915" t="n"/>
      <c r="G40" s="426" t="n"/>
      <c r="H40" s="426" t="n"/>
      <c r="I40" s="918" t="n"/>
      <c r="J40" s="419" t="n"/>
      <c r="K40" s="420" t="n"/>
      <c r="L40" s="420" t="n"/>
      <c r="M40" s="420" t="n"/>
      <c r="N40" s="420" t="n"/>
      <c r="O40" s="420" t="n"/>
      <c r="P40" s="420" t="n"/>
      <c r="Q40" s="420" t="n"/>
      <c r="R40" s="420" t="n"/>
      <c r="S40" s="420" t="n"/>
      <c r="T40" s="420" t="n"/>
      <c r="U40" s="420" t="n"/>
      <c r="V40" s="420" t="n"/>
      <c r="W40" s="420" t="n"/>
      <c r="X40" s="420" t="n"/>
      <c r="Y40" s="420" t="n"/>
      <c r="Z40" s="420" t="n"/>
    </row>
    <row r="41" ht="15.75" customHeight="1" s="709">
      <c r="A41" s="913" t="inlineStr">
        <is>
          <t xml:space="preserve"> - Q-Mart Structured Parking</t>
        </is>
      </c>
      <c r="B41" s="914">
        <f>'Development by Block'!AC30</f>
        <v/>
      </c>
      <c r="C41" s="915" t="n"/>
      <c r="D41" s="916" t="n"/>
      <c r="E41" s="917" t="n"/>
      <c r="F41" s="915" t="n"/>
      <c r="G41" s="426" t="n"/>
      <c r="H41" s="426" t="n"/>
      <c r="I41" s="918" t="n"/>
      <c r="J41" s="419" t="n"/>
      <c r="K41" s="420" t="n"/>
      <c r="L41" s="420" t="n"/>
      <c r="M41" s="420" t="n"/>
      <c r="N41" s="420" t="n"/>
      <c r="O41" s="420" t="n"/>
      <c r="P41" s="420" t="n"/>
      <c r="Q41" s="420" t="n"/>
      <c r="R41" s="420" t="n"/>
      <c r="S41" s="420" t="n"/>
      <c r="T41" s="420" t="n"/>
      <c r="U41" s="420" t="n"/>
      <c r="V41" s="420" t="n"/>
      <c r="W41" s="420" t="n"/>
      <c r="X41" s="420" t="n"/>
      <c r="Y41" s="420" t="n"/>
      <c r="Z41" s="420" t="n"/>
    </row>
    <row r="42" ht="15.75" customHeight="1" s="709">
      <c r="A42" s="907" t="inlineStr">
        <is>
          <t>City Cost of Land</t>
        </is>
      </c>
      <c r="B42" s="923" t="n"/>
      <c r="C42" s="924" t="n"/>
      <c r="D42" s="925" t="n"/>
      <c r="E42" s="926" t="n"/>
      <c r="F42" s="924" t="n"/>
      <c r="G42" s="436" t="n"/>
      <c r="H42" s="436" t="n"/>
      <c r="I42" s="927" t="n">
        <v>10000000</v>
      </c>
      <c r="J42" s="419" t="n"/>
      <c r="K42" s="420" t="n"/>
      <c r="L42" s="420" t="n"/>
      <c r="M42" s="420" t="n"/>
      <c r="N42" s="420" t="n"/>
      <c r="O42" s="420" t="n"/>
      <c r="P42" s="420" t="n"/>
      <c r="Q42" s="420" t="n"/>
      <c r="R42" s="420" t="n"/>
      <c r="S42" s="420" t="n"/>
      <c r="T42" s="420" t="n"/>
      <c r="U42" s="420" t="n"/>
      <c r="V42" s="420" t="n"/>
      <c r="W42" s="420" t="n"/>
      <c r="X42" s="420" t="n"/>
      <c r="Y42" s="420" t="n"/>
      <c r="Z42" s="420" t="n"/>
    </row>
    <row r="43" ht="15.75" customHeight="1" s="709">
      <c r="A43" s="928" t="inlineStr">
        <is>
          <t>Total</t>
        </is>
      </c>
      <c r="B43" s="439" t="n"/>
      <c r="C43" s="929" t="n"/>
      <c r="D43" s="930" t="n"/>
      <c r="E43" s="931">
        <f>SUM(E5:E42)</f>
        <v/>
      </c>
      <c r="F43" s="929" t="n"/>
      <c r="G43" s="443" t="n"/>
      <c r="H43" s="443" t="n"/>
      <c r="I43" s="932">
        <f>SUM(I5:I42)</f>
        <v/>
      </c>
      <c r="J43" s="419" t="n"/>
      <c r="K43" s="420" t="n"/>
      <c r="L43" s="420" t="n"/>
      <c r="M43" s="420" t="n"/>
      <c r="N43" s="420" t="n"/>
      <c r="O43" s="420" t="n"/>
      <c r="P43" s="420" t="n"/>
      <c r="Q43" s="420" t="n"/>
      <c r="R43" s="420" t="n"/>
      <c r="S43" s="420" t="n"/>
      <c r="T43" s="420" t="n"/>
      <c r="U43" s="420" t="n"/>
      <c r="V43" s="420" t="n"/>
      <c r="W43" s="420" t="n"/>
      <c r="X43" s="420" t="n"/>
      <c r="Y43" s="420" t="n"/>
      <c r="Z43" s="420" t="n"/>
    </row>
    <row r="44" ht="12" customHeight="1" s="709">
      <c r="A44" s="746" t="n"/>
      <c r="B44" s="2" t="n"/>
      <c r="C44" s="933" t="n"/>
      <c r="D44" s="933" t="n"/>
      <c r="E44" s="933" t="n"/>
      <c r="F44" s="933" t="n"/>
      <c r="G44" s="446" t="n"/>
      <c r="H44" s="446" t="n"/>
      <c r="I44" s="933" t="n"/>
      <c r="J44" s="2" t="n"/>
    </row>
    <row r="45" ht="13.5" customHeight="1" s="709">
      <c r="A45" s="447" t="n"/>
      <c r="B45" s="447" t="n"/>
      <c r="C45" s="447" t="n"/>
      <c r="D45" s="447" t="n"/>
      <c r="E45" s="447" t="n"/>
      <c r="F45" s="447" t="n"/>
      <c r="G45" s="447" t="n"/>
      <c r="H45" s="447" t="n"/>
      <c r="I45" s="447" t="n"/>
      <c r="J45" s="447" t="n"/>
    </row>
    <row r="46" ht="13.5" customHeight="1" s="709">
      <c r="A46" s="447" t="n"/>
      <c r="B46" s="447" t="n"/>
      <c r="C46" s="447" t="n"/>
      <c r="D46" s="447" t="n"/>
      <c r="E46" s="447" t="n"/>
      <c r="F46" s="447" t="n"/>
      <c r="G46" s="447" t="n"/>
      <c r="H46" s="447" t="n"/>
      <c r="I46" s="447" t="n"/>
      <c r="J46" s="447" t="n"/>
    </row>
    <row r="47" ht="13.5" customHeight="1" s="709">
      <c r="A47" s="447" t="n"/>
      <c r="B47" s="447" t="n"/>
      <c r="C47" s="447" t="n"/>
      <c r="D47" s="447" t="n"/>
      <c r="E47" s="447" t="n"/>
      <c r="F47" s="447" t="n"/>
      <c r="G47" s="447" t="n"/>
      <c r="H47" s="447" t="n"/>
      <c r="I47" s="447" t="n"/>
      <c r="J47" s="447" t="n"/>
    </row>
    <row r="48" ht="13.5" customHeight="1" s="709">
      <c r="A48" s="447" t="n"/>
      <c r="B48" s="447" t="n"/>
      <c r="C48" s="447" t="n"/>
      <c r="D48" s="447" t="n"/>
      <c r="E48" s="447" t="n"/>
      <c r="F48" s="447" t="n"/>
      <c r="G48" s="447" t="n"/>
      <c r="H48" s="447" t="n"/>
      <c r="I48" s="447" t="n"/>
      <c r="J48" s="447" t="n"/>
    </row>
    <row r="49" ht="13.5" customHeight="1" s="709">
      <c r="A49" s="447" t="n"/>
      <c r="B49" s="447" t="n"/>
      <c r="C49" s="447" t="n"/>
      <c r="D49" s="447" t="n"/>
      <c r="E49" s="447" t="n"/>
      <c r="F49" s="447" t="n"/>
      <c r="G49" s="447" t="n"/>
      <c r="H49" s="447" t="n"/>
      <c r="I49" s="447" t="n"/>
      <c r="J49" s="447" t="n"/>
    </row>
    <row r="50" ht="13.5" customHeight="1" s="709">
      <c r="A50" s="447" t="n"/>
      <c r="B50" s="447" t="n"/>
      <c r="C50" s="447" t="n"/>
      <c r="D50" s="447" t="n"/>
      <c r="E50" s="447" t="n"/>
      <c r="F50" s="447" t="n"/>
      <c r="G50" s="447" t="n"/>
      <c r="H50" s="447" t="n"/>
      <c r="I50" s="447" t="n"/>
      <c r="J50" s="447" t="n"/>
    </row>
    <row r="51" ht="13.5" customHeight="1" s="709">
      <c r="A51" s="447" t="n"/>
      <c r="B51" s="447" t="n"/>
      <c r="C51" s="447" t="n"/>
      <c r="D51" s="447" t="n"/>
      <c r="E51" s="447" t="n"/>
      <c r="F51" s="447" t="n"/>
      <c r="G51" s="447" t="n"/>
      <c r="H51" s="447" t="n"/>
      <c r="I51" s="447" t="n"/>
      <c r="J51" s="447" t="n"/>
    </row>
    <row r="52" ht="13.5" customHeight="1" s="709">
      <c r="A52" s="447" t="n"/>
      <c r="B52" s="447" t="n"/>
      <c r="C52" s="447" t="n"/>
      <c r="D52" s="447" t="n"/>
      <c r="E52" s="447" t="n"/>
      <c r="F52" s="447" t="n"/>
      <c r="G52" s="447" t="n"/>
      <c r="H52" s="447" t="n"/>
      <c r="I52" s="447" t="n"/>
      <c r="J52" s="447" t="n"/>
    </row>
    <row r="53" ht="13.5" customHeight="1" s="709">
      <c r="A53" s="447" t="n"/>
      <c r="B53" s="447" t="n"/>
      <c r="C53" s="447" t="n"/>
      <c r="D53" s="447" t="n"/>
      <c r="E53" s="447" t="n"/>
      <c r="F53" s="447" t="n"/>
      <c r="G53" s="447" t="n"/>
      <c r="H53" s="447" t="n"/>
      <c r="I53" s="447" t="n"/>
      <c r="J53" s="447" t="n"/>
    </row>
    <row r="54" ht="13.5" customHeight="1" s="709">
      <c r="A54" s="447" t="n"/>
      <c r="B54" s="447" t="n"/>
      <c r="C54" s="447" t="n"/>
      <c r="D54" s="447" t="n"/>
      <c r="E54" s="447" t="n"/>
      <c r="F54" s="447" t="n"/>
      <c r="G54" s="447" t="n"/>
      <c r="H54" s="447" t="n"/>
      <c r="I54" s="447" t="n"/>
      <c r="J54" s="447" t="n"/>
    </row>
    <row r="55" ht="13.5" customHeight="1" s="709">
      <c r="A55" s="447" t="n"/>
      <c r="B55" s="447" t="n"/>
      <c r="C55" s="447" t="n"/>
      <c r="D55" s="447" t="n"/>
      <c r="E55" s="447" t="n"/>
      <c r="F55" s="447" t="n"/>
      <c r="G55" s="447" t="n"/>
      <c r="H55" s="447" t="n"/>
      <c r="I55" s="447" t="n"/>
      <c r="J55" s="447" t="n"/>
    </row>
    <row r="56" ht="13.5" customHeight="1" s="709">
      <c r="A56" s="447" t="n"/>
      <c r="B56" s="447" t="n"/>
      <c r="C56" s="447" t="n"/>
      <c r="D56" s="447" t="n"/>
      <c r="E56" s="447" t="n"/>
      <c r="F56" s="447" t="n"/>
      <c r="G56" s="447" t="n"/>
      <c r="H56" s="447" t="n"/>
      <c r="I56" s="447" t="n"/>
      <c r="J56" s="447" t="n"/>
    </row>
    <row r="57" ht="13.5" customHeight="1" s="709">
      <c r="A57" s="447" t="n"/>
      <c r="B57" s="447" t="n"/>
      <c r="C57" s="447" t="n"/>
      <c r="D57" s="447" t="n"/>
      <c r="E57" s="447" t="n"/>
      <c r="F57" s="447" t="n"/>
      <c r="G57" s="447" t="n"/>
      <c r="H57" s="447" t="n"/>
      <c r="I57" s="447" t="n"/>
      <c r="J57" s="447" t="n"/>
    </row>
    <row r="58" ht="13.5" customHeight="1" s="709">
      <c r="A58" s="447" t="n"/>
      <c r="B58" s="447" t="n"/>
      <c r="C58" s="447" t="n"/>
      <c r="D58" s="447" t="n"/>
      <c r="E58" s="447" t="n"/>
      <c r="F58" s="447" t="n"/>
      <c r="G58" s="447" t="n"/>
      <c r="H58" s="447" t="n"/>
      <c r="I58" s="447" t="n"/>
      <c r="J58" s="447" t="n"/>
    </row>
    <row r="59" ht="13.5" customHeight="1" s="709">
      <c r="A59" s="447" t="n"/>
      <c r="B59" s="447" t="n"/>
      <c r="C59" s="447" t="n"/>
      <c r="D59" s="447" t="n"/>
      <c r="E59" s="447" t="n"/>
      <c r="F59" s="447" t="n"/>
      <c r="G59" s="447" t="n"/>
      <c r="H59" s="447" t="n"/>
      <c r="I59" s="447" t="n"/>
      <c r="J59" s="447" t="n"/>
    </row>
    <row r="60" ht="13.5" customHeight="1" s="709">
      <c r="A60" s="447" t="n"/>
      <c r="B60" s="447" t="n"/>
      <c r="C60" s="447" t="n"/>
      <c r="D60" s="447" t="n"/>
      <c r="E60" s="447" t="n"/>
      <c r="F60" s="447" t="n"/>
      <c r="G60" s="447" t="n"/>
      <c r="H60" s="447" t="n"/>
      <c r="I60" s="447" t="n"/>
      <c r="J60" s="447" t="n"/>
    </row>
    <row r="61" ht="13.5" customHeight="1" s="709">
      <c r="A61" s="447" t="n"/>
      <c r="B61" s="447" t="n"/>
      <c r="C61" s="447" t="n"/>
      <c r="D61" s="447" t="n"/>
      <c r="E61" s="447" t="n"/>
      <c r="F61" s="447" t="n"/>
      <c r="G61" s="447" t="n"/>
      <c r="H61" s="447" t="n"/>
      <c r="I61" s="447" t="n"/>
      <c r="J61" s="447" t="n"/>
    </row>
    <row r="62" ht="13.5" customHeight="1" s="709">
      <c r="A62" s="447" t="n"/>
      <c r="B62" s="447" t="n"/>
      <c r="C62" s="447" t="n"/>
      <c r="D62" s="447" t="n"/>
      <c r="E62" s="447" t="n"/>
      <c r="F62" s="447" t="n"/>
      <c r="G62" s="447" t="n"/>
      <c r="H62" s="447" t="n"/>
      <c r="I62" s="447" t="n"/>
      <c r="J62" s="447" t="n"/>
    </row>
    <row r="63" ht="13.5" customHeight="1" s="709">
      <c r="A63" s="447" t="n"/>
      <c r="B63" s="447" t="n"/>
      <c r="C63" s="447" t="n"/>
      <c r="D63" s="447" t="n"/>
      <c r="E63" s="447" t="n"/>
      <c r="F63" s="447" t="n"/>
      <c r="G63" s="447" t="n"/>
      <c r="H63" s="447" t="n"/>
      <c r="I63" s="447" t="n"/>
      <c r="J63" s="447" t="n"/>
    </row>
    <row r="64" ht="13.5" customHeight="1" s="709">
      <c r="A64" s="447" t="n"/>
      <c r="B64" s="447" t="n"/>
      <c r="C64" s="447" t="n"/>
      <c r="D64" s="447" t="n"/>
      <c r="E64" s="447" t="n"/>
      <c r="F64" s="447" t="n"/>
      <c r="G64" s="447" t="n"/>
      <c r="H64" s="447" t="n"/>
      <c r="I64" s="447" t="n"/>
      <c r="J64" s="447" t="n"/>
    </row>
    <row r="65" ht="13.5" customHeight="1" s="709">
      <c r="A65" s="447" t="n"/>
      <c r="B65" s="447" t="n"/>
      <c r="C65" s="447" t="n"/>
      <c r="D65" s="447" t="n"/>
      <c r="E65" s="447" t="n"/>
      <c r="F65" s="447" t="n"/>
      <c r="G65" s="447" t="n"/>
      <c r="H65" s="447" t="n"/>
      <c r="I65" s="447" t="n"/>
      <c r="J65" s="447" t="n"/>
    </row>
    <row r="66" ht="13.5" customHeight="1" s="709">
      <c r="A66" s="447" t="n"/>
      <c r="B66" s="447" t="n"/>
      <c r="C66" s="447" t="n"/>
      <c r="D66" s="447" t="n"/>
      <c r="E66" s="447" t="n"/>
      <c r="F66" s="447" t="n"/>
      <c r="G66" s="447" t="n"/>
      <c r="H66" s="447" t="n"/>
      <c r="I66" s="447" t="n"/>
      <c r="J66" s="447" t="n"/>
    </row>
    <row r="67" ht="13.5" customHeight="1" s="709">
      <c r="A67" s="447" t="n"/>
      <c r="B67" s="447" t="n"/>
      <c r="C67" s="447" t="n"/>
      <c r="D67" s="447" t="n"/>
      <c r="E67" s="447" t="n"/>
      <c r="F67" s="447" t="n"/>
      <c r="G67" s="447" t="n"/>
      <c r="H67" s="447" t="n"/>
      <c r="I67" s="447" t="n"/>
      <c r="J67" s="447" t="n"/>
    </row>
    <row r="68" ht="13.5" customHeight="1" s="709">
      <c r="A68" s="447" t="n"/>
      <c r="B68" s="447" t="n"/>
      <c r="C68" s="447" t="n"/>
      <c r="D68" s="447" t="n"/>
      <c r="E68" s="447" t="n"/>
      <c r="F68" s="447" t="n"/>
      <c r="G68" s="447" t="n"/>
      <c r="H68" s="447" t="n"/>
      <c r="I68" s="447" t="n"/>
      <c r="J68" s="447" t="n"/>
    </row>
    <row r="69" ht="13.5" customHeight="1" s="709">
      <c r="A69" s="447" t="n"/>
      <c r="B69" s="447" t="n"/>
      <c r="C69" s="447" t="n"/>
      <c r="D69" s="447" t="n"/>
      <c r="E69" s="447" t="n"/>
      <c r="F69" s="447" t="n"/>
      <c r="G69" s="447" t="n"/>
      <c r="H69" s="447" t="n"/>
      <c r="I69" s="447" t="n"/>
      <c r="J69" s="447" t="n"/>
    </row>
    <row r="70" ht="13.5" customHeight="1" s="709">
      <c r="A70" s="447" t="n"/>
      <c r="B70" s="447" t="n"/>
      <c r="C70" s="447" t="n"/>
      <c r="D70" s="447" t="n"/>
      <c r="E70" s="447" t="n"/>
      <c r="F70" s="447" t="n"/>
      <c r="G70" s="447" t="n"/>
      <c r="H70" s="447" t="n"/>
      <c r="I70" s="447" t="n"/>
      <c r="J70" s="447" t="n"/>
    </row>
    <row r="71" ht="13.5" customHeight="1" s="709">
      <c r="A71" s="447" t="n"/>
      <c r="B71" s="447" t="n"/>
      <c r="C71" s="447" t="n"/>
      <c r="D71" s="447" t="n"/>
      <c r="E71" s="447" t="n"/>
      <c r="F71" s="447" t="n"/>
      <c r="G71" s="447" t="n"/>
      <c r="H71" s="447" t="n"/>
      <c r="I71" s="447" t="n"/>
      <c r="J71" s="447" t="n"/>
    </row>
    <row r="72" ht="13.5" customHeight="1" s="709">
      <c r="A72" s="447" t="n"/>
      <c r="B72" s="447" t="n"/>
      <c r="C72" s="447" t="n"/>
      <c r="D72" s="447" t="n"/>
      <c r="E72" s="447" t="n"/>
      <c r="F72" s="447" t="n"/>
      <c r="G72" s="447" t="n"/>
      <c r="H72" s="447" t="n"/>
      <c r="I72" s="447" t="n"/>
      <c r="J72" s="447" t="n"/>
    </row>
    <row r="73" ht="15.75" customHeight="1" s="709"/>
    <row r="74" ht="15.75" customHeight="1" s="709"/>
    <row r="75" ht="15.75" customHeight="1" s="709"/>
    <row r="76" ht="15.75" customHeight="1" s="709"/>
    <row r="77" ht="15.75" customHeight="1" s="709"/>
    <row r="78" ht="15.75" customHeight="1" s="709"/>
    <row r="79" ht="15.75" customHeight="1" s="709"/>
    <row r="80" ht="15.75" customHeight="1" s="709"/>
    <row r="81" ht="15.75" customHeight="1" s="709"/>
    <row r="82" ht="15.75" customHeight="1" s="709"/>
    <row r="83" ht="15.75" customHeight="1" s="709"/>
    <row r="84" ht="15.75" customHeight="1" s="709"/>
    <row r="85" ht="15.75" customHeight="1" s="709"/>
    <row r="86" ht="15.75" customHeight="1" s="709"/>
    <row r="87" ht="15.75" customHeight="1" s="709"/>
    <row r="88" ht="15.75" customHeight="1" s="709"/>
    <row r="89" ht="15.75" customHeight="1" s="709"/>
    <row r="90" ht="15.75" customHeight="1" s="709"/>
    <row r="91" ht="15.75" customHeight="1" s="709"/>
    <row r="92" ht="15.75" customHeight="1" s="709"/>
    <row r="93" ht="15.75" customHeight="1" s="709"/>
    <row r="94" ht="15.75" customHeight="1" s="709"/>
    <row r="95" ht="15.75" customHeight="1" s="709"/>
    <row r="96" ht="15.75" customHeight="1" s="709"/>
    <row r="97" ht="15.75" customHeight="1" s="709"/>
    <row r="98" ht="15.75" customHeight="1" s="709"/>
    <row r="99" ht="15.75" customHeight="1" s="709"/>
    <row r="100" ht="15.75" customHeight="1" s="709"/>
    <row r="101" ht="15.75" customHeight="1" s="709"/>
    <row r="102" ht="15.75" customHeight="1" s="709"/>
    <row r="103" ht="15.75" customHeight="1" s="709"/>
    <row r="104" ht="15.75" customHeight="1" s="709"/>
    <row r="105" ht="15.75" customHeight="1" s="709"/>
    <row r="106" ht="15.75" customHeight="1" s="709"/>
    <row r="107" ht="15.75" customHeight="1" s="709"/>
    <row r="108" ht="15.75" customHeight="1" s="709"/>
    <row r="109" ht="15.75" customHeight="1" s="709"/>
    <row r="110" ht="15.75" customHeight="1" s="709"/>
    <row r="111" ht="15.75" customHeight="1" s="709"/>
    <row r="112" ht="15.75" customHeight="1" s="709"/>
    <row r="113" ht="15.75" customHeight="1" s="709"/>
    <row r="114" ht="15.75" customHeight="1" s="709"/>
    <row r="115" ht="15.75" customHeight="1" s="709"/>
    <row r="116" ht="15.75" customHeight="1" s="709"/>
    <row r="117" ht="15.75" customHeight="1" s="709"/>
    <row r="118" ht="15.75" customHeight="1" s="709"/>
    <row r="119" ht="15.75" customHeight="1" s="709"/>
    <row r="120" ht="15.75" customHeight="1" s="709"/>
    <row r="121" ht="15.75" customHeight="1" s="709"/>
    <row r="122" ht="15.75" customHeight="1" s="709"/>
    <row r="123" ht="15.75" customHeight="1" s="709"/>
    <row r="124" ht="15.75" customHeight="1" s="709"/>
    <row r="125" ht="15.75" customHeight="1" s="709"/>
    <row r="126" ht="15.75" customHeight="1" s="709"/>
    <row r="127" ht="15.75" customHeight="1" s="709"/>
    <row r="128" ht="15.75" customHeight="1" s="709"/>
    <row r="129" ht="15.75" customHeight="1" s="709"/>
    <row r="130" ht="15.75" customHeight="1" s="709"/>
    <row r="131" ht="15.75" customHeight="1" s="709"/>
    <row r="132" ht="15.75" customHeight="1" s="709"/>
    <row r="133" ht="15.75" customHeight="1" s="709"/>
    <row r="134" ht="15.75" customHeight="1" s="709"/>
    <row r="135" ht="15.75" customHeight="1" s="709"/>
    <row r="136" ht="15.75" customHeight="1" s="709"/>
    <row r="137" ht="15.75" customHeight="1" s="709"/>
    <row r="138" ht="15.75" customHeight="1" s="709"/>
    <row r="139" ht="15.75" customHeight="1" s="709"/>
    <row r="140" ht="15.75" customHeight="1" s="709"/>
    <row r="141" ht="15.75" customHeight="1" s="709"/>
    <row r="142" ht="15.75" customHeight="1" s="709"/>
    <row r="143" ht="15.75" customHeight="1" s="709"/>
    <row r="144" ht="15.75" customHeight="1" s="709"/>
    <row r="145" ht="15.75" customHeight="1" s="709"/>
    <row r="146" ht="15.75" customHeight="1" s="709"/>
    <row r="147" ht="15.75" customHeight="1" s="709"/>
    <row r="148" ht="15.75" customHeight="1" s="709"/>
    <row r="149" ht="15.75" customHeight="1" s="709"/>
    <row r="150" ht="15.75" customHeight="1" s="709"/>
    <row r="151" ht="15.75" customHeight="1" s="709"/>
    <row r="152" ht="15.75" customHeight="1" s="709"/>
    <row r="153" ht="15.75" customHeight="1" s="709"/>
    <row r="154" ht="15.75" customHeight="1" s="709"/>
    <row r="155" ht="15.75" customHeight="1" s="709"/>
    <row r="156" ht="15.75" customHeight="1" s="709"/>
    <row r="157" ht="15.75" customHeight="1" s="709"/>
    <row r="158" ht="15.75" customHeight="1" s="709"/>
    <row r="159" ht="15.75" customHeight="1" s="709"/>
    <row r="160" ht="15.75" customHeight="1" s="709"/>
    <row r="161" ht="15.75" customHeight="1" s="709"/>
    <row r="162" ht="15.75" customHeight="1" s="709"/>
    <row r="163" ht="15.75" customHeight="1" s="709"/>
    <row r="164" ht="15.75" customHeight="1" s="709"/>
    <row r="165" ht="15.75" customHeight="1" s="709"/>
    <row r="166" ht="15.75" customHeight="1" s="709"/>
    <row r="167" ht="15.75" customHeight="1" s="709"/>
    <row r="168" ht="15.75" customHeight="1" s="709"/>
    <row r="169" ht="15.75" customHeight="1" s="709"/>
    <row r="170" ht="15.75" customHeight="1" s="709"/>
    <row r="171" ht="15.75" customHeight="1" s="709"/>
    <row r="172" ht="15.75" customHeight="1" s="709"/>
    <row r="173" ht="15.75" customHeight="1" s="709"/>
    <row r="174" ht="15.75" customHeight="1" s="709"/>
    <row r="175" ht="15.75" customHeight="1" s="709"/>
    <row r="176" ht="15.75" customHeight="1" s="709"/>
    <row r="177" ht="15.75" customHeight="1" s="709"/>
    <row r="178" ht="15.75" customHeight="1" s="709"/>
    <row r="179" ht="15.75" customHeight="1" s="709"/>
    <row r="180" ht="15.75" customHeight="1" s="709"/>
    <row r="181" ht="15.75" customHeight="1" s="709"/>
    <row r="182" ht="15.75" customHeight="1" s="709"/>
    <row r="183" ht="15.75" customHeight="1" s="709"/>
    <row r="184" ht="15.75" customHeight="1" s="709"/>
    <row r="185" ht="15.75" customHeight="1" s="709"/>
    <row r="186" ht="15.75" customHeight="1" s="709"/>
    <row r="187" ht="15.75" customHeight="1" s="709"/>
    <row r="188" ht="15.75" customHeight="1" s="709"/>
    <row r="189" ht="15.75" customHeight="1" s="709"/>
    <row r="190" ht="15.75" customHeight="1" s="709"/>
    <row r="191" ht="15.75" customHeight="1" s="709"/>
    <row r="192" ht="15.75" customHeight="1" s="709"/>
    <row r="193" ht="15.75" customHeight="1" s="709"/>
    <row r="194" ht="15.75" customHeight="1" s="709"/>
    <row r="195" ht="15.75" customHeight="1" s="709"/>
    <row r="196" ht="15.75" customHeight="1" s="709"/>
    <row r="197" ht="15.75" customHeight="1" s="709"/>
    <row r="198" ht="15.75" customHeight="1" s="709"/>
    <row r="199" ht="15.75" customHeight="1" s="709"/>
    <row r="200" ht="15.75" customHeight="1" s="709"/>
    <row r="201" ht="15.75" customHeight="1" s="709"/>
    <row r="202" ht="15.75" customHeight="1" s="709"/>
    <row r="203" ht="15.75" customHeight="1" s="709"/>
    <row r="204" ht="15.75" customHeight="1" s="709"/>
    <row r="205" ht="15.75" customHeight="1" s="709"/>
    <row r="206" ht="15.75" customHeight="1" s="709"/>
    <row r="207" ht="15.75" customHeight="1" s="709"/>
    <row r="208" ht="15.75" customHeight="1" s="709"/>
    <row r="209" ht="15.75" customHeight="1" s="709"/>
    <row r="210" ht="15.75" customHeight="1" s="709"/>
    <row r="211" ht="15.75" customHeight="1" s="709"/>
    <row r="212" ht="15.75" customHeight="1" s="709"/>
    <row r="213" ht="15.75" customHeight="1" s="709"/>
    <row r="214" ht="15.75" customHeight="1" s="709"/>
    <row r="215" ht="15.75" customHeight="1" s="709"/>
    <row r="216" ht="15.75" customHeight="1" s="709"/>
    <row r="217" ht="15.75" customHeight="1" s="709"/>
    <row r="218" ht="15.75" customHeight="1" s="709"/>
    <row r="219" ht="15.75" customHeight="1" s="709"/>
    <row r="220" ht="15.75" customHeight="1" s="709"/>
    <row r="221" ht="15.75" customHeight="1" s="709"/>
    <row r="222" ht="15.75" customHeight="1" s="709"/>
    <row r="223" ht="15.75" customHeight="1" s="709"/>
    <row r="224" ht="15.75" customHeight="1" s="709"/>
    <row r="225" ht="15.75" customHeight="1" s="709"/>
    <row r="226" ht="15.75" customHeight="1" s="709"/>
    <row r="227" ht="15.75" customHeight="1" s="709"/>
    <row r="228" ht="15.75" customHeight="1" s="709"/>
    <row r="229" ht="15.75" customHeight="1" s="709"/>
    <row r="230" ht="15.75" customHeight="1" s="709"/>
    <row r="231" ht="15.75" customHeight="1" s="709"/>
    <row r="232" ht="15.75" customHeight="1" s="709"/>
    <row r="233" ht="15.75" customHeight="1" s="709"/>
    <row r="234" ht="15.75" customHeight="1" s="709"/>
    <row r="235" ht="15.75" customHeight="1" s="709"/>
    <row r="236" ht="15.75" customHeight="1" s="709"/>
    <row r="237" ht="15.75" customHeight="1" s="709"/>
    <row r="238" ht="15.75" customHeight="1" s="709"/>
    <row r="239" ht="15.75" customHeight="1" s="709"/>
    <row r="240" ht="15.75" customHeight="1" s="709"/>
    <row r="241" ht="15.75" customHeight="1" s="709"/>
    <row r="242" ht="15.75" customHeight="1" s="709"/>
    <row r="243" ht="15.75" customHeight="1" s="709"/>
    <row r="244" ht="15.75" customHeight="1" s="709"/>
    <row r="245" ht="15.75" customHeight="1" s="709"/>
    <row r="246" ht="15.75" customHeight="1" s="709"/>
    <row r="247" ht="15.75" customHeight="1" s="709"/>
    <row r="248" ht="15.75" customHeight="1" s="709"/>
    <row r="249" ht="15.75" customHeight="1" s="709"/>
    <row r="250" ht="15.75" customHeight="1" s="709"/>
    <row r="251" ht="15.75" customHeight="1" s="709"/>
    <row r="252" ht="15.75" customHeight="1" s="709"/>
    <row r="253" ht="15.75" customHeight="1" s="709"/>
    <row r="254" ht="15.75" customHeight="1" s="709"/>
    <row r="255" ht="15.75" customHeight="1" s="709"/>
    <row r="256" ht="15.75" customHeight="1" s="709"/>
    <row r="257" ht="15.75" customHeight="1" s="709"/>
    <row r="258" ht="15.75" customHeight="1" s="709"/>
    <row r="259" ht="15.75" customHeight="1" s="709"/>
    <row r="260" ht="15.75" customHeight="1" s="709"/>
    <row r="261" ht="15.75" customHeight="1" s="709"/>
    <row r="262" ht="15.75" customHeight="1" s="709"/>
    <row r="263" ht="15.75" customHeight="1" s="709"/>
    <row r="264" ht="15.75" customHeight="1" s="709"/>
    <row r="265" ht="15.75" customHeight="1" s="709"/>
    <row r="266" ht="15.75" customHeight="1" s="709"/>
    <row r="267" ht="15.75" customHeight="1" s="709"/>
    <row r="268" ht="15.75" customHeight="1" s="709"/>
    <row r="269" ht="15.75" customHeight="1" s="709"/>
    <row r="270" ht="15.75" customHeight="1" s="709"/>
    <row r="271" ht="15.75" customHeight="1" s="709"/>
    <row r="272" ht="15.75" customHeight="1" s="709"/>
    <row r="273" ht="15.75" customHeight="1" s="709"/>
    <row r="274" ht="15.75" customHeight="1" s="709"/>
    <row r="275" ht="15.75" customHeight="1" s="709"/>
    <row r="276" ht="15.75" customHeight="1" s="709"/>
    <row r="277" ht="15.75" customHeight="1" s="709"/>
    <row r="278" ht="15.75" customHeight="1" s="709"/>
    <row r="279" ht="15.75" customHeight="1" s="709"/>
    <row r="280" ht="15.75" customHeight="1" s="709"/>
    <row r="281" ht="15.75" customHeight="1" s="709"/>
    <row r="282" ht="15.75" customHeight="1" s="709"/>
    <row r="283" ht="15.75" customHeight="1" s="709"/>
    <row r="284" ht="15.75" customHeight="1" s="709"/>
    <row r="285" ht="15.75" customHeight="1" s="709"/>
    <row r="286" ht="15.75" customHeight="1" s="709"/>
    <row r="287" ht="15.75" customHeight="1" s="709"/>
    <row r="288" ht="15.75" customHeight="1" s="709"/>
    <row r="289" ht="15.75" customHeight="1" s="709"/>
    <row r="290" ht="15.75" customHeight="1" s="709"/>
    <row r="291" ht="15.75" customHeight="1" s="709"/>
    <row r="292" ht="15.75" customHeight="1" s="709"/>
    <row r="293" ht="15.75" customHeight="1" s="709"/>
    <row r="294" ht="15.75" customHeight="1" s="709"/>
    <row r="295" ht="15.75" customHeight="1" s="709"/>
    <row r="296" ht="15.75" customHeight="1" s="709"/>
    <row r="297" ht="15.75" customHeight="1" s="709"/>
    <row r="298" ht="15.75" customHeight="1" s="709"/>
    <row r="299" ht="15.75" customHeight="1" s="709"/>
    <row r="300" ht="15.75" customHeight="1" s="709"/>
    <row r="301" ht="15.75" customHeight="1" s="709"/>
    <row r="302" ht="15.75" customHeight="1" s="709"/>
    <row r="303" ht="15.75" customHeight="1" s="709"/>
    <row r="304" ht="15.75" customHeight="1" s="709"/>
    <row r="305" ht="15.75" customHeight="1" s="709"/>
    <row r="306" ht="15.75" customHeight="1" s="709"/>
    <row r="307" ht="15.75" customHeight="1" s="709"/>
    <row r="308" ht="15.75" customHeight="1" s="709"/>
    <row r="309" ht="15.75" customHeight="1" s="709"/>
    <row r="310" ht="15.75" customHeight="1" s="709"/>
    <row r="311" ht="15.75" customHeight="1" s="709"/>
    <row r="312" ht="15.75" customHeight="1" s="709"/>
    <row r="313" ht="15.75" customHeight="1" s="709"/>
    <row r="314" ht="15.75" customHeight="1" s="709"/>
    <row r="315" ht="15.75" customHeight="1" s="709"/>
    <row r="316" ht="15.75" customHeight="1" s="709"/>
    <row r="317" ht="15.75" customHeight="1" s="709"/>
    <row r="318" ht="15.75" customHeight="1" s="709"/>
    <row r="319" ht="15.75" customHeight="1" s="709"/>
    <row r="320" ht="15.75" customHeight="1" s="709"/>
    <row r="321" ht="15.75" customHeight="1" s="709"/>
    <row r="322" ht="15.75" customHeight="1" s="709"/>
    <row r="323" ht="15.75" customHeight="1" s="709"/>
    <row r="324" ht="15.75" customHeight="1" s="709"/>
    <row r="325" ht="15.75" customHeight="1" s="709"/>
    <row r="326" ht="15.75" customHeight="1" s="709"/>
    <row r="327" ht="15.75" customHeight="1" s="709"/>
    <row r="328" ht="15.75" customHeight="1" s="709"/>
    <row r="329" ht="15.75" customHeight="1" s="709"/>
    <row r="330" ht="15.75" customHeight="1" s="709"/>
    <row r="331" ht="15.75" customHeight="1" s="709"/>
    <row r="332" ht="15.75" customHeight="1" s="709"/>
    <row r="333" ht="15.75" customHeight="1" s="709"/>
    <row r="334" ht="15.75" customHeight="1" s="709"/>
    <row r="335" ht="15.75" customHeight="1" s="709"/>
    <row r="336" ht="15.75" customHeight="1" s="709"/>
    <row r="337" ht="15.75" customHeight="1" s="709"/>
    <row r="338" ht="15.75" customHeight="1" s="709"/>
    <row r="339" ht="15.75" customHeight="1" s="709"/>
    <row r="340" ht="15.75" customHeight="1" s="709"/>
    <row r="341" ht="15.75" customHeight="1" s="709"/>
    <row r="342" ht="15.75" customHeight="1" s="709"/>
    <row r="343" ht="15.75" customHeight="1" s="709"/>
    <row r="344" ht="15.75" customHeight="1" s="709"/>
    <row r="345" ht="15.75" customHeight="1" s="709"/>
    <row r="346" ht="15.75" customHeight="1" s="709"/>
    <row r="347" ht="15.75" customHeight="1" s="709"/>
    <row r="348" ht="15.75" customHeight="1" s="709"/>
    <row r="349" ht="15.75" customHeight="1" s="709"/>
    <row r="350" ht="15.75" customHeight="1" s="709"/>
    <row r="351" ht="15.75" customHeight="1" s="709"/>
    <row r="352" ht="15.75" customHeight="1" s="709"/>
    <row r="353" ht="15.75" customHeight="1" s="709"/>
    <row r="354" ht="15.75" customHeight="1" s="709"/>
    <row r="355" ht="15.75" customHeight="1" s="709"/>
    <row r="356" ht="15.75" customHeight="1" s="709"/>
    <row r="357" ht="15.75" customHeight="1" s="709"/>
    <row r="358" ht="15.75" customHeight="1" s="709"/>
    <row r="359" ht="15.75" customHeight="1" s="709"/>
    <row r="360" ht="15.75" customHeight="1" s="709"/>
    <row r="361" ht="15.75" customHeight="1" s="709"/>
    <row r="362" ht="15.75" customHeight="1" s="709"/>
    <row r="363" ht="15.75" customHeight="1" s="709"/>
    <row r="364" ht="15.75" customHeight="1" s="709"/>
    <row r="365" ht="15.75" customHeight="1" s="709"/>
    <row r="366" ht="15.75" customHeight="1" s="709"/>
    <row r="367" ht="15.75" customHeight="1" s="709"/>
    <row r="368" ht="15.75" customHeight="1" s="709"/>
    <row r="369" ht="15.75" customHeight="1" s="709"/>
    <row r="370" ht="15.75" customHeight="1" s="709"/>
    <row r="371" ht="15.75" customHeight="1" s="709"/>
    <row r="372" ht="15.75" customHeight="1" s="709"/>
    <row r="373" ht="15.75" customHeight="1" s="709"/>
    <row r="374" ht="15.75" customHeight="1" s="709"/>
    <row r="375" ht="15.75" customHeight="1" s="709"/>
    <row r="376" ht="15.75" customHeight="1" s="709"/>
    <row r="377" ht="15.75" customHeight="1" s="709"/>
    <row r="378" ht="15.75" customHeight="1" s="709"/>
    <row r="379" ht="15.75" customHeight="1" s="709"/>
    <row r="380" ht="15.75" customHeight="1" s="709"/>
    <row r="381" ht="15.75" customHeight="1" s="709"/>
    <row r="382" ht="15.75" customHeight="1" s="709"/>
    <row r="383" ht="15.75" customHeight="1" s="709"/>
    <row r="384" ht="15.75" customHeight="1" s="709"/>
    <row r="385" ht="15.75" customHeight="1" s="709"/>
    <row r="386" ht="15.75" customHeight="1" s="709"/>
    <row r="387" ht="15.75" customHeight="1" s="709"/>
    <row r="388" ht="15.75" customHeight="1" s="709"/>
    <row r="389" ht="15.75" customHeight="1" s="709"/>
    <row r="390" ht="15.75" customHeight="1" s="709"/>
    <row r="391" ht="15.75" customHeight="1" s="709"/>
    <row r="392" ht="15.75" customHeight="1" s="709"/>
    <row r="393" ht="15.75" customHeight="1" s="709"/>
    <row r="394" ht="15.75" customHeight="1" s="709"/>
    <row r="395" ht="15.75" customHeight="1" s="709"/>
    <row r="396" ht="15.75" customHeight="1" s="709"/>
    <row r="397" ht="15.75" customHeight="1" s="709"/>
    <row r="398" ht="15.75" customHeight="1" s="709"/>
    <row r="399" ht="15.75" customHeight="1" s="709"/>
    <row r="400" ht="15.75" customHeight="1" s="709"/>
    <row r="401" ht="15.75" customHeight="1" s="709"/>
    <row r="402" ht="15.75" customHeight="1" s="709"/>
    <row r="403" ht="15.75" customHeight="1" s="709"/>
    <row r="404" ht="15.75" customHeight="1" s="709"/>
    <row r="405" ht="15.75" customHeight="1" s="709"/>
    <row r="406" ht="15.75" customHeight="1" s="709"/>
    <row r="407" ht="15.75" customHeight="1" s="709"/>
    <row r="408" ht="15.75" customHeight="1" s="709"/>
    <row r="409" ht="15.75" customHeight="1" s="709"/>
    <row r="410" ht="15.75" customHeight="1" s="709"/>
    <row r="411" ht="15.75" customHeight="1" s="709"/>
    <row r="412" ht="15.75" customHeight="1" s="709"/>
    <row r="413" ht="15.75" customHeight="1" s="709"/>
    <row r="414" ht="15.75" customHeight="1" s="709"/>
    <row r="415" ht="15.75" customHeight="1" s="709"/>
    <row r="416" ht="15.75" customHeight="1" s="709"/>
    <row r="417" ht="15.75" customHeight="1" s="709"/>
    <row r="418" ht="15.75" customHeight="1" s="709"/>
    <row r="419" ht="15.75" customHeight="1" s="709"/>
    <row r="420" ht="15.75" customHeight="1" s="709"/>
    <row r="421" ht="15.75" customHeight="1" s="709"/>
    <row r="422" ht="15.75" customHeight="1" s="709"/>
    <row r="423" ht="15.75" customHeight="1" s="709"/>
    <row r="424" ht="15.75" customHeight="1" s="709"/>
    <row r="425" ht="15.75" customHeight="1" s="709"/>
    <row r="426" ht="15.75" customHeight="1" s="709"/>
    <row r="427" ht="15.75" customHeight="1" s="709"/>
    <row r="428" ht="15.75" customHeight="1" s="709"/>
    <row r="429" ht="15.75" customHeight="1" s="709"/>
    <row r="430" ht="15.75" customHeight="1" s="709"/>
    <row r="431" ht="15.75" customHeight="1" s="709"/>
    <row r="432" ht="15.75" customHeight="1" s="709"/>
    <row r="433" ht="15.75" customHeight="1" s="709"/>
    <row r="434" ht="15.75" customHeight="1" s="709"/>
    <row r="435" ht="15.75" customHeight="1" s="709"/>
    <row r="436" ht="15.75" customHeight="1" s="709"/>
    <row r="437" ht="15.75" customHeight="1" s="709"/>
    <row r="438" ht="15.75" customHeight="1" s="709"/>
    <row r="439" ht="15.75" customHeight="1" s="709"/>
    <row r="440" ht="15.75" customHeight="1" s="709"/>
    <row r="441" ht="15.75" customHeight="1" s="709"/>
    <row r="442" ht="15.75" customHeight="1" s="709"/>
    <row r="443" ht="15.75" customHeight="1" s="709"/>
    <row r="444" ht="15.75" customHeight="1" s="709"/>
    <row r="445" ht="15.75" customHeight="1" s="709"/>
    <row r="446" ht="15.75" customHeight="1" s="709"/>
    <row r="447" ht="15.75" customHeight="1" s="709"/>
    <row r="448" ht="15.75" customHeight="1" s="709"/>
    <row r="449" ht="15.75" customHeight="1" s="709"/>
    <row r="450" ht="15.75" customHeight="1" s="709"/>
    <row r="451" ht="15.75" customHeight="1" s="709"/>
    <row r="452" ht="15.75" customHeight="1" s="709"/>
    <row r="453" ht="15.75" customHeight="1" s="709"/>
    <row r="454" ht="15.75" customHeight="1" s="709"/>
    <row r="455" ht="15.75" customHeight="1" s="709"/>
    <row r="456" ht="15.75" customHeight="1" s="709"/>
    <row r="457" ht="15.75" customHeight="1" s="709"/>
    <row r="458" ht="15.75" customHeight="1" s="709"/>
    <row r="459" ht="15.75" customHeight="1" s="709"/>
    <row r="460" ht="15.75" customHeight="1" s="709"/>
    <row r="461" ht="15.75" customHeight="1" s="709"/>
    <row r="462" ht="15.75" customHeight="1" s="709"/>
    <row r="463" ht="15.75" customHeight="1" s="709"/>
    <row r="464" ht="15.75" customHeight="1" s="709"/>
    <row r="465" ht="15.75" customHeight="1" s="709"/>
    <row r="466" ht="15.75" customHeight="1" s="709"/>
    <row r="467" ht="15.75" customHeight="1" s="709"/>
    <row r="468" ht="15.75" customHeight="1" s="709"/>
    <row r="469" ht="15.75" customHeight="1" s="709"/>
    <row r="470" ht="15.75" customHeight="1" s="709"/>
    <row r="471" ht="15.75" customHeight="1" s="709"/>
    <row r="472" ht="15.75" customHeight="1" s="709"/>
    <row r="473" ht="15.75" customHeight="1" s="709"/>
    <row r="474" ht="15.75" customHeight="1" s="709"/>
    <row r="475" ht="15.75" customHeight="1" s="709"/>
    <row r="476" ht="15.75" customHeight="1" s="709"/>
    <row r="477" ht="15.75" customHeight="1" s="709"/>
    <row r="478" ht="15.75" customHeight="1" s="709"/>
    <row r="479" ht="15.75" customHeight="1" s="709"/>
    <row r="480" ht="15.75" customHeight="1" s="709"/>
    <row r="481" ht="15.75" customHeight="1" s="709"/>
    <row r="482" ht="15.75" customHeight="1" s="709"/>
    <row r="483" ht="15.75" customHeight="1" s="709"/>
    <row r="484" ht="15.75" customHeight="1" s="709"/>
    <row r="485" ht="15.75" customHeight="1" s="709"/>
    <row r="486" ht="15.75" customHeight="1" s="709"/>
    <row r="487" ht="15.75" customHeight="1" s="709"/>
    <row r="488" ht="15.75" customHeight="1" s="709"/>
    <row r="489" ht="15.75" customHeight="1" s="709"/>
    <row r="490" ht="15.75" customHeight="1" s="709"/>
    <row r="491" ht="15.75" customHeight="1" s="709"/>
    <row r="492" ht="15.75" customHeight="1" s="709"/>
    <row r="493" ht="15.75" customHeight="1" s="709"/>
    <row r="494" ht="15.75" customHeight="1" s="709"/>
    <row r="495" ht="15.75" customHeight="1" s="709"/>
    <row r="496" ht="15.75" customHeight="1" s="709"/>
    <row r="497" ht="15.75" customHeight="1" s="709"/>
    <row r="498" ht="15.75" customHeight="1" s="709"/>
    <row r="499" ht="15.75" customHeight="1" s="709"/>
    <row r="500" ht="15.75" customHeight="1" s="709"/>
    <row r="501" ht="15.75" customHeight="1" s="709"/>
    <row r="502" ht="15.75" customHeight="1" s="709"/>
    <row r="503" ht="15.75" customHeight="1" s="709"/>
    <row r="504" ht="15.75" customHeight="1" s="709"/>
    <row r="505" ht="15.75" customHeight="1" s="709"/>
    <row r="506" ht="15.75" customHeight="1" s="709"/>
    <row r="507" ht="15.75" customHeight="1" s="709"/>
    <row r="508" ht="15.75" customHeight="1" s="709"/>
    <row r="509" ht="15.75" customHeight="1" s="709"/>
    <row r="510" ht="15.75" customHeight="1" s="709"/>
    <row r="511" ht="15.75" customHeight="1" s="709"/>
    <row r="512" ht="15.75" customHeight="1" s="709"/>
    <row r="513" ht="15.75" customHeight="1" s="709"/>
    <row r="514" ht="15.75" customHeight="1" s="709"/>
    <row r="515" ht="15.75" customHeight="1" s="709"/>
    <row r="516" ht="15.75" customHeight="1" s="709"/>
    <row r="517" ht="15.75" customHeight="1" s="709"/>
    <row r="518" ht="15.75" customHeight="1" s="709"/>
    <row r="519" ht="15.75" customHeight="1" s="709"/>
    <row r="520" ht="15.75" customHeight="1" s="709"/>
    <row r="521" ht="15.75" customHeight="1" s="709"/>
    <row r="522" ht="15.75" customHeight="1" s="709"/>
    <row r="523" ht="15.75" customHeight="1" s="709"/>
    <row r="524" ht="15.75" customHeight="1" s="709"/>
    <row r="525" ht="15.75" customHeight="1" s="709"/>
    <row r="526" ht="15.75" customHeight="1" s="709"/>
    <row r="527" ht="15.75" customHeight="1" s="709"/>
    <row r="528" ht="15.75" customHeight="1" s="709"/>
    <row r="529" ht="15.75" customHeight="1" s="709"/>
    <row r="530" ht="15.75" customHeight="1" s="709"/>
    <row r="531" ht="15.75" customHeight="1" s="709"/>
    <row r="532" ht="15.75" customHeight="1" s="709"/>
    <row r="533" ht="15.75" customHeight="1" s="709"/>
    <row r="534" ht="15.75" customHeight="1" s="709"/>
    <row r="535" ht="15.75" customHeight="1" s="709"/>
    <row r="536" ht="15.75" customHeight="1" s="709"/>
    <row r="537" ht="15.75" customHeight="1" s="709"/>
    <row r="538" ht="15.75" customHeight="1" s="709"/>
    <row r="539" ht="15.75" customHeight="1" s="709"/>
    <row r="540" ht="15.75" customHeight="1" s="709"/>
    <row r="541" ht="15.75" customHeight="1" s="709"/>
    <row r="542" ht="15.75" customHeight="1" s="709"/>
    <row r="543" ht="15.75" customHeight="1" s="709"/>
    <row r="544" ht="15.75" customHeight="1" s="709"/>
    <row r="545" ht="15.75" customHeight="1" s="709"/>
    <row r="546" ht="15.75" customHeight="1" s="709"/>
    <row r="547" ht="15.75" customHeight="1" s="709"/>
    <row r="548" ht="15.75" customHeight="1" s="709"/>
    <row r="549" ht="15.75" customHeight="1" s="709"/>
    <row r="550" ht="15.75" customHeight="1" s="709"/>
    <row r="551" ht="15.75" customHeight="1" s="709"/>
    <row r="552" ht="15.75" customHeight="1" s="709"/>
    <row r="553" ht="15.75" customHeight="1" s="709"/>
    <row r="554" ht="15.75" customHeight="1" s="709"/>
    <row r="555" ht="15.75" customHeight="1" s="709"/>
    <row r="556" ht="15.75" customHeight="1" s="709"/>
    <row r="557" ht="15.75" customHeight="1" s="709"/>
    <row r="558" ht="15.75" customHeight="1" s="709"/>
    <row r="559" ht="15.75" customHeight="1" s="709"/>
    <row r="560" ht="15.75" customHeight="1" s="709"/>
    <row r="561" ht="15.75" customHeight="1" s="709"/>
    <row r="562" ht="15.75" customHeight="1" s="709"/>
    <row r="563" ht="15.75" customHeight="1" s="709"/>
    <row r="564" ht="15.75" customHeight="1" s="709"/>
    <row r="565" ht="15.75" customHeight="1" s="709"/>
    <row r="566" ht="15.75" customHeight="1" s="709"/>
    <row r="567" ht="15.75" customHeight="1" s="709"/>
    <row r="568" ht="15.75" customHeight="1" s="709"/>
    <row r="569" ht="15.75" customHeight="1" s="709"/>
    <row r="570" ht="15.75" customHeight="1" s="709"/>
    <row r="571" ht="15.75" customHeight="1" s="709"/>
    <row r="572" ht="15.75" customHeight="1" s="709"/>
    <row r="573" ht="15.75" customHeight="1" s="709"/>
    <row r="574" ht="15.75" customHeight="1" s="709"/>
    <row r="575" ht="15.75" customHeight="1" s="709"/>
    <row r="576" ht="15.75" customHeight="1" s="709"/>
    <row r="577" ht="15.75" customHeight="1" s="709"/>
    <row r="578" ht="15.75" customHeight="1" s="709"/>
    <row r="579" ht="15.75" customHeight="1" s="709"/>
    <row r="580" ht="15.75" customHeight="1" s="709"/>
    <row r="581" ht="15.75" customHeight="1" s="709"/>
    <row r="582" ht="15.75" customHeight="1" s="709"/>
    <row r="583" ht="15.75" customHeight="1" s="709"/>
    <row r="584" ht="15.75" customHeight="1" s="709"/>
    <row r="585" ht="15.75" customHeight="1" s="709"/>
    <row r="586" ht="15.75" customHeight="1" s="709"/>
    <row r="587" ht="15.75" customHeight="1" s="709"/>
    <row r="588" ht="15.75" customHeight="1" s="709"/>
    <row r="589" ht="15.75" customHeight="1" s="709"/>
    <row r="590" ht="15.75" customHeight="1" s="709"/>
    <row r="591" ht="15.75" customHeight="1" s="709"/>
    <row r="592" ht="15.75" customHeight="1" s="709"/>
    <row r="593" ht="15.75" customHeight="1" s="709"/>
    <row r="594" ht="15.75" customHeight="1" s="709"/>
    <row r="595" ht="15.75" customHeight="1" s="709"/>
    <row r="596" ht="15.75" customHeight="1" s="709"/>
    <row r="597" ht="15.75" customHeight="1" s="709"/>
    <row r="598" ht="15.75" customHeight="1" s="709"/>
    <row r="599" ht="15.75" customHeight="1" s="709"/>
    <row r="600" ht="15.75" customHeight="1" s="709"/>
    <row r="601" ht="15.75" customHeight="1" s="709"/>
    <row r="602" ht="15.75" customHeight="1" s="709"/>
    <row r="603" ht="15.75" customHeight="1" s="709"/>
    <row r="604" ht="15.75" customHeight="1" s="709"/>
    <row r="605" ht="15.75" customHeight="1" s="709"/>
    <row r="606" ht="15.75" customHeight="1" s="709"/>
    <row r="607" ht="15.75" customHeight="1" s="709"/>
    <row r="608" ht="15.75" customHeight="1" s="709"/>
    <row r="609" ht="15.75" customHeight="1" s="709"/>
    <row r="610" ht="15.75" customHeight="1" s="709"/>
    <row r="611" ht="15.75" customHeight="1" s="709"/>
    <row r="612" ht="15.75" customHeight="1" s="709"/>
    <row r="613" ht="15.75" customHeight="1" s="709"/>
    <row r="614" ht="15.75" customHeight="1" s="709"/>
    <row r="615" ht="15.75" customHeight="1" s="709"/>
    <row r="616" ht="15.75" customHeight="1" s="709"/>
    <row r="617" ht="15.75" customHeight="1" s="709"/>
    <row r="618" ht="15.75" customHeight="1" s="709"/>
    <row r="619" ht="15.75" customHeight="1" s="709"/>
    <row r="620" ht="15.75" customHeight="1" s="709"/>
    <row r="621" ht="15.75" customHeight="1" s="709"/>
    <row r="622" ht="15.75" customHeight="1" s="709"/>
    <row r="623" ht="15.75" customHeight="1" s="709"/>
    <row r="624" ht="15.75" customHeight="1" s="709"/>
    <row r="625" ht="15.75" customHeight="1" s="709"/>
    <row r="626" ht="15.75" customHeight="1" s="709"/>
    <row r="627" ht="15.75" customHeight="1" s="709"/>
    <row r="628" ht="15.75" customHeight="1" s="709"/>
    <row r="629" ht="15.75" customHeight="1" s="709"/>
    <row r="630" ht="15.75" customHeight="1" s="709"/>
    <row r="631" ht="15.75" customHeight="1" s="709"/>
    <row r="632" ht="15.75" customHeight="1" s="709"/>
    <row r="633" ht="15.75" customHeight="1" s="709"/>
    <row r="634" ht="15.75" customHeight="1" s="709"/>
    <row r="635" ht="15.75" customHeight="1" s="709"/>
    <row r="636" ht="15.75" customHeight="1" s="709"/>
    <row r="637" ht="15.75" customHeight="1" s="709"/>
    <row r="638" ht="15.75" customHeight="1" s="709"/>
    <row r="639" ht="15.75" customHeight="1" s="709"/>
    <row r="640" ht="15.75" customHeight="1" s="709"/>
    <row r="641" ht="15.75" customHeight="1" s="709"/>
    <row r="642" ht="15.75" customHeight="1" s="709"/>
    <row r="643" ht="15.75" customHeight="1" s="709"/>
    <row r="644" ht="15.75" customHeight="1" s="709"/>
    <row r="645" ht="15.75" customHeight="1" s="709"/>
    <row r="646" ht="15.75" customHeight="1" s="709"/>
    <row r="647" ht="15.75" customHeight="1" s="709"/>
    <row r="648" ht="15.75" customHeight="1" s="709"/>
    <row r="649" ht="15.75" customHeight="1" s="709"/>
    <row r="650" ht="15.75" customHeight="1" s="709"/>
    <row r="651" ht="15.75" customHeight="1" s="709"/>
    <row r="652" ht="15.75" customHeight="1" s="709"/>
    <row r="653" ht="15.75" customHeight="1" s="709"/>
    <row r="654" ht="15.75" customHeight="1" s="709"/>
    <row r="655" ht="15.75" customHeight="1" s="709"/>
    <row r="656" ht="15.75" customHeight="1" s="709"/>
    <row r="657" ht="15.75" customHeight="1" s="709"/>
    <row r="658" ht="15.75" customHeight="1" s="709"/>
    <row r="659" ht="15.75" customHeight="1" s="709"/>
    <row r="660" ht="15.75" customHeight="1" s="709"/>
    <row r="661" ht="15.75" customHeight="1" s="709"/>
    <row r="662" ht="15.75" customHeight="1" s="709"/>
    <row r="663" ht="15.75" customHeight="1" s="709"/>
    <row r="664" ht="15.75" customHeight="1" s="709"/>
    <row r="665" ht="15.75" customHeight="1" s="709"/>
    <row r="666" ht="15.75" customHeight="1" s="709"/>
    <row r="667" ht="15.75" customHeight="1" s="709"/>
    <row r="668" ht="15.75" customHeight="1" s="709"/>
    <row r="669" ht="15.75" customHeight="1" s="709"/>
    <row r="670" ht="15.75" customHeight="1" s="709"/>
    <row r="671" ht="15.75" customHeight="1" s="709"/>
    <row r="672" ht="15.75" customHeight="1" s="709"/>
    <row r="673" ht="15.75" customHeight="1" s="709"/>
    <row r="674" ht="15.75" customHeight="1" s="709"/>
    <row r="675" ht="15.75" customHeight="1" s="709"/>
    <row r="676" ht="15.75" customHeight="1" s="709"/>
    <row r="677" ht="15.75" customHeight="1" s="709"/>
    <row r="678" ht="15.75" customHeight="1" s="709"/>
    <row r="679" ht="15.75" customHeight="1" s="709"/>
    <row r="680" ht="15.75" customHeight="1" s="709"/>
    <row r="681" ht="15.75" customHeight="1" s="709"/>
    <row r="682" ht="15.75" customHeight="1" s="709"/>
    <row r="683" ht="15.75" customHeight="1" s="709"/>
    <row r="684" ht="15.75" customHeight="1" s="709"/>
    <row r="685" ht="15.75" customHeight="1" s="709"/>
    <row r="686" ht="15.75" customHeight="1" s="709"/>
    <row r="687" ht="15.75" customHeight="1" s="709"/>
    <row r="688" ht="15.75" customHeight="1" s="709"/>
    <row r="689" ht="15.75" customHeight="1" s="709"/>
    <row r="690" ht="15.75" customHeight="1" s="709"/>
    <row r="691" ht="15.75" customHeight="1" s="709"/>
    <row r="692" ht="15.75" customHeight="1" s="709"/>
    <row r="693" ht="15.75" customHeight="1" s="709"/>
    <row r="694" ht="15.75" customHeight="1" s="709"/>
    <row r="695" ht="15.75" customHeight="1" s="709"/>
    <row r="696" ht="15.75" customHeight="1" s="709"/>
    <row r="697" ht="15.75" customHeight="1" s="709"/>
    <row r="698" ht="15.75" customHeight="1" s="709"/>
    <row r="699" ht="15.75" customHeight="1" s="709"/>
    <row r="700" ht="15.75" customHeight="1" s="709"/>
    <row r="701" ht="15.75" customHeight="1" s="709"/>
    <row r="702" ht="15.75" customHeight="1" s="709"/>
    <row r="703" ht="15.75" customHeight="1" s="709"/>
    <row r="704" ht="15.75" customHeight="1" s="709"/>
    <row r="705" ht="15.75" customHeight="1" s="709"/>
    <row r="706" ht="15.75" customHeight="1" s="709"/>
    <row r="707" ht="15.75" customHeight="1" s="709"/>
    <row r="708" ht="15.75" customHeight="1" s="709"/>
    <row r="709" ht="15.75" customHeight="1" s="709"/>
    <row r="710" ht="15.75" customHeight="1" s="709"/>
    <row r="711" ht="15.75" customHeight="1" s="709"/>
    <row r="712" ht="15.75" customHeight="1" s="709"/>
    <row r="713" ht="15.75" customHeight="1" s="709"/>
    <row r="714" ht="15.75" customHeight="1" s="709"/>
    <row r="715" ht="15.75" customHeight="1" s="709"/>
    <row r="716" ht="15.75" customHeight="1" s="709"/>
    <row r="717" ht="15.75" customHeight="1" s="709"/>
    <row r="718" ht="15.75" customHeight="1" s="709"/>
    <row r="719" ht="15.75" customHeight="1" s="709"/>
    <row r="720" ht="15.75" customHeight="1" s="709"/>
    <row r="721" ht="15.75" customHeight="1" s="709"/>
    <row r="722" ht="15.75" customHeight="1" s="709"/>
    <row r="723" ht="15.75" customHeight="1" s="709"/>
    <row r="724" ht="15.75" customHeight="1" s="709"/>
    <row r="725" ht="15.75" customHeight="1" s="709"/>
    <row r="726" ht="15.75" customHeight="1" s="709"/>
    <row r="727" ht="15.75" customHeight="1" s="709"/>
    <row r="728" ht="15.75" customHeight="1" s="709"/>
    <row r="729" ht="15.75" customHeight="1" s="709"/>
    <row r="730" ht="15.75" customHeight="1" s="709"/>
    <row r="731" ht="15.75" customHeight="1" s="709"/>
    <row r="732" ht="15.75" customHeight="1" s="709"/>
    <row r="733" ht="15.75" customHeight="1" s="709"/>
    <row r="734" ht="15.75" customHeight="1" s="709"/>
    <row r="735" ht="15.75" customHeight="1" s="709"/>
    <row r="736" ht="15.75" customHeight="1" s="709"/>
    <row r="737" ht="15.75" customHeight="1" s="709"/>
    <row r="738" ht="15.75" customHeight="1" s="709"/>
    <row r="739" ht="15.75" customHeight="1" s="709"/>
    <row r="740" ht="15.75" customHeight="1" s="709"/>
    <row r="741" ht="15.75" customHeight="1" s="709"/>
    <row r="742" ht="15.75" customHeight="1" s="709"/>
    <row r="743" ht="15.75" customHeight="1" s="709"/>
    <row r="744" ht="15.75" customHeight="1" s="709"/>
    <row r="745" ht="15.75" customHeight="1" s="709"/>
    <row r="746" ht="15.75" customHeight="1" s="709"/>
    <row r="747" ht="15.75" customHeight="1" s="709"/>
    <row r="748" ht="15.75" customHeight="1" s="709"/>
    <row r="749" ht="15.75" customHeight="1" s="709"/>
    <row r="750" ht="15.75" customHeight="1" s="709"/>
    <row r="751" ht="15.75" customHeight="1" s="709"/>
    <row r="752" ht="15.75" customHeight="1" s="709"/>
    <row r="753" ht="15.75" customHeight="1" s="709"/>
    <row r="754" ht="15.75" customHeight="1" s="709"/>
    <row r="755" ht="15.75" customHeight="1" s="709"/>
    <row r="756" ht="15.75" customHeight="1" s="709"/>
    <row r="757" ht="15.75" customHeight="1" s="709"/>
    <row r="758" ht="15.75" customHeight="1" s="709"/>
    <row r="759" ht="15.75" customHeight="1" s="709"/>
    <row r="760" ht="15.75" customHeight="1" s="709"/>
    <row r="761" ht="15.75" customHeight="1" s="709"/>
    <row r="762" ht="15.75" customHeight="1" s="709"/>
    <row r="763" ht="15.75" customHeight="1" s="709"/>
    <row r="764" ht="15.75" customHeight="1" s="709"/>
    <row r="765" ht="15.75" customHeight="1" s="709"/>
    <row r="766" ht="15.75" customHeight="1" s="709"/>
    <row r="767" ht="15.75" customHeight="1" s="709"/>
    <row r="768" ht="15.75" customHeight="1" s="709"/>
    <row r="769" ht="15.75" customHeight="1" s="709"/>
    <row r="770" ht="15.75" customHeight="1" s="709"/>
    <row r="771" ht="15.75" customHeight="1" s="709"/>
    <row r="772" ht="15.75" customHeight="1" s="709"/>
    <row r="773" ht="15.75" customHeight="1" s="709"/>
    <row r="774" ht="15.75" customHeight="1" s="709"/>
    <row r="775" ht="15.75" customHeight="1" s="709"/>
    <row r="776" ht="15.75" customHeight="1" s="709"/>
    <row r="777" ht="15.75" customHeight="1" s="709"/>
    <row r="778" ht="15.75" customHeight="1" s="709"/>
    <row r="779" ht="15.75" customHeight="1" s="709"/>
    <row r="780" ht="15.75" customHeight="1" s="709"/>
    <row r="781" ht="15.75" customHeight="1" s="709"/>
    <row r="782" ht="15.75" customHeight="1" s="709"/>
    <row r="783" ht="15.75" customHeight="1" s="709"/>
    <row r="784" ht="15.75" customHeight="1" s="709"/>
    <row r="785" ht="15.75" customHeight="1" s="709"/>
    <row r="786" ht="15.75" customHeight="1" s="709"/>
    <row r="787" ht="15.75" customHeight="1" s="709"/>
    <row r="788" ht="15.75" customHeight="1" s="709"/>
    <row r="789" ht="15.75" customHeight="1" s="709"/>
    <row r="790" ht="15.75" customHeight="1" s="709"/>
    <row r="791" ht="15.75" customHeight="1" s="709"/>
    <row r="792" ht="15.75" customHeight="1" s="709"/>
    <row r="793" ht="15.75" customHeight="1" s="709"/>
    <row r="794" ht="15.75" customHeight="1" s="709"/>
    <row r="795" ht="15.75" customHeight="1" s="709"/>
    <row r="796" ht="15.75" customHeight="1" s="709"/>
    <row r="797" ht="15.75" customHeight="1" s="709"/>
    <row r="798" ht="15.75" customHeight="1" s="709"/>
    <row r="799" ht="15.75" customHeight="1" s="709"/>
    <row r="800" ht="15.75" customHeight="1" s="709"/>
    <row r="801" ht="15.75" customHeight="1" s="709"/>
    <row r="802" ht="15.75" customHeight="1" s="709"/>
    <row r="803" ht="15.75" customHeight="1" s="709"/>
    <row r="804" ht="15.75" customHeight="1" s="709"/>
    <row r="805" ht="15.75" customHeight="1" s="709"/>
    <row r="806" ht="15.75" customHeight="1" s="709"/>
    <row r="807" ht="15.75" customHeight="1" s="709"/>
    <row r="808" ht="15.75" customHeight="1" s="709"/>
    <row r="809" ht="15.75" customHeight="1" s="709"/>
    <row r="810" ht="15.75" customHeight="1" s="709"/>
    <row r="811" ht="15.75" customHeight="1" s="709"/>
    <row r="812" ht="15.75" customHeight="1" s="709"/>
    <row r="813" ht="15.75" customHeight="1" s="709"/>
    <row r="814" ht="15.75" customHeight="1" s="709"/>
    <row r="815" ht="15.75" customHeight="1" s="709"/>
    <row r="816" ht="15.75" customHeight="1" s="709"/>
    <row r="817" ht="15.75" customHeight="1" s="709"/>
    <row r="818" ht="15.75" customHeight="1" s="709"/>
    <row r="819" ht="15.75" customHeight="1" s="709"/>
    <row r="820" ht="15.75" customHeight="1" s="709"/>
    <row r="821" ht="15.75" customHeight="1" s="709"/>
    <row r="822" ht="15.75" customHeight="1" s="709"/>
    <row r="823" ht="15.75" customHeight="1" s="709"/>
    <row r="824" ht="15.75" customHeight="1" s="709"/>
    <row r="825" ht="15.75" customHeight="1" s="709"/>
    <row r="826" ht="15.75" customHeight="1" s="709"/>
    <row r="827" ht="15.75" customHeight="1" s="709"/>
    <row r="828" ht="15.75" customHeight="1" s="709"/>
    <row r="829" ht="15.75" customHeight="1" s="709"/>
    <row r="830" ht="15.75" customHeight="1" s="709"/>
    <row r="831" ht="15.75" customHeight="1" s="709"/>
    <row r="832" ht="15.75" customHeight="1" s="709"/>
    <row r="833" ht="15.75" customHeight="1" s="709"/>
    <row r="834" ht="15.75" customHeight="1" s="709"/>
    <row r="835" ht="15.75" customHeight="1" s="709"/>
    <row r="836" ht="15.75" customHeight="1" s="709"/>
    <row r="837" ht="15.75" customHeight="1" s="709"/>
    <row r="838" ht="15.75" customHeight="1" s="709"/>
    <row r="839" ht="15.75" customHeight="1" s="709"/>
    <row r="840" ht="15.75" customHeight="1" s="709"/>
    <row r="841" ht="15.75" customHeight="1" s="709"/>
    <row r="842" ht="15.75" customHeight="1" s="709"/>
    <row r="843" ht="15.75" customHeight="1" s="709"/>
    <row r="844" ht="15.75" customHeight="1" s="709"/>
    <row r="845" ht="15.75" customHeight="1" s="709"/>
    <row r="846" ht="15.75" customHeight="1" s="709"/>
    <row r="847" ht="15.75" customHeight="1" s="709"/>
    <row r="848" ht="15.75" customHeight="1" s="709"/>
    <row r="849" ht="15.75" customHeight="1" s="709"/>
    <row r="850" ht="15.75" customHeight="1" s="709"/>
    <row r="851" ht="15.75" customHeight="1" s="709"/>
    <row r="852" ht="15.75" customHeight="1" s="709"/>
    <row r="853" ht="15.75" customHeight="1" s="709"/>
    <row r="854" ht="15.75" customHeight="1" s="709"/>
    <row r="855" ht="15.75" customHeight="1" s="709"/>
    <row r="856" ht="15.75" customHeight="1" s="709"/>
    <row r="857" ht="15.75" customHeight="1" s="709"/>
    <row r="858" ht="15.75" customHeight="1" s="709"/>
    <row r="859" ht="15.75" customHeight="1" s="709"/>
    <row r="860" ht="15.75" customHeight="1" s="709"/>
    <row r="861" ht="15.75" customHeight="1" s="709"/>
    <row r="862" ht="15.75" customHeight="1" s="709"/>
    <row r="863" ht="15.75" customHeight="1" s="709"/>
    <row r="864" ht="15.75" customHeight="1" s="709"/>
    <row r="865" ht="15.75" customHeight="1" s="709"/>
    <row r="866" ht="15.75" customHeight="1" s="709"/>
    <row r="867" ht="15.75" customHeight="1" s="709"/>
    <row r="868" ht="15.75" customHeight="1" s="709"/>
    <row r="869" ht="15.75" customHeight="1" s="709"/>
    <row r="870" ht="15.75" customHeight="1" s="709"/>
    <row r="871" ht="15.75" customHeight="1" s="709"/>
    <row r="872" ht="15.75" customHeight="1" s="709"/>
    <row r="873" ht="15.75" customHeight="1" s="709"/>
    <row r="874" ht="15.75" customHeight="1" s="709"/>
    <row r="875" ht="15.75" customHeight="1" s="709"/>
    <row r="876" ht="15.75" customHeight="1" s="709"/>
    <row r="877" ht="15.75" customHeight="1" s="709"/>
    <row r="878" ht="15.75" customHeight="1" s="709"/>
    <row r="879" ht="15.75" customHeight="1" s="709"/>
    <row r="880" ht="15.75" customHeight="1" s="709"/>
    <row r="881" ht="15.75" customHeight="1" s="709"/>
    <row r="882" ht="15.75" customHeight="1" s="709"/>
    <row r="883" ht="15.75" customHeight="1" s="709"/>
    <row r="884" ht="15.75" customHeight="1" s="709"/>
    <row r="885" ht="15.75" customHeight="1" s="709"/>
    <row r="886" ht="15.75" customHeight="1" s="709"/>
    <row r="887" ht="15.75" customHeight="1" s="709"/>
    <row r="888" ht="15.75" customHeight="1" s="709"/>
    <row r="889" ht="15.75" customHeight="1" s="709"/>
    <row r="890" ht="15.75" customHeight="1" s="709"/>
    <row r="891" ht="15.75" customHeight="1" s="709"/>
    <row r="892" ht="15.75" customHeight="1" s="709"/>
    <row r="893" ht="15.75" customHeight="1" s="709"/>
    <row r="894" ht="15.75" customHeight="1" s="709"/>
    <row r="895" ht="15.75" customHeight="1" s="709"/>
    <row r="896" ht="15.75" customHeight="1" s="709"/>
    <row r="897" ht="15.75" customHeight="1" s="709"/>
    <row r="898" ht="15.75" customHeight="1" s="709"/>
    <row r="899" ht="15.75" customHeight="1" s="709"/>
    <row r="900" ht="15.75" customHeight="1" s="709"/>
    <row r="901" ht="15.75" customHeight="1" s="709"/>
    <row r="902" ht="15.75" customHeight="1" s="709"/>
    <row r="903" ht="15.75" customHeight="1" s="709"/>
    <row r="904" ht="15.75" customHeight="1" s="709"/>
    <row r="905" ht="15.75" customHeight="1" s="709"/>
    <row r="906" ht="15.75" customHeight="1" s="709"/>
    <row r="907" ht="15.75" customHeight="1" s="709"/>
    <row r="908" ht="15.75" customHeight="1" s="709"/>
    <row r="909" ht="15.75" customHeight="1" s="709"/>
    <row r="910" ht="15.75" customHeight="1" s="709"/>
    <row r="911" ht="15.75" customHeight="1" s="709"/>
    <row r="912" ht="15.75" customHeight="1" s="709"/>
    <row r="913" ht="15.75" customHeight="1" s="709"/>
    <row r="914" ht="15.75" customHeight="1" s="709"/>
    <row r="915" ht="15.75" customHeight="1" s="709"/>
    <row r="916" ht="15.75" customHeight="1" s="709"/>
    <row r="917" ht="15.75" customHeight="1" s="709"/>
    <row r="918" ht="15.75" customHeight="1" s="709"/>
    <row r="919" ht="15.75" customHeight="1" s="709"/>
    <row r="920" ht="15.75" customHeight="1" s="709"/>
    <row r="921" ht="15.75" customHeight="1" s="709"/>
    <row r="922" ht="15.75" customHeight="1" s="709"/>
    <row r="923" ht="15.75" customHeight="1" s="709"/>
    <row r="924" ht="15.75" customHeight="1" s="709"/>
    <row r="925" ht="15.75" customHeight="1" s="709"/>
    <row r="926" ht="15.75" customHeight="1" s="709"/>
    <row r="927" ht="15.75" customHeight="1" s="709"/>
    <row r="928" ht="15.75" customHeight="1" s="709"/>
    <row r="929" ht="15.75" customHeight="1" s="709"/>
    <row r="930" ht="15.75" customHeight="1" s="709"/>
    <row r="931" ht="15.75" customHeight="1" s="709"/>
    <row r="932" ht="15.75" customHeight="1" s="709"/>
    <row r="933" ht="15.75" customHeight="1" s="709"/>
    <row r="934" ht="15.75" customHeight="1" s="709"/>
    <row r="935" ht="15.75" customHeight="1" s="709"/>
    <row r="936" ht="15.75" customHeight="1" s="709"/>
    <row r="937" ht="15.75" customHeight="1" s="709"/>
    <row r="938" ht="15.75" customHeight="1" s="709"/>
    <row r="939" ht="15.75" customHeight="1" s="709"/>
    <row r="940" ht="15.75" customHeight="1" s="709"/>
    <row r="941" ht="15.75" customHeight="1" s="709"/>
    <row r="942" ht="15.75" customHeight="1" s="709"/>
    <row r="943" ht="15.75" customHeight="1" s="709"/>
    <row r="944" ht="15.75" customHeight="1" s="709"/>
    <row r="945" ht="15.75" customHeight="1" s="709"/>
    <row r="946" ht="15.75" customHeight="1" s="709"/>
    <row r="947" ht="15.75" customHeight="1" s="709"/>
    <row r="948" ht="15.75" customHeight="1" s="709"/>
    <row r="949" ht="15.75" customHeight="1" s="709"/>
    <row r="950" ht="15.75" customHeight="1" s="709"/>
    <row r="951" ht="15.75" customHeight="1" s="709"/>
    <row r="952" ht="15.75" customHeight="1" s="709"/>
    <row r="953" ht="15.75" customHeight="1" s="709"/>
    <row r="954" ht="15.75" customHeight="1" s="709"/>
    <row r="955" ht="15.75" customHeight="1" s="709"/>
    <row r="956" ht="15.75" customHeight="1" s="709"/>
    <row r="957" ht="15.75" customHeight="1" s="709"/>
    <row r="958" ht="15.75" customHeight="1" s="709"/>
    <row r="959" ht="15.75" customHeight="1" s="709"/>
    <row r="960" ht="15.75" customHeight="1" s="709"/>
    <row r="961" ht="15.75" customHeight="1" s="709"/>
    <row r="962" ht="15.75" customHeight="1" s="709"/>
    <row r="963" ht="15.75" customHeight="1" s="709"/>
    <row r="964" ht="15.75" customHeight="1" s="709"/>
    <row r="965" ht="15.75" customHeight="1" s="709"/>
    <row r="966" ht="15.75" customHeight="1" s="709"/>
    <row r="967" ht="15.75" customHeight="1" s="709"/>
    <row r="968" ht="15.75" customHeight="1" s="709"/>
    <row r="969" ht="15.75" customHeight="1" s="709"/>
    <row r="970" ht="15.75" customHeight="1" s="709"/>
    <row r="971" ht="15.75" customHeight="1" s="709"/>
    <row r="972" ht="15.75" customHeight="1" s="709"/>
    <row r="973" ht="15.75" customHeight="1" s="709"/>
    <row r="974" ht="15.75" customHeight="1" s="709"/>
    <row r="975" ht="15.75" customHeight="1" s="709"/>
    <row r="976" ht="15.75" customHeight="1" s="709"/>
    <row r="977" ht="15.75" customHeight="1" s="709"/>
    <row r="978" ht="15.75" customHeight="1" s="709"/>
    <row r="979" ht="15.75" customHeight="1" s="709"/>
    <row r="980" ht="15.75" customHeight="1" s="709"/>
    <row r="981" ht="15.75" customHeight="1" s="709"/>
    <row r="982" ht="15.75" customHeight="1" s="709"/>
    <row r="983" ht="15.75" customHeight="1" s="709"/>
    <row r="984" ht="15.75" customHeight="1" s="709"/>
    <row r="985" ht="15.75" customHeight="1" s="709"/>
    <row r="986" ht="15.75" customHeight="1" s="709"/>
    <row r="987" ht="15.75" customHeight="1" s="709"/>
    <row r="988" ht="15.75" customHeight="1" s="709"/>
    <row r="989" ht="15.75" customHeight="1" s="709"/>
    <row r="990" ht="15.75" customHeight="1" s="709"/>
    <row r="991" ht="15.75" customHeight="1" s="709"/>
    <row r="992" ht="15.75" customHeight="1" s="709"/>
    <row r="993" ht="15.75" customHeight="1" s="709"/>
    <row r="994" ht="15.75" customHeight="1" s="709"/>
    <row r="995" ht="15.75" customHeight="1" s="709"/>
    <row r="996" ht="15.75" customHeight="1" s="709"/>
    <row r="997" ht="15.75" customHeight="1" s="709"/>
    <row r="998" ht="15.75" customHeight="1" s="709"/>
    <row r="999" ht="15.75" customHeight="1" s="709"/>
    <row r="1000" ht="15.75" customHeight="1" s="709"/>
  </sheetData>
  <pageMargins left="0.7" right="0.7" top="0.75" bottom="0.75" header="0" footer="0"/>
  <pageSetup orientation="landscape"/>
  <legacyDrawing r:id="anysvml"/>
</worksheet>
</file>

<file path=xl/worksheets/sheet6.xml><?xml version="1.0" encoding="utf-8"?>
<worksheet xmlns="http://schemas.openxmlformats.org/spreadsheetml/2006/main">
  <sheetPr>
    <tabColor rgb="FF7030A0"/>
    <outlinePr summaryBelow="0" summaryRight="0"/>
    <pageSetUpPr/>
  </sheetPr>
  <dimension ref="A1:Z60"/>
  <sheetViews>
    <sheetView showGridLines="0" workbookViewId="0">
      <selection activeCell="A1" sqref="A1"/>
    </sheetView>
  </sheetViews>
  <sheetFormatPr baseColWidth="8" defaultColWidth="14.43" defaultRowHeight="15" customHeight="1" outlineLevelCol="0"/>
  <cols>
    <col width="41.43" customWidth="1" style="709" min="1" max="1"/>
    <col width="11.43" customWidth="1" style="709" min="2" max="2"/>
    <col width="14.43" customWidth="1" style="709" min="3" max="3"/>
    <col width="2.43" customWidth="1" style="709" min="4" max="4"/>
    <col width="13.29" customWidth="1" style="709" min="5" max="5"/>
    <col width="5" customWidth="1" style="709" min="6" max="6"/>
    <col width="17.29" customWidth="1" style="709" min="7" max="26"/>
  </cols>
  <sheetData>
    <row r="1" ht="14.25" customHeight="1" s="709">
      <c r="A1" s="448" t="inlineStr">
        <is>
          <t>WORKSHEET #4: JOB CREATION</t>
        </is>
      </c>
      <c r="B1" s="1" t="n"/>
      <c r="C1" s="903" t="n"/>
      <c r="D1" s="903" t="n"/>
      <c r="E1" s="903" t="n"/>
      <c r="F1" s="1" t="n"/>
    </row>
    <row r="2" ht="15.75" customHeight="1" s="709">
      <c r="A2" s="710" t="n"/>
      <c r="B2" s="4" t="n"/>
      <c r="C2" s="711" t="n"/>
      <c r="D2" s="711" t="n"/>
      <c r="E2" s="712" t="n"/>
      <c r="F2" s="2" t="n"/>
    </row>
    <row r="3" ht="15.75" customHeight="1" s="709">
      <c r="A3" s="913" t="n"/>
      <c r="B3" s="449" t="inlineStr">
        <is>
          <t>Total Units</t>
        </is>
      </c>
      <c r="C3" s="450" t="inlineStr">
        <is>
          <t>SF per Job</t>
        </is>
      </c>
      <c r="D3" s="451" t="inlineStr">
        <is>
          <t>=</t>
        </is>
      </c>
      <c r="E3" s="450" t="inlineStr">
        <is>
          <t>Total Jobs</t>
        </is>
      </c>
      <c r="F3" s="419" t="n"/>
      <c r="G3" s="420" t="n"/>
      <c r="H3" s="420" t="n"/>
      <c r="I3" s="420" t="n"/>
      <c r="J3" s="420" t="n"/>
      <c r="K3" s="420" t="n"/>
      <c r="L3" s="420" t="n"/>
      <c r="M3" s="420" t="n"/>
      <c r="N3" s="420" t="n"/>
      <c r="O3" s="420" t="n"/>
      <c r="P3" s="420" t="n"/>
      <c r="Q3" s="420" t="n"/>
      <c r="R3" s="420" t="n"/>
      <c r="S3" s="420" t="n"/>
      <c r="T3" s="420" t="n"/>
      <c r="U3" s="420" t="n"/>
      <c r="V3" s="420" t="n"/>
      <c r="W3" s="420" t="n"/>
      <c r="X3" s="420" t="n"/>
      <c r="Y3" s="420" t="n"/>
      <c r="Z3" s="420" t="n"/>
    </row>
    <row r="4" ht="15.75" customHeight="1" s="709">
      <c r="A4" s="907" t="inlineStr">
        <is>
          <t>Office</t>
        </is>
      </c>
      <c r="B4" s="908" t="inlineStr">
        <is>
          <t>Building SF</t>
        </is>
      </c>
      <c r="C4" s="909" t="inlineStr">
        <is>
          <t>SF per Job</t>
        </is>
      </c>
      <c r="D4" s="921" t="n"/>
      <c r="E4" s="911" t="n"/>
      <c r="F4" s="419" t="n"/>
      <c r="G4" s="420" t="n"/>
      <c r="H4" s="420" t="n"/>
      <c r="I4" s="420" t="n"/>
      <c r="J4" s="420" t="n"/>
      <c r="K4" s="420" t="n"/>
      <c r="L4" s="420" t="n"/>
      <c r="M4" s="420" t="n"/>
      <c r="N4" s="420" t="n"/>
      <c r="O4" s="420" t="n"/>
      <c r="P4" s="420" t="n"/>
      <c r="Q4" s="420" t="n"/>
      <c r="R4" s="420" t="n"/>
      <c r="S4" s="420" t="n"/>
      <c r="T4" s="420" t="n"/>
      <c r="U4" s="420" t="n"/>
      <c r="V4" s="420" t="n"/>
      <c r="W4" s="420" t="n"/>
      <c r="X4" s="420" t="n"/>
      <c r="Y4" s="420" t="n"/>
      <c r="Z4" s="420" t="n"/>
    </row>
    <row r="5" ht="15.75" customHeight="1" s="709">
      <c r="A5" s="913" t="inlineStr">
        <is>
          <t xml:space="preserve"> - Office: Phoenix Hotel</t>
        </is>
      </c>
      <c r="B5" s="914">
        <f>'Use Allocation'!B14</f>
        <v/>
      </c>
      <c r="C5" s="934" t="n">
        <v>350</v>
      </c>
      <c r="D5" s="935" t="n"/>
      <c r="E5" s="936">
        <f>ROUND(B5/C5,-1)</f>
        <v/>
      </c>
      <c r="F5" s="419" t="n"/>
      <c r="G5" s="420" t="n"/>
      <c r="H5" s="420" t="n"/>
      <c r="I5" s="420" t="n"/>
      <c r="J5" s="420" t="n"/>
      <c r="K5" s="420" t="n"/>
      <c r="L5" s="420" t="n"/>
      <c r="M5" s="420" t="n"/>
      <c r="N5" s="420" t="n"/>
      <c r="O5" s="420" t="n"/>
      <c r="P5" s="420" t="n"/>
      <c r="Q5" s="420" t="n"/>
      <c r="R5" s="420" t="n"/>
      <c r="S5" s="420" t="n"/>
      <c r="T5" s="420" t="n"/>
      <c r="U5" s="420" t="n"/>
      <c r="V5" s="420" t="n"/>
      <c r="W5" s="420" t="n"/>
      <c r="X5" s="420" t="n"/>
      <c r="Y5" s="420" t="n"/>
      <c r="Z5" s="420" t="n"/>
    </row>
    <row r="6" ht="15.75" customHeight="1" s="709">
      <c r="A6" s="913" t="inlineStr">
        <is>
          <t xml:space="preserve"> - Office: York Dry Goods</t>
        </is>
      </c>
      <c r="B6" s="914">
        <f>'Use Allocation'!B38</f>
        <v/>
      </c>
      <c r="C6" s="934" t="n">
        <v>350</v>
      </c>
      <c r="D6" s="935" t="n"/>
      <c r="E6" s="936">
        <f>ROUND(B6/C6,-1)</f>
        <v/>
      </c>
      <c r="F6" s="419" t="n"/>
      <c r="G6" s="420" t="n"/>
      <c r="H6" s="420" t="n"/>
      <c r="I6" s="420" t="n"/>
      <c r="J6" s="420" t="n"/>
      <c r="K6" s="420" t="n"/>
      <c r="L6" s="420" t="n"/>
      <c r="M6" s="420" t="n"/>
      <c r="N6" s="420" t="n"/>
      <c r="O6" s="420" t="n"/>
      <c r="P6" s="420" t="n"/>
      <c r="Q6" s="420" t="n"/>
      <c r="R6" s="420" t="n"/>
      <c r="S6" s="420" t="n"/>
      <c r="T6" s="420" t="n"/>
      <c r="U6" s="420" t="n"/>
      <c r="V6" s="420" t="n"/>
      <c r="W6" s="420" t="n"/>
      <c r="X6" s="420" t="n"/>
      <c r="Y6" s="420" t="n"/>
      <c r="Z6" s="420" t="n"/>
    </row>
    <row r="7" ht="15.75" customHeight="1" s="709">
      <c r="A7" s="913" t="inlineStr">
        <is>
          <t xml:space="preserve"> - Office: Victorian Row</t>
        </is>
      </c>
      <c r="B7" s="914">
        <f>'Use Allocation'!B20</f>
        <v/>
      </c>
      <c r="C7" s="934" t="n">
        <v>350</v>
      </c>
      <c r="D7" s="935" t="n"/>
      <c r="E7" s="936">
        <f>ROUND(B7/C7,-1)</f>
        <v/>
      </c>
      <c r="F7" s="419" t="n"/>
      <c r="G7" s="420" t="n"/>
      <c r="H7" s="420" t="n"/>
      <c r="I7" s="420" t="n"/>
      <c r="J7" s="420" t="n"/>
      <c r="K7" s="420" t="n"/>
      <c r="L7" s="420" t="n"/>
      <c r="M7" s="420" t="n"/>
      <c r="N7" s="420" t="n"/>
      <c r="O7" s="420" t="n"/>
      <c r="P7" s="420" t="n"/>
      <c r="Q7" s="420" t="n"/>
      <c r="R7" s="420" t="n"/>
      <c r="S7" s="420" t="n"/>
      <c r="T7" s="420" t="n"/>
      <c r="U7" s="420" t="n"/>
      <c r="V7" s="420" t="n"/>
      <c r="W7" s="420" t="n"/>
      <c r="X7" s="420" t="n"/>
      <c r="Y7" s="420" t="n"/>
      <c r="Z7" s="420" t="n"/>
    </row>
    <row r="8" ht="15.75" customHeight="1" s="709">
      <c r="A8" s="913" t="inlineStr">
        <is>
          <t xml:space="preserve"> - Low-Rise Office Building</t>
        </is>
      </c>
      <c r="B8" s="914">
        <f>'Development by Block'!AC9+'Development by Block'!AC10</f>
        <v/>
      </c>
      <c r="C8" s="937" t="n">
        <v>350</v>
      </c>
      <c r="D8" s="914" t="n"/>
      <c r="E8" s="936">
        <f>ROUND(B8/C8,-1)</f>
        <v/>
      </c>
      <c r="F8" s="419" t="n"/>
      <c r="G8" s="420" t="n"/>
      <c r="H8" s="420" t="n"/>
      <c r="I8" s="420" t="n"/>
      <c r="J8" s="420" t="n"/>
      <c r="K8" s="420" t="n"/>
      <c r="L8" s="420" t="n"/>
      <c r="M8" s="420" t="n"/>
      <c r="N8" s="420" t="n"/>
      <c r="O8" s="420" t="n"/>
      <c r="P8" s="420" t="n"/>
      <c r="Q8" s="420" t="n"/>
      <c r="R8" s="420" t="n"/>
      <c r="S8" s="420" t="n"/>
      <c r="T8" s="420" t="n"/>
      <c r="U8" s="420" t="n"/>
      <c r="V8" s="420" t="n"/>
      <c r="W8" s="420" t="n"/>
      <c r="X8" s="420" t="n"/>
      <c r="Y8" s="420" t="n"/>
      <c r="Z8" s="420" t="n"/>
    </row>
    <row r="9" ht="15.75" customHeight="1" s="709">
      <c r="A9" s="913" t="inlineStr">
        <is>
          <t xml:space="preserve"> - Mid-Rise Office Building</t>
        </is>
      </c>
      <c r="B9" s="914">
        <f>'Development by Block'!AC11</f>
        <v/>
      </c>
      <c r="C9" s="937" t="n">
        <v>350</v>
      </c>
      <c r="D9" s="914" t="n"/>
      <c r="E9" s="936">
        <f>ROUND(B9/C9,-1)</f>
        <v/>
      </c>
      <c r="F9" s="419" t="n"/>
      <c r="G9" s="420" t="n"/>
      <c r="H9" s="420" t="n"/>
      <c r="I9" s="420" t="n"/>
      <c r="J9" s="420" t="n"/>
      <c r="K9" s="420" t="n"/>
      <c r="L9" s="420" t="n"/>
      <c r="M9" s="420" t="n"/>
      <c r="N9" s="420" t="n"/>
      <c r="O9" s="420" t="n"/>
      <c r="P9" s="420" t="n"/>
      <c r="Q9" s="420" t="n"/>
      <c r="R9" s="420" t="n"/>
      <c r="S9" s="420" t="n"/>
      <c r="T9" s="420" t="n"/>
      <c r="U9" s="420" t="n"/>
      <c r="V9" s="420" t="n"/>
      <c r="W9" s="420" t="n"/>
      <c r="X9" s="420" t="n"/>
      <c r="Y9" s="420" t="n"/>
      <c r="Z9" s="420" t="n"/>
    </row>
    <row r="10" ht="15.75" customHeight="1" s="709">
      <c r="A10" s="907" t="inlineStr">
        <is>
          <t>Retail</t>
        </is>
      </c>
      <c r="B10" s="908" t="inlineStr">
        <is>
          <t>Building SF</t>
        </is>
      </c>
      <c r="C10" s="909" t="inlineStr">
        <is>
          <t>SF per Job</t>
        </is>
      </c>
      <c r="D10" s="921" t="n"/>
      <c r="E10" s="911" t="n"/>
      <c r="F10" s="419" t="n"/>
      <c r="G10" s="420" t="n"/>
      <c r="H10" s="420" t="n"/>
      <c r="I10" s="420" t="n"/>
      <c r="J10" s="420" t="n"/>
      <c r="K10" s="420" t="n"/>
      <c r="L10" s="420" t="n"/>
      <c r="M10" s="420" t="n"/>
      <c r="N10" s="420" t="n"/>
      <c r="O10" s="420" t="n"/>
      <c r="P10" s="420" t="n"/>
      <c r="Q10" s="420" t="n"/>
      <c r="R10" s="420" t="n"/>
      <c r="S10" s="420" t="n"/>
      <c r="T10" s="420" t="n"/>
      <c r="U10" s="420" t="n"/>
      <c r="V10" s="420" t="n"/>
      <c r="W10" s="420" t="n"/>
      <c r="X10" s="420" t="n"/>
      <c r="Y10" s="420" t="n"/>
      <c r="Z10" s="420" t="n"/>
    </row>
    <row r="11" ht="15.75" customHeight="1" s="709">
      <c r="A11" s="913" t="inlineStr">
        <is>
          <t xml:space="preserve"> - Retail: Phoenix Hotel</t>
        </is>
      </c>
      <c r="B11" s="914">
        <f>'Use Allocation'!C14</f>
        <v/>
      </c>
      <c r="C11" s="937" t="n">
        <v>300</v>
      </c>
      <c r="D11" s="914" t="n"/>
      <c r="E11" s="936">
        <f>ROUND(B11/C11,-1)</f>
        <v/>
      </c>
      <c r="F11" s="419" t="n"/>
      <c r="G11" s="420" t="n"/>
      <c r="H11" s="420" t="n"/>
      <c r="I11" s="420" t="n"/>
      <c r="J11" s="420" t="n"/>
      <c r="K11" s="420" t="n"/>
      <c r="L11" s="420" t="n"/>
      <c r="M11" s="420" t="n"/>
      <c r="N11" s="420" t="n"/>
      <c r="O11" s="420" t="n"/>
      <c r="P11" s="420" t="n"/>
      <c r="Q11" s="420" t="n"/>
      <c r="R11" s="420" t="n"/>
      <c r="S11" s="420" t="n"/>
      <c r="T11" s="420" t="n"/>
      <c r="U11" s="420" t="n"/>
      <c r="V11" s="420" t="n"/>
      <c r="W11" s="420" t="n"/>
      <c r="X11" s="420" t="n"/>
      <c r="Y11" s="420" t="n"/>
      <c r="Z11" s="420" t="n"/>
    </row>
    <row r="12" ht="15.75" customHeight="1" s="709">
      <c r="A12" s="913" t="inlineStr">
        <is>
          <t xml:space="preserve"> - Retail: York Dry Goods</t>
        </is>
      </c>
      <c r="B12" s="914">
        <f>'Use Allocation'!C24</f>
        <v/>
      </c>
      <c r="C12" s="934" t="n">
        <v>300</v>
      </c>
      <c r="D12" s="935" t="n"/>
      <c r="E12" s="936">
        <f>ROUND(B12/C12,-1)</f>
        <v/>
      </c>
      <c r="F12" s="419" t="n"/>
      <c r="G12" s="420" t="n"/>
      <c r="H12" s="420" t="n"/>
      <c r="I12" s="420" t="n"/>
      <c r="J12" s="420" t="n"/>
      <c r="K12" s="420" t="n"/>
      <c r="L12" s="420" t="n"/>
      <c r="M12" s="420" t="n"/>
      <c r="N12" s="420" t="n"/>
      <c r="O12" s="420" t="n"/>
      <c r="P12" s="420" t="n"/>
      <c r="Q12" s="420" t="n"/>
      <c r="R12" s="420" t="n"/>
      <c r="S12" s="420" t="n"/>
      <c r="T12" s="420" t="n"/>
      <c r="U12" s="420" t="n"/>
      <c r="V12" s="420" t="n"/>
      <c r="W12" s="420" t="n"/>
      <c r="X12" s="420" t="n"/>
      <c r="Y12" s="420" t="n"/>
      <c r="Z12" s="420" t="n"/>
    </row>
    <row r="13" ht="15.75" customHeight="1" s="709">
      <c r="A13" s="913" t="inlineStr">
        <is>
          <t xml:space="preserve"> - Retail: Victorian Row</t>
        </is>
      </c>
      <c r="B13" s="914">
        <f>'Use Allocation'!C17</f>
        <v/>
      </c>
      <c r="C13" s="934" t="n">
        <v>300</v>
      </c>
      <c r="D13" s="935" t="n"/>
      <c r="E13" s="936">
        <f>ROUND(B13/C13,-1)</f>
        <v/>
      </c>
      <c r="F13" s="419" t="n"/>
      <c r="G13" s="420" t="n"/>
      <c r="H13" s="420" t="n"/>
      <c r="I13" s="420" t="n"/>
      <c r="J13" s="420" t="n"/>
      <c r="K13" s="420" t="n"/>
      <c r="L13" s="420" t="n"/>
      <c r="M13" s="420" t="n"/>
      <c r="N13" s="420" t="n"/>
      <c r="O13" s="420" t="n"/>
      <c r="P13" s="420" t="n"/>
      <c r="Q13" s="420" t="n"/>
      <c r="R13" s="420" t="n"/>
      <c r="S13" s="420" t="n"/>
      <c r="T13" s="420" t="n"/>
      <c r="U13" s="420" t="n"/>
      <c r="V13" s="420" t="n"/>
      <c r="W13" s="420" t="n"/>
      <c r="X13" s="420" t="n"/>
      <c r="Y13" s="420" t="n"/>
      <c r="Z13" s="420" t="n"/>
    </row>
    <row r="14" ht="15.75" customHeight="1" s="709">
      <c r="A14" s="913" t="inlineStr">
        <is>
          <t xml:space="preserve"> - Neighborhood Retail</t>
        </is>
      </c>
      <c r="B14" s="914">
        <f>'Development by Block'!AC13</f>
        <v/>
      </c>
      <c r="C14" s="937" t="n">
        <v>300</v>
      </c>
      <c r="D14" s="914" t="n"/>
      <c r="E14" s="936">
        <f>ROUND(B14/C14,-1)</f>
        <v/>
      </c>
      <c r="F14" s="419" t="n"/>
      <c r="G14" s="420" t="n"/>
      <c r="H14" s="420" t="n"/>
      <c r="I14" s="420" t="n"/>
      <c r="J14" s="420" t="n"/>
      <c r="K14" s="420" t="n"/>
      <c r="L14" s="420" t="n"/>
      <c r="M14" s="420" t="n"/>
      <c r="N14" s="420" t="n"/>
      <c r="O14" s="420" t="n"/>
      <c r="P14" s="420" t="n"/>
      <c r="Q14" s="420" t="n"/>
      <c r="R14" s="420" t="n"/>
      <c r="S14" s="420" t="n"/>
      <c r="T14" s="420" t="n"/>
      <c r="U14" s="420" t="n"/>
      <c r="V14" s="420" t="n"/>
      <c r="W14" s="420" t="n"/>
      <c r="X14" s="420" t="n"/>
      <c r="Y14" s="420" t="n"/>
      <c r="Z14" s="420" t="n"/>
    </row>
    <row r="15" ht="15.75" customHeight="1" s="709">
      <c r="A15" s="913" t="inlineStr">
        <is>
          <t xml:space="preserve"> - Supermarket </t>
        </is>
      </c>
      <c r="B15" s="914">
        <f>'Development by Block'!AC14</f>
        <v/>
      </c>
      <c r="C15" s="937" t="n">
        <v>200</v>
      </c>
      <c r="D15" s="914" t="n"/>
      <c r="E15" s="936">
        <f>ROUND(B15/C15,-1)</f>
        <v/>
      </c>
      <c r="F15" s="419" t="n"/>
      <c r="G15" s="420" t="n"/>
      <c r="H15" s="420" t="n"/>
      <c r="I15" s="420" t="n"/>
      <c r="J15" s="420" t="n"/>
      <c r="K15" s="420" t="n"/>
      <c r="L15" s="420" t="n"/>
      <c r="M15" s="420" t="n"/>
      <c r="N15" s="420" t="n"/>
      <c r="O15" s="420" t="n"/>
      <c r="P15" s="420" t="n"/>
      <c r="Q15" s="420" t="n"/>
      <c r="R15" s="420" t="n"/>
      <c r="S15" s="420" t="n"/>
      <c r="T15" s="420" t="n"/>
      <c r="U15" s="420" t="n"/>
      <c r="V15" s="420" t="n"/>
      <c r="W15" s="420" t="n"/>
      <c r="X15" s="420" t="n"/>
      <c r="Y15" s="420" t="n"/>
      <c r="Z15" s="420" t="n"/>
    </row>
    <row r="16" ht="15.75" customHeight="1" s="709">
      <c r="A16" s="913" t="inlineStr">
        <is>
          <t xml:space="preserve"> - Q-Mart</t>
        </is>
      </c>
      <c r="B16" s="914">
        <f>'Development by Block'!AC15</f>
        <v/>
      </c>
      <c r="C16" s="937" t="n">
        <v>200</v>
      </c>
      <c r="D16" s="914" t="n"/>
      <c r="E16" s="936">
        <f>ROUND(B16/C16,-1)</f>
        <v/>
      </c>
      <c r="F16" s="419" t="n"/>
      <c r="G16" s="420" t="n"/>
      <c r="H16" s="420" t="n"/>
      <c r="I16" s="420" t="n"/>
      <c r="J16" s="420" t="n"/>
      <c r="K16" s="420" t="n"/>
      <c r="L16" s="420" t="n"/>
      <c r="M16" s="420" t="n"/>
      <c r="N16" s="420" t="n"/>
      <c r="O16" s="420" t="n"/>
      <c r="P16" s="420" t="n"/>
      <c r="Q16" s="420" t="n"/>
      <c r="R16" s="420" t="n"/>
      <c r="S16" s="420" t="n"/>
      <c r="T16" s="420" t="n"/>
      <c r="U16" s="420" t="n"/>
      <c r="V16" s="420" t="n"/>
      <c r="W16" s="420" t="n"/>
      <c r="X16" s="420" t="n"/>
      <c r="Y16" s="420" t="n"/>
      <c r="Z16" s="420" t="n"/>
    </row>
    <row r="17" ht="15.75" customHeight="1" s="709">
      <c r="A17" s="907" t="inlineStr">
        <is>
          <t>Community Facilities</t>
        </is>
      </c>
      <c r="B17" s="908" t="inlineStr">
        <is>
          <t>Building SF</t>
        </is>
      </c>
      <c r="C17" s="909" t="inlineStr">
        <is>
          <t>SF per Job</t>
        </is>
      </c>
      <c r="D17" s="921" t="n"/>
      <c r="E17" s="911" t="n"/>
      <c r="F17" s="419" t="n"/>
      <c r="G17" s="420" t="n"/>
      <c r="H17" s="420" t="n"/>
      <c r="I17" s="420" t="n"/>
      <c r="J17" s="420" t="n"/>
      <c r="K17" s="420" t="n"/>
      <c r="L17" s="420" t="n"/>
      <c r="M17" s="420" t="n"/>
      <c r="N17" s="420" t="n"/>
      <c r="O17" s="420" t="n"/>
      <c r="P17" s="420" t="n"/>
      <c r="Q17" s="420" t="n"/>
      <c r="R17" s="420" t="n"/>
      <c r="S17" s="420" t="n"/>
      <c r="T17" s="420" t="n"/>
      <c r="U17" s="420" t="n"/>
      <c r="V17" s="420" t="n"/>
      <c r="W17" s="420" t="n"/>
      <c r="X17" s="420" t="n"/>
      <c r="Y17" s="420" t="n"/>
      <c r="Z17" s="420" t="n"/>
    </row>
    <row r="18" ht="15.75" customHeight="1" s="709">
      <c r="A18" s="913" t="inlineStr">
        <is>
          <t xml:space="preserve">  - York Dry Goods</t>
        </is>
      </c>
      <c r="B18" s="914">
        <f>SUM('Use Allocation'!D25:D37)</f>
        <v/>
      </c>
      <c r="C18" s="934" t="n">
        <v>700</v>
      </c>
      <c r="D18" s="935" t="n"/>
      <c r="E18" s="936">
        <f>ROUND(B18/C18,0)</f>
        <v/>
      </c>
      <c r="F18" s="419" t="n"/>
      <c r="G18" s="420" t="n"/>
      <c r="H18" s="420" t="n"/>
      <c r="I18" s="420" t="n"/>
      <c r="J18" s="420" t="n"/>
      <c r="K18" s="420" t="n"/>
      <c r="L18" s="420" t="n"/>
      <c r="M18" s="420" t="n"/>
      <c r="N18" s="420" t="n"/>
      <c r="O18" s="420" t="n"/>
      <c r="P18" s="420" t="n"/>
      <c r="Q18" s="420" t="n"/>
      <c r="R18" s="420" t="n"/>
      <c r="S18" s="420" t="n"/>
      <c r="T18" s="420" t="n"/>
      <c r="U18" s="420" t="n"/>
      <c r="V18" s="420" t="n"/>
      <c r="W18" s="420" t="n"/>
      <c r="X18" s="420" t="n"/>
      <c r="Y18" s="420" t="n"/>
      <c r="Z18" s="420" t="n"/>
    </row>
    <row r="19" ht="15.75" customHeight="1" s="709">
      <c r="A19" s="913" t="inlineStr">
        <is>
          <t xml:space="preserve">  - Victorian Row</t>
        </is>
      </c>
      <c r="B19" s="914">
        <f>SUM('Use Allocation'!D18:D19)</f>
        <v/>
      </c>
      <c r="C19" s="934" t="n">
        <v>700</v>
      </c>
      <c r="D19" s="935" t="n"/>
      <c r="E19" s="936">
        <f>ROUND(B19/C19,0)</f>
        <v/>
      </c>
      <c r="F19" s="419" t="n"/>
      <c r="G19" s="420" t="n"/>
      <c r="H19" s="420" t="n"/>
      <c r="I19" s="420" t="n"/>
      <c r="J19" s="420" t="n"/>
      <c r="K19" s="420" t="n"/>
      <c r="L19" s="420" t="n"/>
      <c r="M19" s="420" t="n"/>
      <c r="N19" s="420" t="n"/>
      <c r="O19" s="420" t="n"/>
      <c r="P19" s="420" t="n"/>
      <c r="Q19" s="420" t="n"/>
      <c r="R19" s="420" t="n"/>
      <c r="S19" s="420" t="n"/>
      <c r="T19" s="420" t="n"/>
      <c r="U19" s="420" t="n"/>
      <c r="V19" s="420" t="n"/>
      <c r="W19" s="420" t="n"/>
      <c r="X19" s="420" t="n"/>
      <c r="Y19" s="420" t="n"/>
      <c r="Z19" s="420" t="n"/>
    </row>
    <row r="20" ht="15.75" customHeight="1" s="709">
      <c r="A20" s="913" t="inlineStr">
        <is>
          <t xml:space="preserve">  - Homeless Shelter</t>
        </is>
      </c>
      <c r="B20" s="914">
        <f>('Development by Block'!AC7*500)+'Use Allocation'!D14</f>
        <v/>
      </c>
      <c r="C20" s="934" t="n">
        <v>5000</v>
      </c>
      <c r="D20" s="935" t="n"/>
      <c r="E20" s="936">
        <f>ROUND(B20/C20,0)</f>
        <v/>
      </c>
      <c r="F20" s="419" t="n"/>
      <c r="G20" s="420" t="n"/>
      <c r="H20" s="420" t="n"/>
      <c r="I20" s="420" t="n"/>
      <c r="J20" s="420" t="n"/>
      <c r="K20" s="420" t="n"/>
      <c r="L20" s="420" t="n"/>
      <c r="M20" s="420" t="n"/>
      <c r="N20" s="420" t="n"/>
      <c r="O20" s="420" t="n"/>
      <c r="P20" s="420" t="n"/>
      <c r="Q20" s="420" t="n"/>
      <c r="R20" s="420" t="n"/>
      <c r="S20" s="420" t="n"/>
      <c r="T20" s="420" t="n"/>
      <c r="U20" s="420" t="n"/>
      <c r="V20" s="420" t="n"/>
      <c r="W20" s="420" t="n"/>
      <c r="X20" s="420" t="n"/>
      <c r="Y20" s="420" t="n"/>
      <c r="Z20" s="420" t="n"/>
    </row>
    <row r="21" ht="15.75" customHeight="1" s="709">
      <c r="A21" s="938" t="inlineStr">
        <is>
          <t>Total Jobs</t>
        </is>
      </c>
      <c r="B21" s="457" t="n"/>
      <c r="C21" s="939" t="n"/>
      <c r="D21" s="940" t="n"/>
      <c r="E21" s="941">
        <f>SUM(E5:E20)</f>
        <v/>
      </c>
      <c r="F21" s="419" t="n"/>
      <c r="G21" s="420" t="n"/>
      <c r="H21" s="420" t="n"/>
      <c r="I21" s="420" t="n"/>
      <c r="J21" s="420" t="n"/>
      <c r="K21" s="420" t="n"/>
      <c r="L21" s="420" t="n"/>
      <c r="M21" s="420" t="n"/>
      <c r="N21" s="420" t="n"/>
      <c r="O21" s="420" t="n"/>
      <c r="P21" s="420" t="n"/>
      <c r="Q21" s="420" t="n"/>
      <c r="R21" s="420" t="n"/>
      <c r="S21" s="420" t="n"/>
      <c r="T21" s="420" t="n"/>
      <c r="U21" s="420" t="n"/>
      <c r="V21" s="420" t="n"/>
      <c r="W21" s="420" t="n"/>
      <c r="X21" s="420" t="n"/>
      <c r="Y21" s="420" t="n"/>
      <c r="Z21" s="420" t="n"/>
    </row>
    <row r="22" ht="15.75" customHeight="1" s="709">
      <c r="A22" s="746" t="n"/>
      <c r="B22" s="2" t="n"/>
      <c r="C22" s="933" t="n"/>
      <c r="D22" s="933" t="n"/>
      <c r="E22" s="933" t="n"/>
      <c r="F22" s="2" t="n"/>
    </row>
    <row r="23" hidden="1" ht="15.75" customHeight="1" s="709">
      <c r="A23" s="746" t="n"/>
      <c r="B23" s="2" t="n"/>
      <c r="C23" s="933" t="n"/>
      <c r="D23" s="933" t="n"/>
      <c r="E23" s="933" t="n"/>
      <c r="F23" s="2" t="n"/>
    </row>
    <row r="24" hidden="1" ht="15.75" customHeight="1" s="709">
      <c r="A24" s="746" t="n"/>
      <c r="B24" s="2" t="n"/>
      <c r="C24" s="933" t="n"/>
      <c r="D24" s="933" t="n"/>
      <c r="E24" s="933" t="n"/>
      <c r="F24" s="2" t="n"/>
    </row>
    <row r="25" hidden="1" ht="15.75" customHeight="1" s="709">
      <c r="A25" s="746" t="n"/>
      <c r="B25" s="2" t="n"/>
      <c r="C25" s="933" t="n"/>
      <c r="D25" s="933" t="n"/>
      <c r="E25" s="933" t="n"/>
      <c r="F25" s="2" t="n"/>
    </row>
    <row r="26" hidden="1" ht="15.75" customHeight="1" s="709">
      <c r="A26" s="746" t="n"/>
      <c r="B26" s="2" t="n"/>
      <c r="C26" s="933" t="n"/>
      <c r="D26" s="933" t="n"/>
      <c r="E26" s="933" t="n"/>
      <c r="F26" s="2" t="n"/>
    </row>
    <row r="27" hidden="1" ht="12" customHeight="1" s="709">
      <c r="A27" s="746" t="n"/>
      <c r="B27" s="2" t="n"/>
      <c r="C27" s="933" t="n"/>
      <c r="D27" s="933" t="n"/>
      <c r="E27" s="933" t="n"/>
      <c r="F27" s="2" t="n"/>
    </row>
    <row r="28" hidden="1" ht="12" customHeight="1" s="709">
      <c r="A28" s="746" t="n"/>
      <c r="B28" s="2" t="n"/>
      <c r="C28" s="933" t="n"/>
      <c r="D28" s="933" t="n"/>
      <c r="E28" s="933" t="n"/>
      <c r="F28" s="2" t="n"/>
    </row>
    <row r="29" hidden="1" ht="12" customHeight="1" s="709">
      <c r="A29" s="746" t="n"/>
      <c r="B29" s="2" t="n"/>
      <c r="C29" s="933" t="n"/>
      <c r="D29" s="933" t="n"/>
      <c r="E29" s="933" t="n"/>
      <c r="F29" s="2" t="n"/>
    </row>
    <row r="30" hidden="1" ht="12" customHeight="1" s="709">
      <c r="A30" s="746" t="n"/>
      <c r="B30" s="2" t="n"/>
      <c r="C30" s="933" t="n"/>
      <c r="D30" s="933" t="n"/>
      <c r="E30" s="933" t="n"/>
      <c r="F30" s="2" t="n"/>
    </row>
    <row r="31" hidden="1" ht="12" customHeight="1" s="709">
      <c r="A31" s="746" t="n"/>
      <c r="B31" s="2" t="n"/>
      <c r="C31" s="933" t="n"/>
      <c r="D31" s="933" t="n"/>
      <c r="E31" s="933" t="n"/>
      <c r="F31" s="2" t="n"/>
    </row>
    <row r="32" hidden="1" ht="12" customHeight="1" s="709">
      <c r="A32" s="746" t="n"/>
      <c r="B32" s="2" t="n"/>
      <c r="C32" s="933" t="n"/>
      <c r="D32" s="933" t="n"/>
      <c r="E32" s="933" t="n"/>
      <c r="F32" s="2" t="n"/>
    </row>
    <row r="33" hidden="1" ht="12" customHeight="1" s="709">
      <c r="A33" s="746" t="n"/>
      <c r="B33" s="2" t="n"/>
      <c r="C33" s="933" t="n"/>
      <c r="D33" s="933" t="n"/>
      <c r="E33" s="933" t="n"/>
      <c r="F33" s="2" t="n"/>
    </row>
    <row r="34" hidden="1" ht="12" customHeight="1" s="709">
      <c r="A34" s="746" t="n"/>
      <c r="B34" s="2" t="n"/>
      <c r="C34" s="933" t="n"/>
      <c r="D34" s="933" t="n"/>
      <c r="E34" s="933" t="n"/>
      <c r="F34" s="2" t="n"/>
    </row>
    <row r="35" hidden="1" ht="12" customHeight="1" s="709">
      <c r="A35" s="746" t="n"/>
      <c r="B35" s="2" t="n"/>
      <c r="C35" s="933" t="n"/>
      <c r="D35" s="933" t="n"/>
      <c r="E35" s="933" t="n"/>
      <c r="F35" s="2" t="n"/>
    </row>
    <row r="36" hidden="1" ht="12" customHeight="1" s="709">
      <c r="A36" s="746" t="n"/>
      <c r="B36" s="2" t="n"/>
      <c r="C36" s="933" t="n"/>
      <c r="D36" s="933" t="n"/>
      <c r="E36" s="933" t="n"/>
      <c r="F36" s="2" t="n"/>
    </row>
    <row r="37" hidden="1" ht="12" customHeight="1" s="709">
      <c r="A37" s="746" t="n"/>
      <c r="B37" s="2" t="n"/>
      <c r="C37" s="933" t="n"/>
      <c r="D37" s="933" t="n"/>
      <c r="E37" s="933" t="n"/>
      <c r="F37" s="2" t="n"/>
    </row>
    <row r="38" hidden="1" ht="12" customHeight="1" s="709">
      <c r="A38" s="746" t="n"/>
      <c r="B38" s="2" t="n"/>
      <c r="C38" s="933" t="n"/>
      <c r="D38" s="933" t="n"/>
      <c r="E38" s="933" t="n"/>
      <c r="F38" s="2" t="n"/>
    </row>
    <row r="39" hidden="1" ht="12" customHeight="1" s="709">
      <c r="A39" s="746" t="n"/>
      <c r="B39" s="2" t="n"/>
      <c r="C39" s="933" t="n"/>
      <c r="D39" s="933" t="n"/>
      <c r="E39" s="933" t="n"/>
      <c r="F39" s="2" t="n"/>
    </row>
    <row r="40" hidden="1" ht="12" customHeight="1" s="709">
      <c r="A40" s="746" t="n"/>
      <c r="B40" s="2" t="n"/>
      <c r="C40" s="933" t="n"/>
      <c r="D40" s="933" t="n"/>
      <c r="E40" s="933" t="n"/>
      <c r="F40" s="2" t="n"/>
    </row>
    <row r="41" hidden="1" ht="12" customHeight="1" s="709">
      <c r="A41" s="746" t="n"/>
      <c r="B41" s="2" t="n"/>
      <c r="C41" s="933" t="n"/>
      <c r="D41" s="933" t="n"/>
      <c r="E41" s="933" t="n"/>
      <c r="F41" s="2" t="n"/>
    </row>
    <row r="42" hidden="1" ht="12" customHeight="1" s="709">
      <c r="A42" s="746" t="n"/>
      <c r="B42" s="2" t="n"/>
      <c r="C42" s="933" t="n"/>
      <c r="D42" s="933" t="n"/>
      <c r="E42" s="933" t="n"/>
      <c r="F42" s="2" t="n"/>
    </row>
    <row r="43" hidden="1" ht="12" customHeight="1" s="709">
      <c r="A43" s="746" t="n"/>
      <c r="B43" s="2" t="n"/>
      <c r="C43" s="933" t="n"/>
      <c r="D43" s="933" t="n"/>
      <c r="E43" s="933" t="n"/>
      <c r="F43" s="2" t="n"/>
    </row>
    <row r="44" hidden="1" ht="12" customHeight="1" s="709">
      <c r="A44" s="746" t="n"/>
      <c r="B44" s="2" t="n"/>
      <c r="C44" s="933" t="n"/>
      <c r="D44" s="933" t="n"/>
      <c r="E44" s="933" t="n"/>
      <c r="F44" s="2" t="n"/>
    </row>
    <row r="45" hidden="1" ht="12" customHeight="1" s="709">
      <c r="A45" s="746" t="n"/>
      <c r="B45" s="2" t="n"/>
      <c r="C45" s="933" t="n"/>
      <c r="D45" s="933" t="n"/>
      <c r="E45" s="933" t="n"/>
      <c r="F45" s="2" t="n"/>
    </row>
    <row r="46" hidden="1" ht="12" customHeight="1" s="709">
      <c r="A46" s="746" t="n"/>
      <c r="B46" s="2" t="n"/>
      <c r="C46" s="933" t="n"/>
      <c r="D46" s="933" t="n"/>
      <c r="E46" s="933" t="n"/>
      <c r="F46" s="2" t="n"/>
    </row>
    <row r="47" hidden="1" ht="12" customHeight="1" s="709">
      <c r="A47" s="746" t="n"/>
      <c r="B47" s="2" t="n"/>
      <c r="C47" s="933" t="n"/>
      <c r="D47" s="933" t="n"/>
      <c r="E47" s="933" t="n"/>
      <c r="F47" s="2" t="n"/>
    </row>
    <row r="48" hidden="1" ht="13.5" customHeight="1" s="709">
      <c r="A48" s="447" t="n"/>
      <c r="B48" s="447" t="n"/>
      <c r="C48" s="447" t="n"/>
      <c r="D48" s="447" t="n"/>
      <c r="E48" s="447" t="n"/>
      <c r="F48" s="447" t="n"/>
    </row>
    <row r="49" hidden="1" ht="13.5" customHeight="1" s="709">
      <c r="A49" s="447" t="n"/>
      <c r="B49" s="447" t="n"/>
      <c r="C49" s="447" t="n"/>
      <c r="D49" s="447" t="n"/>
      <c r="E49" s="447" t="n"/>
      <c r="F49" s="447" t="n"/>
    </row>
    <row r="50" hidden="1" ht="13.5" customHeight="1" s="709">
      <c r="A50" s="447" t="n"/>
      <c r="B50" s="447" t="n"/>
      <c r="C50" s="447" t="n"/>
      <c r="D50" s="447" t="n"/>
      <c r="E50" s="447" t="n"/>
      <c r="F50" s="447" t="n"/>
    </row>
    <row r="51" hidden="1" ht="13.5" customHeight="1" s="709">
      <c r="A51" s="447" t="n"/>
      <c r="B51" s="447" t="n"/>
      <c r="C51" s="447" t="n"/>
      <c r="D51" s="447" t="n"/>
      <c r="E51" s="447" t="n"/>
      <c r="F51" s="447" t="n"/>
    </row>
    <row r="52" hidden="1" ht="13.5" customHeight="1" s="709">
      <c r="A52" s="447" t="n"/>
      <c r="B52" s="447" t="n"/>
      <c r="C52" s="447" t="n"/>
      <c r="D52" s="447" t="n"/>
      <c r="E52" s="447" t="n"/>
      <c r="F52" s="447" t="n"/>
    </row>
    <row r="53" hidden="1" ht="13.5" customHeight="1" s="709">
      <c r="A53" s="447" t="n"/>
      <c r="B53" s="447" t="n"/>
      <c r="C53" s="447" t="n"/>
      <c r="D53" s="447" t="n"/>
      <c r="E53" s="447" t="n"/>
      <c r="F53" s="447" t="n"/>
    </row>
    <row r="54" hidden="1" ht="13.5" customHeight="1" s="709">
      <c r="A54" s="447" t="n"/>
      <c r="B54" s="447" t="n"/>
      <c r="C54" s="447" t="n"/>
      <c r="D54" s="447" t="n"/>
      <c r="E54" s="447" t="n"/>
      <c r="F54" s="447" t="n"/>
    </row>
    <row r="55" hidden="1" ht="13.5" customHeight="1" s="709">
      <c r="A55" s="447" t="n"/>
      <c r="B55" s="447" t="n"/>
      <c r="C55" s="447" t="n"/>
      <c r="D55" s="447" t="n"/>
      <c r="E55" s="447" t="n"/>
      <c r="F55" s="447" t="n"/>
    </row>
    <row r="56" hidden="1" ht="13.5" customHeight="1" s="709">
      <c r="A56" s="447" t="n"/>
      <c r="B56" s="447" t="n"/>
      <c r="C56" s="447" t="n"/>
      <c r="D56" s="447" t="n"/>
      <c r="E56" s="447" t="n"/>
      <c r="F56" s="447" t="n"/>
    </row>
    <row r="57" hidden="1" ht="13.5" customHeight="1" s="709">
      <c r="A57" s="447" t="n"/>
      <c r="B57" s="447" t="n"/>
      <c r="C57" s="447" t="n"/>
      <c r="D57" s="447" t="n"/>
      <c r="E57" s="447" t="n"/>
      <c r="F57" s="447" t="n"/>
    </row>
    <row r="58" hidden="1" ht="13.5" customHeight="1" s="709">
      <c r="A58" s="447" t="n"/>
      <c r="B58" s="447" t="n"/>
      <c r="C58" s="447" t="n"/>
      <c r="D58" s="447" t="n"/>
      <c r="E58" s="447" t="n"/>
      <c r="F58" s="447" t="n"/>
    </row>
    <row r="59" hidden="1" ht="13.5" customHeight="1" s="709">
      <c r="A59" s="447" t="n"/>
      <c r="B59" s="447" t="n"/>
      <c r="C59" s="447" t="n"/>
      <c r="D59" s="447" t="n"/>
      <c r="E59" s="447" t="n"/>
      <c r="F59" s="447" t="n"/>
    </row>
    <row r="60" ht="13.5" customHeight="1" s="709">
      <c r="A60" s="447" t="n"/>
      <c r="B60" s="447" t="n"/>
      <c r="C60" s="447" t="n"/>
      <c r="D60" s="447" t="n"/>
      <c r="E60" s="447" t="n"/>
      <c r="F60" s="447" t="n"/>
    </row>
    <row r="61" ht="15.75" customHeight="1" s="709"/>
    <row r="62" ht="15.75" customHeight="1" s="709"/>
    <row r="63" ht="15.75" customHeight="1" s="709"/>
    <row r="64" ht="15.75" customHeight="1" s="709"/>
    <row r="65" ht="15.75" customHeight="1" s="709"/>
    <row r="66" ht="15.75" customHeight="1" s="709"/>
    <row r="67" ht="15.75" customHeight="1" s="709"/>
    <row r="68" ht="15.75" customHeight="1" s="709"/>
    <row r="69" ht="15.75" customHeight="1" s="709"/>
    <row r="70" ht="15.75" customHeight="1" s="709"/>
    <row r="71" ht="15.75" customHeight="1" s="709"/>
    <row r="72" ht="15.75" customHeight="1" s="709"/>
    <row r="73" ht="15.75" customHeight="1" s="709"/>
    <row r="74" ht="15.75" customHeight="1" s="709"/>
    <row r="75" ht="15.75" customHeight="1" s="709"/>
    <row r="76" ht="15.75" customHeight="1" s="709"/>
    <row r="77" ht="15.75" customHeight="1" s="709"/>
    <row r="78" ht="15.75" customHeight="1" s="709"/>
    <row r="79" ht="15.75" customHeight="1" s="709"/>
    <row r="80" ht="15.75" customHeight="1" s="709"/>
    <row r="81" ht="15.75" customHeight="1" s="709"/>
    <row r="82" ht="15.75" customHeight="1" s="709"/>
    <row r="83" ht="15.75" customHeight="1" s="709"/>
    <row r="84" ht="15.75" customHeight="1" s="709"/>
    <row r="85" ht="15.75" customHeight="1" s="709"/>
    <row r="86" ht="15.75" customHeight="1" s="709"/>
    <row r="87" ht="15.75" customHeight="1" s="709"/>
    <row r="88" ht="15.75" customHeight="1" s="709"/>
    <row r="89" ht="15.75" customHeight="1" s="709"/>
    <row r="90" ht="15.75" customHeight="1" s="709"/>
    <row r="91" ht="15.75" customHeight="1" s="709"/>
    <row r="92" ht="15.75" customHeight="1" s="709"/>
    <row r="93" ht="15.75" customHeight="1" s="709"/>
    <row r="94" ht="15.75" customHeight="1" s="709"/>
    <row r="95" ht="15.75" customHeight="1" s="709"/>
    <row r="96" ht="15.75" customHeight="1" s="709"/>
    <row r="97" ht="15.75" customHeight="1" s="709"/>
    <row r="98" ht="15.75" customHeight="1" s="709"/>
    <row r="99" ht="15.75" customHeight="1" s="709"/>
    <row r="100" ht="15.75" customHeight="1" s="709"/>
    <row r="101" ht="15.75" customHeight="1" s="709"/>
    <row r="102" ht="15.75" customHeight="1" s="709"/>
    <row r="103" ht="15.75" customHeight="1" s="709"/>
    <row r="104" ht="15.75" customHeight="1" s="709"/>
    <row r="105" ht="15.75" customHeight="1" s="709"/>
    <row r="106" ht="15.75" customHeight="1" s="709"/>
    <row r="107" ht="15.75" customHeight="1" s="709"/>
    <row r="108" ht="15.75" customHeight="1" s="709"/>
    <row r="109" ht="15.75" customHeight="1" s="709"/>
    <row r="110" ht="15.75" customHeight="1" s="709"/>
    <row r="111" ht="15.75" customHeight="1" s="709"/>
    <row r="112" ht="15.75" customHeight="1" s="709"/>
    <row r="113" ht="15.75" customHeight="1" s="709"/>
    <row r="114" ht="15.75" customHeight="1" s="709"/>
    <row r="115" ht="15.75" customHeight="1" s="709"/>
    <row r="116" ht="15.75" customHeight="1" s="709"/>
    <row r="117" ht="15.75" customHeight="1" s="709"/>
    <row r="118" ht="15.75" customHeight="1" s="709"/>
    <row r="119" ht="15.75" customHeight="1" s="709"/>
    <row r="120" ht="15.75" customHeight="1" s="709"/>
    <row r="121" ht="15.75" customHeight="1" s="709"/>
    <row r="122" ht="15.75" customHeight="1" s="709"/>
    <row r="123" ht="15.75" customHeight="1" s="709"/>
    <row r="124" ht="15.75" customHeight="1" s="709"/>
    <row r="125" ht="15.75" customHeight="1" s="709"/>
    <row r="126" ht="15.75" customHeight="1" s="709"/>
    <row r="127" ht="15.75" customHeight="1" s="709"/>
    <row r="128" ht="15.75" customHeight="1" s="709"/>
    <row r="129" ht="15.75" customHeight="1" s="709"/>
    <row r="130" ht="15.75" customHeight="1" s="709"/>
    <row r="131" ht="15.75" customHeight="1" s="709"/>
    <row r="132" ht="15.75" customHeight="1" s="709"/>
    <row r="133" ht="15.75" customHeight="1" s="709"/>
    <row r="134" ht="15.75" customHeight="1" s="709"/>
    <row r="135" ht="15.75" customHeight="1" s="709"/>
    <row r="136" ht="15.75" customHeight="1" s="709"/>
    <row r="137" ht="15.75" customHeight="1" s="709"/>
    <row r="138" ht="15.75" customHeight="1" s="709"/>
    <row r="139" ht="15.75" customHeight="1" s="709"/>
    <row r="140" ht="15.75" customHeight="1" s="709"/>
    <row r="141" ht="15.75" customHeight="1" s="709"/>
    <row r="142" ht="15.75" customHeight="1" s="709"/>
    <row r="143" ht="15.75" customHeight="1" s="709"/>
    <row r="144" ht="15.75" customHeight="1" s="709"/>
    <row r="145" ht="15.75" customHeight="1" s="709"/>
    <row r="146" ht="15.75" customHeight="1" s="709"/>
    <row r="147" ht="15.75" customHeight="1" s="709"/>
    <row r="148" ht="15.75" customHeight="1" s="709"/>
    <row r="149" ht="15.75" customHeight="1" s="709"/>
    <row r="150" ht="15.75" customHeight="1" s="709"/>
    <row r="151" ht="15.75" customHeight="1" s="709"/>
    <row r="152" ht="15.75" customHeight="1" s="709"/>
    <row r="153" ht="15.75" customHeight="1" s="709"/>
    <row r="154" ht="15.75" customHeight="1" s="709"/>
    <row r="155" ht="15.75" customHeight="1" s="709"/>
    <row r="156" ht="15.75" customHeight="1" s="709"/>
    <row r="157" ht="15.75" customHeight="1" s="709"/>
    <row r="158" ht="15.75" customHeight="1" s="709"/>
    <row r="159" ht="15.75" customHeight="1" s="709"/>
    <row r="160" ht="15.75" customHeight="1" s="709"/>
    <row r="161" ht="15.75" customHeight="1" s="709"/>
    <row r="162" ht="15.75" customHeight="1" s="709"/>
    <row r="163" ht="15.75" customHeight="1" s="709"/>
    <row r="164" ht="15.75" customHeight="1" s="709"/>
    <row r="165" ht="15.75" customHeight="1" s="709"/>
    <row r="166" ht="15.75" customHeight="1" s="709"/>
    <row r="167" ht="15.75" customHeight="1" s="709"/>
    <row r="168" ht="15.75" customHeight="1" s="709"/>
    <row r="169" ht="15.75" customHeight="1" s="709"/>
    <row r="170" ht="15.75" customHeight="1" s="709"/>
    <row r="171" ht="15.75" customHeight="1" s="709"/>
    <row r="172" ht="15.75" customHeight="1" s="709"/>
    <row r="173" ht="15.75" customHeight="1" s="709"/>
    <row r="174" ht="15.75" customHeight="1" s="709"/>
    <row r="175" ht="15.75" customHeight="1" s="709"/>
    <row r="176" ht="15.75" customHeight="1" s="709"/>
    <row r="177" ht="15.75" customHeight="1" s="709"/>
    <row r="178" ht="15.75" customHeight="1" s="709"/>
    <row r="179" ht="15.75" customHeight="1" s="709"/>
    <row r="180" ht="15.75" customHeight="1" s="709"/>
    <row r="181" ht="15.75" customHeight="1" s="709"/>
    <row r="182" ht="15.75" customHeight="1" s="709"/>
    <row r="183" ht="15.75" customHeight="1" s="709"/>
    <row r="184" ht="15.75" customHeight="1" s="709"/>
    <row r="185" ht="15.75" customHeight="1" s="709"/>
    <row r="186" ht="15.75" customHeight="1" s="709"/>
    <row r="187" ht="15.75" customHeight="1" s="709"/>
    <row r="188" ht="15.75" customHeight="1" s="709"/>
    <row r="189" ht="15.75" customHeight="1" s="709"/>
    <row r="190" ht="15.75" customHeight="1" s="709"/>
    <row r="191" ht="15.75" customHeight="1" s="709"/>
    <row r="192" ht="15.75" customHeight="1" s="709"/>
    <row r="193" ht="15.75" customHeight="1" s="709"/>
    <row r="194" ht="15.75" customHeight="1" s="709"/>
    <row r="195" ht="15.75" customHeight="1" s="709"/>
    <row r="196" ht="15.75" customHeight="1" s="709"/>
    <row r="197" ht="15.75" customHeight="1" s="709"/>
    <row r="198" ht="15.75" customHeight="1" s="709"/>
    <row r="199" ht="15.75" customHeight="1" s="709"/>
    <row r="200" ht="15.75" customHeight="1" s="709"/>
    <row r="201" ht="15.75" customHeight="1" s="709"/>
    <row r="202" ht="15.75" customHeight="1" s="709"/>
    <row r="203" ht="15.75" customHeight="1" s="709"/>
    <row r="204" ht="15.75" customHeight="1" s="709"/>
    <row r="205" ht="15.75" customHeight="1" s="709"/>
    <row r="206" ht="15.75" customHeight="1" s="709"/>
    <row r="207" ht="15.75" customHeight="1" s="709"/>
    <row r="208" ht="15.75" customHeight="1" s="709"/>
    <row r="209" ht="15.75" customHeight="1" s="709"/>
    <row r="210" ht="15.75" customHeight="1" s="709"/>
    <row r="211" ht="15.75" customHeight="1" s="709"/>
    <row r="212" ht="15.75" customHeight="1" s="709"/>
    <row r="213" ht="15.75" customHeight="1" s="709"/>
    <row r="214" ht="15.75" customHeight="1" s="709"/>
    <row r="215" ht="15.75" customHeight="1" s="709"/>
    <row r="216" ht="15.75" customHeight="1" s="709"/>
    <row r="217" ht="15.75" customHeight="1" s="709"/>
    <row r="218" ht="15.75" customHeight="1" s="709"/>
    <row r="219" ht="15.75" customHeight="1" s="709"/>
    <row r="220" ht="15.75" customHeight="1" s="709"/>
    <row r="221" ht="15.75" customHeight="1" s="709"/>
    <row r="222" ht="15.75" customHeight="1" s="709"/>
    <row r="223" ht="15.75" customHeight="1" s="709"/>
    <row r="224" ht="15.75" customHeight="1" s="709"/>
    <row r="225" ht="15.75" customHeight="1" s="709"/>
    <row r="226" ht="15.75" customHeight="1" s="709"/>
    <row r="227" ht="15.75" customHeight="1" s="709"/>
    <row r="228" ht="15.75" customHeight="1" s="709"/>
    <row r="229" ht="15.75" customHeight="1" s="709"/>
    <row r="230" ht="15.75" customHeight="1" s="709"/>
    <row r="231" ht="15.75" customHeight="1" s="709"/>
    <row r="232" ht="15.75" customHeight="1" s="709"/>
    <row r="233" ht="15.75" customHeight="1" s="709"/>
    <row r="234" ht="15.75" customHeight="1" s="709"/>
    <row r="235" ht="15.75" customHeight="1" s="709"/>
    <row r="236" ht="15.75" customHeight="1" s="709"/>
    <row r="237" ht="15.75" customHeight="1" s="709"/>
    <row r="238" ht="15.75" customHeight="1" s="709"/>
    <row r="239" ht="15.75" customHeight="1" s="709"/>
    <row r="240" ht="15.75" customHeight="1" s="709"/>
    <row r="241" ht="15.75" customHeight="1" s="709"/>
    <row r="242" ht="15.75" customHeight="1" s="709"/>
    <row r="243" ht="15.75" customHeight="1" s="709"/>
    <row r="244" ht="15.75" customHeight="1" s="709"/>
    <row r="245" ht="15.75" customHeight="1" s="709"/>
    <row r="246" ht="15.75" customHeight="1" s="709"/>
    <row r="247" ht="15.75" customHeight="1" s="709"/>
    <row r="248" ht="15.75" customHeight="1" s="709"/>
    <row r="249" ht="15.75" customHeight="1" s="709"/>
    <row r="250" ht="15.75" customHeight="1" s="709"/>
    <row r="251" ht="15.75" customHeight="1" s="709"/>
    <row r="252" ht="15.75" customHeight="1" s="709"/>
    <row r="253" ht="15.75" customHeight="1" s="709"/>
    <row r="254" ht="15.75" customHeight="1" s="709"/>
    <row r="255" ht="15.75" customHeight="1" s="709"/>
    <row r="256" ht="15.75" customHeight="1" s="709"/>
    <row r="257" ht="15.75" customHeight="1" s="709"/>
    <row r="258" ht="15.75" customHeight="1" s="709"/>
    <row r="259" ht="15.75" customHeight="1" s="709"/>
    <row r="260" ht="15.75" customHeight="1" s="709"/>
    <row r="261" ht="15.75" customHeight="1" s="709"/>
    <row r="262" ht="15.75" customHeight="1" s="709"/>
    <row r="263" ht="15.75" customHeight="1" s="709"/>
    <row r="264" ht="15.75" customHeight="1" s="709"/>
    <row r="265" ht="15.75" customHeight="1" s="709"/>
    <row r="266" ht="15.75" customHeight="1" s="709"/>
    <row r="267" ht="15.75" customHeight="1" s="709"/>
    <row r="268" ht="15.75" customHeight="1" s="709"/>
    <row r="269" ht="15.75" customHeight="1" s="709"/>
    <row r="270" ht="15.75" customHeight="1" s="709"/>
    <row r="271" ht="15.75" customHeight="1" s="709"/>
    <row r="272" ht="15.75" customHeight="1" s="709"/>
    <row r="273" ht="15.75" customHeight="1" s="709"/>
    <row r="274" ht="15.75" customHeight="1" s="709"/>
    <row r="275" ht="15.75" customHeight="1" s="709"/>
    <row r="276" ht="15.75" customHeight="1" s="709"/>
    <row r="277" ht="15.75" customHeight="1" s="709"/>
    <row r="278" ht="15.75" customHeight="1" s="709"/>
    <row r="279" ht="15.75" customHeight="1" s="709"/>
    <row r="280" ht="15.75" customHeight="1" s="709"/>
    <row r="281" ht="15.75" customHeight="1" s="709"/>
    <row r="282" ht="15.75" customHeight="1" s="709"/>
    <row r="283" ht="15.75" customHeight="1" s="709"/>
    <row r="284" ht="15.75" customHeight="1" s="709"/>
    <row r="285" ht="15.75" customHeight="1" s="709"/>
    <row r="286" ht="15.75" customHeight="1" s="709"/>
    <row r="287" ht="15.75" customHeight="1" s="709"/>
    <row r="288" ht="15.75" customHeight="1" s="709"/>
    <row r="289" ht="15.75" customHeight="1" s="709"/>
    <row r="290" ht="15.75" customHeight="1" s="709"/>
    <row r="291" ht="15.75" customHeight="1" s="709"/>
    <row r="292" ht="15.75" customHeight="1" s="709"/>
    <row r="293" ht="15.75" customHeight="1" s="709"/>
    <row r="294" ht="15.75" customHeight="1" s="709"/>
    <row r="295" ht="15.75" customHeight="1" s="709"/>
    <row r="296" ht="15.75" customHeight="1" s="709"/>
    <row r="297" ht="15.75" customHeight="1" s="709"/>
    <row r="298" ht="15.75" customHeight="1" s="709"/>
    <row r="299" ht="15.75" customHeight="1" s="709"/>
    <row r="300" ht="15.75" customHeight="1" s="709"/>
    <row r="301" ht="15.75" customHeight="1" s="709"/>
    <row r="302" ht="15.75" customHeight="1" s="709"/>
    <row r="303" ht="15.75" customHeight="1" s="709"/>
    <row r="304" ht="15.75" customHeight="1" s="709"/>
    <row r="305" ht="15.75" customHeight="1" s="709"/>
    <row r="306" ht="15.75" customHeight="1" s="709"/>
    <row r="307" ht="15.75" customHeight="1" s="709"/>
    <row r="308" ht="15.75" customHeight="1" s="709"/>
    <row r="309" ht="15.75" customHeight="1" s="709"/>
    <row r="310" ht="15.75" customHeight="1" s="709"/>
    <row r="311" ht="15.75" customHeight="1" s="709"/>
    <row r="312" ht="15.75" customHeight="1" s="709"/>
    <row r="313" ht="15.75" customHeight="1" s="709"/>
    <row r="314" ht="15.75" customHeight="1" s="709"/>
    <row r="315" ht="15.75" customHeight="1" s="709"/>
    <row r="316" ht="15.75" customHeight="1" s="709"/>
    <row r="317" ht="15.75" customHeight="1" s="709"/>
    <row r="318" ht="15.75" customHeight="1" s="709"/>
    <row r="319" ht="15.75" customHeight="1" s="709"/>
    <row r="320" ht="15.75" customHeight="1" s="709"/>
    <row r="321" ht="15.75" customHeight="1" s="709"/>
    <row r="322" ht="15.75" customHeight="1" s="709"/>
    <row r="323" ht="15.75" customHeight="1" s="709"/>
    <row r="324" ht="15.75" customHeight="1" s="709"/>
    <row r="325" ht="15.75" customHeight="1" s="709"/>
    <row r="326" ht="15.75" customHeight="1" s="709"/>
    <row r="327" ht="15.75" customHeight="1" s="709"/>
    <row r="328" ht="15.75" customHeight="1" s="709"/>
    <row r="329" ht="15.75" customHeight="1" s="709"/>
    <row r="330" ht="15.75" customHeight="1" s="709"/>
    <row r="331" ht="15.75" customHeight="1" s="709"/>
    <row r="332" ht="15.75" customHeight="1" s="709"/>
    <row r="333" ht="15.75" customHeight="1" s="709"/>
    <row r="334" ht="15.75" customHeight="1" s="709"/>
    <row r="335" ht="15.75" customHeight="1" s="709"/>
    <row r="336" ht="15.75" customHeight="1" s="709"/>
    <row r="337" ht="15.75" customHeight="1" s="709"/>
    <row r="338" ht="15.75" customHeight="1" s="709"/>
    <row r="339" ht="15.75" customHeight="1" s="709"/>
    <row r="340" ht="15.75" customHeight="1" s="709"/>
    <row r="341" ht="15.75" customHeight="1" s="709"/>
    <row r="342" ht="15.75" customHeight="1" s="709"/>
    <row r="343" ht="15.75" customHeight="1" s="709"/>
    <row r="344" ht="15.75" customHeight="1" s="709"/>
    <row r="345" ht="15.75" customHeight="1" s="709"/>
    <row r="346" ht="15.75" customHeight="1" s="709"/>
    <row r="347" ht="15.75" customHeight="1" s="709"/>
    <row r="348" ht="15.75" customHeight="1" s="709"/>
    <row r="349" ht="15.75" customHeight="1" s="709"/>
    <row r="350" ht="15.75" customHeight="1" s="709"/>
    <row r="351" ht="15.75" customHeight="1" s="709"/>
    <row r="352" ht="15.75" customHeight="1" s="709"/>
    <row r="353" ht="15.75" customHeight="1" s="709"/>
    <row r="354" ht="15.75" customHeight="1" s="709"/>
    <row r="355" ht="15.75" customHeight="1" s="709"/>
    <row r="356" ht="15.75" customHeight="1" s="709"/>
    <row r="357" ht="15.75" customHeight="1" s="709"/>
    <row r="358" ht="15.75" customHeight="1" s="709"/>
    <row r="359" ht="15.75" customHeight="1" s="709"/>
    <row r="360" ht="15.75" customHeight="1" s="709"/>
    <row r="361" ht="15.75" customHeight="1" s="709"/>
    <row r="362" ht="15.75" customHeight="1" s="709"/>
    <row r="363" ht="15.75" customHeight="1" s="709"/>
    <row r="364" ht="15.75" customHeight="1" s="709"/>
    <row r="365" ht="15.75" customHeight="1" s="709"/>
    <row r="366" ht="15.75" customHeight="1" s="709"/>
    <row r="367" ht="15.75" customHeight="1" s="709"/>
    <row r="368" ht="15.75" customHeight="1" s="709"/>
    <row r="369" ht="15.75" customHeight="1" s="709"/>
    <row r="370" ht="15.75" customHeight="1" s="709"/>
    <row r="371" ht="15.75" customHeight="1" s="709"/>
    <row r="372" ht="15.75" customHeight="1" s="709"/>
    <row r="373" ht="15.75" customHeight="1" s="709"/>
    <row r="374" ht="15.75" customHeight="1" s="709"/>
    <row r="375" ht="15.75" customHeight="1" s="709"/>
    <row r="376" ht="15.75" customHeight="1" s="709"/>
    <row r="377" ht="15.75" customHeight="1" s="709"/>
    <row r="378" ht="15.75" customHeight="1" s="709"/>
    <row r="379" ht="15.75" customHeight="1" s="709"/>
    <row r="380" ht="15.75" customHeight="1" s="709"/>
    <row r="381" ht="15.75" customHeight="1" s="709"/>
    <row r="382" ht="15.75" customHeight="1" s="709"/>
    <row r="383" ht="15.75" customHeight="1" s="709"/>
    <row r="384" ht="15.75" customHeight="1" s="709"/>
    <row r="385" ht="15.75" customHeight="1" s="709"/>
    <row r="386" ht="15.75" customHeight="1" s="709"/>
    <row r="387" ht="15.75" customHeight="1" s="709"/>
    <row r="388" ht="15.75" customHeight="1" s="709"/>
    <row r="389" ht="15.75" customHeight="1" s="709"/>
    <row r="390" ht="15.75" customHeight="1" s="709"/>
    <row r="391" ht="15.75" customHeight="1" s="709"/>
    <row r="392" ht="15.75" customHeight="1" s="709"/>
    <row r="393" ht="15.75" customHeight="1" s="709"/>
    <row r="394" ht="15.75" customHeight="1" s="709"/>
    <row r="395" ht="15.75" customHeight="1" s="709"/>
    <row r="396" ht="15.75" customHeight="1" s="709"/>
    <row r="397" ht="15.75" customHeight="1" s="709"/>
    <row r="398" ht="15.75" customHeight="1" s="709"/>
    <row r="399" ht="15.75" customHeight="1" s="709"/>
    <row r="400" ht="15.75" customHeight="1" s="709"/>
    <row r="401" ht="15.75" customHeight="1" s="709"/>
    <row r="402" ht="15.75" customHeight="1" s="709"/>
    <row r="403" ht="15.75" customHeight="1" s="709"/>
    <row r="404" ht="15.75" customHeight="1" s="709"/>
    <row r="405" ht="15.75" customHeight="1" s="709"/>
    <row r="406" ht="15.75" customHeight="1" s="709"/>
    <row r="407" ht="15.75" customHeight="1" s="709"/>
    <row r="408" ht="15.75" customHeight="1" s="709"/>
    <row r="409" ht="15.75" customHeight="1" s="709"/>
    <row r="410" ht="15.75" customHeight="1" s="709"/>
    <row r="411" ht="15.75" customHeight="1" s="709"/>
    <row r="412" ht="15.75" customHeight="1" s="709"/>
    <row r="413" ht="15.75" customHeight="1" s="709"/>
    <row r="414" ht="15.75" customHeight="1" s="709"/>
    <row r="415" ht="15.75" customHeight="1" s="709"/>
    <row r="416" ht="15.75" customHeight="1" s="709"/>
    <row r="417" ht="15.75" customHeight="1" s="709"/>
    <row r="418" ht="15.75" customHeight="1" s="709"/>
    <row r="419" ht="15.75" customHeight="1" s="709"/>
    <row r="420" ht="15.75" customHeight="1" s="709"/>
    <row r="421" ht="15.75" customHeight="1" s="709"/>
    <row r="422" ht="15.75" customHeight="1" s="709"/>
    <row r="423" ht="15.75" customHeight="1" s="709"/>
    <row r="424" ht="15.75" customHeight="1" s="709"/>
    <row r="425" ht="15.75" customHeight="1" s="709"/>
    <row r="426" ht="15.75" customHeight="1" s="709"/>
    <row r="427" ht="15.75" customHeight="1" s="709"/>
    <row r="428" ht="15.75" customHeight="1" s="709"/>
    <row r="429" ht="15.75" customHeight="1" s="709"/>
    <row r="430" ht="15.75" customHeight="1" s="709"/>
    <row r="431" ht="15.75" customHeight="1" s="709"/>
    <row r="432" ht="15.75" customHeight="1" s="709"/>
    <row r="433" ht="15.75" customHeight="1" s="709"/>
    <row r="434" ht="15.75" customHeight="1" s="709"/>
    <row r="435" ht="15.75" customHeight="1" s="709"/>
    <row r="436" ht="15.75" customHeight="1" s="709"/>
    <row r="437" ht="15.75" customHeight="1" s="709"/>
    <row r="438" ht="15.75" customHeight="1" s="709"/>
    <row r="439" ht="15.75" customHeight="1" s="709"/>
    <row r="440" ht="15.75" customHeight="1" s="709"/>
    <row r="441" ht="15.75" customHeight="1" s="709"/>
    <row r="442" ht="15.75" customHeight="1" s="709"/>
    <row r="443" ht="15.75" customHeight="1" s="709"/>
    <row r="444" ht="15.75" customHeight="1" s="709"/>
    <row r="445" ht="15.75" customHeight="1" s="709"/>
    <row r="446" ht="15.75" customHeight="1" s="709"/>
    <row r="447" ht="15.75" customHeight="1" s="709"/>
    <row r="448" ht="15.75" customHeight="1" s="709"/>
    <row r="449" ht="15.75" customHeight="1" s="709"/>
    <row r="450" ht="15.75" customHeight="1" s="709"/>
    <row r="451" ht="15.75" customHeight="1" s="709"/>
    <row r="452" ht="15.75" customHeight="1" s="709"/>
    <row r="453" ht="15.75" customHeight="1" s="709"/>
    <row r="454" ht="15.75" customHeight="1" s="709"/>
    <row r="455" ht="15.75" customHeight="1" s="709"/>
    <row r="456" ht="15.75" customHeight="1" s="709"/>
    <row r="457" ht="15.75" customHeight="1" s="709"/>
    <row r="458" ht="15.75" customHeight="1" s="709"/>
    <row r="459" ht="15.75" customHeight="1" s="709"/>
    <row r="460" ht="15.75" customHeight="1" s="709"/>
    <row r="461" ht="15.75" customHeight="1" s="709"/>
    <row r="462" ht="15.75" customHeight="1" s="709"/>
    <row r="463" ht="15.75" customHeight="1" s="709"/>
    <row r="464" ht="15.75" customHeight="1" s="709"/>
    <row r="465" ht="15.75" customHeight="1" s="709"/>
    <row r="466" ht="15.75" customHeight="1" s="709"/>
    <row r="467" ht="15.75" customHeight="1" s="709"/>
    <row r="468" ht="15.75" customHeight="1" s="709"/>
    <row r="469" ht="15.75" customHeight="1" s="709"/>
    <row r="470" ht="15.75" customHeight="1" s="709"/>
    <row r="471" ht="15.75" customHeight="1" s="709"/>
    <row r="472" ht="15.75" customHeight="1" s="709"/>
    <row r="473" ht="15.75" customHeight="1" s="709"/>
    <row r="474" ht="15.75" customHeight="1" s="709"/>
    <row r="475" ht="15.75" customHeight="1" s="709"/>
    <row r="476" ht="15.75" customHeight="1" s="709"/>
    <row r="477" ht="15.75" customHeight="1" s="709"/>
    <row r="478" ht="15.75" customHeight="1" s="709"/>
    <row r="479" ht="15.75" customHeight="1" s="709"/>
    <row r="480" ht="15.75" customHeight="1" s="709"/>
    <row r="481" ht="15.75" customHeight="1" s="709"/>
    <row r="482" ht="15.75" customHeight="1" s="709"/>
    <row r="483" ht="15.75" customHeight="1" s="709"/>
    <row r="484" ht="15.75" customHeight="1" s="709"/>
    <row r="485" ht="15.75" customHeight="1" s="709"/>
    <row r="486" ht="15.75" customHeight="1" s="709"/>
    <row r="487" ht="15.75" customHeight="1" s="709"/>
    <row r="488" ht="15.75" customHeight="1" s="709"/>
    <row r="489" ht="15.75" customHeight="1" s="709"/>
    <row r="490" ht="15.75" customHeight="1" s="709"/>
    <row r="491" ht="15.75" customHeight="1" s="709"/>
    <row r="492" ht="15.75" customHeight="1" s="709"/>
    <row r="493" ht="15.75" customHeight="1" s="709"/>
    <row r="494" ht="15.75" customHeight="1" s="709"/>
    <row r="495" ht="15.75" customHeight="1" s="709"/>
    <row r="496" ht="15.75" customHeight="1" s="709"/>
    <row r="497" ht="15.75" customHeight="1" s="709"/>
    <row r="498" ht="15.75" customHeight="1" s="709"/>
    <row r="499" ht="15.75" customHeight="1" s="709"/>
    <row r="500" ht="15.75" customHeight="1" s="709"/>
    <row r="501" ht="15.75" customHeight="1" s="709"/>
    <row r="502" ht="15.75" customHeight="1" s="709"/>
    <row r="503" ht="15.75" customHeight="1" s="709"/>
    <row r="504" ht="15.75" customHeight="1" s="709"/>
    <row r="505" ht="15.75" customHeight="1" s="709"/>
    <row r="506" ht="15.75" customHeight="1" s="709"/>
    <row r="507" ht="15.75" customHeight="1" s="709"/>
    <row r="508" ht="15.75" customHeight="1" s="709"/>
    <row r="509" ht="15.75" customHeight="1" s="709"/>
    <row r="510" ht="15.75" customHeight="1" s="709"/>
    <row r="511" ht="15.75" customHeight="1" s="709"/>
    <row r="512" ht="15.75" customHeight="1" s="709"/>
    <row r="513" ht="15.75" customHeight="1" s="709"/>
    <row r="514" ht="15.75" customHeight="1" s="709"/>
    <row r="515" ht="15.75" customHeight="1" s="709"/>
    <row r="516" ht="15.75" customHeight="1" s="709"/>
    <row r="517" ht="15.75" customHeight="1" s="709"/>
    <row r="518" ht="15.75" customHeight="1" s="709"/>
    <row r="519" ht="15.75" customHeight="1" s="709"/>
    <row r="520" ht="15.75" customHeight="1" s="709"/>
    <row r="521" ht="15.75" customHeight="1" s="709"/>
    <row r="522" ht="15.75" customHeight="1" s="709"/>
    <row r="523" ht="15.75" customHeight="1" s="709"/>
    <row r="524" ht="15.75" customHeight="1" s="709"/>
    <row r="525" ht="15.75" customHeight="1" s="709"/>
    <row r="526" ht="15.75" customHeight="1" s="709"/>
    <row r="527" ht="15.75" customHeight="1" s="709"/>
    <row r="528" ht="15.75" customHeight="1" s="709"/>
    <row r="529" ht="15.75" customHeight="1" s="709"/>
    <row r="530" ht="15.75" customHeight="1" s="709"/>
    <row r="531" ht="15.75" customHeight="1" s="709"/>
    <row r="532" ht="15.75" customHeight="1" s="709"/>
    <row r="533" ht="15.75" customHeight="1" s="709"/>
    <row r="534" ht="15.75" customHeight="1" s="709"/>
    <row r="535" ht="15.75" customHeight="1" s="709"/>
    <row r="536" ht="15.75" customHeight="1" s="709"/>
    <row r="537" ht="15.75" customHeight="1" s="709"/>
    <row r="538" ht="15.75" customHeight="1" s="709"/>
    <row r="539" ht="15.75" customHeight="1" s="709"/>
    <row r="540" ht="15.75" customHeight="1" s="709"/>
    <row r="541" ht="15.75" customHeight="1" s="709"/>
    <row r="542" ht="15.75" customHeight="1" s="709"/>
    <row r="543" ht="15.75" customHeight="1" s="709"/>
    <row r="544" ht="15.75" customHeight="1" s="709"/>
    <row r="545" ht="15.75" customHeight="1" s="709"/>
    <row r="546" ht="15.75" customHeight="1" s="709"/>
    <row r="547" ht="15.75" customHeight="1" s="709"/>
    <row r="548" ht="15.75" customHeight="1" s="709"/>
    <row r="549" ht="15.75" customHeight="1" s="709"/>
    <row r="550" ht="15.75" customHeight="1" s="709"/>
    <row r="551" ht="15.75" customHeight="1" s="709"/>
    <row r="552" ht="15.75" customHeight="1" s="709"/>
    <row r="553" ht="15.75" customHeight="1" s="709"/>
    <row r="554" ht="15.75" customHeight="1" s="709"/>
    <row r="555" ht="15.75" customHeight="1" s="709"/>
    <row r="556" ht="15.75" customHeight="1" s="709"/>
    <row r="557" ht="15.75" customHeight="1" s="709"/>
    <row r="558" ht="15.75" customHeight="1" s="709"/>
    <row r="559" ht="15.75" customHeight="1" s="709"/>
    <row r="560" ht="15.75" customHeight="1" s="709"/>
    <row r="561" ht="15.75" customHeight="1" s="709"/>
    <row r="562" ht="15.75" customHeight="1" s="709"/>
    <row r="563" ht="15.75" customHeight="1" s="709"/>
    <row r="564" ht="15.75" customHeight="1" s="709"/>
    <row r="565" ht="15.75" customHeight="1" s="709"/>
    <row r="566" ht="15.75" customHeight="1" s="709"/>
    <row r="567" ht="15.75" customHeight="1" s="709"/>
    <row r="568" ht="15.75" customHeight="1" s="709"/>
    <row r="569" ht="15.75" customHeight="1" s="709"/>
    <row r="570" ht="15.75" customHeight="1" s="709"/>
    <row r="571" ht="15.75" customHeight="1" s="709"/>
    <row r="572" ht="15.75" customHeight="1" s="709"/>
    <row r="573" ht="15.75" customHeight="1" s="709"/>
    <row r="574" ht="15.75" customHeight="1" s="709"/>
    <row r="575" ht="15.75" customHeight="1" s="709"/>
    <row r="576" ht="15.75" customHeight="1" s="709"/>
    <row r="577" ht="15.75" customHeight="1" s="709"/>
    <row r="578" ht="15.75" customHeight="1" s="709"/>
    <row r="579" ht="15.75" customHeight="1" s="709"/>
    <row r="580" ht="15.75" customHeight="1" s="709"/>
    <row r="581" ht="15.75" customHeight="1" s="709"/>
    <row r="582" ht="15.75" customHeight="1" s="709"/>
    <row r="583" ht="15.75" customHeight="1" s="709"/>
    <row r="584" ht="15.75" customHeight="1" s="709"/>
    <row r="585" ht="15.75" customHeight="1" s="709"/>
    <row r="586" ht="15.75" customHeight="1" s="709"/>
    <row r="587" ht="15.75" customHeight="1" s="709"/>
    <row r="588" ht="15.75" customHeight="1" s="709"/>
    <row r="589" ht="15.75" customHeight="1" s="709"/>
    <row r="590" ht="15.75" customHeight="1" s="709"/>
    <row r="591" ht="15.75" customHeight="1" s="709"/>
    <row r="592" ht="15.75" customHeight="1" s="709"/>
    <row r="593" ht="15.75" customHeight="1" s="709"/>
    <row r="594" ht="15.75" customHeight="1" s="709"/>
    <row r="595" ht="15.75" customHeight="1" s="709"/>
    <row r="596" ht="15.75" customHeight="1" s="709"/>
    <row r="597" ht="15.75" customHeight="1" s="709"/>
    <row r="598" ht="15.75" customHeight="1" s="709"/>
    <row r="599" ht="15.75" customHeight="1" s="709"/>
    <row r="600" ht="15.75" customHeight="1" s="709"/>
    <row r="601" ht="15.75" customHeight="1" s="709"/>
    <row r="602" ht="15.75" customHeight="1" s="709"/>
    <row r="603" ht="15.75" customHeight="1" s="709"/>
    <row r="604" ht="15.75" customHeight="1" s="709"/>
    <row r="605" ht="15.75" customHeight="1" s="709"/>
    <row r="606" ht="15.75" customHeight="1" s="709"/>
    <row r="607" ht="15.75" customHeight="1" s="709"/>
    <row r="608" ht="15.75" customHeight="1" s="709"/>
    <row r="609" ht="15.75" customHeight="1" s="709"/>
    <row r="610" ht="15.75" customHeight="1" s="709"/>
    <row r="611" ht="15.75" customHeight="1" s="709"/>
    <row r="612" ht="15.75" customHeight="1" s="709"/>
    <row r="613" ht="15.75" customHeight="1" s="709"/>
    <row r="614" ht="15.75" customHeight="1" s="709"/>
    <row r="615" ht="15.75" customHeight="1" s="709"/>
    <row r="616" ht="15.75" customHeight="1" s="709"/>
    <row r="617" ht="15.75" customHeight="1" s="709"/>
    <row r="618" ht="15.75" customHeight="1" s="709"/>
    <row r="619" ht="15.75" customHeight="1" s="709"/>
    <row r="620" ht="15.75" customHeight="1" s="709"/>
    <row r="621" ht="15.75" customHeight="1" s="709"/>
    <row r="622" ht="15.75" customHeight="1" s="709"/>
    <row r="623" ht="15.75" customHeight="1" s="709"/>
    <row r="624" ht="15.75" customHeight="1" s="709"/>
    <row r="625" ht="15.75" customHeight="1" s="709"/>
    <row r="626" ht="15.75" customHeight="1" s="709"/>
    <row r="627" ht="15.75" customHeight="1" s="709"/>
    <row r="628" ht="15.75" customHeight="1" s="709"/>
    <row r="629" ht="15.75" customHeight="1" s="709"/>
    <row r="630" ht="15.75" customHeight="1" s="709"/>
    <row r="631" ht="15.75" customHeight="1" s="709"/>
    <row r="632" ht="15.75" customHeight="1" s="709"/>
    <row r="633" ht="15.75" customHeight="1" s="709"/>
    <row r="634" ht="15.75" customHeight="1" s="709"/>
    <row r="635" ht="15.75" customHeight="1" s="709"/>
    <row r="636" ht="15.75" customHeight="1" s="709"/>
    <row r="637" ht="15.75" customHeight="1" s="709"/>
    <row r="638" ht="15.75" customHeight="1" s="709"/>
    <row r="639" ht="15.75" customHeight="1" s="709"/>
    <row r="640" ht="15.75" customHeight="1" s="709"/>
    <row r="641" ht="15.75" customHeight="1" s="709"/>
    <row r="642" ht="15.75" customHeight="1" s="709"/>
    <row r="643" ht="15.75" customHeight="1" s="709"/>
    <row r="644" ht="15.75" customHeight="1" s="709"/>
    <row r="645" ht="15.75" customHeight="1" s="709"/>
    <row r="646" ht="15.75" customHeight="1" s="709"/>
    <row r="647" ht="15.75" customHeight="1" s="709"/>
    <row r="648" ht="15.75" customHeight="1" s="709"/>
    <row r="649" ht="15.75" customHeight="1" s="709"/>
    <row r="650" ht="15.75" customHeight="1" s="709"/>
    <row r="651" ht="15.75" customHeight="1" s="709"/>
    <row r="652" ht="15.75" customHeight="1" s="709"/>
    <row r="653" ht="15.75" customHeight="1" s="709"/>
    <row r="654" ht="15.75" customHeight="1" s="709"/>
    <row r="655" ht="15.75" customHeight="1" s="709"/>
    <row r="656" ht="15.75" customHeight="1" s="709"/>
    <row r="657" ht="15.75" customHeight="1" s="709"/>
    <row r="658" ht="15.75" customHeight="1" s="709"/>
    <row r="659" ht="15.75" customHeight="1" s="709"/>
    <row r="660" ht="15.75" customHeight="1" s="709"/>
    <row r="661" ht="15.75" customHeight="1" s="709"/>
    <row r="662" ht="15.75" customHeight="1" s="709"/>
    <row r="663" ht="15.75" customHeight="1" s="709"/>
    <row r="664" ht="15.75" customHeight="1" s="709"/>
    <row r="665" ht="15.75" customHeight="1" s="709"/>
    <row r="666" ht="15.75" customHeight="1" s="709"/>
    <row r="667" ht="15.75" customHeight="1" s="709"/>
    <row r="668" ht="15.75" customHeight="1" s="709"/>
    <row r="669" ht="15.75" customHeight="1" s="709"/>
    <row r="670" ht="15.75" customHeight="1" s="709"/>
    <row r="671" ht="15.75" customHeight="1" s="709"/>
    <row r="672" ht="15.75" customHeight="1" s="709"/>
    <row r="673" ht="15.75" customHeight="1" s="709"/>
    <row r="674" ht="15.75" customHeight="1" s="709"/>
    <row r="675" ht="15.75" customHeight="1" s="709"/>
    <row r="676" ht="15.75" customHeight="1" s="709"/>
    <row r="677" ht="15.75" customHeight="1" s="709"/>
    <row r="678" ht="15.75" customHeight="1" s="709"/>
    <row r="679" ht="15.75" customHeight="1" s="709"/>
    <row r="680" ht="15.75" customHeight="1" s="709"/>
    <row r="681" ht="15.75" customHeight="1" s="709"/>
    <row r="682" ht="15.75" customHeight="1" s="709"/>
    <row r="683" ht="15.75" customHeight="1" s="709"/>
    <row r="684" ht="15.75" customHeight="1" s="709"/>
    <row r="685" ht="15.75" customHeight="1" s="709"/>
    <row r="686" ht="15.75" customHeight="1" s="709"/>
    <row r="687" ht="15.75" customHeight="1" s="709"/>
    <row r="688" ht="15.75" customHeight="1" s="709"/>
    <row r="689" ht="15.75" customHeight="1" s="709"/>
    <row r="690" ht="15.75" customHeight="1" s="709"/>
    <row r="691" ht="15.75" customHeight="1" s="709"/>
    <row r="692" ht="15.75" customHeight="1" s="709"/>
    <row r="693" ht="15.75" customHeight="1" s="709"/>
    <row r="694" ht="15.75" customHeight="1" s="709"/>
    <row r="695" ht="15.75" customHeight="1" s="709"/>
    <row r="696" ht="15.75" customHeight="1" s="709"/>
    <row r="697" ht="15.75" customHeight="1" s="709"/>
    <row r="698" ht="15.75" customHeight="1" s="709"/>
    <row r="699" ht="15.75" customHeight="1" s="709"/>
    <row r="700" ht="15.75" customHeight="1" s="709"/>
    <row r="701" ht="15.75" customHeight="1" s="709"/>
    <row r="702" ht="15.75" customHeight="1" s="709"/>
    <row r="703" ht="15.75" customHeight="1" s="709"/>
    <row r="704" ht="15.75" customHeight="1" s="709"/>
    <row r="705" ht="15.75" customHeight="1" s="709"/>
    <row r="706" ht="15.75" customHeight="1" s="709"/>
    <row r="707" ht="15.75" customHeight="1" s="709"/>
    <row r="708" ht="15.75" customHeight="1" s="709"/>
    <row r="709" ht="15.75" customHeight="1" s="709"/>
    <row r="710" ht="15.75" customHeight="1" s="709"/>
    <row r="711" ht="15.75" customHeight="1" s="709"/>
    <row r="712" ht="15.75" customHeight="1" s="709"/>
    <row r="713" ht="15.75" customHeight="1" s="709"/>
    <row r="714" ht="15.75" customHeight="1" s="709"/>
    <row r="715" ht="15.75" customHeight="1" s="709"/>
    <row r="716" ht="15.75" customHeight="1" s="709"/>
    <row r="717" ht="15.75" customHeight="1" s="709"/>
    <row r="718" ht="15.75" customHeight="1" s="709"/>
    <row r="719" ht="15.75" customHeight="1" s="709"/>
    <row r="720" ht="15.75" customHeight="1" s="709"/>
    <row r="721" ht="15.75" customHeight="1" s="709"/>
    <row r="722" ht="15.75" customHeight="1" s="709"/>
    <row r="723" ht="15.75" customHeight="1" s="709"/>
    <row r="724" ht="15.75" customHeight="1" s="709"/>
    <row r="725" ht="15.75" customHeight="1" s="709"/>
    <row r="726" ht="15.75" customHeight="1" s="709"/>
    <row r="727" ht="15.75" customHeight="1" s="709"/>
    <row r="728" ht="15.75" customHeight="1" s="709"/>
    <row r="729" ht="15.75" customHeight="1" s="709"/>
    <row r="730" ht="15.75" customHeight="1" s="709"/>
    <row r="731" ht="15.75" customHeight="1" s="709"/>
    <row r="732" ht="15.75" customHeight="1" s="709"/>
    <row r="733" ht="15.75" customHeight="1" s="709"/>
    <row r="734" ht="15.75" customHeight="1" s="709"/>
    <row r="735" ht="15.75" customHeight="1" s="709"/>
    <row r="736" ht="15.75" customHeight="1" s="709"/>
    <row r="737" ht="15.75" customHeight="1" s="709"/>
    <row r="738" ht="15.75" customHeight="1" s="709"/>
    <row r="739" ht="15.75" customHeight="1" s="709"/>
    <row r="740" ht="15.75" customHeight="1" s="709"/>
    <row r="741" ht="15.75" customHeight="1" s="709"/>
    <row r="742" ht="15.75" customHeight="1" s="709"/>
    <row r="743" ht="15.75" customHeight="1" s="709"/>
    <row r="744" ht="15.75" customHeight="1" s="709"/>
    <row r="745" ht="15.75" customHeight="1" s="709"/>
    <row r="746" ht="15.75" customHeight="1" s="709"/>
    <row r="747" ht="15.75" customHeight="1" s="709"/>
    <row r="748" ht="15.75" customHeight="1" s="709"/>
    <row r="749" ht="15.75" customHeight="1" s="709"/>
    <row r="750" ht="15.75" customHeight="1" s="709"/>
    <row r="751" ht="15.75" customHeight="1" s="709"/>
    <row r="752" ht="15.75" customHeight="1" s="709"/>
    <row r="753" ht="15.75" customHeight="1" s="709"/>
    <row r="754" ht="15.75" customHeight="1" s="709"/>
    <row r="755" ht="15.75" customHeight="1" s="709"/>
    <row r="756" ht="15.75" customHeight="1" s="709"/>
    <row r="757" ht="15.75" customHeight="1" s="709"/>
    <row r="758" ht="15.75" customHeight="1" s="709"/>
    <row r="759" ht="15.75" customHeight="1" s="709"/>
    <row r="760" ht="15.75" customHeight="1" s="709"/>
    <row r="761" ht="15.75" customHeight="1" s="709"/>
    <row r="762" ht="15.75" customHeight="1" s="709"/>
    <row r="763" ht="15.75" customHeight="1" s="709"/>
    <row r="764" ht="15.75" customHeight="1" s="709"/>
    <row r="765" ht="15.75" customHeight="1" s="709"/>
    <row r="766" ht="15.75" customHeight="1" s="709"/>
    <row r="767" ht="15.75" customHeight="1" s="709"/>
    <row r="768" ht="15.75" customHeight="1" s="709"/>
    <row r="769" ht="15.75" customHeight="1" s="709"/>
    <row r="770" ht="15.75" customHeight="1" s="709"/>
    <row r="771" ht="15.75" customHeight="1" s="709"/>
    <row r="772" ht="15.75" customHeight="1" s="709"/>
    <row r="773" ht="15.75" customHeight="1" s="709"/>
    <row r="774" ht="15.75" customHeight="1" s="709"/>
    <row r="775" ht="15.75" customHeight="1" s="709"/>
    <row r="776" ht="15.75" customHeight="1" s="709"/>
    <row r="777" ht="15.75" customHeight="1" s="709"/>
    <row r="778" ht="15.75" customHeight="1" s="709"/>
    <row r="779" ht="15.75" customHeight="1" s="709"/>
    <row r="780" ht="15.75" customHeight="1" s="709"/>
    <row r="781" ht="15.75" customHeight="1" s="709"/>
    <row r="782" ht="15.75" customHeight="1" s="709"/>
    <row r="783" ht="15.75" customHeight="1" s="709"/>
    <row r="784" ht="15.75" customHeight="1" s="709"/>
    <row r="785" ht="15.75" customHeight="1" s="709"/>
    <row r="786" ht="15.75" customHeight="1" s="709"/>
    <row r="787" ht="15.75" customHeight="1" s="709"/>
    <row r="788" ht="15.75" customHeight="1" s="709"/>
    <row r="789" ht="15.75" customHeight="1" s="709"/>
    <row r="790" ht="15.75" customHeight="1" s="709"/>
    <row r="791" ht="15.75" customHeight="1" s="709"/>
    <row r="792" ht="15.75" customHeight="1" s="709"/>
    <row r="793" ht="15.75" customHeight="1" s="709"/>
    <row r="794" ht="15.75" customHeight="1" s="709"/>
    <row r="795" ht="15.75" customHeight="1" s="709"/>
    <row r="796" ht="15.75" customHeight="1" s="709"/>
    <row r="797" ht="15.75" customHeight="1" s="709"/>
    <row r="798" ht="15.75" customHeight="1" s="709"/>
    <row r="799" ht="15.75" customHeight="1" s="709"/>
    <row r="800" ht="15.75" customHeight="1" s="709"/>
    <row r="801" ht="15.75" customHeight="1" s="709"/>
    <row r="802" ht="15.75" customHeight="1" s="709"/>
    <row r="803" ht="15.75" customHeight="1" s="709"/>
    <row r="804" ht="15.75" customHeight="1" s="709"/>
    <row r="805" ht="15.75" customHeight="1" s="709"/>
    <row r="806" ht="15.75" customHeight="1" s="709"/>
    <row r="807" ht="15.75" customHeight="1" s="709"/>
    <row r="808" ht="15.75" customHeight="1" s="709"/>
    <row r="809" ht="15.75" customHeight="1" s="709"/>
    <row r="810" ht="15.75" customHeight="1" s="709"/>
    <row r="811" ht="15.75" customHeight="1" s="709"/>
    <row r="812" ht="15.75" customHeight="1" s="709"/>
    <row r="813" ht="15.75" customHeight="1" s="709"/>
    <row r="814" ht="15.75" customHeight="1" s="709"/>
    <row r="815" ht="15.75" customHeight="1" s="709"/>
    <row r="816" ht="15.75" customHeight="1" s="709"/>
    <row r="817" ht="15.75" customHeight="1" s="709"/>
    <row r="818" ht="15.75" customHeight="1" s="709"/>
    <row r="819" ht="15.75" customHeight="1" s="709"/>
    <row r="820" ht="15.75" customHeight="1" s="709"/>
    <row r="821" ht="15.75" customHeight="1" s="709"/>
    <row r="822" ht="15.75" customHeight="1" s="709"/>
    <row r="823" ht="15.75" customHeight="1" s="709"/>
    <row r="824" ht="15.75" customHeight="1" s="709"/>
    <row r="825" ht="15.75" customHeight="1" s="709"/>
    <row r="826" ht="15.75" customHeight="1" s="709"/>
    <row r="827" ht="15.75" customHeight="1" s="709"/>
    <row r="828" ht="15.75" customHeight="1" s="709"/>
    <row r="829" ht="15.75" customHeight="1" s="709"/>
    <row r="830" ht="15.75" customHeight="1" s="709"/>
    <row r="831" ht="15.75" customHeight="1" s="709"/>
    <row r="832" ht="15.75" customHeight="1" s="709"/>
    <row r="833" ht="15.75" customHeight="1" s="709"/>
    <row r="834" ht="15.75" customHeight="1" s="709"/>
    <row r="835" ht="15.75" customHeight="1" s="709"/>
    <row r="836" ht="15.75" customHeight="1" s="709"/>
    <row r="837" ht="15.75" customHeight="1" s="709"/>
    <row r="838" ht="15.75" customHeight="1" s="709"/>
    <row r="839" ht="15.75" customHeight="1" s="709"/>
    <row r="840" ht="15.75" customHeight="1" s="709"/>
    <row r="841" ht="15.75" customHeight="1" s="709"/>
    <row r="842" ht="15.75" customHeight="1" s="709"/>
    <row r="843" ht="15.75" customHeight="1" s="709"/>
    <row r="844" ht="15.75" customHeight="1" s="709"/>
    <row r="845" ht="15.75" customHeight="1" s="709"/>
    <row r="846" ht="15.75" customHeight="1" s="709"/>
    <row r="847" ht="15.75" customHeight="1" s="709"/>
    <row r="848" ht="15.75" customHeight="1" s="709"/>
    <row r="849" ht="15.75" customHeight="1" s="709"/>
    <row r="850" ht="15.75" customHeight="1" s="709"/>
    <row r="851" ht="15.75" customHeight="1" s="709"/>
    <row r="852" ht="15.75" customHeight="1" s="709"/>
    <row r="853" ht="15.75" customHeight="1" s="709"/>
    <row r="854" ht="15.75" customHeight="1" s="709"/>
    <row r="855" ht="15.75" customHeight="1" s="709"/>
    <row r="856" ht="15.75" customHeight="1" s="709"/>
    <row r="857" ht="15.75" customHeight="1" s="709"/>
    <row r="858" ht="15.75" customHeight="1" s="709"/>
    <row r="859" ht="15.75" customHeight="1" s="709"/>
    <row r="860" ht="15.75" customHeight="1" s="709"/>
    <row r="861" ht="15.75" customHeight="1" s="709"/>
    <row r="862" ht="15.75" customHeight="1" s="709"/>
    <row r="863" ht="15.75" customHeight="1" s="709"/>
    <row r="864" ht="15.75" customHeight="1" s="709"/>
    <row r="865" ht="15.75" customHeight="1" s="709"/>
    <row r="866" ht="15.75" customHeight="1" s="709"/>
    <row r="867" ht="15.75" customHeight="1" s="709"/>
    <row r="868" ht="15.75" customHeight="1" s="709"/>
    <row r="869" ht="15.75" customHeight="1" s="709"/>
    <row r="870" ht="15.75" customHeight="1" s="709"/>
    <row r="871" ht="15.75" customHeight="1" s="709"/>
    <row r="872" ht="15.75" customHeight="1" s="709"/>
    <row r="873" ht="15.75" customHeight="1" s="709"/>
    <row r="874" ht="15.75" customHeight="1" s="709"/>
    <row r="875" ht="15.75" customHeight="1" s="709"/>
    <row r="876" ht="15.75" customHeight="1" s="709"/>
    <row r="877" ht="15.75" customHeight="1" s="709"/>
    <row r="878" ht="15.75" customHeight="1" s="709"/>
    <row r="879" ht="15.75" customHeight="1" s="709"/>
    <row r="880" ht="15.75" customHeight="1" s="709"/>
    <row r="881" ht="15.75" customHeight="1" s="709"/>
    <row r="882" ht="15.75" customHeight="1" s="709"/>
    <row r="883" ht="15.75" customHeight="1" s="709"/>
    <row r="884" ht="15.75" customHeight="1" s="709"/>
    <row r="885" ht="15.75" customHeight="1" s="709"/>
    <row r="886" ht="15.75" customHeight="1" s="709"/>
    <row r="887" ht="15.75" customHeight="1" s="709"/>
    <row r="888" ht="15.75" customHeight="1" s="709"/>
    <row r="889" ht="15.75" customHeight="1" s="709"/>
    <row r="890" ht="15.75" customHeight="1" s="709"/>
    <row r="891" ht="15.75" customHeight="1" s="709"/>
    <row r="892" ht="15.75" customHeight="1" s="709"/>
    <row r="893" ht="15.75" customHeight="1" s="709"/>
    <row r="894" ht="15.75" customHeight="1" s="709"/>
    <row r="895" ht="15.75" customHeight="1" s="709"/>
    <row r="896" ht="15.75" customHeight="1" s="709"/>
    <row r="897" ht="15.75" customHeight="1" s="709"/>
    <row r="898" ht="15.75" customHeight="1" s="709"/>
    <row r="899" ht="15.75" customHeight="1" s="709"/>
    <row r="900" ht="15.75" customHeight="1" s="709"/>
    <row r="901" ht="15.75" customHeight="1" s="709"/>
    <row r="902" ht="15.75" customHeight="1" s="709"/>
    <row r="903" ht="15.75" customHeight="1" s="709"/>
    <row r="904" ht="15.75" customHeight="1" s="709"/>
    <row r="905" ht="15.75" customHeight="1" s="709"/>
    <row r="906" ht="15.75" customHeight="1" s="709"/>
    <row r="907" ht="15.75" customHeight="1" s="709"/>
    <row r="908" ht="15.75" customHeight="1" s="709"/>
    <row r="909" ht="15.75" customHeight="1" s="709"/>
    <row r="910" ht="15.75" customHeight="1" s="709"/>
    <row r="911" ht="15.75" customHeight="1" s="709"/>
    <row r="912" ht="15.75" customHeight="1" s="709"/>
    <row r="913" ht="15.75" customHeight="1" s="709"/>
    <row r="914" ht="15.75" customHeight="1" s="709"/>
    <row r="915" ht="15.75" customHeight="1" s="709"/>
    <row r="916" ht="15.75" customHeight="1" s="709"/>
    <row r="917" ht="15.75" customHeight="1" s="709"/>
    <row r="918" ht="15.75" customHeight="1" s="709"/>
    <row r="919" ht="15.75" customHeight="1" s="709"/>
    <row r="920" ht="15.75" customHeight="1" s="709"/>
    <row r="921" ht="15.75" customHeight="1" s="709"/>
    <row r="922" ht="15.75" customHeight="1" s="709"/>
    <row r="923" ht="15.75" customHeight="1" s="709"/>
    <row r="924" ht="15.75" customHeight="1" s="709"/>
    <row r="925" ht="15.75" customHeight="1" s="709"/>
    <row r="926" ht="15.75" customHeight="1" s="709"/>
    <row r="927" ht="15.75" customHeight="1" s="709"/>
    <row r="928" ht="15.75" customHeight="1" s="709"/>
    <row r="929" ht="15.75" customHeight="1" s="709"/>
    <row r="930" ht="15.75" customHeight="1" s="709"/>
    <row r="931" ht="15.75" customHeight="1" s="709"/>
    <row r="932" ht="15.75" customHeight="1" s="709"/>
    <row r="933" ht="15.75" customHeight="1" s="709"/>
    <row r="934" ht="15.75" customHeight="1" s="709"/>
    <row r="935" ht="15.75" customHeight="1" s="709"/>
    <row r="936" ht="15.75" customHeight="1" s="709"/>
    <row r="937" ht="15.75" customHeight="1" s="709"/>
    <row r="938" ht="15.75" customHeight="1" s="709"/>
    <row r="939" ht="15.75" customHeight="1" s="709"/>
    <row r="940" ht="15.75" customHeight="1" s="709"/>
    <row r="941" ht="15.75" customHeight="1" s="709"/>
    <row r="942" ht="15.75" customHeight="1" s="709"/>
    <row r="943" ht="15.75" customHeight="1" s="709"/>
    <row r="944" ht="15.75" customHeight="1" s="709"/>
    <row r="945" ht="15.75" customHeight="1" s="709"/>
    <row r="946" ht="15.75" customHeight="1" s="709"/>
    <row r="947" ht="15.75" customHeight="1" s="709"/>
    <row r="948" ht="15.75" customHeight="1" s="709"/>
    <row r="949" ht="15.75" customHeight="1" s="709"/>
    <row r="950" ht="15.75" customHeight="1" s="709"/>
    <row r="951" ht="15.75" customHeight="1" s="709"/>
    <row r="952" ht="15.75" customHeight="1" s="709"/>
    <row r="953" ht="15.75" customHeight="1" s="709"/>
    <row r="954" ht="15.75" customHeight="1" s="709"/>
    <row r="955" ht="15.75" customHeight="1" s="709"/>
    <row r="956" ht="15.75" customHeight="1" s="709"/>
    <row r="957" ht="15.75" customHeight="1" s="709"/>
    <row r="958" ht="15.75" customHeight="1" s="709"/>
    <row r="959" ht="15.75" customHeight="1" s="709"/>
    <row r="960" ht="15.75" customHeight="1" s="709"/>
    <row r="961" ht="15.75" customHeight="1" s="709"/>
    <row r="962" ht="15.75" customHeight="1" s="709"/>
    <row r="963" ht="15.75" customHeight="1" s="709"/>
    <row r="964" ht="15.75" customHeight="1" s="709"/>
    <row r="965" ht="15.75" customHeight="1" s="709"/>
    <row r="966" ht="15.75" customHeight="1" s="709"/>
    <row r="967" ht="15.75" customHeight="1" s="709"/>
    <row r="968" ht="15.75" customHeight="1" s="709"/>
    <row r="969" ht="15.75" customHeight="1" s="709"/>
    <row r="970" ht="15.75" customHeight="1" s="709"/>
    <row r="971" ht="15.75" customHeight="1" s="709"/>
    <row r="972" ht="15.75" customHeight="1" s="709"/>
    <row r="973" ht="15.75" customHeight="1" s="709"/>
    <row r="974" ht="15.75" customHeight="1" s="709"/>
    <row r="975" ht="15.75" customHeight="1" s="709"/>
    <row r="976" ht="15.75" customHeight="1" s="709"/>
    <row r="977" ht="15.75" customHeight="1" s="709"/>
    <row r="978" ht="15.75" customHeight="1" s="709"/>
    <row r="979" ht="15.75" customHeight="1" s="709"/>
    <row r="980" ht="15.75" customHeight="1" s="709"/>
    <row r="981" ht="15.75" customHeight="1" s="709"/>
    <row r="982" ht="15.75" customHeight="1" s="709"/>
    <row r="983" ht="15.75" customHeight="1" s="709"/>
    <row r="984" ht="15.75" customHeight="1" s="709"/>
    <row r="985" ht="15.75" customHeight="1" s="709"/>
    <row r="986" ht="15.75" customHeight="1" s="709"/>
    <row r="987" ht="15.75" customHeight="1" s="709"/>
    <row r="988" ht="15.75" customHeight="1" s="709"/>
    <row r="989" ht="15.75" customHeight="1" s="709"/>
    <row r="990" ht="15.75" customHeight="1" s="709"/>
    <row r="991" ht="15.75" customHeight="1" s="709"/>
    <row r="992" ht="15.75" customHeight="1" s="709"/>
    <row r="993" ht="15.75" customHeight="1" s="709"/>
    <row r="994" ht="15.75" customHeight="1" s="709"/>
    <row r="995" ht="15.75" customHeight="1" s="709"/>
    <row r="996" ht="15.75" customHeight="1" s="709"/>
    <row r="997" ht="15.75" customHeight="1" s="709"/>
    <row r="998" ht="15.75" customHeight="1" s="709"/>
    <row r="999" ht="15.75" customHeight="1" s="709"/>
    <row r="1000" ht="15.75" customHeight="1" s="709"/>
  </sheetData>
  <pageMargins left="0.7" right="0.7" top="0.75" bottom="0.75" header="0" footer="0"/>
  <pageSetup orientation="landscape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0070C0"/>
    <outlinePr summaryBelow="0" summaryRight="0"/>
    <pageSetUpPr/>
  </sheetPr>
  <dimension ref="A1:Z69"/>
  <sheetViews>
    <sheetView showGridLines="0" workbookViewId="0">
      <pane ySplit="3" topLeftCell="A4" activePane="bottomLeft" state="frozen"/>
      <selection pane="bottomLeft" activeCell="B5" sqref="B5"/>
    </sheetView>
  </sheetViews>
  <sheetFormatPr baseColWidth="8" defaultColWidth="14.43" defaultRowHeight="15" customHeight="1" outlineLevelCol="0"/>
  <cols>
    <col width="43.86" customWidth="1" style="709" min="1" max="1"/>
    <col width="12.43" customWidth="1" style="709" min="2" max="2"/>
    <col width="3.29" customWidth="1" style="709" min="3" max="3"/>
    <col width="17.43" customWidth="1" style="709" min="4" max="4"/>
    <col width="2.14" customWidth="1" style="709" min="5" max="5"/>
    <col width="15" customWidth="1" style="709" min="6" max="6"/>
    <col width="2.29" customWidth="1" style="709" min="7" max="7"/>
    <col hidden="1" width="4.71" customWidth="1" style="709" min="8" max="8"/>
    <col hidden="1" width="34" customWidth="1" style="709" min="9" max="9"/>
    <col hidden="1" width="29" customWidth="1" style="709" min="10" max="10"/>
    <col hidden="1" width="17" customWidth="1" style="709" min="11" max="11"/>
    <col hidden="1" width="7.29" customWidth="1" style="709" min="12" max="12"/>
    <col width="17.29" customWidth="1" style="709" min="13" max="26"/>
  </cols>
  <sheetData>
    <row r="1" ht="15.75" customHeight="1" s="709">
      <c r="A1" s="461" t="inlineStr">
        <is>
          <t>WORKSHEET #5: MARKET ABSORPTION</t>
        </is>
      </c>
      <c r="B1" s="462" t="n"/>
      <c r="C1" s="462" t="n"/>
      <c r="D1" s="942" t="n"/>
      <c r="E1" s="942" t="n"/>
      <c r="F1" s="943" t="n"/>
      <c r="G1" s="462" t="n"/>
      <c r="H1" s="928" t="n"/>
      <c r="I1" s="462" t="n"/>
      <c r="J1" s="462" t="n"/>
      <c r="K1" s="462" t="n"/>
      <c r="L1" s="462" t="n"/>
      <c r="M1" s="420" t="n"/>
      <c r="N1" s="420" t="n"/>
      <c r="O1" s="420" t="n"/>
      <c r="P1" s="420" t="n"/>
      <c r="Q1" s="420" t="n"/>
      <c r="R1" s="420" t="n"/>
      <c r="S1" s="420" t="n"/>
      <c r="T1" s="420" t="n"/>
      <c r="U1" s="420" t="n"/>
      <c r="V1" s="420" t="n"/>
      <c r="W1" s="420" t="n"/>
      <c r="X1" s="420" t="n"/>
      <c r="Y1" s="420" t="n"/>
      <c r="Z1" s="420" t="n"/>
    </row>
    <row r="2" ht="15.75" customHeight="1" s="709">
      <c r="A2" s="944" t="n"/>
      <c r="B2" s="466" t="n"/>
      <c r="C2" s="466" t="n"/>
      <c r="D2" s="945" t="n"/>
      <c r="E2" s="945" t="n"/>
      <c r="F2" s="946" t="n"/>
      <c r="G2" s="419" t="n"/>
      <c r="H2" s="947" t="inlineStr">
        <is>
          <t>Oversupply Calc</t>
        </is>
      </c>
      <c r="I2" s="948" t="n"/>
      <c r="J2" s="948" t="n"/>
      <c r="K2" s="948" t="n"/>
      <c r="L2" s="949" t="n"/>
      <c r="M2" s="420" t="n"/>
      <c r="N2" s="420" t="n"/>
      <c r="O2" s="420" t="n"/>
      <c r="P2" s="420" t="n"/>
      <c r="Q2" s="420" t="n"/>
      <c r="R2" s="420" t="n"/>
      <c r="S2" s="420" t="n"/>
      <c r="T2" s="420" t="n"/>
      <c r="U2" s="420" t="n"/>
      <c r="V2" s="420" t="n"/>
      <c r="W2" s="420" t="n"/>
      <c r="X2" s="420" t="n"/>
      <c r="Y2" s="420" t="n"/>
      <c r="Z2" s="420" t="n"/>
    </row>
    <row r="3" ht="15.75" customHeight="1" s="709">
      <c r="A3" s="913" t="n"/>
      <c r="B3" s="472" t="inlineStr">
        <is>
          <t>Total Units</t>
        </is>
      </c>
      <c r="C3" s="473" t="inlineStr">
        <is>
          <t>/</t>
        </is>
      </c>
      <c r="D3" s="474" t="inlineStr">
        <is>
          <t>Annual Absorption</t>
        </is>
      </c>
      <c r="E3" s="473" t="inlineStr">
        <is>
          <t>=</t>
        </is>
      </c>
      <c r="F3" s="474" t="inlineStr">
        <is>
          <t>Years to Absorb</t>
        </is>
      </c>
      <c r="G3" s="419" t="n"/>
      <c r="H3" s="475" t="inlineStr">
        <is>
          <t>1=Oversupply</t>
        </is>
      </c>
      <c r="I3" s="476" t="n"/>
      <c r="J3" s="476" t="inlineStr">
        <is>
          <t>Above Market Absorption Years</t>
        </is>
      </c>
      <c r="K3" s="476" t="inlineStr">
        <is>
          <t>Profit Loss Factor</t>
        </is>
      </c>
      <c r="L3" s="477" t="inlineStr">
        <is>
          <t>Weight</t>
        </is>
      </c>
      <c r="M3" s="420" t="n"/>
      <c r="N3" s="420" t="n"/>
      <c r="O3" s="420" t="n"/>
      <c r="P3" s="420" t="n"/>
      <c r="Q3" s="420" t="n"/>
      <c r="R3" s="420" t="n"/>
      <c r="S3" s="420" t="n"/>
      <c r="T3" s="420" t="n"/>
      <c r="U3" s="420" t="n"/>
      <c r="V3" s="420" t="n"/>
      <c r="W3" s="420" t="n"/>
      <c r="X3" s="420" t="n"/>
      <c r="Y3" s="420" t="n"/>
      <c r="Z3" s="420" t="n"/>
    </row>
    <row r="4" ht="15.75" customHeight="1" s="709">
      <c r="A4" s="907" t="inlineStr">
        <is>
          <t>Residential</t>
        </is>
      </c>
      <c r="B4" s="950" t="inlineStr">
        <is>
          <t>Total Units</t>
        </is>
      </c>
      <c r="C4" s="951" t="n"/>
      <c r="D4" s="952" t="n"/>
      <c r="E4" s="952" t="n"/>
      <c r="F4" s="953" t="n"/>
      <c r="G4" s="419" t="n"/>
      <c r="H4" s="482" t="inlineStr">
        <is>
          <t>Residential</t>
        </is>
      </c>
      <c r="I4" s="483" t="n"/>
      <c r="J4" s="483" t="n"/>
      <c r="K4" s="483" t="n"/>
      <c r="L4" s="484" t="n"/>
      <c r="M4" s="420" t="n"/>
      <c r="N4" s="420" t="n"/>
      <c r="O4" s="420" t="n"/>
      <c r="P4" s="420" t="n"/>
      <c r="Q4" s="420" t="n"/>
      <c r="R4" s="420" t="n"/>
      <c r="S4" s="420" t="n"/>
      <c r="T4" s="420" t="n"/>
      <c r="U4" s="420" t="n"/>
      <c r="V4" s="420" t="n"/>
      <c r="W4" s="420" t="n"/>
      <c r="X4" s="420" t="n"/>
      <c r="Y4" s="420" t="n"/>
      <c r="Z4" s="420" t="n"/>
    </row>
    <row r="5" ht="15.75" customHeight="1" s="709">
      <c r="A5" s="913" t="inlineStr">
        <is>
          <t xml:space="preserve"> - Affordable Podium Apartments </t>
        </is>
      </c>
      <c r="B5" s="914">
        <f>Costs!B5</f>
        <v/>
      </c>
      <c r="C5" s="937" t="n"/>
      <c r="D5" s="937" t="n">
        <v>150</v>
      </c>
      <c r="E5" s="954" t="n"/>
      <c r="F5" s="955">
        <f>B5/D5</f>
        <v/>
      </c>
      <c r="G5" s="419" t="n"/>
      <c r="H5" s="956">
        <f>IF(F5&gt;3,1,0)</f>
        <v/>
      </c>
      <c r="I5" s="957">
        <f>F5-3</f>
        <v/>
      </c>
      <c r="J5" s="957">
        <f>IF(I5&gt;0, I5,0)</f>
        <v/>
      </c>
      <c r="K5" s="957">
        <f>J5*$L5</f>
        <v/>
      </c>
      <c r="L5" s="489" t="n">
        <v>1</v>
      </c>
      <c r="M5" s="420" t="n"/>
      <c r="N5" s="420" t="n"/>
      <c r="O5" s="420" t="n"/>
      <c r="P5" s="420" t="n"/>
      <c r="Q5" s="420" t="n"/>
      <c r="R5" s="420" t="n"/>
      <c r="S5" s="420" t="n"/>
      <c r="T5" s="420" t="n"/>
      <c r="U5" s="420" t="n"/>
      <c r="V5" s="420" t="n"/>
      <c r="W5" s="420" t="n"/>
      <c r="X5" s="420" t="n"/>
      <c r="Y5" s="420" t="n"/>
      <c r="Z5" s="420" t="n"/>
    </row>
    <row r="6" ht="15.75" customHeight="1" s="709">
      <c r="A6" s="913" t="inlineStr">
        <is>
          <t xml:space="preserve"> - Market-Rate Podium Apartments </t>
        </is>
      </c>
      <c r="B6" s="914">
        <f>Costs!B6</f>
        <v/>
      </c>
      <c r="C6" s="937" t="n"/>
      <c r="D6" s="937" t="n">
        <v>75</v>
      </c>
      <c r="E6" s="954" t="n"/>
      <c r="F6" s="955">
        <f>B6/D6</f>
        <v/>
      </c>
      <c r="G6" s="419" t="n"/>
      <c r="H6" s="958">
        <f>IF(F6&gt;3,1,0)</f>
        <v/>
      </c>
      <c r="I6" s="959">
        <f>F6-3</f>
        <v/>
      </c>
      <c r="J6" s="959">
        <f>IF(I6&gt;0, I6,0)</f>
        <v/>
      </c>
      <c r="K6" s="959">
        <f>J6*$L6</f>
        <v/>
      </c>
      <c r="L6" s="492" t="n">
        <v>1</v>
      </c>
      <c r="M6" s="420" t="n"/>
      <c r="N6" s="420" t="n"/>
      <c r="O6" s="420" t="n"/>
      <c r="P6" s="420" t="n"/>
      <c r="Q6" s="420" t="n"/>
      <c r="R6" s="420" t="n"/>
      <c r="S6" s="420" t="n"/>
      <c r="T6" s="420" t="n"/>
      <c r="U6" s="420" t="n"/>
      <c r="V6" s="420" t="n"/>
      <c r="W6" s="420" t="n"/>
      <c r="X6" s="420" t="n"/>
      <c r="Y6" s="420" t="n"/>
      <c r="Z6" s="420" t="n"/>
    </row>
    <row r="7" ht="15.75" customHeight="1" s="709">
      <c r="A7" s="913" t="inlineStr">
        <is>
          <t xml:space="preserve"> - Affordable Townhouses</t>
        </is>
      </c>
      <c r="B7" s="914">
        <f>Costs!B7</f>
        <v/>
      </c>
      <c r="C7" s="937" t="n"/>
      <c r="D7" s="937" t="n">
        <v>100</v>
      </c>
      <c r="E7" s="954" t="n"/>
      <c r="F7" s="955">
        <f>B7/D7</f>
        <v/>
      </c>
      <c r="G7" s="419" t="n"/>
      <c r="H7" s="958">
        <f>IF(F7&gt;3,1,0)</f>
        <v/>
      </c>
      <c r="I7" s="959">
        <f>F7-3</f>
        <v/>
      </c>
      <c r="J7" s="959">
        <f>IF(I7&gt;0, I7,0)</f>
        <v/>
      </c>
      <c r="K7" s="959">
        <f>J7*$L7</f>
        <v/>
      </c>
      <c r="L7" s="492" t="n">
        <v>1</v>
      </c>
      <c r="M7" s="420" t="n"/>
      <c r="N7" s="420" t="n"/>
      <c r="O7" s="420" t="n"/>
      <c r="P7" s="420" t="n"/>
      <c r="Q7" s="420" t="n"/>
      <c r="R7" s="420" t="n"/>
      <c r="S7" s="420" t="n"/>
      <c r="T7" s="420" t="n"/>
      <c r="U7" s="420" t="n"/>
      <c r="V7" s="420" t="n"/>
      <c r="W7" s="420" t="n"/>
      <c r="X7" s="420" t="n"/>
      <c r="Y7" s="420" t="n"/>
      <c r="Z7" s="420" t="n"/>
    </row>
    <row r="8" ht="15.75" customHeight="1" s="709">
      <c r="A8" s="913" t="inlineStr">
        <is>
          <t xml:space="preserve"> - Market-Rate Townhouses</t>
        </is>
      </c>
      <c r="B8" s="914">
        <f>Costs!B8</f>
        <v/>
      </c>
      <c r="C8" s="937" t="n"/>
      <c r="D8" s="937" t="n">
        <v>17</v>
      </c>
      <c r="E8" s="954" t="n"/>
      <c r="F8" s="955">
        <f>B8/D8</f>
        <v/>
      </c>
      <c r="G8" s="419" t="n"/>
      <c r="H8" s="958">
        <f>IF(F8&gt;3,1,0)</f>
        <v/>
      </c>
      <c r="I8" s="959">
        <f>F8-3</f>
        <v/>
      </c>
      <c r="J8" s="959">
        <f>IF(I8&gt;0, I8,0)</f>
        <v/>
      </c>
      <c r="K8" s="959">
        <f>J8*$L8</f>
        <v/>
      </c>
      <c r="L8" s="492" t="n">
        <v>1</v>
      </c>
      <c r="M8" s="420" t="n"/>
      <c r="N8" s="420" t="n"/>
      <c r="O8" s="420" t="n"/>
      <c r="P8" s="420" t="n"/>
      <c r="Q8" s="420" t="n"/>
      <c r="R8" s="420" t="n"/>
      <c r="S8" s="420" t="n"/>
      <c r="T8" s="420" t="n"/>
      <c r="U8" s="420" t="n"/>
      <c r="V8" s="420" t="n"/>
      <c r="W8" s="420" t="n"/>
      <c r="X8" s="420" t="n"/>
      <c r="Y8" s="420" t="n"/>
      <c r="Z8" s="420" t="n"/>
    </row>
    <row r="9" ht="15.75" customHeight="1" s="709">
      <c r="A9" s="913" t="inlineStr">
        <is>
          <t xml:space="preserve"> - Luxury High Rise Condos</t>
        </is>
      </c>
      <c r="B9" s="914">
        <f>Costs!B9</f>
        <v/>
      </c>
      <c r="C9" s="937" t="n"/>
      <c r="D9" s="937" t="n">
        <v>30.25</v>
      </c>
      <c r="E9" s="954" t="n"/>
      <c r="F9" s="955">
        <f>B9/D9</f>
        <v/>
      </c>
      <c r="G9" s="419" t="n"/>
      <c r="H9" s="958">
        <f>IF(F9&gt;3,1,0)</f>
        <v/>
      </c>
      <c r="I9" s="959">
        <f>F9-3</f>
        <v/>
      </c>
      <c r="J9" s="959">
        <f>IF(I9&gt;0, I9,0)</f>
        <v/>
      </c>
      <c r="K9" s="959">
        <f>J9*$L9</f>
        <v/>
      </c>
      <c r="L9" s="492" t="n">
        <v>2</v>
      </c>
      <c r="M9" s="420" t="n"/>
      <c r="N9" s="420" t="n"/>
      <c r="O9" s="420" t="n"/>
      <c r="P9" s="420" t="n"/>
      <c r="Q9" s="420" t="n"/>
      <c r="R9" s="420" t="n"/>
      <c r="S9" s="420" t="n"/>
      <c r="T9" s="420" t="n"/>
      <c r="U9" s="420" t="n"/>
      <c r="V9" s="420" t="n"/>
      <c r="W9" s="420" t="n"/>
      <c r="X9" s="420" t="n"/>
      <c r="Y9" s="420" t="n"/>
      <c r="Z9" s="420" t="n"/>
    </row>
    <row r="10" ht="15.75" customHeight="1" s="709">
      <c r="A10" s="913" t="inlineStr">
        <is>
          <t xml:space="preserve"> - Phoenix Hotel/Homeless Shelter</t>
        </is>
      </c>
      <c r="B10" s="914">
        <f>'Use Allocation'!D14/500</f>
        <v/>
      </c>
      <c r="C10" s="937" t="n"/>
      <c r="D10" s="936" t="inlineStr">
        <is>
          <t xml:space="preserve">  N/A  </t>
        </is>
      </c>
      <c r="E10" s="954" t="n"/>
      <c r="F10" s="955" t="inlineStr">
        <is>
          <t xml:space="preserve">  N/A  </t>
        </is>
      </c>
      <c r="G10" s="419" t="n"/>
      <c r="H10" s="958" t="n"/>
      <c r="I10" s="959" t="n"/>
      <c r="J10" s="959" t="n"/>
      <c r="K10" s="959" t="n"/>
      <c r="L10" s="492" t="n"/>
      <c r="M10" s="420" t="n"/>
      <c r="N10" s="420" t="n"/>
      <c r="O10" s="420" t="n"/>
      <c r="P10" s="420" t="n"/>
      <c r="Q10" s="420" t="n"/>
      <c r="R10" s="420" t="n"/>
      <c r="S10" s="420" t="n"/>
      <c r="T10" s="420" t="n"/>
      <c r="U10" s="420" t="n"/>
      <c r="V10" s="420" t="n"/>
      <c r="W10" s="420" t="n"/>
      <c r="X10" s="420" t="n"/>
      <c r="Y10" s="420" t="n"/>
      <c r="Z10" s="420" t="n"/>
    </row>
    <row r="11" ht="15.75" customHeight="1" s="709">
      <c r="A11" s="913" t="inlineStr">
        <is>
          <t xml:space="preserve"> - New Homeless Shelter</t>
        </is>
      </c>
      <c r="B11" s="914">
        <f>'Development by Block'!AC7</f>
        <v/>
      </c>
      <c r="C11" s="937" t="n"/>
      <c r="D11" s="937" t="inlineStr">
        <is>
          <t xml:space="preserve">  N/A  </t>
        </is>
      </c>
      <c r="E11" s="954" t="n"/>
      <c r="F11" s="955" t="inlineStr">
        <is>
          <t xml:space="preserve">  N/A  </t>
        </is>
      </c>
      <c r="G11" s="419" t="n"/>
      <c r="H11" s="960" t="n"/>
      <c r="I11" s="961" t="n"/>
      <c r="J11" s="961" t="n"/>
      <c r="K11" s="961" t="n"/>
      <c r="L11" s="495" t="n"/>
      <c r="M11" s="420" t="n"/>
      <c r="N11" s="420" t="n"/>
      <c r="O11" s="420" t="n"/>
      <c r="P11" s="420" t="n"/>
      <c r="Q11" s="420" t="n"/>
      <c r="R11" s="420" t="n"/>
      <c r="S11" s="420" t="n"/>
      <c r="T11" s="420" t="n"/>
      <c r="U11" s="420" t="n"/>
      <c r="V11" s="420" t="n"/>
      <c r="W11" s="420" t="n"/>
      <c r="X11" s="420" t="n"/>
      <c r="Y11" s="420" t="n"/>
      <c r="Z11" s="420" t="n"/>
    </row>
    <row r="12" ht="15.75" customHeight="1" s="709">
      <c r="A12" s="907" t="inlineStr">
        <is>
          <t>Office</t>
        </is>
      </c>
      <c r="B12" s="950">
        <f>'Development by Block'!AC8</f>
        <v/>
      </c>
      <c r="C12" s="951" t="n"/>
      <c r="D12" s="952" t="n"/>
      <c r="E12" s="952" t="n"/>
      <c r="F12" s="953" t="n"/>
      <c r="G12" s="419" t="n"/>
      <c r="H12" s="962" t="inlineStr">
        <is>
          <t>Office</t>
        </is>
      </c>
      <c r="I12" s="963" t="n"/>
      <c r="J12" s="963" t="n"/>
      <c r="K12" s="963" t="n"/>
      <c r="L12" s="498" t="n"/>
      <c r="M12" s="420" t="n"/>
      <c r="N12" s="420" t="n"/>
      <c r="O12" s="420" t="n"/>
      <c r="P12" s="420" t="n"/>
      <c r="Q12" s="420" t="n"/>
      <c r="R12" s="420" t="n"/>
      <c r="S12" s="420" t="n"/>
      <c r="T12" s="420" t="n"/>
      <c r="U12" s="420" t="n"/>
      <c r="V12" s="420" t="n"/>
      <c r="W12" s="420" t="n"/>
      <c r="X12" s="420" t="n"/>
      <c r="Y12" s="420" t="n"/>
      <c r="Z12" s="420" t="n"/>
    </row>
    <row r="13" ht="15.75" customHeight="1" s="709">
      <c r="A13" s="913" t="inlineStr">
        <is>
          <t xml:space="preserve"> - Office: Phoenix Hotel</t>
        </is>
      </c>
      <c r="B13" s="914">
        <f>'Use Allocation'!B14</f>
        <v/>
      </c>
      <c r="C13" s="937" t="n"/>
      <c r="D13" s="936" t="inlineStr">
        <is>
          <t>in Low-Rise</t>
        </is>
      </c>
      <c r="E13" s="937" t="n"/>
      <c r="F13" s="936" t="inlineStr">
        <is>
          <t>in Low-Rise</t>
        </is>
      </c>
      <c r="G13" s="419" t="n"/>
      <c r="H13" s="958" t="n"/>
      <c r="I13" s="959" t="n"/>
      <c r="J13" s="959" t="n"/>
      <c r="K13" s="959" t="n"/>
      <c r="L13" s="492" t="n"/>
      <c r="M13" s="420" t="n"/>
      <c r="N13" s="420" t="n"/>
      <c r="O13" s="420" t="n"/>
      <c r="P13" s="420" t="n"/>
      <c r="Q13" s="420" t="n"/>
      <c r="R13" s="420" t="n"/>
      <c r="S13" s="420" t="n"/>
      <c r="T13" s="420" t="n"/>
      <c r="U13" s="420" t="n"/>
      <c r="V13" s="420" t="n"/>
      <c r="W13" s="420" t="n"/>
      <c r="X13" s="420" t="n"/>
      <c r="Y13" s="420" t="n"/>
      <c r="Z13" s="420" t="n"/>
    </row>
    <row r="14" ht="15.75" customHeight="1" s="709">
      <c r="A14" s="913" t="inlineStr">
        <is>
          <t xml:space="preserve"> - Office: York Dry Goods</t>
        </is>
      </c>
      <c r="B14" s="914">
        <f>Costs!B14</f>
        <v/>
      </c>
      <c r="C14" s="937" t="n"/>
      <c r="D14" s="936" t="inlineStr">
        <is>
          <t>in Low-Rise</t>
        </is>
      </c>
      <c r="E14" s="937" t="n"/>
      <c r="F14" s="936" t="inlineStr">
        <is>
          <t>in Low-Rise</t>
        </is>
      </c>
      <c r="G14" s="419" t="n"/>
      <c r="H14" s="958" t="n"/>
      <c r="I14" s="959" t="n"/>
      <c r="J14" s="959" t="n"/>
      <c r="K14" s="959" t="n"/>
      <c r="L14" s="492" t="n"/>
      <c r="M14" s="420" t="n"/>
      <c r="N14" s="420" t="n"/>
      <c r="O14" s="420" t="n"/>
      <c r="P14" s="420" t="n"/>
      <c r="Q14" s="420" t="n"/>
      <c r="R14" s="420" t="n"/>
      <c r="S14" s="420" t="n"/>
      <c r="T14" s="420" t="n"/>
      <c r="U14" s="420" t="n"/>
      <c r="V14" s="420" t="n"/>
      <c r="W14" s="420" t="n"/>
      <c r="X14" s="420" t="n"/>
      <c r="Y14" s="420" t="n"/>
      <c r="Z14" s="420" t="n"/>
    </row>
    <row r="15" ht="15.75" customHeight="1" s="709">
      <c r="A15" s="913" t="inlineStr">
        <is>
          <t xml:space="preserve"> - Office: Victorian Row</t>
        </is>
      </c>
      <c r="B15" s="914">
        <f>Costs!B15</f>
        <v/>
      </c>
      <c r="C15" s="937" t="n"/>
      <c r="D15" s="936" t="inlineStr">
        <is>
          <t>in Low-Rise</t>
        </is>
      </c>
      <c r="E15" s="937" t="n"/>
      <c r="F15" s="936" t="inlineStr">
        <is>
          <t>in Low-Rise</t>
        </is>
      </c>
      <c r="G15" s="419" t="n"/>
      <c r="H15" s="960" t="n"/>
      <c r="I15" s="961" t="n"/>
      <c r="J15" s="961" t="n"/>
      <c r="K15" s="961" t="n"/>
      <c r="L15" s="495" t="n"/>
      <c r="M15" s="420" t="n"/>
      <c r="N15" s="420" t="n"/>
      <c r="O15" s="420" t="n"/>
      <c r="P15" s="420" t="n"/>
      <c r="Q15" s="420" t="n"/>
      <c r="R15" s="420" t="n"/>
      <c r="S15" s="420" t="n"/>
      <c r="T15" s="420" t="n"/>
      <c r="U15" s="420" t="n"/>
      <c r="V15" s="420" t="n"/>
      <c r="W15" s="420" t="n"/>
      <c r="X15" s="420" t="n"/>
      <c r="Y15" s="420" t="n"/>
      <c r="Z15" s="420" t="n"/>
    </row>
    <row r="16" ht="15.75" customHeight="1" s="709">
      <c r="A16" s="913" t="inlineStr">
        <is>
          <t xml:space="preserve"> - Low-Rise Office Building </t>
        </is>
      </c>
      <c r="B16" s="914">
        <f>'Development by Block'!AC9+'Development by Block'!AC10</f>
        <v/>
      </c>
      <c r="C16" s="937" t="n"/>
      <c r="D16" s="936" t="n">
        <v>79500</v>
      </c>
      <c r="E16" s="954" t="n"/>
      <c r="F16" s="955">
        <f>(B16+B13+B14+B15)/D16</f>
        <v/>
      </c>
      <c r="G16" s="419" t="n"/>
      <c r="H16" s="956">
        <f>IF(F16&gt;3,1,0)</f>
        <v/>
      </c>
      <c r="I16" s="957">
        <f>F16-3</f>
        <v/>
      </c>
      <c r="J16" s="957">
        <f>IF(I16&gt;0, I16,0)</f>
        <v/>
      </c>
      <c r="K16" s="957">
        <f>J16*$L16</f>
        <v/>
      </c>
      <c r="L16" s="489" t="n">
        <v>1.428571428571429</v>
      </c>
      <c r="M16" s="420" t="n"/>
      <c r="N16" s="420" t="n"/>
      <c r="O16" s="420" t="n"/>
      <c r="P16" s="420" t="n"/>
      <c r="Q16" s="420" t="n"/>
      <c r="R16" s="420" t="n"/>
      <c r="S16" s="420" t="n"/>
      <c r="T16" s="420" t="n"/>
      <c r="U16" s="420" t="n"/>
      <c r="V16" s="420" t="n"/>
      <c r="W16" s="420" t="n"/>
      <c r="X16" s="420" t="n"/>
      <c r="Y16" s="420" t="n"/>
      <c r="Z16" s="420" t="n"/>
    </row>
    <row r="17" ht="15.75" customHeight="1" s="709">
      <c r="A17" s="499" t="inlineStr">
        <is>
          <t xml:space="preserve">  - Mid-Rise Office Building</t>
        </is>
      </c>
      <c r="B17" s="914">
        <f>'Development by Block'!AC11</f>
        <v/>
      </c>
      <c r="C17" s="937" t="n"/>
      <c r="D17" s="936" t="n">
        <v>69000</v>
      </c>
      <c r="E17" s="954" t="n"/>
      <c r="F17" s="955">
        <f>B17/D17</f>
        <v/>
      </c>
      <c r="G17" s="419" t="n"/>
      <c r="H17" s="958">
        <f>IF(F17&gt;3,1,0)</f>
        <v/>
      </c>
      <c r="I17" s="959">
        <f>F17-3</f>
        <v/>
      </c>
      <c r="J17" s="959">
        <f>IF(I17&gt;0, I17,0)</f>
        <v/>
      </c>
      <c r="K17" s="959">
        <f>J17*$L17</f>
        <v/>
      </c>
      <c r="L17" s="492" t="n">
        <v>1.25</v>
      </c>
      <c r="M17" s="420" t="n"/>
      <c r="N17" s="420" t="n"/>
      <c r="O17" s="420" t="n"/>
      <c r="P17" s="420" t="n"/>
      <c r="Q17" s="420" t="n"/>
      <c r="R17" s="420" t="n"/>
      <c r="S17" s="420" t="n"/>
      <c r="T17" s="420" t="n"/>
      <c r="U17" s="420" t="n"/>
      <c r="V17" s="420" t="n"/>
      <c r="W17" s="420" t="n"/>
      <c r="X17" s="420" t="n"/>
      <c r="Y17" s="420" t="n"/>
      <c r="Z17" s="420" t="n"/>
    </row>
    <row r="18" ht="15.75" customHeight="1" s="709">
      <c r="A18" s="907" t="inlineStr">
        <is>
          <t>Retail</t>
        </is>
      </c>
      <c r="B18" s="950">
        <f>'Development by Block'!AC12</f>
        <v/>
      </c>
      <c r="C18" s="951" t="n"/>
      <c r="D18" s="952" t="n"/>
      <c r="E18" s="952" t="n"/>
      <c r="F18" s="953" t="n"/>
      <c r="G18" s="419" t="n"/>
      <c r="H18" s="964" t="inlineStr">
        <is>
          <t>Retail</t>
        </is>
      </c>
      <c r="I18" s="965" t="n"/>
      <c r="J18" s="965" t="n"/>
      <c r="K18" s="965" t="n"/>
      <c r="L18" s="502" t="n"/>
      <c r="M18" s="420" t="n"/>
      <c r="N18" s="420" t="n"/>
      <c r="O18" s="420" t="n"/>
      <c r="P18" s="420" t="n"/>
      <c r="Q18" s="420" t="n"/>
      <c r="R18" s="420" t="n"/>
      <c r="S18" s="420" t="n"/>
      <c r="T18" s="420" t="n"/>
      <c r="U18" s="420" t="n"/>
      <c r="V18" s="420" t="n"/>
      <c r="W18" s="420" t="n"/>
      <c r="X18" s="420" t="n"/>
      <c r="Y18" s="420" t="n"/>
      <c r="Z18" s="420" t="n"/>
    </row>
    <row r="19" ht="15.75" customHeight="1" s="709">
      <c r="A19" s="913" t="inlineStr">
        <is>
          <t xml:space="preserve"> - Retail: Phoenix Hotel</t>
        </is>
      </c>
      <c r="B19" s="914">
        <f>Costs!B19</f>
        <v/>
      </c>
      <c r="C19" s="937" t="n"/>
      <c r="D19" s="937" t="inlineStr">
        <is>
          <t xml:space="preserve">in Neigh. Ret.  </t>
        </is>
      </c>
      <c r="E19" s="914" t="n"/>
      <c r="F19" s="936" t="inlineStr">
        <is>
          <t xml:space="preserve">in Neigh. Ret.  </t>
        </is>
      </c>
      <c r="G19" s="419" t="n"/>
      <c r="H19" s="966" t="n"/>
      <c r="I19" s="959" t="n"/>
      <c r="J19" s="959" t="n"/>
      <c r="K19" s="959" t="n"/>
      <c r="L19" s="967" t="n"/>
      <c r="M19" s="420" t="n"/>
      <c r="N19" s="420" t="n"/>
      <c r="O19" s="420" t="n"/>
      <c r="P19" s="420" t="n"/>
      <c r="Q19" s="420" t="n"/>
      <c r="R19" s="420" t="n"/>
      <c r="S19" s="420" t="n"/>
      <c r="T19" s="420" t="n"/>
      <c r="U19" s="420" t="n"/>
      <c r="V19" s="420" t="n"/>
      <c r="W19" s="420" t="n"/>
      <c r="X19" s="420" t="n"/>
      <c r="Y19" s="420" t="n"/>
      <c r="Z19" s="420" t="n"/>
    </row>
    <row r="20" ht="15.75" customHeight="1" s="709">
      <c r="A20" s="913" t="inlineStr">
        <is>
          <t xml:space="preserve"> - Retail: York Dry Goods</t>
        </is>
      </c>
      <c r="B20" s="914">
        <f>Costs!B20</f>
        <v/>
      </c>
      <c r="C20" s="937" t="n"/>
      <c r="D20" s="937" t="inlineStr">
        <is>
          <t xml:space="preserve">in Neigh. Ret.  </t>
        </is>
      </c>
      <c r="E20" s="914" t="n"/>
      <c r="F20" s="936" t="inlineStr">
        <is>
          <t xml:space="preserve">in Neigh. Ret.  </t>
        </is>
      </c>
      <c r="G20" s="419" t="n"/>
      <c r="H20" s="966" t="n"/>
      <c r="I20" s="959" t="n"/>
      <c r="J20" s="959" t="n"/>
      <c r="K20" s="959" t="n"/>
      <c r="L20" s="967" t="n"/>
      <c r="M20" s="420" t="n"/>
      <c r="N20" s="420" t="n"/>
      <c r="O20" s="420" t="n"/>
      <c r="P20" s="420" t="n"/>
      <c r="Q20" s="420" t="n"/>
      <c r="R20" s="420" t="n"/>
      <c r="S20" s="420" t="n"/>
      <c r="T20" s="420" t="n"/>
      <c r="U20" s="420" t="n"/>
      <c r="V20" s="420" t="n"/>
      <c r="W20" s="420" t="n"/>
      <c r="X20" s="420" t="n"/>
      <c r="Y20" s="420" t="n"/>
      <c r="Z20" s="420" t="n"/>
    </row>
    <row r="21" ht="15.75" customHeight="1" s="709">
      <c r="A21" s="913" t="inlineStr">
        <is>
          <t xml:space="preserve"> - Retail: Victorian Row</t>
        </is>
      </c>
      <c r="B21" s="914">
        <f>Costs!B21</f>
        <v/>
      </c>
      <c r="C21" s="937" t="n"/>
      <c r="D21" s="937" t="inlineStr">
        <is>
          <t xml:space="preserve">in Neigh. Ret.  </t>
        </is>
      </c>
      <c r="E21" s="914" t="n"/>
      <c r="F21" s="936" t="inlineStr">
        <is>
          <t xml:space="preserve">in Neigh. Ret.  </t>
        </is>
      </c>
      <c r="G21" s="419" t="n"/>
      <c r="H21" s="966" t="n"/>
      <c r="I21" s="959" t="n"/>
      <c r="J21" s="959" t="n"/>
      <c r="K21" s="959" t="n"/>
      <c r="L21" s="967" t="n"/>
      <c r="M21" s="420" t="n"/>
      <c r="N21" s="420" t="n"/>
      <c r="O21" s="420" t="n"/>
      <c r="P21" s="420" t="n"/>
      <c r="Q21" s="420" t="n"/>
      <c r="R21" s="420" t="n"/>
      <c r="S21" s="420" t="n"/>
      <c r="T21" s="420" t="n"/>
      <c r="U21" s="420" t="n"/>
      <c r="V21" s="420" t="n"/>
      <c r="W21" s="420" t="n"/>
      <c r="X21" s="420" t="n"/>
      <c r="Y21" s="420" t="n"/>
      <c r="Z21" s="420" t="n"/>
    </row>
    <row r="22" ht="15.75" customHeight="1" s="709">
      <c r="A22" s="913" t="inlineStr">
        <is>
          <t xml:space="preserve"> - Neighborhood Retail </t>
        </is>
      </c>
      <c r="B22" s="914">
        <f>'Development by Block'!AC13</f>
        <v/>
      </c>
      <c r="C22" s="937" t="n"/>
      <c r="D22" s="936" t="n">
        <v>17500</v>
      </c>
      <c r="E22" s="954" t="n"/>
      <c r="F22" s="955">
        <f>(B22+B19+B20+B21)/D22</f>
        <v/>
      </c>
      <c r="G22" s="419" t="n"/>
      <c r="H22" s="956">
        <f>IF(F22&gt;3,1,0)</f>
        <v/>
      </c>
      <c r="I22" s="957">
        <f>F22-3</f>
        <v/>
      </c>
      <c r="J22" s="957">
        <f>IF(I22&gt;0, I22,0)</f>
        <v/>
      </c>
      <c r="K22" s="957">
        <f>J22*$L22</f>
        <v/>
      </c>
      <c r="L22" s="489" t="n">
        <v>1.428571428571429</v>
      </c>
      <c r="M22" s="420" t="n"/>
      <c r="N22" s="420" t="n"/>
      <c r="O22" s="420" t="n"/>
      <c r="P22" s="420" t="n"/>
      <c r="Q22" s="420" t="n"/>
      <c r="R22" s="420" t="n"/>
      <c r="S22" s="420" t="n"/>
      <c r="T22" s="420" t="n"/>
      <c r="U22" s="420" t="n"/>
      <c r="V22" s="420" t="n"/>
      <c r="W22" s="420" t="n"/>
      <c r="X22" s="420" t="n"/>
      <c r="Y22" s="420" t="n"/>
      <c r="Z22" s="420" t="n"/>
    </row>
    <row r="23" ht="15.75" customHeight="1" s="709">
      <c r="A23" s="913" t="inlineStr">
        <is>
          <t xml:space="preserve"> - Supermarket </t>
        </is>
      </c>
      <c r="B23" s="914">
        <f>'Development by Block'!AC14</f>
        <v/>
      </c>
      <c r="C23" s="937" t="n"/>
      <c r="D23" s="937">
        <f>40000/(8/3)</f>
        <v/>
      </c>
      <c r="E23" s="954" t="n"/>
      <c r="F23" s="955">
        <f>B23/D23</f>
        <v/>
      </c>
      <c r="G23" s="419" t="n"/>
      <c r="H23" s="958">
        <f>IF(F23&gt;3,1,0)</f>
        <v/>
      </c>
      <c r="I23" s="959">
        <f>F23-3</f>
        <v/>
      </c>
      <c r="J23" s="959">
        <f>IF(I23&gt;0, I23,0)</f>
        <v/>
      </c>
      <c r="K23" s="959">
        <f>J23*$L23</f>
        <v/>
      </c>
      <c r="L23" s="492" t="n">
        <v>1.333333333333333</v>
      </c>
      <c r="M23" s="420" t="n"/>
      <c r="N23" s="420" t="n"/>
      <c r="O23" s="420" t="n"/>
      <c r="P23" s="420" t="n"/>
      <c r="Q23" s="420" t="n"/>
      <c r="R23" s="420" t="n"/>
      <c r="S23" s="420" t="n"/>
      <c r="T23" s="420" t="n"/>
      <c r="U23" s="420" t="n"/>
      <c r="V23" s="420" t="n"/>
      <c r="W23" s="420" t="n"/>
      <c r="X23" s="420" t="n"/>
      <c r="Y23" s="420" t="n"/>
      <c r="Z23" s="420" t="n"/>
    </row>
    <row r="24" ht="15.75" customHeight="1" s="709">
      <c r="A24" s="913" t="inlineStr">
        <is>
          <t xml:space="preserve"> - Q-Mart</t>
        </is>
      </c>
      <c r="B24" s="914">
        <f>'Development by Block'!AC15</f>
        <v/>
      </c>
      <c r="C24" s="937" t="n"/>
      <c r="D24" s="936">
        <f>80000/(8/3)</f>
        <v/>
      </c>
      <c r="E24" s="968" t="n"/>
      <c r="F24" s="955">
        <f>B24/D24</f>
        <v/>
      </c>
      <c r="G24" s="419" t="n"/>
      <c r="H24" s="958">
        <f>IF(F24&gt;3,1,0)</f>
        <v/>
      </c>
      <c r="I24" s="959">
        <f>F24-3</f>
        <v/>
      </c>
      <c r="J24" s="959">
        <f>IF(I24&gt;0, I24,0)</f>
        <v/>
      </c>
      <c r="K24" s="959">
        <f>J24*$L24</f>
        <v/>
      </c>
      <c r="L24" s="492" t="n">
        <v>1.333333333333333</v>
      </c>
      <c r="M24" s="420" t="n"/>
      <c r="N24" s="420" t="n"/>
      <c r="O24" s="420" t="n"/>
      <c r="P24" s="420" t="n"/>
      <c r="Q24" s="420" t="n"/>
      <c r="R24" s="420" t="n"/>
      <c r="S24" s="420" t="n"/>
      <c r="T24" s="420" t="n"/>
      <c r="U24" s="420" t="n"/>
      <c r="V24" s="420" t="n"/>
      <c r="W24" s="420" t="n"/>
      <c r="X24" s="420" t="n"/>
      <c r="Y24" s="420" t="n"/>
      <c r="Z24" s="420" t="n"/>
    </row>
    <row r="25" ht="15.75" customHeight="1" s="709">
      <c r="A25" s="907" t="inlineStr">
        <is>
          <t>Community Facilities</t>
        </is>
      </c>
      <c r="B25" s="950">
        <f>'Development by Block'!AC16</f>
        <v/>
      </c>
      <c r="C25" s="951" t="n"/>
      <c r="D25" s="952" t="n"/>
      <c r="E25" s="952" t="n"/>
      <c r="F25" s="953" t="n"/>
      <c r="G25" s="969" t="n"/>
      <c r="H25" s="970">
        <f>SUM(H5:H24)</f>
        <v/>
      </c>
      <c r="I25" s="971" t="inlineStr">
        <is>
          <t>Types of Properties are Oversupplied</t>
        </is>
      </c>
      <c r="J25" s="972" t="n"/>
      <c r="K25" s="972" t="n"/>
      <c r="L25" s="973" t="n"/>
      <c r="M25" s="420" t="n"/>
      <c r="N25" s="420" t="n"/>
      <c r="O25" s="420" t="n"/>
      <c r="P25" s="420" t="n"/>
      <c r="Q25" s="420" t="n"/>
      <c r="R25" s="420" t="n"/>
      <c r="S25" s="420" t="n"/>
      <c r="T25" s="420" t="n"/>
      <c r="U25" s="420" t="n"/>
      <c r="V25" s="420" t="n"/>
      <c r="W25" s="420" t="n"/>
      <c r="X25" s="420" t="n"/>
      <c r="Y25" s="420" t="n"/>
      <c r="Z25" s="420" t="n"/>
    </row>
    <row r="26" ht="15.75" customHeight="1" s="709">
      <c r="A26" s="913" t="inlineStr">
        <is>
          <t xml:space="preserve"> - York Dry Goods/Community Facilities</t>
        </is>
      </c>
      <c r="B26" s="914">
        <f>Costs!B26</f>
        <v/>
      </c>
      <c r="C26" s="937" t="n"/>
      <c r="D26" s="936" t="inlineStr">
        <is>
          <t xml:space="preserve">  N/A  </t>
        </is>
      </c>
      <c r="E26" s="954" t="n"/>
      <c r="F26" s="955" t="inlineStr">
        <is>
          <t xml:space="preserve">  N/A  </t>
        </is>
      </c>
      <c r="G26" s="419" t="n"/>
      <c r="H26" s="913" t="n"/>
      <c r="I26" s="419" t="n"/>
      <c r="J26" s="419" t="n"/>
      <c r="K26" s="419" t="n"/>
      <c r="L26" s="419" t="n"/>
      <c r="M26" s="420" t="n"/>
      <c r="N26" s="420" t="n"/>
      <c r="O26" s="420" t="n"/>
      <c r="P26" s="420" t="n"/>
      <c r="Q26" s="420" t="n"/>
      <c r="R26" s="420" t="n"/>
      <c r="S26" s="420" t="n"/>
      <c r="T26" s="420" t="n"/>
      <c r="U26" s="420" t="n"/>
      <c r="V26" s="420" t="n"/>
      <c r="W26" s="420" t="n"/>
      <c r="X26" s="420" t="n"/>
      <c r="Y26" s="420" t="n"/>
      <c r="Z26" s="420" t="n"/>
    </row>
    <row r="27" ht="15.75" customHeight="1" s="709">
      <c r="A27" s="913" t="inlineStr">
        <is>
          <t xml:space="preserve"> - York Dry Goods/Univ. &amp; Artist Studio </t>
        </is>
      </c>
      <c r="B27" s="914">
        <f>Costs!B27</f>
        <v/>
      </c>
      <c r="C27" s="937" t="n"/>
      <c r="D27" s="936" t="inlineStr">
        <is>
          <t xml:space="preserve">  N/A  </t>
        </is>
      </c>
      <c r="E27" s="954" t="n"/>
      <c r="F27" s="955" t="inlineStr">
        <is>
          <t xml:space="preserve">  N/A  </t>
        </is>
      </c>
      <c r="G27" s="419" t="n"/>
      <c r="H27" s="913" t="n"/>
      <c r="I27" s="419" t="n"/>
      <c r="J27" s="419" t="n"/>
      <c r="K27" s="419" t="n"/>
      <c r="L27" s="419" t="n"/>
      <c r="M27" s="420" t="n"/>
      <c r="N27" s="420" t="n"/>
      <c r="O27" s="420" t="n"/>
      <c r="P27" s="420" t="n"/>
      <c r="Q27" s="420" t="n"/>
      <c r="R27" s="420" t="n"/>
      <c r="S27" s="420" t="n"/>
      <c r="T27" s="420" t="n"/>
      <c r="U27" s="420" t="n"/>
      <c r="V27" s="420" t="n"/>
      <c r="W27" s="420" t="n"/>
      <c r="X27" s="420" t="n"/>
      <c r="Y27" s="420" t="n"/>
      <c r="Z27" s="420" t="n"/>
    </row>
    <row r="28" ht="15.75" customHeight="1" s="709">
      <c r="A28" s="913" t="inlineStr">
        <is>
          <t xml:space="preserve"> - Victorian Row/Univ. &amp; Artist Studios</t>
        </is>
      </c>
      <c r="B28" s="914">
        <f>Costs!B28</f>
        <v/>
      </c>
      <c r="C28" s="937" t="n"/>
      <c r="D28" s="936" t="inlineStr">
        <is>
          <t xml:space="preserve">  N/A  </t>
        </is>
      </c>
      <c r="E28" s="954" t="n"/>
      <c r="F28" s="955" t="inlineStr">
        <is>
          <t xml:space="preserve">  N/A  </t>
        </is>
      </c>
      <c r="G28" s="419" t="n"/>
      <c r="H28" s="913" t="n"/>
      <c r="I28" s="419" t="n"/>
      <c r="J28" s="419" t="n"/>
      <c r="K28" s="419" t="n"/>
      <c r="L28" s="419" t="n"/>
      <c r="M28" s="420" t="n"/>
      <c r="N28" s="420" t="n"/>
      <c r="O28" s="420" t="n"/>
      <c r="P28" s="420" t="n"/>
      <c r="Q28" s="420" t="n"/>
      <c r="R28" s="420" t="n"/>
      <c r="S28" s="420" t="n"/>
      <c r="T28" s="420" t="n"/>
      <c r="U28" s="420" t="n"/>
      <c r="V28" s="420" t="n"/>
      <c r="W28" s="420" t="n"/>
      <c r="X28" s="420" t="n"/>
      <c r="Y28" s="420" t="n"/>
      <c r="Z28" s="420" t="n"/>
    </row>
    <row r="29" ht="15.75" customHeight="1" s="709">
      <c r="A29" s="907" t="inlineStr">
        <is>
          <t>Amenities</t>
        </is>
      </c>
      <c r="B29" s="950">
        <f>'Development by Block'!AC20</f>
        <v/>
      </c>
      <c r="C29" s="951" t="n"/>
      <c r="D29" s="952" t="n"/>
      <c r="E29" s="952" t="n"/>
      <c r="F29" s="953" t="n"/>
      <c r="G29" s="419" t="n"/>
      <c r="H29" s="913" t="n"/>
      <c r="I29" s="419" t="n"/>
      <c r="J29" s="419" t="n"/>
      <c r="K29" s="419" t="n"/>
      <c r="L29" s="419" t="n"/>
      <c r="M29" s="420" t="n"/>
      <c r="N29" s="420" t="n"/>
      <c r="O29" s="420" t="n"/>
      <c r="P29" s="420" t="n"/>
      <c r="Q29" s="420" t="n"/>
      <c r="R29" s="420" t="n"/>
      <c r="S29" s="420" t="n"/>
      <c r="T29" s="420" t="n"/>
      <c r="U29" s="420" t="n"/>
      <c r="V29" s="420" t="n"/>
      <c r="W29" s="420" t="n"/>
      <c r="X29" s="420" t="n"/>
      <c r="Y29" s="420" t="n"/>
      <c r="Z29" s="420" t="n"/>
    </row>
    <row r="30" ht="15.75" customHeight="1" s="709">
      <c r="A30" s="913" t="inlineStr">
        <is>
          <t xml:space="preserve"> - Park/Plaza</t>
        </is>
      </c>
      <c r="B30" s="914">
        <f>'Development by Block'!AC21</f>
        <v/>
      </c>
      <c r="C30" s="937" t="n"/>
      <c r="D30" s="936" t="inlineStr">
        <is>
          <t xml:space="preserve">  N/A  </t>
        </is>
      </c>
      <c r="E30" s="954" t="n"/>
      <c r="F30" s="955" t="inlineStr">
        <is>
          <t xml:space="preserve">  N/A  </t>
        </is>
      </c>
      <c r="G30" s="419" t="n"/>
      <c r="H30" s="913" t="n"/>
      <c r="I30" s="419" t="n"/>
      <c r="J30" s="419" t="n"/>
      <c r="K30" s="419" t="n"/>
      <c r="L30" s="419" t="n"/>
      <c r="M30" s="420" t="n"/>
      <c r="N30" s="420" t="n"/>
      <c r="O30" s="420" t="n"/>
      <c r="P30" s="420" t="n"/>
      <c r="Q30" s="420" t="n"/>
      <c r="R30" s="420" t="n"/>
      <c r="S30" s="420" t="n"/>
      <c r="T30" s="420" t="n"/>
      <c r="U30" s="420" t="n"/>
      <c r="V30" s="420" t="n"/>
      <c r="W30" s="420" t="n"/>
      <c r="X30" s="420" t="n"/>
      <c r="Y30" s="420" t="n"/>
      <c r="Z30" s="420" t="n"/>
    </row>
    <row r="31" ht="15.75" customHeight="1" s="709">
      <c r="A31" s="913" t="inlineStr">
        <is>
          <t xml:space="preserve"> - Sports Fields &amp; Courts</t>
        </is>
      </c>
      <c r="B31" s="914">
        <f>'Development by Block'!AC22</f>
        <v/>
      </c>
      <c r="C31" s="937" t="n"/>
      <c r="D31" s="936" t="inlineStr">
        <is>
          <t xml:space="preserve">  N/A  </t>
        </is>
      </c>
      <c r="E31" s="954" t="n"/>
      <c r="F31" s="955" t="inlineStr">
        <is>
          <t xml:space="preserve">  N/A  </t>
        </is>
      </c>
      <c r="G31" s="419" t="n"/>
      <c r="H31" s="913" t="n"/>
      <c r="I31" s="419" t="n"/>
      <c r="J31" s="419" t="n"/>
      <c r="K31" s="419" t="n"/>
      <c r="L31" s="419" t="n"/>
      <c r="M31" s="420" t="n"/>
      <c r="N31" s="420" t="n"/>
      <c r="O31" s="420" t="n"/>
      <c r="P31" s="420" t="n"/>
      <c r="Q31" s="420" t="n"/>
      <c r="R31" s="420" t="n"/>
      <c r="S31" s="420" t="n"/>
      <c r="T31" s="420" t="n"/>
      <c r="U31" s="420" t="n"/>
      <c r="V31" s="420" t="n"/>
      <c r="W31" s="420" t="n"/>
      <c r="X31" s="420" t="n"/>
      <c r="Y31" s="420" t="n"/>
      <c r="Z31" s="420" t="n"/>
    </row>
    <row r="32" ht="15.75" customHeight="1" s="709">
      <c r="A32" s="913" t="inlineStr">
        <is>
          <t xml:space="preserve"> - Skate Park</t>
        </is>
      </c>
      <c r="B32" s="914">
        <f>'Development by Block'!AC23</f>
        <v/>
      </c>
      <c r="C32" s="937" t="n"/>
      <c r="D32" s="936" t="inlineStr">
        <is>
          <t xml:space="preserve">  N/A  </t>
        </is>
      </c>
      <c r="E32" s="954" t="n"/>
      <c r="F32" s="955" t="inlineStr">
        <is>
          <t xml:space="preserve">  N/A  </t>
        </is>
      </c>
      <c r="G32" s="419" t="n"/>
      <c r="H32" s="913" t="n"/>
      <c r="I32" s="419" t="n"/>
      <c r="J32" s="419" t="n"/>
      <c r="K32" s="419" t="n"/>
      <c r="L32" s="419" t="n"/>
      <c r="M32" s="420" t="n"/>
      <c r="N32" s="420" t="n"/>
      <c r="O32" s="420" t="n"/>
      <c r="P32" s="420" t="n"/>
      <c r="Q32" s="420" t="n"/>
      <c r="R32" s="420" t="n"/>
      <c r="S32" s="420" t="n"/>
      <c r="T32" s="420" t="n"/>
      <c r="U32" s="420" t="n"/>
      <c r="V32" s="420" t="n"/>
      <c r="W32" s="420" t="n"/>
      <c r="X32" s="420" t="n"/>
      <c r="Y32" s="420" t="n"/>
      <c r="Z32" s="420" t="n"/>
    </row>
    <row r="33" ht="15.75" customHeight="1" s="709">
      <c r="A33" s="907" t="inlineStr">
        <is>
          <t>Parking</t>
        </is>
      </c>
      <c r="B33" s="950">
        <f>'Development by Block'!AC24</f>
        <v/>
      </c>
      <c r="C33" s="951" t="n"/>
      <c r="D33" s="952" t="n"/>
      <c r="E33" s="952" t="n"/>
      <c r="F33" s="953" t="n"/>
      <c r="G33" s="419" t="n"/>
      <c r="H33" s="913" t="n"/>
      <c r="I33" s="419" t="n"/>
      <c r="J33" s="419" t="n"/>
      <c r="K33" s="419" t="n"/>
      <c r="L33" s="419" t="n"/>
      <c r="M33" s="420" t="n"/>
      <c r="N33" s="420" t="n"/>
      <c r="O33" s="420" t="n"/>
      <c r="P33" s="420" t="n"/>
      <c r="Q33" s="420" t="n"/>
      <c r="R33" s="420" t="n"/>
      <c r="S33" s="420" t="n"/>
      <c r="T33" s="420" t="n"/>
      <c r="U33" s="420" t="n"/>
      <c r="V33" s="420" t="n"/>
      <c r="W33" s="420" t="n"/>
      <c r="X33" s="420" t="n"/>
      <c r="Y33" s="420" t="n"/>
      <c r="Z33" s="420" t="n"/>
    </row>
    <row r="34" ht="15.75" customHeight="1" s="709">
      <c r="A34" s="913" t="inlineStr">
        <is>
          <t xml:space="preserve"> - Residential Parking: Included In Structure</t>
        </is>
      </c>
      <c r="B34" s="914">
        <f>'Development by Block'!AC25</f>
        <v/>
      </c>
      <c r="C34" s="937" t="n"/>
      <c r="D34" s="936" t="inlineStr">
        <is>
          <t xml:space="preserve">  N/A  </t>
        </is>
      </c>
      <c r="E34" s="954" t="n"/>
      <c r="F34" s="955" t="inlineStr">
        <is>
          <t xml:space="preserve">  N/A  </t>
        </is>
      </c>
      <c r="G34" s="419" t="n"/>
      <c r="H34" s="913" t="n"/>
      <c r="I34" s="419" t="n"/>
      <c r="J34" s="419" t="n"/>
      <c r="K34" s="419" t="n"/>
      <c r="L34" s="419" t="n"/>
      <c r="M34" s="420" t="n"/>
      <c r="N34" s="420" t="n"/>
      <c r="O34" s="420" t="n"/>
      <c r="P34" s="420" t="n"/>
      <c r="Q34" s="420" t="n"/>
      <c r="R34" s="420" t="n"/>
      <c r="S34" s="420" t="n"/>
      <c r="T34" s="420" t="n"/>
      <c r="U34" s="420" t="n"/>
      <c r="V34" s="420" t="n"/>
      <c r="W34" s="420" t="n"/>
      <c r="X34" s="420" t="n"/>
      <c r="Y34" s="420" t="n"/>
      <c r="Z34" s="420" t="n"/>
    </row>
    <row r="35" ht="15.75" customHeight="1" s="709">
      <c r="A35" s="913" t="inlineStr">
        <is>
          <t xml:space="preserve"> - Neighborhood Retail Surface Parking</t>
        </is>
      </c>
      <c r="B35" s="914">
        <f>'Development by Block'!AC26</f>
        <v/>
      </c>
      <c r="C35" s="937" t="n"/>
      <c r="D35" s="936" t="inlineStr">
        <is>
          <t xml:space="preserve">  N/A  </t>
        </is>
      </c>
      <c r="E35" s="954" t="n"/>
      <c r="F35" s="955" t="inlineStr">
        <is>
          <t xml:space="preserve">  N/A  </t>
        </is>
      </c>
      <c r="G35" s="419" t="n"/>
      <c r="H35" s="913" t="n"/>
      <c r="I35" s="419" t="n"/>
      <c r="J35" s="419" t="n"/>
      <c r="K35" s="419" t="n"/>
      <c r="L35" s="419" t="n"/>
      <c r="M35" s="420" t="n"/>
      <c r="N35" s="420" t="n"/>
      <c r="O35" s="420" t="n"/>
      <c r="P35" s="420" t="n"/>
      <c r="Q35" s="420" t="n"/>
      <c r="R35" s="420" t="n"/>
      <c r="S35" s="420" t="n"/>
      <c r="T35" s="420" t="n"/>
      <c r="U35" s="420" t="n"/>
      <c r="V35" s="420" t="n"/>
      <c r="W35" s="420" t="n"/>
      <c r="X35" s="420" t="n"/>
      <c r="Y35" s="420" t="n"/>
      <c r="Z35" s="420" t="n"/>
    </row>
    <row r="36" ht="15.75" customHeight="1" s="709">
      <c r="A36" s="913" t="inlineStr">
        <is>
          <t xml:space="preserve"> - Low-Rise Office Structured Parking (3 levels)</t>
        </is>
      </c>
      <c r="B36" s="914">
        <f>'Development by Block'!AC27</f>
        <v/>
      </c>
      <c r="C36" s="937" t="n"/>
      <c r="D36" s="936" t="inlineStr">
        <is>
          <t xml:space="preserve">  N/A  </t>
        </is>
      </c>
      <c r="E36" s="954" t="n"/>
      <c r="F36" s="955" t="inlineStr">
        <is>
          <t xml:space="preserve">  N/A  </t>
        </is>
      </c>
      <c r="G36" s="419" t="n"/>
      <c r="H36" s="913" t="n"/>
      <c r="I36" s="419" t="n"/>
      <c r="J36" s="419" t="n"/>
      <c r="K36" s="419" t="n"/>
      <c r="L36" s="419" t="n"/>
      <c r="M36" s="420" t="n"/>
      <c r="N36" s="420" t="n"/>
      <c r="O36" s="420" t="n"/>
      <c r="P36" s="420" t="n"/>
      <c r="Q36" s="420" t="n"/>
      <c r="R36" s="420" t="n"/>
      <c r="S36" s="420" t="n"/>
      <c r="T36" s="420" t="n"/>
      <c r="U36" s="420" t="n"/>
      <c r="V36" s="420" t="n"/>
      <c r="W36" s="420" t="n"/>
      <c r="X36" s="420" t="n"/>
      <c r="Y36" s="420" t="n"/>
      <c r="Z36" s="420" t="n"/>
    </row>
    <row r="37" ht="15.75" customHeight="1" s="709">
      <c r="A37" s="913" t="inlineStr">
        <is>
          <t xml:space="preserve"> - Mid-Rise Office Structured Parking (5 levels)</t>
        </is>
      </c>
      <c r="B37" s="914">
        <f>'Development by Block'!AC28</f>
        <v/>
      </c>
      <c r="C37" s="937" t="n"/>
      <c r="D37" s="936" t="inlineStr">
        <is>
          <t xml:space="preserve">  N/A  </t>
        </is>
      </c>
      <c r="E37" s="954" t="n"/>
      <c r="F37" s="955" t="inlineStr">
        <is>
          <t xml:space="preserve">  N/A  </t>
        </is>
      </c>
      <c r="G37" s="419" t="n"/>
      <c r="H37" s="913" t="n"/>
      <c r="I37" s="419" t="n"/>
      <c r="J37" s="419" t="n"/>
      <c r="K37" s="419" t="n"/>
      <c r="L37" s="419" t="n"/>
      <c r="M37" s="420" t="n"/>
      <c r="N37" s="420" t="n"/>
      <c r="O37" s="420" t="n"/>
      <c r="P37" s="420" t="n"/>
      <c r="Q37" s="420" t="n"/>
      <c r="R37" s="420" t="n"/>
      <c r="S37" s="420" t="n"/>
      <c r="T37" s="420" t="n"/>
      <c r="U37" s="420" t="n"/>
      <c r="V37" s="420" t="n"/>
      <c r="W37" s="420" t="n"/>
      <c r="X37" s="420" t="n"/>
      <c r="Y37" s="420" t="n"/>
      <c r="Z37" s="420" t="n"/>
    </row>
    <row r="38" ht="15.75" customHeight="1" s="709">
      <c r="A38" s="913" t="inlineStr">
        <is>
          <t xml:space="preserve"> - Supermarket Parking </t>
        </is>
      </c>
      <c r="B38" s="914">
        <f>'Development by Block'!AC29</f>
        <v/>
      </c>
      <c r="C38" s="937" t="n"/>
      <c r="D38" s="936" t="inlineStr">
        <is>
          <t xml:space="preserve">  N/A  </t>
        </is>
      </c>
      <c r="E38" s="954" t="n"/>
      <c r="F38" s="955" t="inlineStr">
        <is>
          <t xml:space="preserve">  N/A  </t>
        </is>
      </c>
      <c r="G38" s="419" t="n"/>
      <c r="H38" s="913" t="n"/>
      <c r="I38" s="419" t="n"/>
      <c r="J38" s="419" t="n"/>
      <c r="K38" s="419" t="n"/>
      <c r="L38" s="419" t="n"/>
      <c r="M38" s="420" t="n"/>
      <c r="N38" s="420" t="n"/>
      <c r="O38" s="420" t="n"/>
      <c r="P38" s="420" t="n"/>
      <c r="Q38" s="420" t="n"/>
      <c r="R38" s="420" t="n"/>
      <c r="S38" s="420" t="n"/>
      <c r="T38" s="420" t="n"/>
      <c r="U38" s="420" t="n"/>
      <c r="V38" s="420" t="n"/>
      <c r="W38" s="420" t="n"/>
      <c r="X38" s="420" t="n"/>
      <c r="Y38" s="420" t="n"/>
      <c r="Z38" s="420" t="n"/>
    </row>
    <row r="39" ht="15.75" customHeight="1" s="709">
      <c r="A39" s="913" t="inlineStr">
        <is>
          <t xml:space="preserve"> - Q-Mart Structured Parking</t>
        </is>
      </c>
      <c r="B39" s="914">
        <f>'Development by Block'!AC30</f>
        <v/>
      </c>
      <c r="C39" s="937" t="n"/>
      <c r="D39" s="937" t="inlineStr">
        <is>
          <t xml:space="preserve">  N/A  </t>
        </is>
      </c>
      <c r="E39" s="954" t="n"/>
      <c r="F39" s="955" t="inlineStr">
        <is>
          <t xml:space="preserve">  N/A  </t>
        </is>
      </c>
      <c r="G39" s="419" t="n"/>
      <c r="H39" s="913" t="n"/>
      <c r="I39" s="419" t="n"/>
      <c r="J39" s="419" t="n"/>
      <c r="K39" s="419" t="n"/>
      <c r="L39" s="419" t="n"/>
      <c r="M39" s="420" t="n"/>
      <c r="N39" s="420" t="n"/>
      <c r="O39" s="420" t="n"/>
      <c r="P39" s="420" t="n"/>
      <c r="Q39" s="420" t="n"/>
      <c r="R39" s="420" t="n"/>
      <c r="S39" s="420" t="n"/>
      <c r="T39" s="420" t="n"/>
      <c r="U39" s="420" t="n"/>
      <c r="V39" s="420" t="n"/>
      <c r="W39" s="420" t="n"/>
      <c r="X39" s="420" t="n"/>
      <c r="Y39" s="420" t="n"/>
      <c r="Z39" s="420" t="n"/>
    </row>
    <row r="40" ht="15.75" customHeight="1" s="709">
      <c r="A40" s="974" t="inlineStr">
        <is>
          <t>Exceeds Demand:</t>
        </is>
      </c>
      <c r="B40" s="512" t="n"/>
      <c r="C40" s="512" t="n"/>
      <c r="D40" s="975" t="n"/>
      <c r="E40" s="976" t="n"/>
      <c r="F40" s="977">
        <f>IF(H25&gt;0,"CAUTION",0)</f>
        <v/>
      </c>
      <c r="G40" s="419" t="n"/>
      <c r="H40" s="913" t="n"/>
      <c r="I40" s="419" t="n"/>
      <c r="J40" s="419" t="n"/>
      <c r="K40" s="419" t="n"/>
      <c r="L40" s="419" t="n"/>
      <c r="M40" s="420" t="n"/>
      <c r="N40" s="420" t="n"/>
      <c r="O40" s="420" t="n"/>
      <c r="P40" s="420" t="n"/>
      <c r="Q40" s="420" t="n"/>
      <c r="R40" s="420" t="n"/>
      <c r="S40" s="420" t="n"/>
      <c r="T40" s="420" t="n"/>
      <c r="U40" s="420" t="n"/>
      <c r="V40" s="420" t="n"/>
      <c r="W40" s="420" t="n"/>
      <c r="X40" s="420" t="n"/>
      <c r="Y40" s="420" t="n"/>
      <c r="Z40" s="420" t="n"/>
    </row>
    <row r="41" ht="12" customHeight="1" s="709">
      <c r="A41" s="746" t="n"/>
      <c r="B41" s="2" t="n"/>
      <c r="C41" s="2" t="n"/>
      <c r="D41" s="748" t="n"/>
      <c r="E41" s="748" t="n"/>
      <c r="F41" s="933" t="n"/>
      <c r="G41" s="2" t="n"/>
      <c r="H41" s="746" t="n"/>
      <c r="I41" s="2" t="n"/>
      <c r="J41" s="2" t="n"/>
      <c r="K41" s="2" t="n"/>
      <c r="L41" s="2" t="n"/>
    </row>
    <row r="42" hidden="1" ht="12" customHeight="1" s="709">
      <c r="A42" s="746" t="n"/>
      <c r="B42" s="2" t="n"/>
      <c r="C42" s="2" t="n"/>
      <c r="D42" s="748" t="n"/>
      <c r="E42" s="748" t="n"/>
      <c r="F42" s="933" t="n"/>
      <c r="G42" s="2" t="n"/>
      <c r="H42" s="746" t="n"/>
      <c r="I42" s="2" t="n"/>
      <c r="J42" s="2" t="n"/>
      <c r="K42" s="2" t="n"/>
      <c r="L42" s="2" t="n"/>
    </row>
    <row r="43" hidden="1" ht="12" customHeight="1" s="709">
      <c r="A43" s="746" t="n"/>
      <c r="B43" s="2" t="n"/>
      <c r="C43" s="2" t="n"/>
      <c r="D43" s="748" t="n"/>
      <c r="E43" s="748" t="n"/>
      <c r="F43" s="746" t="n"/>
      <c r="G43" s="2" t="n"/>
      <c r="H43" s="746" t="n"/>
      <c r="I43" s="2" t="n"/>
      <c r="J43" s="2" t="n"/>
      <c r="K43" s="2" t="n"/>
      <c r="L43" s="2" t="n"/>
    </row>
    <row r="44" hidden="1" ht="12" customHeight="1" s="709">
      <c r="A44" s="746" t="n"/>
      <c r="B44" s="2" t="n"/>
      <c r="C44" s="2" t="n"/>
      <c r="D44" s="748" t="n"/>
      <c r="E44" s="748" t="n"/>
      <c r="F44" s="933" t="n"/>
      <c r="G44" s="2" t="n"/>
      <c r="H44" s="746" t="n"/>
      <c r="I44" s="2" t="n"/>
      <c r="J44" s="2" t="n"/>
      <c r="K44" s="2" t="n"/>
      <c r="L44" s="2" t="n"/>
    </row>
    <row r="45" hidden="1" ht="13.5" customHeight="1" s="709">
      <c r="A45" s="447" t="n"/>
      <c r="B45" s="447" t="n"/>
      <c r="C45" s="447" t="n"/>
      <c r="D45" s="447" t="n"/>
      <c r="E45" s="447" t="n"/>
      <c r="F45" s="447" t="n"/>
      <c r="G45" s="447" t="n"/>
      <c r="H45" s="978" t="n"/>
      <c r="I45" s="447" t="n"/>
      <c r="J45" s="447" t="n"/>
      <c r="K45" s="447" t="n"/>
      <c r="L45" s="447" t="n"/>
    </row>
    <row r="46" hidden="1" ht="13.5" customHeight="1" s="709">
      <c r="A46" s="447" t="n"/>
      <c r="B46" s="447" t="n"/>
      <c r="C46" s="447" t="n"/>
      <c r="D46" s="447" t="n"/>
      <c r="E46" s="447" t="n"/>
      <c r="F46" s="447" t="n"/>
      <c r="G46" s="447" t="n"/>
      <c r="H46" s="978" t="n"/>
      <c r="I46" s="447" t="n"/>
      <c r="J46" s="447" t="n"/>
      <c r="K46" s="447" t="n"/>
      <c r="L46" s="447" t="n"/>
    </row>
    <row r="47" hidden="1" ht="13.5" customHeight="1" s="709">
      <c r="A47" s="447" t="n"/>
      <c r="B47" s="447" t="n"/>
      <c r="C47" s="447" t="n"/>
      <c r="D47" s="447" t="n"/>
      <c r="E47" s="447" t="n"/>
      <c r="F47" s="447" t="n"/>
      <c r="G47" s="447" t="n"/>
      <c r="H47" s="978" t="n"/>
      <c r="I47" s="447" t="n"/>
      <c r="J47" s="447" t="n"/>
      <c r="K47" s="447" t="n"/>
      <c r="L47" s="447" t="n"/>
    </row>
    <row r="48" hidden="1" ht="13.5" customHeight="1" s="709">
      <c r="A48" s="447" t="n"/>
      <c r="B48" s="447" t="n"/>
      <c r="C48" s="447" t="n"/>
      <c r="D48" s="447" t="n"/>
      <c r="E48" s="447" t="n"/>
      <c r="F48" s="447" t="n"/>
      <c r="G48" s="447" t="n"/>
      <c r="H48" s="978" t="n"/>
      <c r="I48" s="447" t="n"/>
      <c r="J48" s="447" t="n"/>
      <c r="K48" s="447" t="n"/>
      <c r="L48" s="447" t="n"/>
    </row>
    <row r="49" hidden="1" ht="13.5" customHeight="1" s="709">
      <c r="A49" s="447" t="n"/>
      <c r="B49" s="447" t="n"/>
      <c r="C49" s="447" t="n"/>
      <c r="D49" s="447" t="n"/>
      <c r="E49" s="447" t="n"/>
      <c r="F49" s="447" t="n"/>
      <c r="G49" s="447" t="n"/>
      <c r="H49" s="978" t="n"/>
      <c r="I49" s="447" t="n"/>
      <c r="J49" s="447" t="n"/>
      <c r="K49" s="447" t="n"/>
      <c r="L49" s="447" t="n"/>
    </row>
    <row r="50" hidden="1" ht="13.5" customHeight="1" s="709">
      <c r="A50" s="447" t="n"/>
      <c r="B50" s="447" t="n"/>
      <c r="C50" s="447" t="n"/>
      <c r="D50" s="447" t="n"/>
      <c r="E50" s="447" t="n"/>
      <c r="F50" s="447" t="n"/>
      <c r="G50" s="447" t="n"/>
      <c r="H50" s="978" t="n"/>
      <c r="I50" s="447" t="n"/>
      <c r="J50" s="447" t="n"/>
      <c r="K50" s="447" t="n"/>
      <c r="L50" s="447" t="n"/>
    </row>
    <row r="51" hidden="1" ht="13.5" customHeight="1" s="709">
      <c r="A51" s="447" t="n"/>
      <c r="B51" s="447" t="n"/>
      <c r="C51" s="447" t="n"/>
      <c r="D51" s="447" t="n"/>
      <c r="E51" s="447" t="n"/>
      <c r="F51" s="447" t="n"/>
      <c r="G51" s="447" t="n"/>
      <c r="H51" s="978" t="n"/>
      <c r="I51" s="447" t="n"/>
      <c r="J51" s="447" t="n"/>
      <c r="K51" s="447" t="n"/>
      <c r="L51" s="447" t="n"/>
    </row>
    <row r="52" hidden="1" ht="13.5" customHeight="1" s="709">
      <c r="A52" s="447" t="n"/>
      <c r="B52" s="447" t="n"/>
      <c r="C52" s="447" t="n"/>
      <c r="D52" s="447" t="n"/>
      <c r="E52" s="447" t="n"/>
      <c r="F52" s="447" t="n"/>
      <c r="G52" s="447" t="n"/>
      <c r="H52" s="978" t="n"/>
      <c r="I52" s="447" t="n"/>
      <c r="J52" s="447" t="n"/>
      <c r="K52" s="447" t="n"/>
      <c r="L52" s="447" t="n"/>
    </row>
    <row r="53" hidden="1" ht="13.5" customHeight="1" s="709">
      <c r="A53" s="447" t="n"/>
      <c r="B53" s="447" t="n"/>
      <c r="C53" s="447" t="n"/>
      <c r="D53" s="447" t="n"/>
      <c r="E53" s="447" t="n"/>
      <c r="F53" s="447" t="n"/>
      <c r="G53" s="447" t="n"/>
      <c r="H53" s="978" t="n"/>
      <c r="I53" s="447" t="n"/>
      <c r="J53" s="447" t="n"/>
      <c r="K53" s="447" t="n"/>
      <c r="L53" s="447" t="n"/>
    </row>
    <row r="54" hidden="1" ht="13.5" customHeight="1" s="709">
      <c r="A54" s="447" t="n"/>
      <c r="B54" s="447" t="n"/>
      <c r="C54" s="447" t="n"/>
      <c r="D54" s="447" t="n"/>
      <c r="E54" s="447" t="n"/>
      <c r="F54" s="447" t="n"/>
      <c r="G54" s="447" t="n"/>
      <c r="H54" s="978" t="n"/>
      <c r="I54" s="447" t="n"/>
      <c r="J54" s="447" t="n"/>
      <c r="K54" s="447" t="n"/>
      <c r="L54" s="447" t="n"/>
    </row>
    <row r="55" hidden="1" ht="13.5" customHeight="1" s="709">
      <c r="A55" s="447" t="n"/>
      <c r="B55" s="447" t="n"/>
      <c r="C55" s="447" t="n"/>
      <c r="D55" s="447" t="n"/>
      <c r="E55" s="447" t="n"/>
      <c r="F55" s="447" t="n"/>
      <c r="G55" s="447" t="n"/>
      <c r="H55" s="978" t="n"/>
      <c r="I55" s="447" t="n"/>
      <c r="J55" s="447" t="n"/>
      <c r="K55" s="447" t="n"/>
      <c r="L55" s="447" t="n"/>
    </row>
    <row r="56" hidden="1" ht="13.5" customHeight="1" s="709">
      <c r="A56" s="447" t="n"/>
      <c r="B56" s="447" t="n"/>
      <c r="C56" s="447" t="n"/>
      <c r="D56" s="447" t="n"/>
      <c r="E56" s="447" t="n"/>
      <c r="F56" s="447" t="n"/>
      <c r="G56" s="447" t="n"/>
      <c r="H56" s="978" t="n"/>
      <c r="I56" s="447" t="n"/>
      <c r="J56" s="447" t="n"/>
      <c r="K56" s="447" t="n"/>
      <c r="L56" s="447" t="n"/>
    </row>
    <row r="57" hidden="1" ht="13.5" customHeight="1" s="709">
      <c r="A57" s="447" t="n"/>
      <c r="B57" s="447" t="n"/>
      <c r="C57" s="447" t="n"/>
      <c r="D57" s="447" t="n"/>
      <c r="E57" s="447" t="n"/>
      <c r="F57" s="447" t="n"/>
      <c r="G57" s="447" t="n"/>
      <c r="H57" s="978" t="n"/>
      <c r="I57" s="447" t="n"/>
      <c r="J57" s="447" t="n"/>
      <c r="K57" s="447" t="n"/>
      <c r="L57" s="447" t="n"/>
    </row>
    <row r="58" hidden="1" ht="13.5" customHeight="1" s="709">
      <c r="A58" s="447" t="n"/>
      <c r="B58" s="447" t="n"/>
      <c r="C58" s="447" t="n"/>
      <c r="D58" s="447" t="n"/>
      <c r="E58" s="447" t="n"/>
      <c r="F58" s="447" t="n"/>
      <c r="G58" s="447" t="n"/>
      <c r="H58" s="978" t="n"/>
      <c r="I58" s="447" t="n"/>
      <c r="J58" s="447" t="n"/>
      <c r="K58" s="447" t="n"/>
      <c r="L58" s="447" t="n"/>
    </row>
    <row r="59" hidden="1" ht="13.5" customHeight="1" s="709">
      <c r="A59" s="447" t="n"/>
      <c r="B59" s="447" t="n"/>
      <c r="C59" s="447" t="n"/>
      <c r="D59" s="447" t="n"/>
      <c r="E59" s="447" t="n"/>
      <c r="F59" s="447" t="n"/>
      <c r="G59" s="447" t="n"/>
      <c r="H59" s="978" t="n"/>
      <c r="I59" s="447" t="n"/>
      <c r="J59" s="447" t="n"/>
      <c r="K59" s="447" t="n"/>
      <c r="L59" s="447" t="n"/>
    </row>
    <row r="60" hidden="1" ht="13.5" customHeight="1" s="709">
      <c r="A60" s="447" t="n"/>
      <c r="B60" s="447" t="n"/>
      <c r="C60" s="447" t="n"/>
      <c r="D60" s="447" t="n"/>
      <c r="E60" s="447" t="n"/>
      <c r="F60" s="447" t="n"/>
      <c r="G60" s="447" t="n"/>
      <c r="H60" s="978" t="n"/>
      <c r="I60" s="447" t="n"/>
      <c r="J60" s="447" t="n"/>
      <c r="K60" s="447" t="n"/>
      <c r="L60" s="447" t="n"/>
    </row>
    <row r="61" hidden="1" ht="13.5" customHeight="1" s="709">
      <c r="A61" s="447" t="n"/>
      <c r="B61" s="447" t="n"/>
      <c r="C61" s="447" t="n"/>
      <c r="D61" s="447" t="n"/>
      <c r="E61" s="447" t="n"/>
      <c r="F61" s="447" t="n"/>
      <c r="G61" s="447" t="n"/>
      <c r="H61" s="978" t="n"/>
      <c r="I61" s="447" t="n"/>
      <c r="J61" s="447" t="n"/>
      <c r="K61" s="447" t="n"/>
      <c r="L61" s="447" t="n"/>
    </row>
    <row r="62" hidden="1" ht="13.5" customHeight="1" s="709">
      <c r="A62" s="447" t="n"/>
      <c r="B62" s="447" t="n"/>
      <c r="C62" s="447" t="n"/>
      <c r="D62" s="447" t="n"/>
      <c r="E62" s="447" t="n"/>
      <c r="F62" s="447" t="n"/>
      <c r="G62" s="447" t="n"/>
      <c r="H62" s="978" t="n"/>
      <c r="I62" s="447" t="n"/>
      <c r="J62" s="447" t="n"/>
      <c r="K62" s="447" t="n"/>
      <c r="L62" s="447" t="n"/>
    </row>
    <row r="63" hidden="1" ht="13.5" customHeight="1" s="709">
      <c r="A63" s="447" t="n"/>
      <c r="B63" s="447" t="n"/>
      <c r="C63" s="447" t="n"/>
      <c r="D63" s="447" t="n"/>
      <c r="E63" s="447" t="n"/>
      <c r="F63" s="447" t="n"/>
      <c r="G63" s="447" t="n"/>
      <c r="H63" s="978" t="n"/>
      <c r="I63" s="447" t="n"/>
      <c r="J63" s="447" t="n"/>
      <c r="K63" s="447" t="n"/>
      <c r="L63" s="447" t="n"/>
    </row>
    <row r="64" hidden="1" ht="13.5" customHeight="1" s="709">
      <c r="A64" s="447" t="n"/>
      <c r="B64" s="447" t="n"/>
      <c r="C64" s="447" t="n"/>
      <c r="D64" s="447" t="n"/>
      <c r="E64" s="447" t="n"/>
      <c r="F64" s="447" t="n"/>
      <c r="G64" s="447" t="n"/>
      <c r="H64" s="978" t="n"/>
      <c r="I64" s="447" t="n"/>
      <c r="J64" s="447" t="n"/>
      <c r="K64" s="447" t="n"/>
      <c r="L64" s="447" t="n"/>
    </row>
    <row r="65" hidden="1" ht="13.5" customHeight="1" s="709">
      <c r="A65" s="447" t="n"/>
      <c r="B65" s="447" t="n"/>
      <c r="C65" s="447" t="n"/>
      <c r="D65" s="447" t="n"/>
      <c r="E65" s="447" t="n"/>
      <c r="F65" s="447" t="n"/>
      <c r="G65" s="447" t="n"/>
      <c r="H65" s="978" t="n"/>
      <c r="I65" s="447" t="n"/>
      <c r="J65" s="447" t="n"/>
      <c r="K65" s="447" t="n"/>
      <c r="L65" s="447" t="n"/>
    </row>
    <row r="66" hidden="1" ht="13.5" customHeight="1" s="709">
      <c r="A66" s="447" t="n"/>
      <c r="B66" s="447" t="n"/>
      <c r="C66" s="447" t="n"/>
      <c r="D66" s="447" t="n"/>
      <c r="E66" s="447" t="n"/>
      <c r="F66" s="447" t="n"/>
      <c r="G66" s="447" t="n"/>
      <c r="H66" s="978" t="n"/>
      <c r="I66" s="447" t="n"/>
      <c r="J66" s="447" t="n"/>
      <c r="K66" s="447" t="n"/>
      <c r="L66" s="447" t="n"/>
    </row>
    <row r="67" ht="13.5" customHeight="1" s="709">
      <c r="A67" s="447" t="n"/>
      <c r="B67" s="447" t="n"/>
      <c r="C67" s="447" t="n"/>
      <c r="D67" s="447" t="n"/>
      <c r="E67" s="447" t="n"/>
      <c r="F67" s="447" t="n"/>
      <c r="G67" s="447" t="n"/>
      <c r="H67" s="978" t="n"/>
      <c r="I67" s="447" t="n"/>
      <c r="J67" s="447" t="n"/>
      <c r="K67" s="447" t="n"/>
      <c r="L67" s="447" t="n"/>
    </row>
    <row r="68" ht="13.5" customHeight="1" s="709"/>
    <row r="69" ht="13.5" customHeight="1" s="709">
      <c r="A69" s="447" t="n"/>
      <c r="B69" s="447" t="n"/>
      <c r="C69" s="447" t="n"/>
      <c r="D69" s="447" t="n"/>
      <c r="E69" s="447" t="n"/>
      <c r="F69" s="447" t="n"/>
      <c r="G69" s="447" t="n"/>
      <c r="H69" s="978" t="n"/>
      <c r="I69" s="447" t="n"/>
      <c r="J69" s="447" t="n"/>
      <c r="K69" s="447" t="n"/>
      <c r="L69" s="447" t="n"/>
    </row>
    <row r="70" ht="15.75" customHeight="1" s="709"/>
    <row r="71" ht="15.75" customHeight="1" s="709"/>
    <row r="72" ht="15.75" customHeight="1" s="709"/>
    <row r="73" ht="15.75" customHeight="1" s="709"/>
    <row r="74" ht="15.75" customHeight="1" s="709"/>
    <row r="75" ht="15.75" customHeight="1" s="709"/>
    <row r="76" ht="15.75" customHeight="1" s="709"/>
    <row r="77" ht="15.75" customHeight="1" s="709"/>
    <row r="78" ht="15.75" customHeight="1" s="709"/>
    <row r="79" ht="15.75" customHeight="1" s="709"/>
    <row r="80" ht="15.75" customHeight="1" s="709"/>
    <row r="81" ht="15.75" customHeight="1" s="709"/>
    <row r="82" ht="15.75" customHeight="1" s="709"/>
    <row r="83" ht="15.75" customHeight="1" s="709"/>
    <row r="84" ht="15.75" customHeight="1" s="709"/>
    <row r="85" ht="15.75" customHeight="1" s="709"/>
    <row r="86" ht="15.75" customHeight="1" s="709"/>
    <row r="87" ht="15.75" customHeight="1" s="709"/>
    <row r="88" ht="15.75" customHeight="1" s="709"/>
    <row r="89" ht="15.75" customHeight="1" s="709"/>
    <row r="90" ht="15.75" customHeight="1" s="709"/>
    <row r="91" ht="15.75" customHeight="1" s="709"/>
    <row r="92" ht="15.75" customHeight="1" s="709"/>
    <row r="93" ht="15.75" customHeight="1" s="709"/>
    <row r="94" ht="15.75" customHeight="1" s="709"/>
    <row r="95" ht="15.75" customHeight="1" s="709"/>
    <row r="96" ht="15.75" customHeight="1" s="709"/>
    <row r="97" ht="15.75" customHeight="1" s="709"/>
    <row r="98" ht="15.75" customHeight="1" s="709"/>
    <row r="99" ht="15.75" customHeight="1" s="709"/>
    <row r="100" ht="15.75" customHeight="1" s="709"/>
    <row r="101" ht="15.75" customHeight="1" s="709"/>
    <row r="102" ht="15.75" customHeight="1" s="709"/>
    <row r="103" ht="15.75" customHeight="1" s="709"/>
    <row r="104" ht="15.75" customHeight="1" s="709"/>
    <row r="105" ht="15.75" customHeight="1" s="709"/>
    <row r="106" ht="15.75" customHeight="1" s="709"/>
    <row r="107" ht="15.75" customHeight="1" s="709"/>
    <row r="108" ht="15.75" customHeight="1" s="709"/>
    <row r="109" ht="15.75" customHeight="1" s="709"/>
    <row r="110" ht="15.75" customHeight="1" s="709"/>
    <row r="111" ht="15.75" customHeight="1" s="709"/>
    <row r="112" ht="15.75" customHeight="1" s="709"/>
    <row r="113" ht="15.75" customHeight="1" s="709"/>
    <row r="114" ht="15.75" customHeight="1" s="709"/>
    <row r="115" ht="15.75" customHeight="1" s="709"/>
    <row r="116" ht="15.75" customHeight="1" s="709"/>
    <row r="117" ht="15.75" customHeight="1" s="709"/>
    <row r="118" ht="15.75" customHeight="1" s="709"/>
    <row r="119" ht="15.75" customHeight="1" s="709"/>
    <row r="120" ht="15.75" customHeight="1" s="709"/>
    <row r="121" ht="15.75" customHeight="1" s="709"/>
    <row r="122" ht="15.75" customHeight="1" s="709"/>
    <row r="123" ht="15.75" customHeight="1" s="709"/>
    <row r="124" ht="15.75" customHeight="1" s="709"/>
    <row r="125" ht="15.75" customHeight="1" s="709"/>
    <row r="126" ht="15.75" customHeight="1" s="709"/>
    <row r="127" ht="15.75" customHeight="1" s="709"/>
    <row r="128" ht="15.75" customHeight="1" s="709"/>
    <row r="129" ht="15.75" customHeight="1" s="709"/>
    <row r="130" ht="15.75" customHeight="1" s="709"/>
    <row r="131" ht="15.75" customHeight="1" s="709"/>
    <row r="132" ht="15.75" customHeight="1" s="709"/>
    <row r="133" ht="15.75" customHeight="1" s="709"/>
    <row r="134" ht="15.75" customHeight="1" s="709"/>
    <row r="135" ht="15.75" customHeight="1" s="709"/>
    <row r="136" ht="15.75" customHeight="1" s="709"/>
    <row r="137" ht="15.75" customHeight="1" s="709"/>
    <row r="138" ht="15.75" customHeight="1" s="709"/>
    <row r="139" ht="15.75" customHeight="1" s="709"/>
    <row r="140" ht="15.75" customHeight="1" s="709"/>
    <row r="141" ht="15.75" customHeight="1" s="709"/>
    <row r="142" ht="15.75" customHeight="1" s="709"/>
    <row r="143" ht="15.75" customHeight="1" s="709"/>
    <row r="144" ht="15.75" customHeight="1" s="709"/>
    <row r="145" ht="15.75" customHeight="1" s="709"/>
    <row r="146" ht="15.75" customHeight="1" s="709"/>
    <row r="147" ht="15.75" customHeight="1" s="709"/>
    <row r="148" ht="15.75" customHeight="1" s="709"/>
    <row r="149" ht="15.75" customHeight="1" s="709"/>
    <row r="150" ht="15.75" customHeight="1" s="709"/>
    <row r="151" ht="15.75" customHeight="1" s="709"/>
    <row r="152" ht="15.75" customHeight="1" s="709"/>
    <row r="153" ht="15.75" customHeight="1" s="709"/>
    <row r="154" ht="15.75" customHeight="1" s="709"/>
    <row r="155" ht="15.75" customHeight="1" s="709"/>
    <row r="156" ht="15.75" customHeight="1" s="709"/>
    <row r="157" ht="15.75" customHeight="1" s="709"/>
    <row r="158" ht="15.75" customHeight="1" s="709"/>
    <row r="159" ht="15.75" customHeight="1" s="709"/>
    <row r="160" ht="15.75" customHeight="1" s="709"/>
    <row r="161" ht="15.75" customHeight="1" s="709"/>
    <row r="162" ht="15.75" customHeight="1" s="709"/>
    <row r="163" ht="15.75" customHeight="1" s="709"/>
    <row r="164" ht="15.75" customHeight="1" s="709"/>
    <row r="165" ht="15.75" customHeight="1" s="709"/>
    <row r="166" ht="15.75" customHeight="1" s="709"/>
    <row r="167" ht="15.75" customHeight="1" s="709"/>
    <row r="168" ht="15.75" customHeight="1" s="709"/>
    <row r="169" ht="15.75" customHeight="1" s="709"/>
    <row r="170" ht="15.75" customHeight="1" s="709"/>
    <row r="171" ht="15.75" customHeight="1" s="709"/>
    <row r="172" ht="15.75" customHeight="1" s="709"/>
    <row r="173" ht="15.75" customHeight="1" s="709"/>
    <row r="174" ht="15.75" customHeight="1" s="709"/>
    <row r="175" ht="15.75" customHeight="1" s="709"/>
    <row r="176" ht="15.75" customHeight="1" s="709"/>
    <row r="177" ht="15.75" customHeight="1" s="709"/>
    <row r="178" ht="15.75" customHeight="1" s="709"/>
    <row r="179" ht="15.75" customHeight="1" s="709"/>
    <row r="180" ht="15.75" customHeight="1" s="709"/>
    <row r="181" ht="15.75" customHeight="1" s="709"/>
    <row r="182" ht="15.75" customHeight="1" s="709"/>
    <row r="183" ht="15.75" customHeight="1" s="709"/>
    <row r="184" ht="15.75" customHeight="1" s="709"/>
    <row r="185" ht="15.75" customHeight="1" s="709"/>
    <row r="186" ht="15.75" customHeight="1" s="709"/>
    <row r="187" ht="15.75" customHeight="1" s="709"/>
    <row r="188" ht="15.75" customHeight="1" s="709"/>
    <row r="189" ht="15.75" customHeight="1" s="709"/>
    <row r="190" ht="15.75" customHeight="1" s="709"/>
    <row r="191" ht="15.75" customHeight="1" s="709"/>
    <row r="192" ht="15.75" customHeight="1" s="709"/>
    <row r="193" ht="15.75" customHeight="1" s="709"/>
    <row r="194" ht="15.75" customHeight="1" s="709"/>
    <row r="195" ht="15.75" customHeight="1" s="709"/>
    <row r="196" ht="15.75" customHeight="1" s="709"/>
    <row r="197" ht="15.75" customHeight="1" s="709"/>
    <row r="198" ht="15.75" customHeight="1" s="709"/>
    <row r="199" ht="15.75" customHeight="1" s="709"/>
    <row r="200" ht="15.75" customHeight="1" s="709"/>
    <row r="201" ht="15.75" customHeight="1" s="709"/>
    <row r="202" ht="15.75" customHeight="1" s="709"/>
    <row r="203" ht="15.75" customHeight="1" s="709"/>
    <row r="204" ht="15.75" customHeight="1" s="709"/>
    <row r="205" ht="15.75" customHeight="1" s="709"/>
    <row r="206" ht="15.75" customHeight="1" s="709"/>
    <row r="207" ht="15.75" customHeight="1" s="709"/>
    <row r="208" ht="15.75" customHeight="1" s="709"/>
    <row r="209" ht="15.75" customHeight="1" s="709"/>
    <row r="210" ht="15.75" customHeight="1" s="709"/>
    <row r="211" ht="15.75" customHeight="1" s="709"/>
    <row r="212" ht="15.75" customHeight="1" s="709"/>
    <row r="213" ht="15.75" customHeight="1" s="709"/>
    <row r="214" ht="15.75" customHeight="1" s="709"/>
    <row r="215" ht="15.75" customHeight="1" s="709"/>
    <row r="216" ht="15.75" customHeight="1" s="709"/>
    <row r="217" ht="15.75" customHeight="1" s="709"/>
    <row r="218" ht="15.75" customHeight="1" s="709"/>
    <row r="219" ht="15.75" customHeight="1" s="709"/>
    <row r="220" ht="15.75" customHeight="1" s="709"/>
    <row r="221" ht="15.75" customHeight="1" s="709"/>
    <row r="222" ht="15.75" customHeight="1" s="709"/>
    <row r="223" ht="15.75" customHeight="1" s="709"/>
    <row r="224" ht="15.75" customHeight="1" s="709"/>
    <row r="225" ht="15.75" customHeight="1" s="709"/>
    <row r="226" ht="15.75" customHeight="1" s="709"/>
    <row r="227" ht="15.75" customHeight="1" s="709"/>
    <row r="228" ht="15.75" customHeight="1" s="709"/>
    <row r="229" ht="15.75" customHeight="1" s="709"/>
    <row r="230" ht="15.75" customHeight="1" s="709"/>
    <row r="231" ht="15.75" customHeight="1" s="709"/>
    <row r="232" ht="15.75" customHeight="1" s="709"/>
    <row r="233" ht="15.75" customHeight="1" s="709"/>
    <row r="234" ht="15.75" customHeight="1" s="709"/>
    <row r="235" ht="15.75" customHeight="1" s="709"/>
    <row r="236" ht="15.75" customHeight="1" s="709"/>
    <row r="237" ht="15.75" customHeight="1" s="709"/>
    <row r="238" ht="15.75" customHeight="1" s="709"/>
    <row r="239" ht="15.75" customHeight="1" s="709"/>
    <row r="240" ht="15.75" customHeight="1" s="709"/>
    <row r="241" ht="15.75" customHeight="1" s="709"/>
    <row r="242" ht="15.75" customHeight="1" s="709"/>
    <row r="243" ht="15.75" customHeight="1" s="709"/>
    <row r="244" ht="15.75" customHeight="1" s="709"/>
    <row r="245" ht="15.75" customHeight="1" s="709"/>
    <row r="246" ht="15.75" customHeight="1" s="709"/>
    <row r="247" ht="15.75" customHeight="1" s="709"/>
    <row r="248" ht="15.75" customHeight="1" s="709"/>
    <row r="249" ht="15.75" customHeight="1" s="709"/>
    <row r="250" ht="15.75" customHeight="1" s="709"/>
    <row r="251" ht="15.75" customHeight="1" s="709"/>
    <row r="252" ht="15.75" customHeight="1" s="709"/>
    <row r="253" ht="15.75" customHeight="1" s="709"/>
    <row r="254" ht="15.75" customHeight="1" s="709"/>
    <row r="255" ht="15.75" customHeight="1" s="709"/>
    <row r="256" ht="15.75" customHeight="1" s="709"/>
    <row r="257" ht="15.75" customHeight="1" s="709"/>
    <row r="258" ht="15.75" customHeight="1" s="709"/>
    <row r="259" ht="15.75" customHeight="1" s="709"/>
    <row r="260" ht="15.75" customHeight="1" s="709"/>
    <row r="261" ht="15.75" customHeight="1" s="709"/>
    <row r="262" ht="15.75" customHeight="1" s="709"/>
    <row r="263" ht="15.75" customHeight="1" s="709"/>
    <row r="264" ht="15.75" customHeight="1" s="709"/>
    <row r="265" ht="15.75" customHeight="1" s="709"/>
    <row r="266" ht="15.75" customHeight="1" s="709"/>
    <row r="267" ht="15.75" customHeight="1" s="709"/>
    <row r="268" ht="15.75" customHeight="1" s="709"/>
    <row r="269" ht="15.75" customHeight="1" s="709"/>
    <row r="270" ht="15.75" customHeight="1" s="709"/>
    <row r="271" ht="15.75" customHeight="1" s="709"/>
    <row r="272" ht="15.75" customHeight="1" s="709"/>
    <row r="273" ht="15.75" customHeight="1" s="709"/>
    <row r="274" ht="15.75" customHeight="1" s="709"/>
    <row r="275" ht="15.75" customHeight="1" s="709"/>
    <row r="276" ht="15.75" customHeight="1" s="709"/>
    <row r="277" ht="15.75" customHeight="1" s="709"/>
    <row r="278" ht="15.75" customHeight="1" s="709"/>
    <row r="279" ht="15.75" customHeight="1" s="709"/>
    <row r="280" ht="15.75" customHeight="1" s="709"/>
    <row r="281" ht="15.75" customHeight="1" s="709"/>
    <row r="282" ht="15.75" customHeight="1" s="709"/>
    <row r="283" ht="15.75" customHeight="1" s="709"/>
    <row r="284" ht="15.75" customHeight="1" s="709"/>
    <row r="285" ht="15.75" customHeight="1" s="709"/>
    <row r="286" ht="15.75" customHeight="1" s="709"/>
    <row r="287" ht="15.75" customHeight="1" s="709"/>
    <row r="288" ht="15.75" customHeight="1" s="709"/>
    <row r="289" ht="15.75" customHeight="1" s="709"/>
    <row r="290" ht="15.75" customHeight="1" s="709"/>
    <row r="291" ht="15.75" customHeight="1" s="709"/>
    <row r="292" ht="15.75" customHeight="1" s="709"/>
    <row r="293" ht="15.75" customHeight="1" s="709"/>
    <row r="294" ht="15.75" customHeight="1" s="709"/>
    <row r="295" ht="15.75" customHeight="1" s="709"/>
    <row r="296" ht="15.75" customHeight="1" s="709"/>
    <row r="297" ht="15.75" customHeight="1" s="709"/>
    <row r="298" ht="15.75" customHeight="1" s="709"/>
    <row r="299" ht="15.75" customHeight="1" s="709"/>
    <row r="300" ht="15.75" customHeight="1" s="709"/>
    <row r="301" ht="15.75" customHeight="1" s="709"/>
    <row r="302" ht="15.75" customHeight="1" s="709"/>
    <row r="303" ht="15.75" customHeight="1" s="709"/>
    <row r="304" ht="15.75" customHeight="1" s="709"/>
    <row r="305" ht="15.75" customHeight="1" s="709"/>
    <row r="306" ht="15.75" customHeight="1" s="709"/>
    <row r="307" ht="15.75" customHeight="1" s="709"/>
    <row r="308" ht="15.75" customHeight="1" s="709"/>
    <row r="309" ht="15.75" customHeight="1" s="709"/>
    <row r="310" ht="15.75" customHeight="1" s="709"/>
    <row r="311" ht="15.75" customHeight="1" s="709"/>
    <row r="312" ht="15.75" customHeight="1" s="709"/>
    <row r="313" ht="15.75" customHeight="1" s="709"/>
    <row r="314" ht="15.75" customHeight="1" s="709"/>
    <row r="315" ht="15.75" customHeight="1" s="709"/>
    <row r="316" ht="15.75" customHeight="1" s="709"/>
    <row r="317" ht="15.75" customHeight="1" s="709"/>
    <row r="318" ht="15.75" customHeight="1" s="709"/>
    <row r="319" ht="15.75" customHeight="1" s="709"/>
    <row r="320" ht="15.75" customHeight="1" s="709"/>
    <row r="321" ht="15.75" customHeight="1" s="709"/>
    <row r="322" ht="15.75" customHeight="1" s="709"/>
    <row r="323" ht="15.75" customHeight="1" s="709"/>
    <row r="324" ht="15.75" customHeight="1" s="709"/>
    <row r="325" ht="15.75" customHeight="1" s="709"/>
    <row r="326" ht="15.75" customHeight="1" s="709"/>
    <row r="327" ht="15.75" customHeight="1" s="709"/>
    <row r="328" ht="15.75" customHeight="1" s="709"/>
    <row r="329" ht="15.75" customHeight="1" s="709"/>
    <row r="330" ht="15.75" customHeight="1" s="709"/>
    <row r="331" ht="15.75" customHeight="1" s="709"/>
    <row r="332" ht="15.75" customHeight="1" s="709"/>
    <row r="333" ht="15.75" customHeight="1" s="709"/>
    <row r="334" ht="15.75" customHeight="1" s="709"/>
    <row r="335" ht="15.75" customHeight="1" s="709"/>
    <row r="336" ht="15.75" customHeight="1" s="709"/>
    <row r="337" ht="15.75" customHeight="1" s="709"/>
    <row r="338" ht="15.75" customHeight="1" s="709"/>
    <row r="339" ht="15.75" customHeight="1" s="709"/>
    <row r="340" ht="15.75" customHeight="1" s="709"/>
    <row r="341" ht="15.75" customHeight="1" s="709"/>
    <row r="342" ht="15.75" customHeight="1" s="709"/>
    <row r="343" ht="15.75" customHeight="1" s="709"/>
    <row r="344" ht="15.75" customHeight="1" s="709"/>
    <row r="345" ht="15.75" customHeight="1" s="709"/>
    <row r="346" ht="15.75" customHeight="1" s="709"/>
    <row r="347" ht="15.75" customHeight="1" s="709"/>
    <row r="348" ht="15.75" customHeight="1" s="709"/>
    <row r="349" ht="15.75" customHeight="1" s="709"/>
    <row r="350" ht="15.75" customHeight="1" s="709"/>
    <row r="351" ht="15.75" customHeight="1" s="709"/>
    <row r="352" ht="15.75" customHeight="1" s="709"/>
    <row r="353" ht="15.75" customHeight="1" s="709"/>
    <row r="354" ht="15.75" customHeight="1" s="709"/>
    <row r="355" ht="15.75" customHeight="1" s="709"/>
    <row r="356" ht="15.75" customHeight="1" s="709"/>
    <row r="357" ht="15.75" customHeight="1" s="709"/>
    <row r="358" ht="15.75" customHeight="1" s="709"/>
    <row r="359" ht="15.75" customHeight="1" s="709"/>
    <row r="360" ht="15.75" customHeight="1" s="709"/>
    <row r="361" ht="15.75" customHeight="1" s="709"/>
    <row r="362" ht="15.75" customHeight="1" s="709"/>
    <row r="363" ht="15.75" customHeight="1" s="709"/>
    <row r="364" ht="15.75" customHeight="1" s="709"/>
    <row r="365" ht="15.75" customHeight="1" s="709"/>
    <row r="366" ht="15.75" customHeight="1" s="709"/>
    <row r="367" ht="15.75" customHeight="1" s="709"/>
    <row r="368" ht="15.75" customHeight="1" s="709"/>
    <row r="369" ht="15.75" customHeight="1" s="709"/>
    <row r="370" ht="15.75" customHeight="1" s="709"/>
    <row r="371" ht="15.75" customHeight="1" s="709"/>
    <row r="372" ht="15.75" customHeight="1" s="709"/>
    <row r="373" ht="15.75" customHeight="1" s="709"/>
    <row r="374" ht="15.75" customHeight="1" s="709"/>
    <row r="375" ht="15.75" customHeight="1" s="709"/>
    <row r="376" ht="15.75" customHeight="1" s="709"/>
    <row r="377" ht="15.75" customHeight="1" s="709"/>
    <row r="378" ht="15.75" customHeight="1" s="709"/>
    <row r="379" ht="15.75" customHeight="1" s="709"/>
    <row r="380" ht="15.75" customHeight="1" s="709"/>
    <row r="381" ht="15.75" customHeight="1" s="709"/>
    <row r="382" ht="15.75" customHeight="1" s="709"/>
    <row r="383" ht="15.75" customHeight="1" s="709"/>
    <row r="384" ht="15.75" customHeight="1" s="709"/>
    <row r="385" ht="15.75" customHeight="1" s="709"/>
    <row r="386" ht="15.75" customHeight="1" s="709"/>
    <row r="387" ht="15.75" customHeight="1" s="709"/>
    <row r="388" ht="15.75" customHeight="1" s="709"/>
    <row r="389" ht="15.75" customHeight="1" s="709"/>
    <row r="390" ht="15.75" customHeight="1" s="709"/>
    <row r="391" ht="15.75" customHeight="1" s="709"/>
    <row r="392" ht="15.75" customHeight="1" s="709"/>
    <row r="393" ht="15.75" customHeight="1" s="709"/>
    <row r="394" ht="15.75" customHeight="1" s="709"/>
    <row r="395" ht="15.75" customHeight="1" s="709"/>
    <row r="396" ht="15.75" customHeight="1" s="709"/>
    <row r="397" ht="15.75" customHeight="1" s="709"/>
    <row r="398" ht="15.75" customHeight="1" s="709"/>
    <row r="399" ht="15.75" customHeight="1" s="709"/>
    <row r="400" ht="15.75" customHeight="1" s="709"/>
    <row r="401" ht="15.75" customHeight="1" s="709"/>
    <row r="402" ht="15.75" customHeight="1" s="709"/>
    <row r="403" ht="15.75" customHeight="1" s="709"/>
    <row r="404" ht="15.75" customHeight="1" s="709"/>
    <row r="405" ht="15.75" customHeight="1" s="709"/>
    <row r="406" ht="15.75" customHeight="1" s="709"/>
    <row r="407" ht="15.75" customHeight="1" s="709"/>
    <row r="408" ht="15.75" customHeight="1" s="709"/>
    <row r="409" ht="15.75" customHeight="1" s="709"/>
    <row r="410" ht="15.75" customHeight="1" s="709"/>
    <row r="411" ht="15.75" customHeight="1" s="709"/>
    <row r="412" ht="15.75" customHeight="1" s="709"/>
    <row r="413" ht="15.75" customHeight="1" s="709"/>
    <row r="414" ht="15.75" customHeight="1" s="709"/>
    <row r="415" ht="15.75" customHeight="1" s="709"/>
    <row r="416" ht="15.75" customHeight="1" s="709"/>
    <row r="417" ht="15.75" customHeight="1" s="709"/>
    <row r="418" ht="15.75" customHeight="1" s="709"/>
    <row r="419" ht="15.75" customHeight="1" s="709"/>
    <row r="420" ht="15.75" customHeight="1" s="709"/>
    <row r="421" ht="15.75" customHeight="1" s="709"/>
    <row r="422" ht="15.75" customHeight="1" s="709"/>
    <row r="423" ht="15.75" customHeight="1" s="709"/>
    <row r="424" ht="15.75" customHeight="1" s="709"/>
    <row r="425" ht="15.75" customHeight="1" s="709"/>
    <row r="426" ht="15.75" customHeight="1" s="709"/>
    <row r="427" ht="15.75" customHeight="1" s="709"/>
    <row r="428" ht="15.75" customHeight="1" s="709"/>
    <row r="429" ht="15.75" customHeight="1" s="709"/>
    <row r="430" ht="15.75" customHeight="1" s="709"/>
    <row r="431" ht="15.75" customHeight="1" s="709"/>
    <row r="432" ht="15.75" customHeight="1" s="709"/>
    <row r="433" ht="15.75" customHeight="1" s="709"/>
    <row r="434" ht="15.75" customHeight="1" s="709"/>
    <row r="435" ht="15.75" customHeight="1" s="709"/>
    <row r="436" ht="15.75" customHeight="1" s="709"/>
    <row r="437" ht="15.75" customHeight="1" s="709"/>
    <row r="438" ht="15.75" customHeight="1" s="709"/>
    <row r="439" ht="15.75" customHeight="1" s="709"/>
    <row r="440" ht="15.75" customHeight="1" s="709"/>
    <row r="441" ht="15.75" customHeight="1" s="709"/>
    <row r="442" ht="15.75" customHeight="1" s="709"/>
    <row r="443" ht="15.75" customHeight="1" s="709"/>
    <row r="444" ht="15.75" customHeight="1" s="709"/>
    <row r="445" ht="15.75" customHeight="1" s="709"/>
    <row r="446" ht="15.75" customHeight="1" s="709"/>
    <row r="447" ht="15.75" customHeight="1" s="709"/>
    <row r="448" ht="15.75" customHeight="1" s="709"/>
    <row r="449" ht="15.75" customHeight="1" s="709"/>
    <row r="450" ht="15.75" customHeight="1" s="709"/>
    <row r="451" ht="15.75" customHeight="1" s="709"/>
    <row r="452" ht="15.75" customHeight="1" s="709"/>
    <row r="453" ht="15.75" customHeight="1" s="709"/>
    <row r="454" ht="15.75" customHeight="1" s="709"/>
    <row r="455" ht="15.75" customHeight="1" s="709"/>
    <row r="456" ht="15.75" customHeight="1" s="709"/>
    <row r="457" ht="15.75" customHeight="1" s="709"/>
    <row r="458" ht="15.75" customHeight="1" s="709"/>
    <row r="459" ht="15.75" customHeight="1" s="709"/>
    <row r="460" ht="15.75" customHeight="1" s="709"/>
    <row r="461" ht="15.75" customHeight="1" s="709"/>
    <row r="462" ht="15.75" customHeight="1" s="709"/>
    <row r="463" ht="15.75" customHeight="1" s="709"/>
    <row r="464" ht="15.75" customHeight="1" s="709"/>
    <row r="465" ht="15.75" customHeight="1" s="709"/>
    <row r="466" ht="15.75" customHeight="1" s="709"/>
    <row r="467" ht="15.75" customHeight="1" s="709"/>
    <row r="468" ht="15.75" customHeight="1" s="709"/>
    <row r="469" ht="15.75" customHeight="1" s="709"/>
    <row r="470" ht="15.75" customHeight="1" s="709"/>
    <row r="471" ht="15.75" customHeight="1" s="709"/>
    <row r="472" ht="15.75" customHeight="1" s="709"/>
    <row r="473" ht="15.75" customHeight="1" s="709"/>
    <row r="474" ht="15.75" customHeight="1" s="709"/>
    <row r="475" ht="15.75" customHeight="1" s="709"/>
    <row r="476" ht="15.75" customHeight="1" s="709"/>
    <row r="477" ht="15.75" customHeight="1" s="709"/>
    <row r="478" ht="15.75" customHeight="1" s="709"/>
    <row r="479" ht="15.75" customHeight="1" s="709"/>
    <row r="480" ht="15.75" customHeight="1" s="709"/>
    <row r="481" ht="15.75" customHeight="1" s="709"/>
    <row r="482" ht="15.75" customHeight="1" s="709"/>
    <row r="483" ht="15.75" customHeight="1" s="709"/>
    <row r="484" ht="15.75" customHeight="1" s="709"/>
    <row r="485" ht="15.75" customHeight="1" s="709"/>
    <row r="486" ht="15.75" customHeight="1" s="709"/>
    <row r="487" ht="15.75" customHeight="1" s="709"/>
    <row r="488" ht="15.75" customHeight="1" s="709"/>
    <row r="489" ht="15.75" customHeight="1" s="709"/>
    <row r="490" ht="15.75" customHeight="1" s="709"/>
    <row r="491" ht="15.75" customHeight="1" s="709"/>
    <row r="492" ht="15.75" customHeight="1" s="709"/>
    <row r="493" ht="15.75" customHeight="1" s="709"/>
    <row r="494" ht="15.75" customHeight="1" s="709"/>
    <row r="495" ht="15.75" customHeight="1" s="709"/>
    <row r="496" ht="15.75" customHeight="1" s="709"/>
    <row r="497" ht="15.75" customHeight="1" s="709"/>
    <row r="498" ht="15.75" customHeight="1" s="709"/>
    <row r="499" ht="15.75" customHeight="1" s="709"/>
    <row r="500" ht="15.75" customHeight="1" s="709"/>
    <row r="501" ht="15.75" customHeight="1" s="709"/>
    <row r="502" ht="15.75" customHeight="1" s="709"/>
    <row r="503" ht="15.75" customHeight="1" s="709"/>
    <row r="504" ht="15.75" customHeight="1" s="709"/>
    <row r="505" ht="15.75" customHeight="1" s="709"/>
    <row r="506" ht="15.75" customHeight="1" s="709"/>
    <row r="507" ht="15.75" customHeight="1" s="709"/>
    <row r="508" ht="15.75" customHeight="1" s="709"/>
    <row r="509" ht="15.75" customHeight="1" s="709"/>
    <row r="510" ht="15.75" customHeight="1" s="709"/>
    <row r="511" ht="15.75" customHeight="1" s="709"/>
    <row r="512" ht="15.75" customHeight="1" s="709"/>
    <row r="513" ht="15.75" customHeight="1" s="709"/>
    <row r="514" ht="15.75" customHeight="1" s="709"/>
    <row r="515" ht="15.75" customHeight="1" s="709"/>
    <row r="516" ht="15.75" customHeight="1" s="709"/>
    <row r="517" ht="15.75" customHeight="1" s="709"/>
    <row r="518" ht="15.75" customHeight="1" s="709"/>
    <row r="519" ht="15.75" customHeight="1" s="709"/>
    <row r="520" ht="15.75" customHeight="1" s="709"/>
    <row r="521" ht="15.75" customHeight="1" s="709"/>
    <row r="522" ht="15.75" customHeight="1" s="709"/>
    <row r="523" ht="15.75" customHeight="1" s="709"/>
    <row r="524" ht="15.75" customHeight="1" s="709"/>
    <row r="525" ht="15.75" customHeight="1" s="709"/>
    <row r="526" ht="15.75" customHeight="1" s="709"/>
    <row r="527" ht="15.75" customHeight="1" s="709"/>
    <row r="528" ht="15.75" customHeight="1" s="709"/>
    <row r="529" ht="15.75" customHeight="1" s="709"/>
    <row r="530" ht="15.75" customHeight="1" s="709"/>
    <row r="531" ht="15.75" customHeight="1" s="709"/>
    <row r="532" ht="15.75" customHeight="1" s="709"/>
    <row r="533" ht="15.75" customHeight="1" s="709"/>
    <row r="534" ht="15.75" customHeight="1" s="709"/>
    <row r="535" ht="15.75" customHeight="1" s="709"/>
    <row r="536" ht="15.75" customHeight="1" s="709"/>
    <row r="537" ht="15.75" customHeight="1" s="709"/>
    <row r="538" ht="15.75" customHeight="1" s="709"/>
    <row r="539" ht="15.75" customHeight="1" s="709"/>
    <row r="540" ht="15.75" customHeight="1" s="709"/>
    <row r="541" ht="15.75" customHeight="1" s="709"/>
    <row r="542" ht="15.75" customHeight="1" s="709"/>
    <row r="543" ht="15.75" customHeight="1" s="709"/>
    <row r="544" ht="15.75" customHeight="1" s="709"/>
    <row r="545" ht="15.75" customHeight="1" s="709"/>
    <row r="546" ht="15.75" customHeight="1" s="709"/>
    <row r="547" ht="15.75" customHeight="1" s="709"/>
    <row r="548" ht="15.75" customHeight="1" s="709"/>
    <row r="549" ht="15.75" customHeight="1" s="709"/>
    <row r="550" ht="15.75" customHeight="1" s="709"/>
    <row r="551" ht="15.75" customHeight="1" s="709"/>
    <row r="552" ht="15.75" customHeight="1" s="709"/>
    <row r="553" ht="15.75" customHeight="1" s="709"/>
    <row r="554" ht="15.75" customHeight="1" s="709"/>
    <row r="555" ht="15.75" customHeight="1" s="709"/>
    <row r="556" ht="15.75" customHeight="1" s="709"/>
    <row r="557" ht="15.75" customHeight="1" s="709"/>
    <row r="558" ht="15.75" customHeight="1" s="709"/>
    <row r="559" ht="15.75" customHeight="1" s="709"/>
    <row r="560" ht="15.75" customHeight="1" s="709"/>
    <row r="561" ht="15.75" customHeight="1" s="709"/>
    <row r="562" ht="15.75" customHeight="1" s="709"/>
    <row r="563" ht="15.75" customHeight="1" s="709"/>
    <row r="564" ht="15.75" customHeight="1" s="709"/>
    <row r="565" ht="15.75" customHeight="1" s="709"/>
    <row r="566" ht="15.75" customHeight="1" s="709"/>
    <row r="567" ht="15.75" customHeight="1" s="709"/>
    <row r="568" ht="15.75" customHeight="1" s="709"/>
    <row r="569" ht="15.75" customHeight="1" s="709"/>
    <row r="570" ht="15.75" customHeight="1" s="709"/>
    <row r="571" ht="15.75" customHeight="1" s="709"/>
    <row r="572" ht="15.75" customHeight="1" s="709"/>
    <row r="573" ht="15.75" customHeight="1" s="709"/>
    <row r="574" ht="15.75" customHeight="1" s="709"/>
    <row r="575" ht="15.75" customHeight="1" s="709"/>
    <row r="576" ht="15.75" customHeight="1" s="709"/>
    <row r="577" ht="15.75" customHeight="1" s="709"/>
    <row r="578" ht="15.75" customHeight="1" s="709"/>
    <row r="579" ht="15.75" customHeight="1" s="709"/>
    <row r="580" ht="15.75" customHeight="1" s="709"/>
    <row r="581" ht="15.75" customHeight="1" s="709"/>
    <row r="582" ht="15.75" customHeight="1" s="709"/>
    <row r="583" ht="15.75" customHeight="1" s="709"/>
    <row r="584" ht="15.75" customHeight="1" s="709"/>
    <row r="585" ht="15.75" customHeight="1" s="709"/>
    <row r="586" ht="15.75" customHeight="1" s="709"/>
    <row r="587" ht="15.75" customHeight="1" s="709"/>
    <row r="588" ht="15.75" customHeight="1" s="709"/>
    <row r="589" ht="15.75" customHeight="1" s="709"/>
    <row r="590" ht="15.75" customHeight="1" s="709"/>
    <row r="591" ht="15.75" customHeight="1" s="709"/>
    <row r="592" ht="15.75" customHeight="1" s="709"/>
    <row r="593" ht="15.75" customHeight="1" s="709"/>
    <row r="594" ht="15.75" customHeight="1" s="709"/>
    <row r="595" ht="15.75" customHeight="1" s="709"/>
    <row r="596" ht="15.75" customHeight="1" s="709"/>
    <row r="597" ht="15.75" customHeight="1" s="709"/>
    <row r="598" ht="15.75" customHeight="1" s="709"/>
    <row r="599" ht="15.75" customHeight="1" s="709"/>
    <row r="600" ht="15.75" customHeight="1" s="709"/>
    <row r="601" ht="15.75" customHeight="1" s="709"/>
    <row r="602" ht="15.75" customHeight="1" s="709"/>
    <row r="603" ht="15.75" customHeight="1" s="709"/>
    <row r="604" ht="15.75" customHeight="1" s="709"/>
    <row r="605" ht="15.75" customHeight="1" s="709"/>
    <row r="606" ht="15.75" customHeight="1" s="709"/>
    <row r="607" ht="15.75" customHeight="1" s="709"/>
    <row r="608" ht="15.75" customHeight="1" s="709"/>
    <row r="609" ht="15.75" customHeight="1" s="709"/>
    <row r="610" ht="15.75" customHeight="1" s="709"/>
    <row r="611" ht="15.75" customHeight="1" s="709"/>
    <row r="612" ht="15.75" customHeight="1" s="709"/>
    <row r="613" ht="15.75" customHeight="1" s="709"/>
    <row r="614" ht="15.75" customHeight="1" s="709"/>
    <row r="615" ht="15.75" customHeight="1" s="709"/>
    <row r="616" ht="15.75" customHeight="1" s="709"/>
    <row r="617" ht="15.75" customHeight="1" s="709"/>
    <row r="618" ht="15.75" customHeight="1" s="709"/>
    <row r="619" ht="15.75" customHeight="1" s="709"/>
    <row r="620" ht="15.75" customHeight="1" s="709"/>
    <row r="621" ht="15.75" customHeight="1" s="709"/>
    <row r="622" ht="15.75" customHeight="1" s="709"/>
    <row r="623" ht="15.75" customHeight="1" s="709"/>
    <row r="624" ht="15.75" customHeight="1" s="709"/>
    <row r="625" ht="15.75" customHeight="1" s="709"/>
    <row r="626" ht="15.75" customHeight="1" s="709"/>
    <row r="627" ht="15.75" customHeight="1" s="709"/>
    <row r="628" ht="15.75" customHeight="1" s="709"/>
    <row r="629" ht="15.75" customHeight="1" s="709"/>
    <row r="630" ht="15.75" customHeight="1" s="709"/>
    <row r="631" ht="15.75" customHeight="1" s="709"/>
    <row r="632" ht="15.75" customHeight="1" s="709"/>
    <row r="633" ht="15.75" customHeight="1" s="709"/>
    <row r="634" ht="15.75" customHeight="1" s="709"/>
    <row r="635" ht="15.75" customHeight="1" s="709"/>
    <row r="636" ht="15.75" customHeight="1" s="709"/>
    <row r="637" ht="15.75" customHeight="1" s="709"/>
    <row r="638" ht="15.75" customHeight="1" s="709"/>
    <row r="639" ht="15.75" customHeight="1" s="709"/>
    <row r="640" ht="15.75" customHeight="1" s="709"/>
    <row r="641" ht="15.75" customHeight="1" s="709"/>
    <row r="642" ht="15.75" customHeight="1" s="709"/>
    <row r="643" ht="15.75" customHeight="1" s="709"/>
    <row r="644" ht="15.75" customHeight="1" s="709"/>
    <row r="645" ht="15.75" customHeight="1" s="709"/>
    <row r="646" ht="15.75" customHeight="1" s="709"/>
    <row r="647" ht="15.75" customHeight="1" s="709"/>
    <row r="648" ht="15.75" customHeight="1" s="709"/>
    <row r="649" ht="15.75" customHeight="1" s="709"/>
    <row r="650" ht="15.75" customHeight="1" s="709"/>
    <row r="651" ht="15.75" customHeight="1" s="709"/>
    <row r="652" ht="15.75" customHeight="1" s="709"/>
    <row r="653" ht="15.75" customHeight="1" s="709"/>
    <row r="654" ht="15.75" customHeight="1" s="709"/>
    <row r="655" ht="15.75" customHeight="1" s="709"/>
    <row r="656" ht="15.75" customHeight="1" s="709"/>
    <row r="657" ht="15.75" customHeight="1" s="709"/>
    <row r="658" ht="15.75" customHeight="1" s="709"/>
    <row r="659" ht="15.75" customHeight="1" s="709"/>
    <row r="660" ht="15.75" customHeight="1" s="709"/>
    <row r="661" ht="15.75" customHeight="1" s="709"/>
    <row r="662" ht="15.75" customHeight="1" s="709"/>
    <row r="663" ht="15.75" customHeight="1" s="709"/>
    <row r="664" ht="15.75" customHeight="1" s="709"/>
    <row r="665" ht="15.75" customHeight="1" s="709"/>
    <row r="666" ht="15.75" customHeight="1" s="709"/>
    <row r="667" ht="15.75" customHeight="1" s="709"/>
    <row r="668" ht="15.75" customHeight="1" s="709"/>
    <row r="669" ht="15.75" customHeight="1" s="709"/>
    <row r="670" ht="15.75" customHeight="1" s="709"/>
    <row r="671" ht="15.75" customHeight="1" s="709"/>
    <row r="672" ht="15.75" customHeight="1" s="709"/>
    <row r="673" ht="15.75" customHeight="1" s="709"/>
    <row r="674" ht="15.75" customHeight="1" s="709"/>
    <row r="675" ht="15.75" customHeight="1" s="709"/>
    <row r="676" ht="15.75" customHeight="1" s="709"/>
    <row r="677" ht="15.75" customHeight="1" s="709"/>
    <row r="678" ht="15.75" customHeight="1" s="709"/>
    <row r="679" ht="15.75" customHeight="1" s="709"/>
    <row r="680" ht="15.75" customHeight="1" s="709"/>
    <row r="681" ht="15.75" customHeight="1" s="709"/>
    <row r="682" ht="15.75" customHeight="1" s="709"/>
    <row r="683" ht="15.75" customHeight="1" s="709"/>
    <row r="684" ht="15.75" customHeight="1" s="709"/>
    <row r="685" ht="15.75" customHeight="1" s="709"/>
    <row r="686" ht="15.75" customHeight="1" s="709"/>
    <row r="687" ht="15.75" customHeight="1" s="709"/>
    <row r="688" ht="15.75" customHeight="1" s="709"/>
    <row r="689" ht="15.75" customHeight="1" s="709"/>
    <row r="690" ht="15.75" customHeight="1" s="709"/>
    <row r="691" ht="15.75" customHeight="1" s="709"/>
    <row r="692" ht="15.75" customHeight="1" s="709"/>
    <row r="693" ht="15.75" customHeight="1" s="709"/>
    <row r="694" ht="15.75" customHeight="1" s="709"/>
    <row r="695" ht="15.75" customHeight="1" s="709"/>
    <row r="696" ht="15.75" customHeight="1" s="709"/>
    <row r="697" ht="15.75" customHeight="1" s="709"/>
    <row r="698" ht="15.75" customHeight="1" s="709"/>
    <row r="699" ht="15.75" customHeight="1" s="709"/>
    <row r="700" ht="15.75" customHeight="1" s="709"/>
    <row r="701" ht="15.75" customHeight="1" s="709"/>
    <row r="702" ht="15.75" customHeight="1" s="709"/>
    <row r="703" ht="15.75" customHeight="1" s="709"/>
    <row r="704" ht="15.75" customHeight="1" s="709"/>
    <row r="705" ht="15.75" customHeight="1" s="709"/>
    <row r="706" ht="15.75" customHeight="1" s="709"/>
    <row r="707" ht="15.75" customHeight="1" s="709"/>
    <row r="708" ht="15.75" customHeight="1" s="709"/>
    <row r="709" ht="15.75" customHeight="1" s="709"/>
    <row r="710" ht="15.75" customHeight="1" s="709"/>
    <row r="711" ht="15.75" customHeight="1" s="709"/>
    <row r="712" ht="15.75" customHeight="1" s="709"/>
    <row r="713" ht="15.75" customHeight="1" s="709"/>
    <row r="714" ht="15.75" customHeight="1" s="709"/>
    <row r="715" ht="15.75" customHeight="1" s="709"/>
    <row r="716" ht="15.75" customHeight="1" s="709"/>
    <row r="717" ht="15.75" customHeight="1" s="709"/>
    <row r="718" ht="15.75" customHeight="1" s="709"/>
    <row r="719" ht="15.75" customHeight="1" s="709"/>
    <row r="720" ht="15.75" customHeight="1" s="709"/>
    <row r="721" ht="15.75" customHeight="1" s="709"/>
    <row r="722" ht="15.75" customHeight="1" s="709"/>
    <row r="723" ht="15.75" customHeight="1" s="709"/>
    <row r="724" ht="15.75" customHeight="1" s="709"/>
    <row r="725" ht="15.75" customHeight="1" s="709"/>
    <row r="726" ht="15.75" customHeight="1" s="709"/>
    <row r="727" ht="15.75" customHeight="1" s="709"/>
    <row r="728" ht="15.75" customHeight="1" s="709"/>
    <row r="729" ht="15.75" customHeight="1" s="709"/>
    <row r="730" ht="15.75" customHeight="1" s="709"/>
    <row r="731" ht="15.75" customHeight="1" s="709"/>
    <row r="732" ht="15.75" customHeight="1" s="709"/>
    <row r="733" ht="15.75" customHeight="1" s="709"/>
    <row r="734" ht="15.75" customHeight="1" s="709"/>
    <row r="735" ht="15.75" customHeight="1" s="709"/>
    <row r="736" ht="15.75" customHeight="1" s="709"/>
    <row r="737" ht="15.75" customHeight="1" s="709"/>
    <row r="738" ht="15.75" customHeight="1" s="709"/>
    <row r="739" ht="15.75" customHeight="1" s="709"/>
    <row r="740" ht="15.75" customHeight="1" s="709"/>
    <row r="741" ht="15.75" customHeight="1" s="709"/>
    <row r="742" ht="15.75" customHeight="1" s="709"/>
    <row r="743" ht="15.75" customHeight="1" s="709"/>
    <row r="744" ht="15.75" customHeight="1" s="709"/>
    <row r="745" ht="15.75" customHeight="1" s="709"/>
    <row r="746" ht="15.75" customHeight="1" s="709"/>
    <row r="747" ht="15.75" customHeight="1" s="709"/>
    <row r="748" ht="15.75" customHeight="1" s="709"/>
    <row r="749" ht="15.75" customHeight="1" s="709"/>
    <row r="750" ht="15.75" customHeight="1" s="709"/>
    <row r="751" ht="15.75" customHeight="1" s="709"/>
    <row r="752" ht="15.75" customHeight="1" s="709"/>
    <row r="753" ht="15.75" customHeight="1" s="709"/>
    <row r="754" ht="15.75" customHeight="1" s="709"/>
    <row r="755" ht="15.75" customHeight="1" s="709"/>
    <row r="756" ht="15.75" customHeight="1" s="709"/>
    <row r="757" ht="15.75" customHeight="1" s="709"/>
    <row r="758" ht="15.75" customHeight="1" s="709"/>
    <row r="759" ht="15.75" customHeight="1" s="709"/>
    <row r="760" ht="15.75" customHeight="1" s="709"/>
    <row r="761" ht="15.75" customHeight="1" s="709"/>
    <row r="762" ht="15.75" customHeight="1" s="709"/>
    <row r="763" ht="15.75" customHeight="1" s="709"/>
    <row r="764" ht="15.75" customHeight="1" s="709"/>
    <row r="765" ht="15.75" customHeight="1" s="709"/>
    <row r="766" ht="15.75" customHeight="1" s="709"/>
    <row r="767" ht="15.75" customHeight="1" s="709"/>
    <row r="768" ht="15.75" customHeight="1" s="709"/>
    <row r="769" ht="15.75" customHeight="1" s="709"/>
    <row r="770" ht="15.75" customHeight="1" s="709"/>
    <row r="771" ht="15.75" customHeight="1" s="709"/>
    <row r="772" ht="15.75" customHeight="1" s="709"/>
    <row r="773" ht="15.75" customHeight="1" s="709"/>
    <row r="774" ht="15.75" customHeight="1" s="709"/>
    <row r="775" ht="15.75" customHeight="1" s="709"/>
    <row r="776" ht="15.75" customHeight="1" s="709"/>
    <row r="777" ht="15.75" customHeight="1" s="709"/>
    <row r="778" ht="15.75" customHeight="1" s="709"/>
    <row r="779" ht="15.75" customHeight="1" s="709"/>
    <row r="780" ht="15.75" customHeight="1" s="709"/>
    <row r="781" ht="15.75" customHeight="1" s="709"/>
    <row r="782" ht="15.75" customHeight="1" s="709"/>
    <row r="783" ht="15.75" customHeight="1" s="709"/>
    <row r="784" ht="15.75" customHeight="1" s="709"/>
    <row r="785" ht="15.75" customHeight="1" s="709"/>
    <row r="786" ht="15.75" customHeight="1" s="709"/>
    <row r="787" ht="15.75" customHeight="1" s="709"/>
    <row r="788" ht="15.75" customHeight="1" s="709"/>
    <row r="789" ht="15.75" customHeight="1" s="709"/>
    <row r="790" ht="15.75" customHeight="1" s="709"/>
    <row r="791" ht="15.75" customHeight="1" s="709"/>
    <row r="792" ht="15.75" customHeight="1" s="709"/>
    <row r="793" ht="15.75" customHeight="1" s="709"/>
    <row r="794" ht="15.75" customHeight="1" s="709"/>
    <row r="795" ht="15.75" customHeight="1" s="709"/>
    <row r="796" ht="15.75" customHeight="1" s="709"/>
    <row r="797" ht="15.75" customHeight="1" s="709"/>
    <row r="798" ht="15.75" customHeight="1" s="709"/>
    <row r="799" ht="15.75" customHeight="1" s="709"/>
    <row r="800" ht="15.75" customHeight="1" s="709"/>
    <row r="801" ht="15.75" customHeight="1" s="709"/>
    <row r="802" ht="15.75" customHeight="1" s="709"/>
    <row r="803" ht="15.75" customHeight="1" s="709"/>
    <row r="804" ht="15.75" customHeight="1" s="709"/>
    <row r="805" ht="15.75" customHeight="1" s="709"/>
    <row r="806" ht="15.75" customHeight="1" s="709"/>
    <row r="807" ht="15.75" customHeight="1" s="709"/>
    <row r="808" ht="15.75" customHeight="1" s="709"/>
    <row r="809" ht="15.75" customHeight="1" s="709"/>
    <row r="810" ht="15.75" customHeight="1" s="709"/>
    <row r="811" ht="15.75" customHeight="1" s="709"/>
    <row r="812" ht="15.75" customHeight="1" s="709"/>
    <row r="813" ht="15.75" customHeight="1" s="709"/>
    <row r="814" ht="15.75" customHeight="1" s="709"/>
    <row r="815" ht="15.75" customHeight="1" s="709"/>
    <row r="816" ht="15.75" customHeight="1" s="709"/>
    <row r="817" ht="15.75" customHeight="1" s="709"/>
    <row r="818" ht="15.75" customHeight="1" s="709"/>
    <row r="819" ht="15.75" customHeight="1" s="709"/>
    <row r="820" ht="15.75" customHeight="1" s="709"/>
    <row r="821" ht="15.75" customHeight="1" s="709"/>
    <row r="822" ht="15.75" customHeight="1" s="709"/>
    <row r="823" ht="15.75" customHeight="1" s="709"/>
    <row r="824" ht="15.75" customHeight="1" s="709"/>
    <row r="825" ht="15.75" customHeight="1" s="709"/>
    <row r="826" ht="15.75" customHeight="1" s="709"/>
    <row r="827" ht="15.75" customHeight="1" s="709"/>
    <row r="828" ht="15.75" customHeight="1" s="709"/>
    <row r="829" ht="15.75" customHeight="1" s="709"/>
    <row r="830" ht="15.75" customHeight="1" s="709"/>
    <row r="831" ht="15.75" customHeight="1" s="709"/>
    <row r="832" ht="15.75" customHeight="1" s="709"/>
    <row r="833" ht="15.75" customHeight="1" s="709"/>
    <row r="834" ht="15.75" customHeight="1" s="709"/>
    <row r="835" ht="15.75" customHeight="1" s="709"/>
    <row r="836" ht="15.75" customHeight="1" s="709"/>
    <row r="837" ht="15.75" customHeight="1" s="709"/>
    <row r="838" ht="15.75" customHeight="1" s="709"/>
    <row r="839" ht="15.75" customHeight="1" s="709"/>
    <row r="840" ht="15.75" customHeight="1" s="709"/>
    <row r="841" ht="15.75" customHeight="1" s="709"/>
    <row r="842" ht="15.75" customHeight="1" s="709"/>
    <row r="843" ht="15.75" customHeight="1" s="709"/>
    <row r="844" ht="15.75" customHeight="1" s="709"/>
    <row r="845" ht="15.75" customHeight="1" s="709"/>
    <row r="846" ht="15.75" customHeight="1" s="709"/>
    <row r="847" ht="15.75" customHeight="1" s="709"/>
    <row r="848" ht="15.75" customHeight="1" s="709"/>
    <row r="849" ht="15.75" customHeight="1" s="709"/>
    <row r="850" ht="15.75" customHeight="1" s="709"/>
    <row r="851" ht="15.75" customHeight="1" s="709"/>
    <row r="852" ht="15.75" customHeight="1" s="709"/>
    <row r="853" ht="15.75" customHeight="1" s="709"/>
    <row r="854" ht="15.75" customHeight="1" s="709"/>
    <row r="855" ht="15.75" customHeight="1" s="709"/>
    <row r="856" ht="15.75" customHeight="1" s="709"/>
    <row r="857" ht="15.75" customHeight="1" s="709"/>
    <row r="858" ht="15.75" customHeight="1" s="709"/>
    <row r="859" ht="15.75" customHeight="1" s="709"/>
    <row r="860" ht="15.75" customHeight="1" s="709"/>
    <row r="861" ht="15.75" customHeight="1" s="709"/>
    <row r="862" ht="15.75" customHeight="1" s="709"/>
    <row r="863" ht="15.75" customHeight="1" s="709"/>
    <row r="864" ht="15.75" customHeight="1" s="709"/>
    <row r="865" ht="15.75" customHeight="1" s="709"/>
    <row r="866" ht="15.75" customHeight="1" s="709"/>
    <row r="867" ht="15.75" customHeight="1" s="709"/>
    <row r="868" ht="15.75" customHeight="1" s="709"/>
    <row r="869" ht="15.75" customHeight="1" s="709"/>
    <row r="870" ht="15.75" customHeight="1" s="709"/>
    <row r="871" ht="15.75" customHeight="1" s="709"/>
    <row r="872" ht="15.75" customHeight="1" s="709"/>
    <row r="873" ht="15.75" customHeight="1" s="709"/>
    <row r="874" ht="15.75" customHeight="1" s="709"/>
    <row r="875" ht="15.75" customHeight="1" s="709"/>
    <row r="876" ht="15.75" customHeight="1" s="709"/>
    <row r="877" ht="15.75" customHeight="1" s="709"/>
    <row r="878" ht="15.75" customHeight="1" s="709"/>
    <row r="879" ht="15.75" customHeight="1" s="709"/>
    <row r="880" ht="15.75" customHeight="1" s="709"/>
    <row r="881" ht="15.75" customHeight="1" s="709"/>
    <row r="882" ht="15.75" customHeight="1" s="709"/>
    <row r="883" ht="15.75" customHeight="1" s="709"/>
    <row r="884" ht="15.75" customHeight="1" s="709"/>
    <row r="885" ht="15.75" customHeight="1" s="709"/>
    <row r="886" ht="15.75" customHeight="1" s="709"/>
    <row r="887" ht="15.75" customHeight="1" s="709"/>
    <row r="888" ht="15.75" customHeight="1" s="709"/>
    <row r="889" ht="15.75" customHeight="1" s="709"/>
    <row r="890" ht="15.75" customHeight="1" s="709"/>
    <row r="891" ht="15.75" customHeight="1" s="709"/>
    <row r="892" ht="15.75" customHeight="1" s="709"/>
    <row r="893" ht="15.75" customHeight="1" s="709"/>
    <row r="894" ht="15.75" customHeight="1" s="709"/>
    <row r="895" ht="15.75" customHeight="1" s="709"/>
    <row r="896" ht="15.75" customHeight="1" s="709"/>
    <row r="897" ht="15.75" customHeight="1" s="709"/>
    <row r="898" ht="15.75" customHeight="1" s="709"/>
    <row r="899" ht="15.75" customHeight="1" s="709"/>
    <row r="900" ht="15.75" customHeight="1" s="709"/>
    <row r="901" ht="15.75" customHeight="1" s="709"/>
    <row r="902" ht="15.75" customHeight="1" s="709"/>
    <row r="903" ht="15.75" customHeight="1" s="709"/>
    <row r="904" ht="15.75" customHeight="1" s="709"/>
    <row r="905" ht="15.75" customHeight="1" s="709"/>
    <row r="906" ht="15.75" customHeight="1" s="709"/>
    <row r="907" ht="15.75" customHeight="1" s="709"/>
    <row r="908" ht="15.75" customHeight="1" s="709"/>
    <row r="909" ht="15.75" customHeight="1" s="709"/>
    <row r="910" ht="15.75" customHeight="1" s="709"/>
    <row r="911" ht="15.75" customHeight="1" s="709"/>
    <row r="912" ht="15.75" customHeight="1" s="709"/>
    <row r="913" ht="15.75" customHeight="1" s="709"/>
    <row r="914" ht="15.75" customHeight="1" s="709"/>
    <row r="915" ht="15.75" customHeight="1" s="709"/>
    <row r="916" ht="15.75" customHeight="1" s="709"/>
    <row r="917" ht="15.75" customHeight="1" s="709"/>
    <row r="918" ht="15.75" customHeight="1" s="709"/>
    <row r="919" ht="15.75" customHeight="1" s="709"/>
    <row r="920" ht="15.75" customHeight="1" s="709"/>
    <row r="921" ht="15.75" customHeight="1" s="709"/>
    <row r="922" ht="15.75" customHeight="1" s="709"/>
    <row r="923" ht="15.75" customHeight="1" s="709"/>
    <row r="924" ht="15.75" customHeight="1" s="709"/>
    <row r="925" ht="15.75" customHeight="1" s="709"/>
    <row r="926" ht="15.75" customHeight="1" s="709"/>
    <row r="927" ht="15.75" customHeight="1" s="709"/>
    <row r="928" ht="15.75" customHeight="1" s="709"/>
    <row r="929" ht="15.75" customHeight="1" s="709"/>
    <row r="930" ht="15.75" customHeight="1" s="709"/>
    <row r="931" ht="15.75" customHeight="1" s="709"/>
    <row r="932" ht="15.75" customHeight="1" s="709"/>
    <row r="933" ht="15.75" customHeight="1" s="709"/>
    <row r="934" ht="15.75" customHeight="1" s="709"/>
    <row r="935" ht="15.75" customHeight="1" s="709"/>
    <row r="936" ht="15.75" customHeight="1" s="709"/>
    <row r="937" ht="15.75" customHeight="1" s="709"/>
    <row r="938" ht="15.75" customHeight="1" s="709"/>
    <row r="939" ht="15.75" customHeight="1" s="709"/>
    <row r="940" ht="15.75" customHeight="1" s="709"/>
    <row r="941" ht="15.75" customHeight="1" s="709"/>
    <row r="942" ht="15.75" customHeight="1" s="709"/>
    <row r="943" ht="15.75" customHeight="1" s="709"/>
    <row r="944" ht="15.75" customHeight="1" s="709"/>
    <row r="945" ht="15.75" customHeight="1" s="709"/>
    <row r="946" ht="15.75" customHeight="1" s="709"/>
    <row r="947" ht="15.75" customHeight="1" s="709"/>
    <row r="948" ht="15.75" customHeight="1" s="709"/>
    <row r="949" ht="15.75" customHeight="1" s="709"/>
    <row r="950" ht="15.75" customHeight="1" s="709"/>
    <row r="951" ht="15.75" customHeight="1" s="709"/>
    <row r="952" ht="15.75" customHeight="1" s="709"/>
    <row r="953" ht="15.75" customHeight="1" s="709"/>
    <row r="954" ht="15.75" customHeight="1" s="709"/>
    <row r="955" ht="15.75" customHeight="1" s="709"/>
    <row r="956" ht="15.75" customHeight="1" s="709"/>
    <row r="957" ht="15.75" customHeight="1" s="709"/>
    <row r="958" ht="15.75" customHeight="1" s="709"/>
    <row r="959" ht="15.75" customHeight="1" s="709"/>
    <row r="960" ht="15.75" customHeight="1" s="709"/>
    <row r="961" ht="15.75" customHeight="1" s="709"/>
    <row r="962" ht="15.75" customHeight="1" s="709"/>
    <row r="963" ht="15.75" customHeight="1" s="709"/>
    <row r="964" ht="15.75" customHeight="1" s="709"/>
    <row r="965" ht="15.75" customHeight="1" s="709"/>
    <row r="966" ht="15.75" customHeight="1" s="709"/>
    <row r="967" ht="15.75" customHeight="1" s="709"/>
    <row r="968" ht="15.75" customHeight="1" s="709"/>
    <row r="969" ht="15.75" customHeight="1" s="709"/>
    <row r="970" ht="15.75" customHeight="1" s="709"/>
    <row r="971" ht="15.75" customHeight="1" s="709"/>
    <row r="972" ht="15.75" customHeight="1" s="709"/>
    <row r="973" ht="15.75" customHeight="1" s="709"/>
    <row r="974" ht="15.75" customHeight="1" s="709"/>
    <row r="975" ht="15.75" customHeight="1" s="709"/>
    <row r="976" ht="15.75" customHeight="1" s="709"/>
    <row r="977" ht="15.75" customHeight="1" s="709"/>
    <row r="978" ht="15.75" customHeight="1" s="709"/>
    <row r="979" ht="15.75" customHeight="1" s="709"/>
    <row r="980" ht="15.75" customHeight="1" s="709"/>
    <row r="981" ht="15.75" customHeight="1" s="709"/>
    <row r="982" ht="15.75" customHeight="1" s="709"/>
    <row r="983" ht="15.75" customHeight="1" s="709"/>
    <row r="984" ht="15.75" customHeight="1" s="709"/>
    <row r="985" ht="15.75" customHeight="1" s="709"/>
    <row r="986" ht="15.75" customHeight="1" s="709"/>
    <row r="987" ht="15.75" customHeight="1" s="709"/>
    <row r="988" ht="15.75" customHeight="1" s="709"/>
    <row r="989" ht="15.75" customHeight="1" s="709"/>
    <row r="990" ht="15.75" customHeight="1" s="709"/>
    <row r="991" ht="15.75" customHeight="1" s="709"/>
    <row r="992" ht="15.75" customHeight="1" s="709"/>
    <row r="993" ht="15.75" customHeight="1" s="709"/>
    <row r="994" ht="15.75" customHeight="1" s="709"/>
    <row r="995" ht="15.75" customHeight="1" s="709"/>
    <row r="996" ht="15.75" customHeight="1" s="709"/>
    <row r="997" ht="15.75" customHeight="1" s="709"/>
    <row r="998" ht="15.75" customHeight="1" s="709"/>
    <row r="999" ht="15.75" customHeight="1" s="709"/>
    <row r="1000" ht="15.75" customHeight="1" s="709"/>
  </sheetData>
  <mergeCells count="1">
    <mergeCell ref="H2:L2"/>
  </mergeCells>
  <pageMargins left="0.7" right="0.7" top="0.75" bottom="0.75" header="0" footer="0"/>
  <pageSetup orientation="landscape"/>
  <legacyDrawing r:id="anysvml"/>
</worksheet>
</file>

<file path=xl/worksheets/sheet8.xml><?xml version="1.0" encoding="utf-8"?>
<worksheet xmlns="http://schemas.openxmlformats.org/spreadsheetml/2006/main">
  <sheetPr>
    <tabColor rgb="FF00B050"/>
    <outlinePr summaryBelow="0" summaryRight="0"/>
    <pageSetUpPr/>
  </sheetPr>
  <dimension ref="A1:Z81"/>
  <sheetViews>
    <sheetView showGridLines="0" workbookViewId="0">
      <pane ySplit="3" topLeftCell="A4" activePane="bottomLeft" state="frozen"/>
      <selection pane="bottomLeft" activeCell="B5" sqref="B5"/>
    </sheetView>
  </sheetViews>
  <sheetFormatPr baseColWidth="8" defaultColWidth="14.43" defaultRowHeight="15" customHeight="1" outlineLevelCol="0"/>
  <cols>
    <col width="41.29" customWidth="1" style="709" min="1" max="1"/>
    <col width="13.71" customWidth="1" style="709" min="2" max="2"/>
    <col width="2.14" customWidth="1" style="709" min="3" max="3"/>
    <col width="13.71" customWidth="1" style="709" min="4" max="4"/>
    <col width="2.43" customWidth="1" style="709" min="5" max="5"/>
    <col width="13.71" customWidth="1" style="709" min="6" max="6"/>
    <col width="2.43" customWidth="1" style="709" min="7" max="7"/>
    <col width="13.71" customWidth="1" style="709" min="8" max="8"/>
    <col width="2.43" customWidth="1" style="709" min="9" max="9"/>
    <col width="13.71" customWidth="1" style="709" min="10" max="10"/>
    <col width="2.86" customWidth="1" style="709" min="11" max="11"/>
    <col width="13.71" customWidth="1" style="709" min="12" max="12"/>
    <col width="2" customWidth="1" style="709" min="13" max="13"/>
    <col hidden="1" width="9.43" customWidth="1" style="709" min="14" max="14"/>
    <col hidden="1" width="18.43" customWidth="1" style="709" min="15" max="15"/>
    <col hidden="1" width="12.14" customWidth="1" style="709" min="16" max="16"/>
    <col width="0.14" customWidth="1" style="709" min="17" max="17"/>
    <col width="17.29" customWidth="1" style="709" min="18" max="26"/>
  </cols>
  <sheetData>
    <row r="1" ht="15.75" customHeight="1" s="709">
      <c r="A1" s="448" t="inlineStr">
        <is>
          <t>WORKSHEET #6: VALUE</t>
        </is>
      </c>
      <c r="B1" s="1" t="n"/>
      <c r="C1" s="1" t="n"/>
      <c r="D1" s="903" t="n"/>
      <c r="E1" s="903" t="n"/>
      <c r="F1" s="903" t="n"/>
      <c r="G1" s="903" t="n"/>
      <c r="H1" s="903" t="n"/>
      <c r="I1" s="903" t="n"/>
      <c r="J1" s="979" t="n"/>
      <c r="K1" s="903" t="n"/>
      <c r="L1" s="903" t="n"/>
      <c r="M1" s="518" t="n"/>
      <c r="N1" s="447" t="n"/>
      <c r="O1" s="447" t="n"/>
      <c r="P1" s="447" t="n"/>
      <c r="Q1" s="1" t="n"/>
    </row>
    <row r="2" ht="15.75" customHeight="1" s="709">
      <c r="A2" s="4" t="n"/>
      <c r="B2" s="711" t="n"/>
      <c r="C2" s="711" t="n"/>
      <c r="D2" s="711" t="n"/>
      <c r="E2" s="711" t="n"/>
      <c r="F2" s="711" t="n"/>
      <c r="G2" s="711" t="n"/>
      <c r="H2" s="711" t="n"/>
      <c r="I2" s="711" t="n"/>
      <c r="J2" s="711" t="n"/>
      <c r="K2" s="711" t="n"/>
      <c r="L2" s="712" t="n"/>
      <c r="M2" s="8" t="n"/>
      <c r="N2" s="519" t="n"/>
      <c r="O2" s="980" t="inlineStr">
        <is>
          <t>VALUE CREATION VARIABLES</t>
        </is>
      </c>
      <c r="P2" s="949" t="n"/>
      <c r="Q2" s="2" t="n"/>
    </row>
    <row r="3" ht="33" customHeight="1" s="709">
      <c r="A3" s="784" t="n"/>
      <c r="B3" s="521" t="inlineStr">
        <is>
          <t>Total Units</t>
        </is>
      </c>
      <c r="C3" s="462" t="inlineStr">
        <is>
          <t>X</t>
        </is>
      </c>
      <c r="D3" s="981" t="inlineStr">
        <is>
          <t>Value per Unit</t>
        </is>
      </c>
      <c r="E3" s="982" t="inlineStr">
        <is>
          <t>=</t>
        </is>
      </c>
      <c r="F3" s="981" t="inlineStr">
        <is>
          <t>Market 
Value</t>
        </is>
      </c>
      <c r="G3" s="982" t="inlineStr">
        <is>
          <t>-</t>
        </is>
      </c>
      <c r="H3" s="981" t="inlineStr">
        <is>
          <t xml:space="preserve"> Developer 
Cost</t>
        </is>
      </c>
      <c r="I3" s="982" t="inlineStr">
        <is>
          <t>-</t>
        </is>
      </c>
      <c r="J3" s="983" t="inlineStr">
        <is>
          <t>Absorption Adjustment</t>
        </is>
      </c>
      <c r="K3" s="981" t="inlineStr">
        <is>
          <t xml:space="preserve"> = </t>
        </is>
      </c>
      <c r="L3" s="984" t="inlineStr">
        <is>
          <t xml:space="preserve"> Developer Profit</t>
        </is>
      </c>
      <c r="M3" s="8" t="n"/>
      <c r="N3" s="526" t="inlineStr">
        <is>
          <t>Developer Profit Per Unit</t>
        </is>
      </c>
      <c r="O3" s="527" t="inlineStr">
        <is>
          <t>Property Type</t>
        </is>
      </c>
      <c r="P3" s="985" t="inlineStr">
        <is>
          <t>Rate</t>
        </is>
      </c>
      <c r="Q3" s="2" t="n"/>
    </row>
    <row r="4" ht="15.75" customHeight="1" s="709">
      <c r="A4" s="938" t="inlineStr">
        <is>
          <t>Residential</t>
        </is>
      </c>
      <c r="B4" s="529" t="inlineStr">
        <is>
          <t>Total Units</t>
        </is>
      </c>
      <c r="C4" s="530" t="n"/>
      <c r="D4" s="986" t="n"/>
      <c r="E4" s="987" t="n"/>
      <c r="F4" s="988" t="n"/>
      <c r="G4" s="989" t="n"/>
      <c r="H4" s="986" t="n"/>
      <c r="I4" s="986" t="n"/>
      <c r="J4" s="990" t="n"/>
      <c r="K4" s="989" t="n"/>
      <c r="L4" s="991" t="n"/>
      <c r="M4" s="537" t="n"/>
      <c r="N4" s="992" t="n"/>
      <c r="O4" s="993">
        <f>A4</f>
        <v/>
      </c>
      <c r="P4" s="994" t="n"/>
      <c r="Q4" s="419" t="n"/>
      <c r="R4" s="420" t="n"/>
      <c r="S4" s="420" t="n"/>
      <c r="T4" s="420" t="n"/>
      <c r="U4" s="420" t="n"/>
      <c r="V4" s="420" t="n"/>
      <c r="W4" s="420" t="n"/>
      <c r="X4" s="420" t="n"/>
      <c r="Y4" s="420" t="n"/>
      <c r="Z4" s="420" t="n"/>
    </row>
    <row r="5" ht="15.75" customHeight="1" s="709">
      <c r="A5" s="913" t="inlineStr">
        <is>
          <t xml:space="preserve"> - Affordable Podium Apartments </t>
        </is>
      </c>
      <c r="B5" s="935">
        <f>Costs!B5</f>
        <v/>
      </c>
      <c r="C5" s="934" t="n"/>
      <c r="D5" s="919">
        <f>ROUND(Costs!C5*Value!$P$5,-3)</f>
        <v/>
      </c>
      <c r="E5" s="919" t="n"/>
      <c r="F5" s="995">
        <f>B5*D5</f>
        <v/>
      </c>
      <c r="G5" s="919" t="n"/>
      <c r="H5" s="919">
        <f>Costs!E5-Costs!I5</f>
        <v/>
      </c>
      <c r="I5" s="919" t="n"/>
      <c r="J5" s="996">
        <f>((F5-H5)-L5)*(-1)</f>
        <v/>
      </c>
      <c r="K5" s="997" t="n"/>
      <c r="L5" s="998">
        <f>(F5-H5)*(1-Market!K5)</f>
        <v/>
      </c>
      <c r="M5" s="999" t="n"/>
      <c r="N5" s="992">
        <f>L5/B5</f>
        <v/>
      </c>
      <c r="O5" s="993">
        <f>A5</f>
        <v/>
      </c>
      <c r="P5" s="994" t="n">
        <v>0.4</v>
      </c>
      <c r="Q5" s="419" t="n"/>
      <c r="R5" s="420" t="n"/>
      <c r="S5" s="420" t="n"/>
      <c r="T5" s="420" t="n"/>
      <c r="U5" s="420" t="n"/>
      <c r="V5" s="420" t="n"/>
      <c r="W5" s="420" t="n"/>
      <c r="X5" s="420" t="n"/>
      <c r="Y5" s="420" t="n"/>
      <c r="Z5" s="420" t="n"/>
    </row>
    <row r="6" ht="15.75" customHeight="1" s="709">
      <c r="A6" s="913" t="inlineStr">
        <is>
          <t xml:space="preserve"> - Market-Rate Podium Apartments </t>
        </is>
      </c>
      <c r="B6" s="935">
        <f>Costs!B6</f>
        <v/>
      </c>
      <c r="C6" s="934" t="n"/>
      <c r="D6" s="919">
        <f>ROUND(Costs!C6*Value!$P$6,-3)</f>
        <v/>
      </c>
      <c r="E6" s="919" t="n"/>
      <c r="F6" s="995">
        <f>B6*D6</f>
        <v/>
      </c>
      <c r="G6" s="919" t="n"/>
      <c r="H6" s="919">
        <f>Costs!E6-Costs!I6</f>
        <v/>
      </c>
      <c r="I6" s="919" t="n"/>
      <c r="J6" s="996">
        <f>((F6-H6)-L6)*(-1)</f>
        <v/>
      </c>
      <c r="K6" s="997" t="n"/>
      <c r="L6" s="998">
        <f>(F6-H6)*(1-Market!K6)</f>
        <v/>
      </c>
      <c r="M6" s="999" t="n"/>
      <c r="N6" s="992">
        <f>L6/B6</f>
        <v/>
      </c>
      <c r="O6" s="993">
        <f>A6</f>
        <v/>
      </c>
      <c r="P6" s="994" t="n">
        <v>1.32</v>
      </c>
      <c r="Q6" s="419" t="n"/>
      <c r="R6" s="420" t="n"/>
      <c r="S6" s="420" t="n"/>
      <c r="T6" s="420" t="n"/>
      <c r="U6" s="420" t="n"/>
      <c r="V6" s="420" t="n"/>
      <c r="W6" s="420" t="n"/>
      <c r="X6" s="420" t="n"/>
      <c r="Y6" s="420" t="n"/>
      <c r="Z6" s="420" t="n"/>
    </row>
    <row r="7" ht="15.75" customHeight="1" s="709">
      <c r="A7" s="913" t="inlineStr">
        <is>
          <t xml:space="preserve"> - Affordable Townhouses</t>
        </is>
      </c>
      <c r="B7" s="935">
        <f>Costs!B7</f>
        <v/>
      </c>
      <c r="C7" s="934" t="n"/>
      <c r="D7" s="919">
        <f>ROUND(Costs!C7*Value!$P$7,-3)</f>
        <v/>
      </c>
      <c r="E7" s="919" t="n"/>
      <c r="F7" s="995">
        <f>B7*D7</f>
        <v/>
      </c>
      <c r="G7" s="919" t="n"/>
      <c r="H7" s="919">
        <f>Costs!E7-Costs!I7</f>
        <v/>
      </c>
      <c r="I7" s="919" t="n"/>
      <c r="J7" s="996">
        <f>((F7-H7)-L7)*(-1)</f>
        <v/>
      </c>
      <c r="K7" s="997" t="n"/>
      <c r="L7" s="998">
        <f>(F7-H7)*(1-Market!K7)</f>
        <v/>
      </c>
      <c r="M7" s="999" t="n"/>
      <c r="N7" s="992">
        <f>L7/B7</f>
        <v/>
      </c>
      <c r="O7" s="993">
        <f>A7</f>
        <v/>
      </c>
      <c r="P7" s="994">
        <f>P5</f>
        <v/>
      </c>
      <c r="Q7" s="419" t="n"/>
      <c r="R7" s="420" t="n"/>
      <c r="S7" s="420" t="n"/>
      <c r="T7" s="420" t="n"/>
      <c r="U7" s="420" t="n"/>
      <c r="V7" s="420" t="n"/>
      <c r="W7" s="420" t="n"/>
      <c r="X7" s="420" t="n"/>
      <c r="Y7" s="420" t="n"/>
      <c r="Z7" s="420" t="n"/>
    </row>
    <row r="8" ht="15.75" customHeight="1" s="709">
      <c r="A8" s="913" t="inlineStr">
        <is>
          <t xml:space="preserve"> - Market-Rate Townhouses</t>
        </is>
      </c>
      <c r="B8" s="935">
        <f>Costs!B8</f>
        <v/>
      </c>
      <c r="C8" s="934" t="n"/>
      <c r="D8" s="919">
        <f>ROUND(Costs!C8*Value!$P$8,-3)</f>
        <v/>
      </c>
      <c r="E8" s="919" t="n"/>
      <c r="F8" s="995">
        <f>B8*D8</f>
        <v/>
      </c>
      <c r="G8" s="919" t="n"/>
      <c r="H8" s="919">
        <f>Costs!E8-Costs!I8</f>
        <v/>
      </c>
      <c r="I8" s="919" t="n"/>
      <c r="J8" s="996">
        <f>((F8-H8)-L8)*(-1)</f>
        <v/>
      </c>
      <c r="K8" s="997" t="n"/>
      <c r="L8" s="998">
        <f>(F8-H8)*(1-Market!K8)</f>
        <v/>
      </c>
      <c r="M8" s="999" t="n"/>
      <c r="N8" s="992">
        <f>L8/B8</f>
        <v/>
      </c>
      <c r="O8" s="993">
        <f>A8</f>
        <v/>
      </c>
      <c r="P8" s="994" t="n">
        <v>1.3</v>
      </c>
      <c r="Q8" s="419" t="n"/>
      <c r="R8" s="420" t="n"/>
      <c r="S8" s="420" t="n"/>
      <c r="T8" s="420" t="n"/>
      <c r="U8" s="420" t="n"/>
      <c r="V8" s="420" t="n"/>
      <c r="W8" s="420" t="n"/>
      <c r="X8" s="420" t="n"/>
      <c r="Y8" s="420" t="n"/>
      <c r="Z8" s="420" t="n"/>
    </row>
    <row r="9" ht="15.75" customHeight="1" s="709">
      <c r="A9" s="913" t="inlineStr">
        <is>
          <t xml:space="preserve"> - Luxury High Rise Condos</t>
        </is>
      </c>
      <c r="B9" s="935">
        <f>Costs!B9</f>
        <v/>
      </c>
      <c r="C9" s="934" t="n"/>
      <c r="D9" s="919">
        <f>ROUND(Costs!C9*Value!$P$9,-3)</f>
        <v/>
      </c>
      <c r="E9" s="1000" t="n"/>
      <c r="F9" s="1001">
        <f>B9*D9</f>
        <v/>
      </c>
      <c r="G9" s="1000" t="n"/>
      <c r="H9" s="1000">
        <f>Costs!E9-Costs!I9</f>
        <v/>
      </c>
      <c r="I9" s="1000" t="n"/>
      <c r="J9" s="1002">
        <f>((F9-H9)-L9)*(-1)</f>
        <v/>
      </c>
      <c r="K9" s="1003" t="n"/>
      <c r="L9" s="1004">
        <f>(F9-H9)*(1-Market!K9)</f>
        <v/>
      </c>
      <c r="M9" s="999" t="n"/>
      <c r="N9" s="992">
        <f>L9/B9</f>
        <v/>
      </c>
      <c r="O9" s="993">
        <f>A9</f>
        <v/>
      </c>
      <c r="P9" s="994" t="n">
        <v>1.407</v>
      </c>
      <c r="Q9" s="419" t="n"/>
      <c r="R9" s="420" t="n"/>
      <c r="S9" s="420" t="n"/>
      <c r="T9" s="420" t="n"/>
      <c r="U9" s="420" t="n"/>
      <c r="V9" s="420" t="n"/>
      <c r="W9" s="420" t="n"/>
      <c r="X9" s="420" t="n"/>
      <c r="Y9" s="420" t="n"/>
      <c r="Z9" s="420" t="n"/>
    </row>
    <row r="10" ht="15.75" customHeight="1" s="709">
      <c r="A10" s="913" t="inlineStr">
        <is>
          <t xml:space="preserve"> - Phoenix Hotel/Homeless Shelter</t>
        </is>
      </c>
      <c r="B10" s="935">
        <f>Costs!B10</f>
        <v/>
      </c>
      <c r="C10" s="934" t="n"/>
      <c r="D10" s="919" t="n">
        <v>1000</v>
      </c>
      <c r="E10" s="1000" t="n"/>
      <c r="F10" s="1001">
        <f>B10*D10</f>
        <v/>
      </c>
      <c r="G10" s="1000" t="n"/>
      <c r="H10" s="1000">
        <f>Costs!E10-Costs!I10</f>
        <v/>
      </c>
      <c r="I10" s="1000" t="n"/>
      <c r="J10" s="1005" t="inlineStr">
        <is>
          <t>N/A</t>
        </is>
      </c>
      <c r="K10" s="1003" t="n"/>
      <c r="L10" s="1004">
        <f>B10*D10</f>
        <v/>
      </c>
      <c r="M10" s="999" t="n"/>
      <c r="N10" s="992">
        <f>L10/B10</f>
        <v/>
      </c>
      <c r="O10" s="993">
        <f>A10</f>
        <v/>
      </c>
      <c r="P10" s="1006" t="inlineStr">
        <is>
          <t>N/A</t>
        </is>
      </c>
      <c r="Q10" s="419" t="n"/>
      <c r="R10" s="420" t="n"/>
      <c r="S10" s="420" t="n"/>
      <c r="T10" s="420" t="n"/>
      <c r="U10" s="420" t="n"/>
      <c r="V10" s="420" t="n"/>
      <c r="W10" s="420" t="n"/>
      <c r="X10" s="420" t="n"/>
      <c r="Y10" s="420" t="n"/>
      <c r="Z10" s="420" t="n"/>
    </row>
    <row r="11" ht="15.75" customHeight="1" s="709">
      <c r="A11" s="913" t="inlineStr">
        <is>
          <t xml:space="preserve"> - New Homeless Shelter</t>
        </is>
      </c>
      <c r="B11" s="935">
        <f>Costs!B11</f>
        <v/>
      </c>
      <c r="C11" s="934" t="n"/>
      <c r="D11" s="919" t="n">
        <v>1000</v>
      </c>
      <c r="E11" s="1000" t="n"/>
      <c r="F11" s="1001">
        <f>B11*D11</f>
        <v/>
      </c>
      <c r="G11" s="1000" t="n"/>
      <c r="H11" s="1000">
        <f>Costs!E11-Costs!I11</f>
        <v/>
      </c>
      <c r="I11" s="1000" t="n"/>
      <c r="J11" s="1005" t="inlineStr">
        <is>
          <t>N/A</t>
        </is>
      </c>
      <c r="K11" s="1003" t="n"/>
      <c r="L11" s="1004">
        <f>B11*D11</f>
        <v/>
      </c>
      <c r="M11" s="999" t="n"/>
      <c r="N11" s="992">
        <f>L11/B11</f>
        <v/>
      </c>
      <c r="O11" s="993">
        <f>A11</f>
        <v/>
      </c>
      <c r="P11" s="1006" t="inlineStr">
        <is>
          <t>N/A</t>
        </is>
      </c>
      <c r="Q11" s="419" t="n"/>
      <c r="R11" s="420" t="n"/>
      <c r="S11" s="420" t="n"/>
      <c r="T11" s="420" t="n"/>
      <c r="U11" s="420" t="n"/>
      <c r="V11" s="420" t="n"/>
      <c r="W11" s="420" t="n"/>
      <c r="X11" s="420" t="n"/>
      <c r="Y11" s="420" t="n"/>
      <c r="Z11" s="420" t="n"/>
    </row>
    <row r="12" ht="15.75" customHeight="1" s="709">
      <c r="A12" s="938" t="inlineStr">
        <is>
          <t>Office</t>
        </is>
      </c>
      <c r="B12" s="1007" t="inlineStr">
        <is>
          <t>Building SF</t>
        </is>
      </c>
      <c r="C12" s="1008" t="n"/>
      <c r="D12" s="986" t="n"/>
      <c r="E12" s="986" t="n"/>
      <c r="F12" s="988" t="n"/>
      <c r="G12" s="986" t="n"/>
      <c r="H12" s="986" t="n"/>
      <c r="I12" s="986" t="n"/>
      <c r="J12" s="1009" t="n"/>
      <c r="K12" s="1010" t="n"/>
      <c r="L12" s="1011" t="n"/>
      <c r="M12" s="999" t="n"/>
      <c r="N12" s="992" t="n"/>
      <c r="O12" s="993">
        <f>A12</f>
        <v/>
      </c>
      <c r="P12" s="994" t="n"/>
      <c r="Q12" s="419" t="n"/>
      <c r="R12" s="420" t="n"/>
      <c r="S12" s="420" t="n"/>
      <c r="T12" s="420" t="n"/>
      <c r="U12" s="420" t="n"/>
      <c r="V12" s="420" t="n"/>
      <c r="W12" s="420" t="n"/>
      <c r="X12" s="420" t="n"/>
      <c r="Y12" s="420" t="n"/>
      <c r="Z12" s="420" t="n"/>
    </row>
    <row r="13" ht="15.75" customHeight="1" s="709">
      <c r="A13" s="913" t="inlineStr">
        <is>
          <t xml:space="preserve"> - Office: Phoenix Hotel</t>
        </is>
      </c>
      <c r="B13" s="935">
        <f>Costs!B13</f>
        <v/>
      </c>
      <c r="C13" s="934" t="n"/>
      <c r="D13" s="919">
        <f>Costs!C13*Value!$P$13</f>
        <v/>
      </c>
      <c r="E13" s="1000" t="n"/>
      <c r="F13" s="1001">
        <f>ROUND(B13*D13,-3)</f>
        <v/>
      </c>
      <c r="G13" s="1000" t="n"/>
      <c r="H13" s="1000">
        <f>Costs!E13</f>
        <v/>
      </c>
      <c r="I13" s="1000" t="n"/>
      <c r="J13" s="1002" t="inlineStr">
        <is>
          <t>In Low-Rise</t>
        </is>
      </c>
      <c r="K13" s="1003" t="n"/>
      <c r="L13" s="1004">
        <f>F13-H13</f>
        <v/>
      </c>
      <c r="M13" s="999" t="n"/>
      <c r="N13" s="992">
        <f>L13/B13</f>
        <v/>
      </c>
      <c r="O13" s="993">
        <f>A13</f>
        <v/>
      </c>
      <c r="P13" s="994" t="n">
        <v>1.2</v>
      </c>
      <c r="Q13" s="558" t="n"/>
      <c r="R13" s="420" t="n"/>
      <c r="S13" s="420" t="n"/>
      <c r="T13" s="420" t="n"/>
      <c r="U13" s="420" t="n"/>
      <c r="V13" s="420" t="n"/>
      <c r="W13" s="420" t="n"/>
      <c r="X13" s="420" t="n"/>
      <c r="Y13" s="420" t="n"/>
      <c r="Z13" s="420" t="n"/>
    </row>
    <row r="14" ht="15.75" customHeight="1" s="709">
      <c r="A14" s="913" t="inlineStr">
        <is>
          <t xml:space="preserve"> - Office: York Dry Goods</t>
        </is>
      </c>
      <c r="B14" s="935">
        <f>Costs!B14</f>
        <v/>
      </c>
      <c r="C14" s="934" t="n"/>
      <c r="D14" s="919">
        <f>Costs!C14*Value!$P$14</f>
        <v/>
      </c>
      <c r="E14" s="1000" t="n"/>
      <c r="F14" s="1001">
        <f>ROUND(B14*D14,-3)</f>
        <v/>
      </c>
      <c r="G14" s="1000" t="n"/>
      <c r="H14" s="1000">
        <f>Costs!E14-Costs!I14</f>
        <v/>
      </c>
      <c r="I14" s="1000" t="n"/>
      <c r="J14" s="1002" t="inlineStr">
        <is>
          <t>In Low-Rise</t>
        </is>
      </c>
      <c r="K14" s="1003" t="n"/>
      <c r="L14" s="1004">
        <f>F14-H14</f>
        <v/>
      </c>
      <c r="M14" s="999" t="n"/>
      <c r="N14" s="992">
        <f>L14/B14</f>
        <v/>
      </c>
      <c r="O14" s="993">
        <f>A14</f>
        <v/>
      </c>
      <c r="P14" s="994" t="n">
        <v>1.18</v>
      </c>
      <c r="Q14" s="558" t="n"/>
      <c r="R14" s="420" t="n"/>
      <c r="S14" s="420" t="n"/>
      <c r="T14" s="420" t="n"/>
      <c r="U14" s="420" t="n"/>
      <c r="V14" s="420" t="n"/>
      <c r="W14" s="420" t="n"/>
      <c r="X14" s="420" t="n"/>
      <c r="Y14" s="420" t="n"/>
      <c r="Z14" s="420" t="n"/>
    </row>
    <row r="15" ht="15.75" customHeight="1" s="709">
      <c r="A15" s="913" t="inlineStr">
        <is>
          <t xml:space="preserve"> - Office: Victorian Row</t>
        </is>
      </c>
      <c r="B15" s="935">
        <f>Costs!B15</f>
        <v/>
      </c>
      <c r="C15" s="934" t="n"/>
      <c r="D15" s="919">
        <f>Costs!C15*Value!$P$15</f>
        <v/>
      </c>
      <c r="E15" s="1000" t="n"/>
      <c r="F15" s="1001">
        <f>ROUND(B15*D15,-3)</f>
        <v/>
      </c>
      <c r="G15" s="1000" t="n"/>
      <c r="H15" s="1000">
        <f>Costs!E15-Costs!I15</f>
        <v/>
      </c>
      <c r="I15" s="1000" t="n"/>
      <c r="J15" s="1002" t="inlineStr">
        <is>
          <t>In Low-Rise</t>
        </is>
      </c>
      <c r="K15" s="1003" t="n"/>
      <c r="L15" s="1004">
        <f>F15-H15</f>
        <v/>
      </c>
      <c r="M15" s="999" t="n"/>
      <c r="N15" s="992">
        <f>L15/B15</f>
        <v/>
      </c>
      <c r="O15" s="993">
        <f>A15</f>
        <v/>
      </c>
      <c r="P15" s="994" t="n">
        <v>1.18</v>
      </c>
      <c r="Q15" s="558" t="n"/>
      <c r="R15" s="420" t="n"/>
      <c r="S15" s="420" t="n"/>
      <c r="T15" s="420" t="n"/>
      <c r="U15" s="420" t="n"/>
      <c r="V15" s="420" t="n"/>
      <c r="W15" s="420" t="n"/>
      <c r="X15" s="420" t="n"/>
      <c r="Y15" s="420" t="n"/>
      <c r="Z15" s="420" t="n"/>
    </row>
    <row r="16" ht="15.75" customHeight="1" s="709">
      <c r="A16" s="913" t="inlineStr">
        <is>
          <t xml:space="preserve"> - Low-Rise Office Building</t>
        </is>
      </c>
      <c r="B16" s="935">
        <f>Costs!B16</f>
        <v/>
      </c>
      <c r="C16" s="934" t="n"/>
      <c r="D16" s="919">
        <f>Costs!C16*Value!$P$16</f>
        <v/>
      </c>
      <c r="E16" s="1000" t="n"/>
      <c r="F16" s="1001">
        <f>ROUND(B16*D16,-3)</f>
        <v/>
      </c>
      <c r="G16" s="1000" t="n"/>
      <c r="H16" s="1000">
        <f>Costs!E16-Costs!I16</f>
        <v/>
      </c>
      <c r="I16" s="1000" t="n"/>
      <c r="J16" s="1002">
        <f>((F16-H16)-L16)*(-1)</f>
        <v/>
      </c>
      <c r="K16" s="1003" t="n"/>
      <c r="L16" s="1004">
        <f>(F16-H16)*(1-Market!K16)</f>
        <v/>
      </c>
      <c r="M16" s="999" t="n"/>
      <c r="N16" s="992">
        <f>L16/B16</f>
        <v/>
      </c>
      <c r="O16" s="993">
        <f>A16</f>
        <v/>
      </c>
      <c r="P16" s="994" t="n">
        <v>1.305</v>
      </c>
      <c r="Q16" s="419" t="n"/>
      <c r="R16" s="420" t="n"/>
      <c r="S16" s="420" t="n"/>
      <c r="T16" s="420" t="n"/>
      <c r="U16" s="420" t="n"/>
      <c r="V16" s="420" t="n"/>
      <c r="W16" s="420" t="n"/>
      <c r="X16" s="420" t="n"/>
      <c r="Y16" s="420" t="n"/>
      <c r="Z16" s="420" t="n"/>
    </row>
    <row r="17" ht="15.75" customHeight="1" s="709">
      <c r="A17" s="913" t="inlineStr">
        <is>
          <t xml:space="preserve"> - Mid-Rise Office Building</t>
        </is>
      </c>
      <c r="B17" s="935">
        <f>Costs!B17</f>
        <v/>
      </c>
      <c r="C17" s="934" t="n"/>
      <c r="D17" s="919">
        <f>Costs!C17*Value!P17</f>
        <v/>
      </c>
      <c r="E17" s="1000" t="n"/>
      <c r="F17" s="1001">
        <f>ROUND(B17*D17,-3)</f>
        <v/>
      </c>
      <c r="G17" s="1000" t="n"/>
      <c r="H17" s="1000">
        <f>Costs!E17-Costs!I17</f>
        <v/>
      </c>
      <c r="I17" s="1000" t="n"/>
      <c r="J17" s="1002">
        <f>((F17-H17)-L17)*(-1)</f>
        <v/>
      </c>
      <c r="K17" s="1003" t="n"/>
      <c r="L17" s="1004">
        <f>(F17-H17)*(1-Market!K17)</f>
        <v/>
      </c>
      <c r="M17" s="999" t="n"/>
      <c r="N17" s="992">
        <f>L17/B17</f>
        <v/>
      </c>
      <c r="O17" s="993">
        <f>A17</f>
        <v/>
      </c>
      <c r="P17" s="994" t="n">
        <v>1.31</v>
      </c>
      <c r="Q17" s="558" t="n"/>
      <c r="R17" s="420" t="n"/>
      <c r="S17" s="420" t="n"/>
      <c r="T17" s="420" t="n"/>
      <c r="U17" s="420" t="n"/>
      <c r="V17" s="420" t="n"/>
      <c r="W17" s="420" t="n"/>
      <c r="X17" s="420" t="n"/>
      <c r="Y17" s="420" t="n"/>
      <c r="Z17" s="420" t="n"/>
    </row>
    <row r="18" ht="15.75" customHeight="1" s="709">
      <c r="A18" s="938" t="inlineStr">
        <is>
          <t>Retail</t>
        </is>
      </c>
      <c r="B18" s="1007">
        <f>Costs!B18</f>
        <v/>
      </c>
      <c r="C18" s="1008" t="n"/>
      <c r="D18" s="986" t="n"/>
      <c r="E18" s="986" t="n"/>
      <c r="F18" s="988" t="n"/>
      <c r="G18" s="986" t="n"/>
      <c r="H18" s="986" t="n"/>
      <c r="I18" s="986" t="n"/>
      <c r="J18" s="1009" t="n"/>
      <c r="K18" s="1010" t="n"/>
      <c r="L18" s="1011" t="n"/>
      <c r="M18" s="999" t="n"/>
      <c r="N18" s="992" t="n"/>
      <c r="O18" s="993">
        <f>A18</f>
        <v/>
      </c>
      <c r="P18" s="994" t="n"/>
      <c r="Q18" s="558" t="n"/>
      <c r="R18" s="420" t="n"/>
      <c r="S18" s="420" t="n"/>
      <c r="T18" s="420" t="n"/>
      <c r="U18" s="420" t="n"/>
      <c r="V18" s="420" t="n"/>
      <c r="W18" s="420" t="n"/>
      <c r="X18" s="420" t="n"/>
      <c r="Y18" s="420" t="n"/>
      <c r="Z18" s="420" t="n"/>
    </row>
    <row r="19" ht="15.75" customHeight="1" s="709">
      <c r="A19" s="913" t="inlineStr">
        <is>
          <t xml:space="preserve"> - Retail: Phoenix Hotel</t>
        </is>
      </c>
      <c r="B19" s="935">
        <f>Costs!B19</f>
        <v/>
      </c>
      <c r="C19" s="934" t="n"/>
      <c r="D19" s="919">
        <f>Costs!C19*Value!$P$19</f>
        <v/>
      </c>
      <c r="E19" s="1000" t="n"/>
      <c r="F19" s="1001">
        <f>ROUND(B19*D19,-3)</f>
        <v/>
      </c>
      <c r="G19" s="1000" t="n"/>
      <c r="H19" s="1000">
        <f>Costs!E19-Costs!I19</f>
        <v/>
      </c>
      <c r="I19" s="1000" t="n"/>
      <c r="J19" s="1002" t="inlineStr">
        <is>
          <t>In Neigh. Ret.</t>
        </is>
      </c>
      <c r="K19" s="1003" t="n"/>
      <c r="L19" s="1004">
        <f>(F19-H19)*(1-Market!K20)</f>
        <v/>
      </c>
      <c r="M19" s="999" t="n"/>
      <c r="N19" s="992" t="n"/>
      <c r="O19" s="993">
        <f>A19</f>
        <v/>
      </c>
      <c r="P19" s="994" t="n">
        <v>1.3</v>
      </c>
      <c r="Q19" s="419" t="n"/>
      <c r="R19" s="420" t="n"/>
      <c r="S19" s="420" t="n"/>
      <c r="T19" s="420" t="n"/>
      <c r="U19" s="420" t="n"/>
      <c r="V19" s="420" t="n"/>
      <c r="W19" s="420" t="n"/>
      <c r="X19" s="420" t="n"/>
      <c r="Y19" s="420" t="n"/>
      <c r="Z19" s="420" t="n"/>
    </row>
    <row r="20" ht="15.75" customHeight="1" s="709">
      <c r="A20" s="913" t="inlineStr">
        <is>
          <t xml:space="preserve"> - Retail: York Dry Goods</t>
        </is>
      </c>
      <c r="B20" s="935">
        <f>Costs!B20</f>
        <v/>
      </c>
      <c r="C20" s="934" t="n"/>
      <c r="D20" s="919">
        <f>Costs!C20*Value!$P$20</f>
        <v/>
      </c>
      <c r="E20" s="1000" t="n"/>
      <c r="F20" s="1001">
        <f>ROUND(B20*D20,-3)</f>
        <v/>
      </c>
      <c r="G20" s="1000" t="n"/>
      <c r="H20" s="1000">
        <f>Costs!E20-Costs!I20</f>
        <v/>
      </c>
      <c r="I20" s="1000" t="n"/>
      <c r="J20" s="1002" t="inlineStr">
        <is>
          <t>In Neigh. Ret.</t>
        </is>
      </c>
      <c r="K20" s="1003" t="n"/>
      <c r="L20" s="1004">
        <f>F20-H20</f>
        <v/>
      </c>
      <c r="M20" s="999" t="n"/>
      <c r="N20" s="992">
        <f>L20/B20</f>
        <v/>
      </c>
      <c r="O20" s="993">
        <f>A20</f>
        <v/>
      </c>
      <c r="P20" s="994" t="n">
        <v>1.25</v>
      </c>
      <c r="Q20" s="419" t="n"/>
      <c r="R20" s="420" t="n"/>
      <c r="S20" s="420" t="n"/>
      <c r="T20" s="420" t="n"/>
      <c r="U20" s="420" t="n"/>
      <c r="V20" s="420" t="n"/>
      <c r="W20" s="420" t="n"/>
      <c r="X20" s="420" t="n"/>
      <c r="Y20" s="420" t="n"/>
      <c r="Z20" s="420" t="n"/>
    </row>
    <row r="21" ht="15.75" customHeight="1" s="709">
      <c r="A21" s="913" t="inlineStr">
        <is>
          <t xml:space="preserve"> - Retail: Victorian Row</t>
        </is>
      </c>
      <c r="B21" s="935">
        <f>Costs!B21</f>
        <v/>
      </c>
      <c r="C21" s="934" t="n"/>
      <c r="D21" s="919">
        <f>Costs!C21*Value!$P$21</f>
        <v/>
      </c>
      <c r="E21" s="1000" t="n"/>
      <c r="F21" s="1001">
        <f>ROUND(B21*D21,-3)</f>
        <v/>
      </c>
      <c r="G21" s="1000" t="n"/>
      <c r="H21" s="1000">
        <f>Costs!E21-Costs!I21</f>
        <v/>
      </c>
      <c r="I21" s="1000" t="n"/>
      <c r="J21" s="1002" t="inlineStr">
        <is>
          <t>In Neigh. Ret.</t>
        </is>
      </c>
      <c r="K21" s="1003" t="n"/>
      <c r="L21" s="1004">
        <f>F21-H21</f>
        <v/>
      </c>
      <c r="M21" s="999" t="n"/>
      <c r="N21" s="992">
        <f>L21/B21</f>
        <v/>
      </c>
      <c r="O21" s="993">
        <f>A21</f>
        <v/>
      </c>
      <c r="P21" s="994" t="n">
        <v>1.25</v>
      </c>
      <c r="Q21" s="419" t="n"/>
      <c r="R21" s="420" t="n"/>
      <c r="S21" s="420" t="n"/>
      <c r="T21" s="420" t="n"/>
      <c r="U21" s="420" t="n"/>
      <c r="V21" s="420" t="n"/>
      <c r="W21" s="420" t="n"/>
      <c r="X21" s="420" t="n"/>
      <c r="Y21" s="420" t="n"/>
      <c r="Z21" s="420" t="n"/>
    </row>
    <row r="22" ht="15.75" customHeight="1" s="709">
      <c r="A22" s="913" t="inlineStr">
        <is>
          <t xml:space="preserve"> - Neighborhood Retail</t>
        </is>
      </c>
      <c r="B22" s="935">
        <f>Costs!B22</f>
        <v/>
      </c>
      <c r="C22" s="934" t="n"/>
      <c r="D22" s="919">
        <f>Costs!C22*Value!$P$22</f>
        <v/>
      </c>
      <c r="E22" s="1000" t="n"/>
      <c r="F22" s="1001">
        <f>ROUND(B22*D22,-3)</f>
        <v/>
      </c>
      <c r="G22" s="1000" t="n"/>
      <c r="H22" s="1000">
        <f>Costs!E22-Costs!I22</f>
        <v/>
      </c>
      <c r="I22" s="1000" t="n"/>
      <c r="J22" s="1002">
        <f>((F22-H22)-L22)*(-1)</f>
        <v/>
      </c>
      <c r="K22" s="1003" t="n"/>
      <c r="L22" s="1004">
        <f>(F22-H22)*(1-Market!K22)</f>
        <v/>
      </c>
      <c r="M22" s="999" t="n"/>
      <c r="N22" s="992">
        <f>L22/B22</f>
        <v/>
      </c>
      <c r="O22" s="993">
        <f>A22</f>
        <v/>
      </c>
      <c r="P22" s="994" t="n">
        <v>1.3</v>
      </c>
      <c r="Q22" s="419" t="n"/>
      <c r="R22" s="420" t="n"/>
      <c r="S22" s="420" t="n"/>
      <c r="T22" s="420" t="n"/>
      <c r="U22" s="420" t="n"/>
      <c r="V22" s="420" t="n"/>
      <c r="W22" s="420" t="n"/>
      <c r="X22" s="420" t="n"/>
      <c r="Y22" s="420" t="n"/>
      <c r="Z22" s="420" t="n"/>
    </row>
    <row r="23" ht="15.75" customHeight="1" s="709">
      <c r="A23" s="913" t="inlineStr">
        <is>
          <t xml:space="preserve"> - Supermarket </t>
        </is>
      </c>
      <c r="B23" s="935">
        <f>Costs!B23</f>
        <v/>
      </c>
      <c r="C23" s="934" t="n"/>
      <c r="D23" s="919">
        <f>Costs!C23*Value!$P$23</f>
        <v/>
      </c>
      <c r="E23" s="1000" t="n"/>
      <c r="F23" s="1001">
        <f>ROUND(B23*D23,-3)</f>
        <v/>
      </c>
      <c r="G23" s="1000" t="n"/>
      <c r="H23" s="1000">
        <f>Costs!E23-Costs!I23</f>
        <v/>
      </c>
      <c r="I23" s="1000" t="n"/>
      <c r="J23" s="1002">
        <f>((F23-H23)-L23)*(-1)</f>
        <v/>
      </c>
      <c r="K23" s="1003" t="n"/>
      <c r="L23" s="1004">
        <f>(F23-H23)*(1-Market!K23)</f>
        <v/>
      </c>
      <c r="M23" s="999" t="n"/>
      <c r="N23" s="992">
        <f>L23/B23</f>
        <v/>
      </c>
      <c r="O23" s="993">
        <f>A23</f>
        <v/>
      </c>
      <c r="P23" s="994" t="n">
        <v>1.3</v>
      </c>
      <c r="Q23" s="419" t="n"/>
      <c r="R23" s="420" t="n"/>
      <c r="S23" s="420" t="n"/>
      <c r="T23" s="420" t="n"/>
      <c r="U23" s="420" t="n"/>
      <c r="V23" s="420" t="n"/>
      <c r="W23" s="420" t="n"/>
      <c r="X23" s="420" t="n"/>
      <c r="Y23" s="420" t="n"/>
      <c r="Z23" s="420" t="n"/>
    </row>
    <row r="24" ht="15.75" customHeight="1" s="709">
      <c r="A24" s="913" t="inlineStr">
        <is>
          <t xml:space="preserve"> - Q-Mart</t>
        </is>
      </c>
      <c r="B24" s="935">
        <f>Costs!B24</f>
        <v/>
      </c>
      <c r="C24" s="934" t="n"/>
      <c r="D24" s="919">
        <f>Costs!C24*Value!$P$24</f>
        <v/>
      </c>
      <c r="E24" s="1000" t="n"/>
      <c r="F24" s="1001">
        <f>ROUND(B24*D24,-3)</f>
        <v/>
      </c>
      <c r="G24" s="1000" t="n"/>
      <c r="H24" s="1000">
        <f>Costs!E24-Costs!I24</f>
        <v/>
      </c>
      <c r="I24" s="1000" t="n"/>
      <c r="J24" s="1002">
        <f>((F24-H24)-L24)*(-1)</f>
        <v/>
      </c>
      <c r="K24" s="1003" t="n"/>
      <c r="L24" s="1004">
        <f>(F24-H24)*(1-Market!K24)</f>
        <v/>
      </c>
      <c r="M24" s="999" t="n"/>
      <c r="N24" s="992">
        <f>L24/B24</f>
        <v/>
      </c>
      <c r="O24" s="993">
        <f>A24</f>
        <v/>
      </c>
      <c r="P24" s="994" t="n">
        <v>1.3</v>
      </c>
      <c r="Q24" s="419" t="n"/>
      <c r="R24" s="420" t="n"/>
      <c r="S24" s="420" t="n"/>
      <c r="T24" s="420" t="n"/>
      <c r="U24" s="420" t="n"/>
      <c r="V24" s="420" t="n"/>
      <c r="W24" s="420" t="n"/>
      <c r="X24" s="420" t="n"/>
      <c r="Y24" s="420" t="n"/>
      <c r="Z24" s="420" t="n"/>
    </row>
    <row r="25" ht="15.75" customHeight="1" s="709">
      <c r="A25" s="938" t="inlineStr">
        <is>
          <t>Community Facilities</t>
        </is>
      </c>
      <c r="B25" s="1007">
        <f>Costs!B25</f>
        <v/>
      </c>
      <c r="C25" s="1008" t="n"/>
      <c r="D25" s="986" t="n"/>
      <c r="E25" s="986" t="n"/>
      <c r="F25" s="988" t="n"/>
      <c r="G25" s="986" t="n"/>
      <c r="H25" s="986" t="n"/>
      <c r="I25" s="986" t="n"/>
      <c r="J25" s="1009" t="n"/>
      <c r="K25" s="1010" t="n"/>
      <c r="L25" s="1011" t="n"/>
      <c r="M25" s="999" t="n"/>
      <c r="N25" s="992" t="n"/>
      <c r="O25" s="993">
        <f>A25</f>
        <v/>
      </c>
      <c r="P25" s="994" t="n"/>
      <c r="Q25" s="419" t="n"/>
      <c r="R25" s="420" t="n"/>
      <c r="S25" s="420" t="n"/>
      <c r="T25" s="420" t="n"/>
      <c r="U25" s="420" t="n"/>
      <c r="V25" s="420" t="n"/>
      <c r="W25" s="420" t="n"/>
      <c r="X25" s="420" t="n"/>
      <c r="Y25" s="420" t="n"/>
      <c r="Z25" s="420" t="n"/>
    </row>
    <row r="26" ht="15.75" customHeight="1" s="709">
      <c r="A26" s="913" t="inlineStr">
        <is>
          <t xml:space="preserve"> - York Dry Goods/Community Facilities</t>
        </is>
      </c>
      <c r="B26" s="935">
        <f>Costs!B26</f>
        <v/>
      </c>
      <c r="C26" s="934" t="n"/>
      <c r="D26" s="919">
        <f>Costs!C26*Value!$P$26</f>
        <v/>
      </c>
      <c r="E26" s="1000" t="n"/>
      <c r="F26" s="1001">
        <f>ROUND(B26*D26,-3)</f>
        <v/>
      </c>
      <c r="G26" s="1000" t="n"/>
      <c r="H26" s="1000">
        <f>Costs!E26-Costs!I26</f>
        <v/>
      </c>
      <c r="I26" s="1000" t="n"/>
      <c r="J26" s="1002" t="n"/>
      <c r="K26" s="1003" t="n"/>
      <c r="L26" s="1004">
        <f>F26-H26</f>
        <v/>
      </c>
      <c r="M26" s="999" t="n"/>
      <c r="N26" s="992">
        <f>L26/B26</f>
        <v/>
      </c>
      <c r="O26" s="993">
        <f>A26</f>
        <v/>
      </c>
      <c r="P26" s="994" t="n">
        <v>0.7</v>
      </c>
      <c r="Q26" s="419" t="n"/>
      <c r="R26" s="420" t="n"/>
      <c r="S26" s="420" t="n"/>
      <c r="T26" s="420" t="n"/>
      <c r="U26" s="420" t="n"/>
      <c r="V26" s="420" t="n"/>
      <c r="W26" s="420" t="n"/>
      <c r="X26" s="420" t="n"/>
      <c r="Y26" s="420" t="n"/>
      <c r="Z26" s="420" t="n"/>
    </row>
    <row r="27" ht="15.75" customHeight="1" s="709">
      <c r="A27" s="913" t="inlineStr">
        <is>
          <t xml:space="preserve"> - York Dry Goods/Univ. &amp; Artist Studio </t>
        </is>
      </c>
      <c r="B27" s="935">
        <f>'Use Allocation'!D36+'Use Allocation'!D37</f>
        <v/>
      </c>
      <c r="C27" s="934" t="n"/>
      <c r="D27" s="919">
        <f>Costs!C27*Value!$P$27</f>
        <v/>
      </c>
      <c r="E27" s="1000" t="n"/>
      <c r="F27" s="1001">
        <f>ROUND(B27*D27,-3)</f>
        <v/>
      </c>
      <c r="G27" s="1000" t="n"/>
      <c r="H27" s="1000">
        <f>Costs!E27-Costs!I27</f>
        <v/>
      </c>
      <c r="I27" s="1000" t="n"/>
      <c r="J27" s="1002" t="n"/>
      <c r="K27" s="1003" t="n"/>
      <c r="L27" s="1004">
        <f>F27-H27</f>
        <v/>
      </c>
      <c r="M27" s="999" t="n"/>
      <c r="N27" s="992" t="n"/>
      <c r="O27" s="993">
        <f>A27</f>
        <v/>
      </c>
      <c r="P27" s="994" t="n">
        <v>0</v>
      </c>
      <c r="Q27" s="419" t="n"/>
      <c r="R27" s="420" t="n"/>
      <c r="S27" s="420" t="n"/>
      <c r="T27" s="420" t="n"/>
      <c r="U27" s="420" t="n"/>
      <c r="V27" s="420" t="n"/>
      <c r="W27" s="420" t="n"/>
      <c r="X27" s="420" t="n"/>
      <c r="Y27" s="420" t="n"/>
      <c r="Z27" s="420" t="n"/>
    </row>
    <row r="28" ht="15.75" customHeight="1" s="709">
      <c r="A28" s="913" t="inlineStr">
        <is>
          <t xml:space="preserve"> - Victorian Row: Univ. Offices and/or Artist Studios</t>
        </is>
      </c>
      <c r="B28" s="935">
        <f>Costs!B28</f>
        <v/>
      </c>
      <c r="C28" s="934" t="n"/>
      <c r="D28" s="919">
        <f>Costs!C28*Value!$P$28</f>
        <v/>
      </c>
      <c r="E28" s="1000" t="n"/>
      <c r="F28" s="1001">
        <f>ROUND(B28*D28,-3)</f>
        <v/>
      </c>
      <c r="G28" s="1000" t="n"/>
      <c r="H28" s="1000">
        <f>Costs!E28-Costs!I28</f>
        <v/>
      </c>
      <c r="I28" s="1000" t="n"/>
      <c r="J28" s="1002" t="n"/>
      <c r="K28" s="1003" t="n"/>
      <c r="L28" s="1004">
        <f>F28-H28</f>
        <v/>
      </c>
      <c r="M28" s="999" t="n"/>
      <c r="N28" s="992">
        <f>L28/B28</f>
        <v/>
      </c>
      <c r="O28" s="993">
        <f>A28</f>
        <v/>
      </c>
      <c r="P28" s="994" t="n">
        <v>0</v>
      </c>
      <c r="Q28" s="419" t="n"/>
      <c r="R28" s="420" t="n"/>
      <c r="S28" s="420" t="n"/>
      <c r="T28" s="420" t="n"/>
      <c r="U28" s="420" t="n"/>
      <c r="V28" s="420" t="n"/>
      <c r="W28" s="420" t="n"/>
      <c r="X28" s="420" t="n"/>
      <c r="Y28" s="420" t="n"/>
      <c r="Z28" s="420" t="n"/>
    </row>
    <row r="29" ht="15.75" customHeight="1" s="709">
      <c r="A29" s="938" t="inlineStr">
        <is>
          <t>Amenities</t>
        </is>
      </c>
      <c r="B29" s="1007">
        <f>Costs!B29</f>
        <v/>
      </c>
      <c r="C29" s="1008" t="n"/>
      <c r="D29" s="986" t="n"/>
      <c r="E29" s="986" t="n"/>
      <c r="F29" s="988" t="n"/>
      <c r="G29" s="986" t="n"/>
      <c r="H29" s="986" t="n"/>
      <c r="I29" s="986" t="n"/>
      <c r="J29" s="1009" t="n"/>
      <c r="K29" s="1010" t="n"/>
      <c r="L29" s="1011" t="n"/>
      <c r="M29" s="999" t="n"/>
      <c r="N29" s="992" t="n"/>
      <c r="O29" s="993">
        <f>A29</f>
        <v/>
      </c>
      <c r="P29" s="994" t="n"/>
      <c r="Q29" s="419" t="n"/>
      <c r="R29" s="420" t="n"/>
      <c r="S29" s="420" t="n"/>
      <c r="T29" s="420" t="n"/>
      <c r="U29" s="420" t="n"/>
      <c r="V29" s="420" t="n"/>
      <c r="W29" s="420" t="n"/>
      <c r="X29" s="420" t="n"/>
      <c r="Y29" s="420" t="n"/>
      <c r="Z29" s="420" t="n"/>
    </row>
    <row r="30" ht="15.75" customHeight="1" s="709">
      <c r="A30" s="913" t="inlineStr">
        <is>
          <t xml:space="preserve"> - Park/Plaza</t>
        </is>
      </c>
      <c r="B30" s="935">
        <f>Costs!B30</f>
        <v/>
      </c>
      <c r="C30" s="934" t="n"/>
      <c r="D30" s="919" t="n"/>
      <c r="E30" s="1000" t="n"/>
      <c r="F30" s="1001">
        <f>ROUND(B30*D30,-3)</f>
        <v/>
      </c>
      <c r="G30" s="1000" t="n"/>
      <c r="H30" s="1000">
        <f>Costs!E30-Costs!I30</f>
        <v/>
      </c>
      <c r="I30" s="1000" t="n"/>
      <c r="J30" s="1002" t="n"/>
      <c r="K30" s="1003" t="n"/>
      <c r="L30" s="1004">
        <f>F30-H30</f>
        <v/>
      </c>
      <c r="M30" s="999" t="n"/>
      <c r="N30" s="992">
        <f>L30/B30</f>
        <v/>
      </c>
      <c r="O30" s="993">
        <f>A30</f>
        <v/>
      </c>
      <c r="P30" s="994" t="n"/>
      <c r="Q30" s="419" t="n"/>
      <c r="R30" s="420" t="n"/>
      <c r="S30" s="420" t="n"/>
      <c r="T30" s="420" t="n"/>
      <c r="U30" s="420" t="n"/>
      <c r="V30" s="420" t="n"/>
      <c r="W30" s="420" t="n"/>
      <c r="X30" s="420" t="n"/>
      <c r="Y30" s="420" t="n"/>
      <c r="Z30" s="420" t="n"/>
    </row>
    <row r="31" ht="15.75" customHeight="1" s="709">
      <c r="A31" s="913" t="inlineStr">
        <is>
          <t xml:space="preserve"> - Sports Fields &amp; Courts</t>
        </is>
      </c>
      <c r="B31" s="935">
        <f>Costs!B31</f>
        <v/>
      </c>
      <c r="C31" s="934" t="n"/>
      <c r="D31" s="919" t="n"/>
      <c r="E31" s="1000" t="n"/>
      <c r="F31" s="1001">
        <f>ROUND(B31*D31,-3)</f>
        <v/>
      </c>
      <c r="G31" s="1000" t="n"/>
      <c r="H31" s="1000">
        <f>Costs!E31-Costs!I31</f>
        <v/>
      </c>
      <c r="I31" s="1000" t="n"/>
      <c r="J31" s="1002" t="n"/>
      <c r="K31" s="1003" t="n"/>
      <c r="L31" s="1004">
        <f>F31-H31</f>
        <v/>
      </c>
      <c r="M31" s="999" t="n"/>
      <c r="N31" s="992">
        <f>L31/B31</f>
        <v/>
      </c>
      <c r="O31" s="993">
        <f>A31</f>
        <v/>
      </c>
      <c r="P31" s="994" t="n"/>
      <c r="Q31" s="419" t="n"/>
      <c r="R31" s="420" t="n"/>
      <c r="S31" s="420" t="n"/>
      <c r="T31" s="420" t="n"/>
      <c r="U31" s="420" t="n"/>
      <c r="V31" s="420" t="n"/>
      <c r="W31" s="420" t="n"/>
      <c r="X31" s="420" t="n"/>
      <c r="Y31" s="420" t="n"/>
      <c r="Z31" s="420" t="n"/>
    </row>
    <row r="32" ht="15.75" customHeight="1" s="709">
      <c r="A32" s="913" t="inlineStr">
        <is>
          <t xml:space="preserve"> - Skate Park</t>
        </is>
      </c>
      <c r="B32" s="935">
        <f>Costs!B32</f>
        <v/>
      </c>
      <c r="C32" s="934" t="n"/>
      <c r="D32" s="919" t="n"/>
      <c r="E32" s="1000" t="n"/>
      <c r="F32" s="1001">
        <f>ROUND(B32*D32,-3)</f>
        <v/>
      </c>
      <c r="G32" s="1000" t="n"/>
      <c r="H32" s="1000">
        <f>Costs!E32-Costs!I32</f>
        <v/>
      </c>
      <c r="I32" s="1000" t="n"/>
      <c r="J32" s="1002" t="n"/>
      <c r="K32" s="1003" t="n"/>
      <c r="L32" s="1004">
        <f>F32-H32</f>
        <v/>
      </c>
      <c r="M32" s="999" t="n"/>
      <c r="N32" s="992">
        <f>L32/B32</f>
        <v/>
      </c>
      <c r="O32" s="993">
        <f>A32</f>
        <v/>
      </c>
      <c r="P32" s="994" t="n"/>
      <c r="Q32" s="419" t="n"/>
      <c r="R32" s="420" t="n"/>
      <c r="S32" s="420" t="n"/>
      <c r="T32" s="420" t="n"/>
      <c r="U32" s="420" t="n"/>
      <c r="V32" s="420" t="n"/>
      <c r="W32" s="420" t="n"/>
      <c r="X32" s="420" t="n"/>
      <c r="Y32" s="420" t="n"/>
      <c r="Z32" s="420" t="n"/>
    </row>
    <row r="33" ht="15.75" customHeight="1" s="709">
      <c r="A33" s="938" t="inlineStr">
        <is>
          <t>Developer Fees</t>
        </is>
      </c>
      <c r="B33" s="1012">
        <f>Costs!B33</f>
        <v/>
      </c>
      <c r="C33" s="1008" t="n"/>
      <c r="D33" s="986" t="n"/>
      <c r="E33" s="986" t="n"/>
      <c r="F33" s="988" t="n"/>
      <c r="G33" s="986" t="n"/>
      <c r="H33" s="986" t="n"/>
      <c r="I33" s="986" t="n"/>
      <c r="J33" s="1009" t="n"/>
      <c r="K33" s="1010" t="n"/>
      <c r="L33" s="1011" t="n"/>
      <c r="M33" s="999" t="n"/>
      <c r="N33" s="560" t="n"/>
      <c r="O33" s="561" t="n"/>
      <c r="P33" s="994" t="n"/>
      <c r="Q33" s="419" t="n"/>
      <c r="R33" s="420" t="n"/>
      <c r="S33" s="420" t="n"/>
      <c r="T33" s="420" t="n"/>
      <c r="U33" s="420" t="n"/>
      <c r="V33" s="420" t="n"/>
      <c r="W33" s="420" t="n"/>
      <c r="X33" s="420" t="n"/>
      <c r="Y33" s="420" t="n"/>
      <c r="Z33" s="420" t="n"/>
    </row>
    <row r="34" ht="15.75" customHeight="1" s="709">
      <c r="A34" s="913">
        <f>Costs!$A$34</f>
        <v/>
      </c>
      <c r="B34" s="935" t="n"/>
      <c r="C34" s="934" t="n"/>
      <c r="D34" s="919" t="n">
        <v>0</v>
      </c>
      <c r="E34" s="1013" t="n"/>
      <c r="F34" s="995">
        <f>B34*D34</f>
        <v/>
      </c>
      <c r="G34" s="919" t="n"/>
      <c r="H34" s="919">
        <f>Costs!E34</f>
        <v/>
      </c>
      <c r="I34" s="1013" t="n"/>
      <c r="J34" s="1014" t="n"/>
      <c r="K34" s="1015" t="n"/>
      <c r="L34" s="1016">
        <f>F34-H34</f>
        <v/>
      </c>
      <c r="M34" s="999" t="n"/>
      <c r="N34" s="560" t="n"/>
      <c r="O34" s="561" t="n"/>
      <c r="P34" s="994" t="n"/>
      <c r="Q34" s="419" t="n"/>
      <c r="R34" s="420" t="n"/>
      <c r="S34" s="420" t="n"/>
      <c r="T34" s="420" t="n"/>
      <c r="U34" s="420" t="n"/>
      <c r="V34" s="420" t="n"/>
      <c r="W34" s="420" t="n"/>
      <c r="X34" s="420" t="n"/>
      <c r="Y34" s="420" t="n"/>
      <c r="Z34" s="420" t="n"/>
    </row>
    <row r="35" ht="15.75" customHeight="1" s="709">
      <c r="A35" s="938" t="inlineStr">
        <is>
          <t>Parking</t>
        </is>
      </c>
      <c r="B35" s="1007">
        <f>Costs!B35</f>
        <v/>
      </c>
      <c r="C35" s="1008" t="n"/>
      <c r="D35" s="986" t="n"/>
      <c r="E35" s="986" t="n"/>
      <c r="F35" s="988" t="n"/>
      <c r="G35" s="986" t="n"/>
      <c r="H35" s="986" t="n"/>
      <c r="I35" s="986" t="n"/>
      <c r="J35" s="1009" t="n"/>
      <c r="K35" s="1010" t="n"/>
      <c r="L35" s="1011" t="n"/>
      <c r="M35" s="999" t="n"/>
      <c r="N35" s="560" t="n"/>
      <c r="O35" s="561" t="n"/>
      <c r="P35" s="994" t="n"/>
      <c r="Q35" s="419" t="n"/>
      <c r="R35" s="420" t="n"/>
      <c r="S35" s="420" t="n"/>
      <c r="T35" s="420" t="n"/>
      <c r="U35" s="420" t="n"/>
      <c r="V35" s="420" t="n"/>
      <c r="W35" s="420" t="n"/>
      <c r="X35" s="420" t="n"/>
      <c r="Y35" s="420" t="n"/>
      <c r="Z35" s="420" t="n"/>
    </row>
    <row r="36" ht="15.75" customHeight="1" s="709">
      <c r="A36" s="913" t="inlineStr">
        <is>
          <t xml:space="preserve"> - Residential Parking: Included In Structure</t>
        </is>
      </c>
      <c r="B36" s="935">
        <f>Costs!B36</f>
        <v/>
      </c>
      <c r="C36" s="934" t="n"/>
      <c r="D36" s="919" t="n"/>
      <c r="E36" s="1000" t="n"/>
      <c r="F36" s="1001" t="n"/>
      <c r="G36" s="1000" t="n"/>
      <c r="H36" s="1000" t="n"/>
      <c r="I36" s="1000" t="n"/>
      <c r="J36" s="1002" t="n"/>
      <c r="K36" s="1003" t="n"/>
      <c r="L36" s="1004" t="n"/>
      <c r="M36" s="999" t="n"/>
      <c r="N36" s="560" t="n"/>
      <c r="O36" s="561" t="n"/>
      <c r="P36" s="994" t="n"/>
      <c r="Q36" s="419" t="n"/>
      <c r="R36" s="420" t="n"/>
      <c r="S36" s="420" t="n"/>
      <c r="T36" s="420" t="n"/>
      <c r="U36" s="420" t="n"/>
      <c r="V36" s="420" t="n"/>
      <c r="W36" s="420" t="n"/>
      <c r="X36" s="420" t="n"/>
      <c r="Y36" s="420" t="n"/>
      <c r="Z36" s="420" t="n"/>
    </row>
    <row r="37" ht="15.75" customHeight="1" s="709">
      <c r="A37" s="913" t="inlineStr">
        <is>
          <t xml:space="preserve"> - Neighborhood Retail Surface Parking</t>
        </is>
      </c>
      <c r="B37" s="935">
        <f>Costs!B37</f>
        <v/>
      </c>
      <c r="C37" s="934" t="n"/>
      <c r="D37" s="919" t="n"/>
      <c r="E37" s="1000" t="n"/>
      <c r="F37" s="1001" t="n"/>
      <c r="G37" s="1000" t="n"/>
      <c r="H37" s="1000" t="n"/>
      <c r="I37" s="1000" t="n"/>
      <c r="J37" s="1002" t="n"/>
      <c r="K37" s="1003" t="n"/>
      <c r="L37" s="1004" t="n"/>
      <c r="M37" s="999" t="n"/>
      <c r="N37" s="560" t="n"/>
      <c r="O37" s="561" t="n"/>
      <c r="P37" s="994" t="n"/>
      <c r="Q37" s="419" t="n"/>
      <c r="R37" s="420" t="n"/>
      <c r="S37" s="420" t="n"/>
      <c r="T37" s="420" t="n"/>
      <c r="U37" s="420" t="n"/>
      <c r="V37" s="420" t="n"/>
      <c r="W37" s="420" t="n"/>
      <c r="X37" s="420" t="n"/>
      <c r="Y37" s="420" t="n"/>
      <c r="Z37" s="420" t="n"/>
    </row>
    <row r="38" ht="15.75" customHeight="1" s="709">
      <c r="A38" s="913" t="inlineStr">
        <is>
          <t xml:space="preserve"> - Low-Rise Office Structured Parking (3 levels)</t>
        </is>
      </c>
      <c r="B38" s="935">
        <f>Costs!B38</f>
        <v/>
      </c>
      <c r="C38" s="934" t="n"/>
      <c r="D38" s="919" t="n"/>
      <c r="E38" s="1000" t="n"/>
      <c r="F38" s="1001" t="n"/>
      <c r="G38" s="1000" t="n"/>
      <c r="H38" s="1000" t="n"/>
      <c r="I38" s="1000" t="n"/>
      <c r="J38" s="1002" t="n"/>
      <c r="K38" s="1003" t="n"/>
      <c r="L38" s="1004" t="n"/>
      <c r="M38" s="999" t="n"/>
      <c r="N38" s="560" t="n"/>
      <c r="O38" s="561" t="n"/>
      <c r="P38" s="994" t="n"/>
      <c r="Q38" s="419" t="n"/>
      <c r="R38" s="420" t="n"/>
      <c r="S38" s="420" t="n"/>
      <c r="T38" s="420" t="n"/>
      <c r="U38" s="420" t="n"/>
      <c r="V38" s="420" t="n"/>
      <c r="W38" s="420" t="n"/>
      <c r="X38" s="420" t="n"/>
      <c r="Y38" s="420" t="n"/>
      <c r="Z38" s="420" t="n"/>
    </row>
    <row r="39" ht="15.75" customHeight="1" s="709">
      <c r="A39" s="913" t="inlineStr">
        <is>
          <t xml:space="preserve"> - Mid-Rise Office Structured Parking (5 levels)</t>
        </is>
      </c>
      <c r="B39" s="935">
        <f>Costs!B39</f>
        <v/>
      </c>
      <c r="C39" s="934" t="n"/>
      <c r="D39" s="919" t="n"/>
      <c r="E39" s="1000" t="n"/>
      <c r="F39" s="1001" t="n"/>
      <c r="G39" s="1000" t="n"/>
      <c r="H39" s="1000" t="n"/>
      <c r="I39" s="1000" t="n"/>
      <c r="J39" s="1002" t="n"/>
      <c r="K39" s="1003" t="n"/>
      <c r="L39" s="1004" t="n"/>
      <c r="M39" s="999" t="n"/>
      <c r="N39" s="560" t="n"/>
      <c r="O39" s="561" t="n"/>
      <c r="P39" s="994" t="n"/>
      <c r="Q39" s="419" t="n"/>
      <c r="R39" s="420" t="n"/>
      <c r="S39" s="420" t="n"/>
      <c r="T39" s="420" t="n"/>
      <c r="U39" s="420" t="n"/>
      <c r="V39" s="420" t="n"/>
      <c r="W39" s="420" t="n"/>
      <c r="X39" s="420" t="n"/>
      <c r="Y39" s="420" t="n"/>
      <c r="Z39" s="420" t="n"/>
    </row>
    <row r="40" ht="15.75" customHeight="1" s="709">
      <c r="A40" s="913" t="inlineStr">
        <is>
          <t xml:space="preserve"> - Supermarket Parking </t>
        </is>
      </c>
      <c r="B40" s="935">
        <f>Costs!B40</f>
        <v/>
      </c>
      <c r="C40" s="934" t="n"/>
      <c r="D40" s="919" t="n"/>
      <c r="E40" s="1000" t="n"/>
      <c r="F40" s="1001" t="n"/>
      <c r="G40" s="1000" t="n"/>
      <c r="H40" s="1000" t="n"/>
      <c r="I40" s="1000" t="n"/>
      <c r="J40" s="1002" t="n"/>
      <c r="K40" s="1003" t="n"/>
      <c r="L40" s="1004" t="n"/>
      <c r="M40" s="999" t="n"/>
      <c r="N40" s="560" t="n"/>
      <c r="O40" s="561" t="n"/>
      <c r="P40" s="994" t="n"/>
      <c r="Q40" s="419" t="n"/>
      <c r="R40" s="420" t="n"/>
      <c r="S40" s="420" t="n"/>
      <c r="T40" s="420" t="n"/>
      <c r="U40" s="420" t="n"/>
      <c r="V40" s="420" t="n"/>
      <c r="W40" s="420" t="n"/>
      <c r="X40" s="420" t="n"/>
      <c r="Y40" s="420" t="n"/>
      <c r="Z40" s="420" t="n"/>
    </row>
    <row r="41" ht="15.75" customHeight="1" s="709">
      <c r="A41" s="913" t="inlineStr">
        <is>
          <t xml:space="preserve"> - Q-Mart Structured Parking</t>
        </is>
      </c>
      <c r="B41" s="935">
        <f>Costs!B41</f>
        <v/>
      </c>
      <c r="C41" s="934" t="n"/>
      <c r="D41" s="919" t="n"/>
      <c r="E41" s="1000" t="n"/>
      <c r="F41" s="1001" t="n"/>
      <c r="G41" s="1000" t="n"/>
      <c r="H41" s="1000" t="n"/>
      <c r="I41" s="1000" t="n"/>
      <c r="J41" s="1002" t="n"/>
      <c r="K41" s="1003" t="n"/>
      <c r="L41" s="1004" t="n"/>
      <c r="M41" s="999" t="n"/>
      <c r="N41" s="560" t="n"/>
      <c r="O41" s="561" t="n"/>
      <c r="P41" s="994" t="n"/>
      <c r="Q41" s="419" t="n"/>
      <c r="R41" s="420" t="n"/>
      <c r="S41" s="420" t="n"/>
      <c r="T41" s="420" t="n"/>
      <c r="U41" s="420" t="n"/>
      <c r="V41" s="420" t="n"/>
      <c r="W41" s="420" t="n"/>
      <c r="X41" s="420" t="n"/>
      <c r="Y41" s="420" t="n"/>
      <c r="Z41" s="420" t="n"/>
    </row>
    <row r="42" ht="15.75" customHeight="1" s="709">
      <c r="A42" s="907" t="inlineStr">
        <is>
          <t>Developer Cost of Land</t>
        </is>
      </c>
      <c r="B42" s="1017" t="n"/>
      <c r="C42" s="1018" t="n"/>
      <c r="D42" s="1019" t="n"/>
      <c r="E42" s="1020" t="n"/>
      <c r="F42" s="1021" t="n"/>
      <c r="G42" s="1020" t="n"/>
      <c r="H42" s="1020" t="n">
        <v>7500000</v>
      </c>
      <c r="I42" s="1020" t="n"/>
      <c r="J42" s="1022" t="n"/>
      <c r="K42" s="1023" t="n"/>
      <c r="L42" s="1024">
        <f>F42-H42</f>
        <v/>
      </c>
      <c r="M42" s="537" t="n"/>
      <c r="N42" s="560" t="n"/>
      <c r="O42" s="561" t="n"/>
      <c r="P42" s="994" t="n"/>
      <c r="Q42" s="419" t="n"/>
      <c r="R42" s="420" t="n"/>
      <c r="S42" s="420" t="n"/>
      <c r="T42" s="420" t="n"/>
      <c r="U42" s="420" t="n"/>
      <c r="V42" s="420" t="n"/>
      <c r="W42" s="420" t="n"/>
      <c r="X42" s="420" t="n"/>
      <c r="Y42" s="420" t="n"/>
      <c r="Z42" s="420" t="n"/>
    </row>
    <row r="43" ht="15.75" customHeight="1" s="709">
      <c r="A43" s="1025" t="n"/>
      <c r="B43" s="935" t="n"/>
      <c r="C43" s="934" t="n"/>
      <c r="D43" s="919" t="n"/>
      <c r="E43" s="1013" t="n"/>
      <c r="F43" s="1026" t="n"/>
      <c r="G43" s="1013" t="n"/>
      <c r="H43" s="1013" t="n"/>
      <c r="I43" s="1013" t="n"/>
      <c r="J43" s="1014" t="n"/>
      <c r="K43" s="1015" t="n"/>
      <c r="L43" s="1016" t="n"/>
      <c r="M43" s="537" t="n"/>
      <c r="N43" s="560" t="n"/>
      <c r="O43" s="561" t="n"/>
      <c r="P43" s="994" t="n"/>
      <c r="Q43" s="419" t="n"/>
      <c r="R43" s="420" t="n"/>
      <c r="S43" s="420" t="n"/>
      <c r="T43" s="420" t="n"/>
      <c r="U43" s="420" t="n"/>
      <c r="V43" s="420" t="n"/>
      <c r="W43" s="420" t="n"/>
      <c r="X43" s="420" t="n"/>
      <c r="Y43" s="420" t="n"/>
      <c r="Z43" s="420" t="n"/>
    </row>
    <row r="44" ht="15.75" customHeight="1" s="709">
      <c r="A44" s="1025" t="n"/>
      <c r="B44" s="935" t="n"/>
      <c r="C44" s="934" t="n"/>
      <c r="D44" s="919" t="n"/>
      <c r="E44" s="1013" t="n"/>
      <c r="F44" s="1026" t="n"/>
      <c r="G44" s="1013" t="n"/>
      <c r="H44" s="1013" t="n"/>
      <c r="I44" s="1013" t="n"/>
      <c r="J44" s="1014" t="n"/>
      <c r="K44" s="1015" t="n"/>
      <c r="L44" s="1016" t="n"/>
      <c r="M44" s="537" t="n"/>
      <c r="N44" s="560" t="n"/>
      <c r="O44" s="561" t="n"/>
      <c r="P44" s="994" t="n"/>
      <c r="Q44" s="419" t="n"/>
      <c r="R44" s="420" t="n"/>
      <c r="S44" s="420" t="n"/>
      <c r="T44" s="420" t="n"/>
      <c r="U44" s="420" t="n"/>
      <c r="V44" s="420" t="n"/>
      <c r="W44" s="420" t="n"/>
      <c r="X44" s="420" t="n"/>
      <c r="Y44" s="420" t="n"/>
      <c r="Z44" s="420" t="n"/>
    </row>
    <row r="45" ht="15.75" customHeight="1" s="709">
      <c r="A45" s="1025" t="n"/>
      <c r="B45" s="1027" t="n"/>
      <c r="C45" s="1028" t="n"/>
      <c r="D45" s="1029" t="n"/>
      <c r="E45" s="1030" t="n"/>
      <c r="F45" s="1031">
        <f>SUM(F5:F44)</f>
        <v/>
      </c>
      <c r="G45" s="1032" t="n"/>
      <c r="H45" s="1032">
        <f>SUM(H5:H44)</f>
        <v/>
      </c>
      <c r="I45" s="1032" t="n"/>
      <c r="J45" s="1033">
        <f>SUM(J5:J44)</f>
        <v/>
      </c>
      <c r="K45" s="1034" t="n"/>
      <c r="L45" s="1035">
        <f>SUM(L5:L44)</f>
        <v/>
      </c>
      <c r="M45" s="537" t="n"/>
      <c r="N45" s="560" t="n"/>
      <c r="O45" s="561" t="n"/>
      <c r="P45" s="994" t="n"/>
      <c r="Q45" s="419" t="n"/>
      <c r="R45" s="420" t="n"/>
      <c r="S45" s="420" t="n"/>
      <c r="T45" s="420" t="n"/>
      <c r="U45" s="420" t="n"/>
      <c r="V45" s="420" t="n"/>
      <c r="W45" s="420" t="n"/>
      <c r="X45" s="420" t="n"/>
      <c r="Y45" s="420" t="n"/>
      <c r="Z45" s="420" t="n"/>
    </row>
    <row r="46" ht="15.75" customHeight="1" s="709">
      <c r="A46" s="1025" t="n"/>
      <c r="B46" s="585" t="n"/>
      <c r="C46" s="585" t="n"/>
      <c r="D46" s="1036" t="n"/>
      <c r="E46" s="1036" t="n"/>
      <c r="F46" s="1036" t="n"/>
      <c r="G46" s="1036" t="n"/>
      <c r="H46" s="1036" t="n"/>
      <c r="I46" s="1036" t="n"/>
      <c r="J46" s="1037">
        <f>IF(J45&lt;0,"WARNING",0)</f>
        <v/>
      </c>
      <c r="K46" s="1036" t="n"/>
      <c r="L46" s="1038">
        <f>L45/H45</f>
        <v/>
      </c>
      <c r="M46" s="537" t="n"/>
      <c r="N46" s="589" t="n"/>
      <c r="O46" s="590" t="n"/>
      <c r="P46" s="1039" t="n"/>
      <c r="Q46" s="419" t="n"/>
      <c r="R46" s="420" t="n"/>
      <c r="S46" s="420" t="n"/>
      <c r="T46" s="420" t="n"/>
      <c r="U46" s="420" t="n"/>
      <c r="V46" s="420" t="n"/>
      <c r="W46" s="420" t="n"/>
      <c r="X46" s="420" t="n"/>
      <c r="Y46" s="420" t="n"/>
      <c r="Z46" s="420" t="n"/>
    </row>
    <row r="47" ht="13.5" customHeight="1" s="709">
      <c r="A47" s="746" t="n"/>
      <c r="B47" s="2" t="n"/>
      <c r="C47" s="2" t="n"/>
      <c r="D47" s="933" t="n"/>
      <c r="E47" s="933" t="n"/>
      <c r="F47" s="933" t="n"/>
      <c r="G47" s="933" t="n"/>
      <c r="H47" s="933" t="n"/>
      <c r="I47" s="933" t="n"/>
      <c r="J47" s="1040" t="n"/>
      <c r="K47" s="933" t="n"/>
      <c r="L47" s="593" t="n"/>
      <c r="M47" s="8" t="n"/>
      <c r="N47" s="447" t="n"/>
      <c r="O47" s="447" t="n"/>
      <c r="P47" s="447" t="n"/>
      <c r="Q47" s="2" t="n"/>
    </row>
    <row r="48" hidden="1" ht="13.5" customHeight="1" s="709">
      <c r="A48" s="447" t="n"/>
      <c r="B48" s="447" t="n"/>
      <c r="C48" s="447" t="n"/>
      <c r="D48" s="447" t="n"/>
      <c r="E48" s="447" t="n"/>
      <c r="F48" s="447" t="n"/>
      <c r="G48" s="447" t="n"/>
      <c r="H48" s="447" t="n"/>
      <c r="I48" s="447" t="n"/>
      <c r="J48" s="447" t="n"/>
      <c r="K48" s="447" t="n"/>
      <c r="L48" s="447" t="n"/>
      <c r="M48" s="447" t="n"/>
      <c r="N48" s="447" t="n"/>
      <c r="O48" s="447" t="n"/>
      <c r="P48" s="447" t="n"/>
      <c r="Q48" s="447" t="n"/>
    </row>
    <row r="49" hidden="1" ht="13.5" customHeight="1" s="709">
      <c r="A49" s="447" t="n"/>
      <c r="B49" s="447" t="n"/>
      <c r="C49" s="447" t="n"/>
      <c r="D49" s="447" t="n"/>
      <c r="E49" s="447" t="n"/>
      <c r="F49" s="447" t="n"/>
      <c r="G49" s="447" t="n"/>
      <c r="H49" s="447" t="n"/>
      <c r="I49" s="447" t="n"/>
      <c r="J49" s="447" t="n"/>
      <c r="K49" s="447" t="n"/>
      <c r="L49" s="447" t="n"/>
      <c r="M49" s="447" t="n"/>
      <c r="N49" s="447" t="n"/>
      <c r="O49" s="447" t="n"/>
      <c r="P49" s="447" t="n"/>
      <c r="Q49" s="447" t="n"/>
    </row>
    <row r="50" hidden="1" ht="13.5" customHeight="1" s="709">
      <c r="A50" s="447" t="n"/>
      <c r="B50" s="447" t="n"/>
      <c r="C50" s="447" t="n"/>
      <c r="D50" s="447" t="n"/>
      <c r="E50" s="447" t="n"/>
      <c r="F50" s="447" t="n"/>
      <c r="G50" s="447" t="n"/>
      <c r="H50" s="447" t="n"/>
      <c r="I50" s="447" t="n"/>
      <c r="J50" s="447" t="n"/>
      <c r="K50" s="447" t="n"/>
      <c r="L50" s="447" t="n"/>
      <c r="M50" s="447" t="n"/>
      <c r="N50" s="447" t="n"/>
      <c r="O50" s="447" t="n"/>
      <c r="P50" s="447" t="n"/>
      <c r="Q50" s="447" t="n"/>
    </row>
    <row r="51" hidden="1" ht="13.5" customHeight="1" s="709">
      <c r="A51" s="447" t="n"/>
      <c r="B51" s="447" t="n"/>
      <c r="C51" s="447" t="n"/>
      <c r="D51" s="447" t="n"/>
      <c r="E51" s="447" t="n"/>
      <c r="F51" s="447" t="n"/>
      <c r="G51" s="447" t="n"/>
      <c r="H51" s="447" t="n"/>
      <c r="I51" s="447" t="n"/>
      <c r="J51" s="447" t="n"/>
      <c r="K51" s="447" t="n"/>
      <c r="L51" s="447" t="n"/>
      <c r="M51" s="447" t="n"/>
      <c r="N51" s="447" t="n"/>
      <c r="O51" s="447" t="n"/>
      <c r="P51" s="447" t="n"/>
      <c r="Q51" s="447" t="n"/>
    </row>
    <row r="52" hidden="1" ht="13.5" customHeight="1" s="709">
      <c r="A52" s="447" t="n"/>
      <c r="B52" s="447" t="n"/>
      <c r="C52" s="447" t="n"/>
      <c r="D52" s="447" t="n"/>
      <c r="E52" s="447" t="n"/>
      <c r="F52" s="447" t="n"/>
      <c r="G52" s="447" t="n"/>
      <c r="H52" s="447" t="n"/>
      <c r="I52" s="447" t="n"/>
      <c r="J52" s="447" t="n"/>
      <c r="K52" s="447" t="n"/>
      <c r="L52" s="447" t="n"/>
      <c r="M52" s="447" t="n"/>
      <c r="N52" s="447" t="n"/>
      <c r="O52" s="447" t="n"/>
      <c r="P52" s="447" t="n"/>
      <c r="Q52" s="447" t="n"/>
    </row>
    <row r="53" hidden="1" ht="13.5" customHeight="1" s="709">
      <c r="A53" s="447" t="n"/>
      <c r="B53" s="447" t="n"/>
      <c r="C53" s="447" t="n"/>
      <c r="D53" s="447" t="n"/>
      <c r="E53" s="447" t="n"/>
      <c r="F53" s="447" t="n"/>
      <c r="G53" s="447" t="n"/>
      <c r="H53" s="447" t="n"/>
      <c r="I53" s="447" t="n"/>
      <c r="J53" s="447" t="n"/>
      <c r="K53" s="447" t="n"/>
      <c r="L53" s="447" t="n"/>
      <c r="M53" s="447" t="n"/>
      <c r="N53" s="447" t="n"/>
      <c r="O53" s="447" t="n"/>
      <c r="P53" s="447" t="n"/>
      <c r="Q53" s="447" t="n"/>
    </row>
    <row r="54" hidden="1" ht="13.5" customHeight="1" s="709">
      <c r="A54" s="447" t="n"/>
      <c r="B54" s="447" t="n"/>
      <c r="C54" s="447" t="n"/>
      <c r="D54" s="447" t="n"/>
      <c r="E54" s="447" t="n"/>
      <c r="F54" s="447" t="n"/>
      <c r="G54" s="447" t="n"/>
      <c r="H54" s="447" t="n"/>
      <c r="I54" s="447" t="n"/>
      <c r="J54" s="447" t="n"/>
      <c r="K54" s="447" t="n"/>
      <c r="L54" s="447" t="n"/>
      <c r="M54" s="447" t="n"/>
      <c r="N54" s="447" t="n"/>
      <c r="O54" s="447" t="n"/>
      <c r="P54" s="447" t="n"/>
      <c r="Q54" s="447" t="n"/>
    </row>
    <row r="55" hidden="1" ht="13.5" customHeight="1" s="709">
      <c r="A55" s="447" t="n"/>
      <c r="B55" s="447" t="n"/>
      <c r="C55" s="447" t="n"/>
      <c r="D55" s="447" t="n"/>
      <c r="E55" s="447" t="n"/>
      <c r="F55" s="447" t="n"/>
      <c r="G55" s="447" t="n"/>
      <c r="H55" s="447" t="n"/>
      <c r="I55" s="447" t="n"/>
      <c r="J55" s="447" t="n"/>
      <c r="K55" s="447" t="n"/>
      <c r="L55" s="447" t="n"/>
      <c r="M55" s="447" t="n"/>
      <c r="N55" s="447" t="n"/>
      <c r="O55" s="447" t="n"/>
      <c r="P55" s="447" t="n"/>
      <c r="Q55" s="447" t="n"/>
    </row>
    <row r="56" hidden="1" ht="13.5" customHeight="1" s="709">
      <c r="A56" s="447" t="n"/>
      <c r="B56" s="447" t="n"/>
      <c r="C56" s="447" t="n"/>
      <c r="D56" s="447" t="n"/>
      <c r="E56" s="447" t="n"/>
      <c r="F56" s="447" t="n"/>
      <c r="G56" s="447" t="n"/>
      <c r="H56" s="447" t="n"/>
      <c r="I56" s="447" t="n"/>
      <c r="J56" s="447" t="n"/>
      <c r="K56" s="447" t="n"/>
      <c r="L56" s="447" t="n"/>
      <c r="M56" s="447" t="n"/>
      <c r="N56" s="447" t="n"/>
      <c r="O56" s="447" t="n"/>
      <c r="P56" s="447" t="n"/>
      <c r="Q56" s="447" t="n"/>
    </row>
    <row r="57" hidden="1" ht="13.5" customHeight="1" s="709">
      <c r="A57" s="447" t="n"/>
      <c r="B57" s="447" t="n"/>
      <c r="C57" s="447" t="n"/>
      <c r="D57" s="447" t="n"/>
      <c r="E57" s="447" t="n"/>
      <c r="F57" s="447" t="n"/>
      <c r="G57" s="447" t="n"/>
      <c r="H57" s="447" t="n"/>
      <c r="I57" s="447" t="n"/>
      <c r="J57" s="447" t="n"/>
      <c r="K57" s="447" t="n"/>
      <c r="L57" s="447" t="n"/>
      <c r="M57" s="447" t="n"/>
      <c r="N57" s="447" t="n"/>
      <c r="O57" s="447" t="n"/>
      <c r="P57" s="447" t="n"/>
      <c r="Q57" s="447" t="n"/>
    </row>
    <row r="58" hidden="1" ht="13.5" customHeight="1" s="709">
      <c r="A58" s="447" t="n"/>
      <c r="B58" s="447" t="n"/>
      <c r="C58" s="447" t="n"/>
      <c r="D58" s="447" t="n"/>
      <c r="E58" s="447" t="n"/>
      <c r="F58" s="447" t="n"/>
      <c r="G58" s="447" t="n"/>
      <c r="H58" s="447" t="n"/>
      <c r="I58" s="447" t="n"/>
      <c r="J58" s="447" t="n"/>
      <c r="K58" s="447" t="n"/>
      <c r="L58" s="447" t="n"/>
      <c r="M58" s="447" t="n"/>
      <c r="N58" s="447" t="n"/>
      <c r="O58" s="447" t="n"/>
      <c r="P58" s="447" t="n"/>
      <c r="Q58" s="447" t="n"/>
    </row>
    <row r="59" hidden="1" ht="13.5" customHeight="1" s="709">
      <c r="A59" s="447" t="n"/>
      <c r="B59" s="447" t="n"/>
      <c r="C59" s="447" t="n"/>
      <c r="D59" s="447" t="n"/>
      <c r="E59" s="447" t="n"/>
      <c r="F59" s="447" t="n"/>
      <c r="G59" s="447" t="n"/>
      <c r="H59" s="447" t="n"/>
      <c r="I59" s="447" t="n"/>
      <c r="J59" s="447" t="n"/>
      <c r="K59" s="447" t="n"/>
      <c r="L59" s="447" t="n"/>
      <c r="M59" s="447" t="n"/>
      <c r="N59" s="447" t="n"/>
      <c r="O59" s="447" t="n"/>
      <c r="P59" s="447" t="n"/>
      <c r="Q59" s="447" t="n"/>
    </row>
    <row r="60" hidden="1" ht="13.5" customHeight="1" s="709">
      <c r="A60" s="447" t="n"/>
      <c r="B60" s="447" t="n"/>
      <c r="C60" s="447" t="n"/>
      <c r="D60" s="447" t="n"/>
      <c r="E60" s="447" t="n"/>
      <c r="F60" s="447" t="n"/>
      <c r="G60" s="447" t="n"/>
      <c r="H60" s="447" t="n"/>
      <c r="I60" s="447" t="n"/>
      <c r="J60" s="447" t="n"/>
      <c r="K60" s="447" t="n"/>
      <c r="L60" s="447" t="n"/>
      <c r="M60" s="447" t="n"/>
      <c r="N60" s="447" t="n"/>
      <c r="O60" s="447" t="n"/>
      <c r="P60" s="447" t="n"/>
      <c r="Q60" s="447" t="n"/>
    </row>
    <row r="61" hidden="1" ht="13.5" customHeight="1" s="709">
      <c r="A61" s="447" t="n"/>
      <c r="B61" s="447" t="n"/>
      <c r="C61" s="447" t="n"/>
      <c r="D61" s="447" t="n"/>
      <c r="E61" s="447" t="n"/>
      <c r="F61" s="447" t="n"/>
      <c r="G61" s="447" t="n"/>
      <c r="H61" s="447" t="n"/>
      <c r="I61" s="447" t="n"/>
      <c r="J61" s="447" t="n"/>
      <c r="K61" s="447" t="n"/>
      <c r="L61" s="447" t="n"/>
      <c r="M61" s="447" t="n"/>
      <c r="N61" s="447" t="n"/>
      <c r="O61" s="447" t="n"/>
      <c r="P61" s="447" t="n"/>
      <c r="Q61" s="447" t="n"/>
    </row>
    <row r="62" hidden="1" ht="13.5" customHeight="1" s="709">
      <c r="A62" s="447" t="n"/>
      <c r="B62" s="447" t="n"/>
      <c r="C62" s="447" t="n"/>
      <c r="D62" s="447" t="n"/>
      <c r="E62" s="447" t="n"/>
      <c r="F62" s="447" t="n"/>
      <c r="G62" s="447" t="n"/>
      <c r="H62" s="447" t="n"/>
      <c r="I62" s="447" t="n"/>
      <c r="J62" s="447" t="n"/>
      <c r="K62" s="447" t="n"/>
      <c r="L62" s="447" t="n"/>
      <c r="M62" s="447" t="n"/>
      <c r="N62" s="447" t="n"/>
      <c r="O62" s="447" t="n"/>
      <c r="P62" s="447" t="n"/>
      <c r="Q62" s="447" t="n"/>
    </row>
    <row r="63" hidden="1" ht="13.5" customHeight="1" s="709">
      <c r="A63" s="447" t="n"/>
      <c r="B63" s="447" t="n"/>
      <c r="C63" s="447" t="n"/>
      <c r="D63" s="447" t="n"/>
      <c r="E63" s="447" t="n"/>
      <c r="F63" s="447" t="n"/>
      <c r="G63" s="447" t="n"/>
      <c r="H63" s="447" t="n"/>
      <c r="I63" s="447" t="n"/>
      <c r="J63" s="447" t="n"/>
      <c r="K63" s="447" t="n"/>
      <c r="L63" s="447" t="n"/>
      <c r="M63" s="447" t="n"/>
      <c r="N63" s="447" t="n"/>
      <c r="O63" s="447" t="n"/>
      <c r="P63" s="447" t="n"/>
      <c r="Q63" s="447" t="n"/>
    </row>
    <row r="64" hidden="1" ht="13.5" customHeight="1" s="709">
      <c r="A64" s="447" t="n"/>
      <c r="B64" s="447" t="n"/>
      <c r="C64" s="447" t="n"/>
      <c r="D64" s="447" t="n"/>
      <c r="E64" s="447" t="n"/>
      <c r="F64" s="447" t="n"/>
      <c r="G64" s="447" t="n"/>
      <c r="H64" s="447" t="n"/>
      <c r="I64" s="447" t="n"/>
      <c r="J64" s="447" t="n"/>
      <c r="K64" s="447" t="n"/>
      <c r="L64" s="447" t="n"/>
      <c r="M64" s="447" t="n"/>
      <c r="N64" s="447" t="n"/>
      <c r="O64" s="447" t="n"/>
      <c r="P64" s="447" t="n"/>
      <c r="Q64" s="447" t="n"/>
    </row>
    <row r="65" hidden="1" ht="13.5" customHeight="1" s="709">
      <c r="A65" s="447" t="n"/>
      <c r="B65" s="447" t="n"/>
      <c r="C65" s="447" t="n"/>
      <c r="D65" s="447" t="n"/>
      <c r="E65" s="447" t="n"/>
      <c r="F65" s="447" t="n"/>
      <c r="G65" s="447" t="n"/>
      <c r="H65" s="447" t="n"/>
      <c r="I65" s="447" t="n"/>
      <c r="J65" s="447" t="n"/>
      <c r="K65" s="447" t="n"/>
      <c r="L65" s="447" t="n"/>
      <c r="M65" s="447" t="n"/>
      <c r="N65" s="447" t="n"/>
      <c r="O65" s="447" t="n"/>
      <c r="P65" s="447" t="n"/>
      <c r="Q65" s="447" t="n"/>
    </row>
    <row r="66" hidden="1" ht="13.5" customHeight="1" s="709">
      <c r="A66" s="447" t="n"/>
      <c r="B66" s="447" t="n"/>
      <c r="C66" s="447" t="n"/>
      <c r="D66" s="447" t="n"/>
      <c r="E66" s="447" t="n"/>
      <c r="F66" s="447" t="n"/>
      <c r="G66" s="447" t="n"/>
      <c r="H66" s="447" t="n"/>
      <c r="I66" s="447" t="n"/>
      <c r="J66" s="447" t="n"/>
      <c r="K66" s="447" t="n"/>
      <c r="L66" s="447" t="n"/>
      <c r="M66" s="447" t="n"/>
      <c r="N66" s="447" t="n"/>
      <c r="O66" s="447" t="n"/>
      <c r="P66" s="447" t="n"/>
      <c r="Q66" s="447" t="n"/>
    </row>
    <row r="67" hidden="1" ht="13.5" customHeight="1" s="709">
      <c r="A67" s="447" t="n"/>
      <c r="B67" s="447" t="n"/>
      <c r="C67" s="447" t="n"/>
      <c r="D67" s="447" t="n"/>
      <c r="E67" s="447" t="n"/>
      <c r="F67" s="447" t="n"/>
      <c r="G67" s="447" t="n"/>
      <c r="H67" s="447" t="n"/>
      <c r="I67" s="447" t="n"/>
      <c r="J67" s="447" t="n"/>
      <c r="K67" s="447" t="n"/>
      <c r="L67" s="447" t="n"/>
      <c r="M67" s="447" t="n"/>
      <c r="N67" s="447" t="n"/>
      <c r="O67" s="447" t="n"/>
      <c r="P67" s="447" t="n"/>
      <c r="Q67" s="447" t="n"/>
    </row>
    <row r="68" hidden="1" ht="13.5" customHeight="1" s="709">
      <c r="A68" s="447" t="n"/>
      <c r="B68" s="447" t="n"/>
      <c r="C68" s="447" t="n"/>
      <c r="D68" s="447" t="n"/>
      <c r="E68" s="447" t="n"/>
      <c r="F68" s="447" t="n"/>
      <c r="G68" s="447" t="n"/>
      <c r="H68" s="447" t="n"/>
      <c r="I68" s="447" t="n"/>
      <c r="J68" s="447" t="n"/>
      <c r="K68" s="447" t="n"/>
      <c r="L68" s="447" t="n"/>
      <c r="M68" s="447" t="n"/>
      <c r="N68" s="447" t="n"/>
      <c r="O68" s="447" t="n"/>
      <c r="P68" s="447" t="n"/>
      <c r="Q68" s="447" t="n"/>
    </row>
    <row r="69" hidden="1" ht="13.5" customHeight="1" s="709">
      <c r="A69" s="447" t="n"/>
      <c r="B69" s="447" t="n"/>
      <c r="C69" s="447" t="n"/>
      <c r="D69" s="447" t="n"/>
      <c r="E69" s="447" t="n"/>
      <c r="F69" s="447" t="n"/>
      <c r="G69" s="447" t="n"/>
      <c r="H69" s="447" t="n"/>
      <c r="I69" s="447" t="n"/>
      <c r="J69" s="447" t="n"/>
      <c r="K69" s="447" t="n"/>
      <c r="L69" s="447" t="n"/>
      <c r="M69" s="447" t="n"/>
      <c r="N69" s="447" t="n"/>
      <c r="O69" s="447" t="n"/>
      <c r="P69" s="447" t="n"/>
      <c r="Q69" s="447" t="n"/>
    </row>
    <row r="70" hidden="1" ht="13.5" customHeight="1" s="709">
      <c r="A70" s="447" t="n"/>
      <c r="B70" s="447" t="n"/>
      <c r="C70" s="447" t="n"/>
      <c r="D70" s="447" t="n"/>
      <c r="E70" s="447" t="n"/>
      <c r="F70" s="447" t="n"/>
      <c r="G70" s="447" t="n"/>
      <c r="H70" s="447" t="n"/>
      <c r="I70" s="447" t="n"/>
      <c r="J70" s="447" t="n"/>
      <c r="K70" s="447" t="n"/>
      <c r="L70" s="447" t="n"/>
      <c r="M70" s="447" t="n"/>
      <c r="N70" s="447" t="n"/>
      <c r="O70" s="447" t="n"/>
      <c r="P70" s="447" t="n"/>
      <c r="Q70" s="447" t="n"/>
    </row>
    <row r="71" hidden="1" ht="13.5" customHeight="1" s="709">
      <c r="A71" s="447" t="n"/>
      <c r="B71" s="447" t="n"/>
      <c r="C71" s="447" t="n"/>
      <c r="D71" s="447" t="n"/>
      <c r="E71" s="447" t="n"/>
      <c r="F71" s="447" t="n"/>
      <c r="G71" s="447" t="n"/>
      <c r="H71" s="447" t="n"/>
      <c r="I71" s="447" t="n"/>
      <c r="J71" s="447" t="n"/>
      <c r="K71" s="447" t="n"/>
      <c r="L71" s="447" t="n"/>
      <c r="M71" s="447" t="n"/>
      <c r="N71" s="447" t="n"/>
      <c r="O71" s="447" t="n"/>
      <c r="P71" s="447" t="n"/>
      <c r="Q71" s="447" t="n"/>
    </row>
    <row r="72" hidden="1" ht="13.5" customHeight="1" s="709">
      <c r="A72" s="447" t="n"/>
      <c r="B72" s="447" t="n"/>
      <c r="C72" s="447" t="n"/>
      <c r="D72" s="447" t="n"/>
      <c r="E72" s="447" t="n"/>
      <c r="F72" s="447" t="n"/>
      <c r="G72" s="447" t="n"/>
      <c r="H72" s="447" t="n"/>
      <c r="I72" s="447" t="n"/>
      <c r="J72" s="447" t="n"/>
      <c r="K72" s="447" t="n"/>
      <c r="L72" s="447" t="n"/>
      <c r="M72" s="447" t="n"/>
      <c r="N72" s="447" t="n"/>
      <c r="O72" s="447" t="n"/>
      <c r="P72" s="447" t="n"/>
      <c r="Q72" s="447" t="n"/>
    </row>
    <row r="73" hidden="1" ht="13.5" customHeight="1" s="709">
      <c r="A73" s="447" t="n"/>
      <c r="B73" s="447" t="n"/>
      <c r="C73" s="447" t="n"/>
      <c r="D73" s="447" t="n"/>
      <c r="E73" s="447" t="n"/>
      <c r="F73" s="447" t="n"/>
      <c r="G73" s="447" t="n"/>
      <c r="H73" s="447" t="n"/>
      <c r="I73" s="447" t="n"/>
      <c r="J73" s="447" t="n"/>
      <c r="K73" s="447" t="n"/>
      <c r="L73" s="447" t="n"/>
      <c r="M73" s="447" t="n"/>
      <c r="N73" s="447" t="n"/>
      <c r="O73" s="447" t="n"/>
      <c r="P73" s="447" t="n"/>
      <c r="Q73" s="447" t="n"/>
    </row>
    <row r="74" hidden="1" ht="13.5" customHeight="1" s="709">
      <c r="A74" s="447" t="n"/>
      <c r="B74" s="447" t="n"/>
      <c r="C74" s="447" t="n"/>
      <c r="D74" s="447" t="n"/>
      <c r="E74" s="447" t="n"/>
      <c r="F74" s="447" t="n"/>
      <c r="G74" s="447" t="n"/>
      <c r="H74" s="447" t="n"/>
      <c r="I74" s="447" t="n"/>
      <c r="J74" s="447" t="n"/>
      <c r="K74" s="447" t="n"/>
      <c r="L74" s="447" t="n"/>
      <c r="M74" s="447" t="n"/>
      <c r="N74" s="447" t="n"/>
      <c r="O74" s="447" t="n"/>
      <c r="P74" s="447" t="n"/>
      <c r="Q74" s="447" t="n"/>
    </row>
    <row r="75" hidden="1" ht="13.5" customHeight="1" s="709">
      <c r="A75" s="447" t="n"/>
      <c r="B75" s="447" t="n"/>
      <c r="C75" s="447" t="n"/>
      <c r="D75" s="447" t="n"/>
      <c r="E75" s="447" t="n"/>
      <c r="F75" s="447" t="n"/>
      <c r="G75" s="447" t="n"/>
      <c r="H75" s="447" t="n"/>
      <c r="I75" s="447" t="n"/>
      <c r="J75" s="447" t="n"/>
      <c r="K75" s="447" t="n"/>
      <c r="L75" s="447" t="n"/>
      <c r="M75" s="447" t="n"/>
      <c r="N75" s="447" t="n"/>
      <c r="O75" s="447" t="n"/>
      <c r="P75" s="447" t="n"/>
      <c r="Q75" s="447" t="n"/>
    </row>
    <row r="76" hidden="1" ht="13.5" customHeight="1" s="709">
      <c r="A76" s="447" t="n"/>
      <c r="B76" s="447" t="n"/>
      <c r="C76" s="447" t="n"/>
      <c r="D76" s="447" t="n"/>
      <c r="E76" s="447" t="n"/>
      <c r="F76" s="447" t="n"/>
      <c r="G76" s="447" t="n"/>
      <c r="H76" s="447" t="n"/>
      <c r="I76" s="447" t="n"/>
      <c r="J76" s="447" t="n"/>
      <c r="K76" s="447" t="n"/>
      <c r="L76" s="447" t="n"/>
      <c r="M76" s="447" t="n"/>
      <c r="N76" s="447" t="n"/>
      <c r="O76" s="447" t="n"/>
      <c r="P76" s="447" t="n"/>
      <c r="Q76" s="447" t="n"/>
    </row>
    <row r="77" hidden="1" ht="13.5" customHeight="1" s="709">
      <c r="A77" s="447" t="n"/>
      <c r="B77" s="447" t="n"/>
      <c r="C77" s="447" t="n"/>
      <c r="D77" s="447" t="n"/>
      <c r="E77" s="447" t="n"/>
      <c r="F77" s="447" t="n"/>
      <c r="G77" s="447" t="n"/>
      <c r="H77" s="447" t="n"/>
      <c r="I77" s="447" t="n"/>
      <c r="J77" s="447" t="n"/>
      <c r="K77" s="447" t="n"/>
      <c r="L77" s="447" t="n"/>
      <c r="M77" s="447" t="n"/>
      <c r="N77" s="447" t="n"/>
      <c r="O77" s="447" t="n"/>
      <c r="P77" s="447" t="n"/>
      <c r="Q77" s="447" t="n"/>
    </row>
    <row r="78" hidden="1" ht="13.5" customHeight="1" s="709">
      <c r="A78" s="447" t="n"/>
      <c r="B78" s="447" t="n"/>
      <c r="C78" s="447" t="n"/>
      <c r="D78" s="447" t="n"/>
      <c r="E78" s="447" t="n"/>
      <c r="F78" s="447" t="n"/>
      <c r="G78" s="447" t="n"/>
      <c r="H78" s="447" t="n"/>
      <c r="I78" s="447" t="n"/>
      <c r="J78" s="447" t="n"/>
      <c r="K78" s="447" t="n"/>
      <c r="L78" s="447" t="n"/>
      <c r="M78" s="447" t="n"/>
      <c r="N78" s="447" t="n"/>
      <c r="O78" s="447" t="n"/>
      <c r="P78" s="447" t="n"/>
      <c r="Q78" s="447" t="n"/>
    </row>
    <row r="79" hidden="1" ht="13.5" customHeight="1" s="709">
      <c r="A79" s="447" t="n"/>
      <c r="B79" s="447" t="n"/>
      <c r="C79" s="447" t="n"/>
      <c r="D79" s="447" t="n"/>
      <c r="E79" s="447" t="n"/>
      <c r="F79" s="447" t="n"/>
      <c r="G79" s="447" t="n"/>
      <c r="H79" s="447" t="n"/>
      <c r="I79" s="447" t="n"/>
      <c r="J79" s="447" t="n"/>
      <c r="K79" s="447" t="n"/>
      <c r="L79" s="447" t="n"/>
      <c r="M79" s="447" t="n"/>
      <c r="N79" s="447" t="n"/>
      <c r="O79" s="447" t="n"/>
      <c r="P79" s="447" t="n"/>
      <c r="Q79" s="447" t="n"/>
    </row>
    <row r="80" hidden="1" ht="13.5" customHeight="1" s="709">
      <c r="A80" s="447" t="n"/>
      <c r="B80" s="447" t="n"/>
      <c r="C80" s="447" t="n"/>
      <c r="D80" s="447" t="n"/>
      <c r="E80" s="447" t="n"/>
      <c r="F80" s="447" t="n"/>
      <c r="G80" s="447" t="n"/>
      <c r="H80" s="447" t="n"/>
      <c r="I80" s="447" t="n"/>
      <c r="J80" s="447" t="n"/>
      <c r="K80" s="447" t="n"/>
      <c r="L80" s="447" t="n"/>
      <c r="M80" s="447" t="n"/>
      <c r="N80" s="447" t="n"/>
      <c r="O80" s="447" t="n"/>
      <c r="P80" s="447" t="n"/>
      <c r="Q80" s="447" t="n"/>
    </row>
    <row r="81" ht="13.5" customHeight="1" s="709">
      <c r="A81" s="447" t="n"/>
      <c r="B81" s="447" t="n"/>
      <c r="C81" s="447" t="n"/>
      <c r="D81" s="447" t="n"/>
      <c r="E81" s="447" t="n"/>
      <c r="F81" s="447" t="n"/>
      <c r="G81" s="447" t="n"/>
      <c r="H81" s="447" t="n"/>
      <c r="I81" s="447" t="n"/>
      <c r="J81" s="447" t="n"/>
      <c r="K81" s="447" t="n"/>
      <c r="L81" s="447" t="n"/>
      <c r="M81" s="447" t="n"/>
      <c r="N81" s="447" t="n"/>
      <c r="O81" s="447" t="n"/>
      <c r="P81" s="447" t="n"/>
      <c r="Q81" s="447" t="n"/>
    </row>
    <row r="82" ht="15.75" customHeight="1" s="709"/>
    <row r="83" ht="15.75" customHeight="1" s="709"/>
    <row r="84" ht="15.75" customHeight="1" s="709"/>
    <row r="85" ht="15.75" customHeight="1" s="709"/>
    <row r="86" ht="15.75" customHeight="1" s="709"/>
    <row r="87" ht="15.75" customHeight="1" s="709"/>
    <row r="88" ht="15.75" customHeight="1" s="709"/>
    <row r="89" ht="15.75" customHeight="1" s="709"/>
    <row r="90" ht="15.75" customHeight="1" s="709"/>
    <row r="91" ht="15.75" customHeight="1" s="709"/>
    <row r="92" ht="15.75" customHeight="1" s="709"/>
    <row r="93" ht="15.75" customHeight="1" s="709"/>
    <row r="94" ht="15.75" customHeight="1" s="709"/>
    <row r="95" ht="15.75" customHeight="1" s="709"/>
    <row r="96" ht="15.75" customHeight="1" s="709"/>
    <row r="97" ht="15.75" customHeight="1" s="709"/>
    <row r="98" ht="15.75" customHeight="1" s="709"/>
    <row r="99" ht="15.75" customHeight="1" s="709"/>
    <row r="100" ht="15.75" customHeight="1" s="709"/>
    <row r="101" ht="15.75" customHeight="1" s="709"/>
    <row r="102" ht="15.75" customHeight="1" s="709"/>
    <row r="103" ht="15.75" customHeight="1" s="709"/>
    <row r="104" ht="15.75" customHeight="1" s="709"/>
    <row r="105" ht="15.75" customHeight="1" s="709"/>
    <row r="106" ht="15.75" customHeight="1" s="709"/>
    <row r="107" ht="15.75" customHeight="1" s="709"/>
    <row r="108" ht="15.75" customHeight="1" s="709"/>
    <row r="109" ht="15.75" customHeight="1" s="709"/>
    <row r="110" ht="15.75" customHeight="1" s="709"/>
    <row r="111" ht="15.75" customHeight="1" s="709"/>
    <row r="112" ht="15.75" customHeight="1" s="709"/>
    <row r="113" ht="15.75" customHeight="1" s="709"/>
    <row r="114" ht="15.75" customHeight="1" s="709"/>
    <row r="115" ht="15.75" customHeight="1" s="709"/>
    <row r="116" ht="15.75" customHeight="1" s="709"/>
    <row r="117" ht="15.75" customHeight="1" s="709"/>
    <row r="118" ht="15.75" customHeight="1" s="709"/>
    <row r="119" ht="15.75" customHeight="1" s="709"/>
    <row r="120" ht="15.75" customHeight="1" s="709"/>
    <row r="121" ht="15.75" customHeight="1" s="709"/>
    <row r="122" ht="15.75" customHeight="1" s="709"/>
    <row r="123" ht="15.75" customHeight="1" s="709"/>
    <row r="124" ht="15.75" customHeight="1" s="709"/>
    <row r="125" ht="15.75" customHeight="1" s="709"/>
    <row r="126" ht="15.75" customHeight="1" s="709"/>
    <row r="127" ht="15.75" customHeight="1" s="709"/>
    <row r="128" ht="15.75" customHeight="1" s="709"/>
    <row r="129" ht="15.75" customHeight="1" s="709"/>
    <row r="130" ht="15.75" customHeight="1" s="709"/>
    <row r="131" ht="15.75" customHeight="1" s="709"/>
    <row r="132" ht="15.75" customHeight="1" s="709"/>
    <row r="133" ht="15.75" customHeight="1" s="709"/>
    <row r="134" ht="15.75" customHeight="1" s="709"/>
    <row r="135" ht="15.75" customHeight="1" s="709"/>
    <row r="136" ht="15.75" customHeight="1" s="709"/>
    <row r="137" ht="15.75" customHeight="1" s="709"/>
    <row r="138" ht="15.75" customHeight="1" s="709"/>
    <row r="139" ht="15.75" customHeight="1" s="709"/>
    <row r="140" ht="15.75" customHeight="1" s="709"/>
    <row r="141" ht="15.75" customHeight="1" s="709"/>
    <row r="142" ht="15.75" customHeight="1" s="709"/>
    <row r="143" ht="15.75" customHeight="1" s="709"/>
    <row r="144" ht="15.75" customHeight="1" s="709"/>
    <row r="145" ht="15.75" customHeight="1" s="709"/>
    <row r="146" ht="15.75" customHeight="1" s="709"/>
    <row r="147" ht="15.75" customHeight="1" s="709"/>
    <row r="148" ht="15.75" customHeight="1" s="709"/>
    <row r="149" ht="15.75" customHeight="1" s="709"/>
    <row r="150" ht="15.75" customHeight="1" s="709"/>
    <row r="151" ht="15.75" customHeight="1" s="709"/>
    <row r="152" ht="15.75" customHeight="1" s="709"/>
    <row r="153" ht="15.75" customHeight="1" s="709"/>
    <row r="154" ht="15.75" customHeight="1" s="709"/>
    <row r="155" ht="15.75" customHeight="1" s="709"/>
    <row r="156" ht="15.75" customHeight="1" s="709"/>
    <row r="157" ht="15.75" customHeight="1" s="709"/>
    <row r="158" ht="15.75" customHeight="1" s="709"/>
    <row r="159" ht="15.75" customHeight="1" s="709"/>
    <row r="160" ht="15.75" customHeight="1" s="709"/>
    <row r="161" ht="15.75" customHeight="1" s="709"/>
    <row r="162" ht="15.75" customHeight="1" s="709"/>
    <row r="163" ht="15.75" customHeight="1" s="709"/>
    <row r="164" ht="15.75" customHeight="1" s="709"/>
    <row r="165" ht="15.75" customHeight="1" s="709"/>
    <row r="166" ht="15.75" customHeight="1" s="709"/>
    <row r="167" ht="15.75" customHeight="1" s="709"/>
    <row r="168" ht="15.75" customHeight="1" s="709"/>
    <row r="169" ht="15.75" customHeight="1" s="709"/>
    <row r="170" ht="15.75" customHeight="1" s="709"/>
    <row r="171" ht="15.75" customHeight="1" s="709"/>
    <row r="172" ht="15.75" customHeight="1" s="709"/>
    <row r="173" ht="15.75" customHeight="1" s="709"/>
    <row r="174" ht="15.75" customHeight="1" s="709"/>
    <row r="175" ht="15.75" customHeight="1" s="709"/>
    <row r="176" ht="15.75" customHeight="1" s="709"/>
    <row r="177" ht="15.75" customHeight="1" s="709"/>
    <row r="178" ht="15.75" customHeight="1" s="709"/>
    <row r="179" ht="15.75" customHeight="1" s="709"/>
    <row r="180" ht="15.75" customHeight="1" s="709"/>
    <row r="181" ht="15.75" customHeight="1" s="709"/>
    <row r="182" ht="15.75" customHeight="1" s="709"/>
    <row r="183" ht="15.75" customHeight="1" s="709"/>
    <row r="184" ht="15.75" customHeight="1" s="709"/>
    <row r="185" ht="15.75" customHeight="1" s="709"/>
    <row r="186" ht="15.75" customHeight="1" s="709"/>
    <row r="187" ht="15.75" customHeight="1" s="709"/>
    <row r="188" ht="15.75" customHeight="1" s="709"/>
    <row r="189" ht="15.75" customHeight="1" s="709"/>
    <row r="190" ht="15.75" customHeight="1" s="709"/>
    <row r="191" ht="15.75" customHeight="1" s="709"/>
    <row r="192" ht="15.75" customHeight="1" s="709"/>
    <row r="193" ht="15.75" customHeight="1" s="709"/>
    <row r="194" ht="15.75" customHeight="1" s="709"/>
    <row r="195" ht="15.75" customHeight="1" s="709"/>
    <row r="196" ht="15.75" customHeight="1" s="709"/>
    <row r="197" ht="15.75" customHeight="1" s="709"/>
    <row r="198" ht="15.75" customHeight="1" s="709"/>
    <row r="199" ht="15.75" customHeight="1" s="709"/>
    <row r="200" ht="15.75" customHeight="1" s="709"/>
    <row r="201" ht="15.75" customHeight="1" s="709"/>
    <row r="202" ht="15.75" customHeight="1" s="709"/>
    <row r="203" ht="15.75" customHeight="1" s="709"/>
    <row r="204" ht="15.75" customHeight="1" s="709"/>
    <row r="205" ht="15.75" customHeight="1" s="709"/>
    <row r="206" ht="15.75" customHeight="1" s="709"/>
    <row r="207" ht="15.75" customHeight="1" s="709"/>
    <row r="208" ht="15.75" customHeight="1" s="709"/>
    <row r="209" ht="15.75" customHeight="1" s="709"/>
    <row r="210" ht="15.75" customHeight="1" s="709"/>
    <row r="211" ht="15.75" customHeight="1" s="709"/>
    <row r="212" ht="15.75" customHeight="1" s="709"/>
    <row r="213" ht="15.75" customHeight="1" s="709"/>
    <row r="214" ht="15.75" customHeight="1" s="709"/>
    <row r="215" ht="15.75" customHeight="1" s="709"/>
    <row r="216" ht="15.75" customHeight="1" s="709"/>
    <row r="217" ht="15.75" customHeight="1" s="709"/>
    <row r="218" ht="15.75" customHeight="1" s="709"/>
    <row r="219" ht="15.75" customHeight="1" s="709"/>
    <row r="220" ht="15.75" customHeight="1" s="709"/>
    <row r="221" ht="15.75" customHeight="1" s="709"/>
    <row r="222" ht="15.75" customHeight="1" s="709"/>
    <row r="223" ht="15.75" customHeight="1" s="709"/>
    <row r="224" ht="15.75" customHeight="1" s="709"/>
    <row r="225" ht="15.75" customHeight="1" s="709"/>
    <row r="226" ht="15.75" customHeight="1" s="709"/>
    <row r="227" ht="15.75" customHeight="1" s="709"/>
    <row r="228" ht="15.75" customHeight="1" s="709"/>
    <row r="229" ht="15.75" customHeight="1" s="709"/>
    <row r="230" ht="15.75" customHeight="1" s="709"/>
    <row r="231" ht="15.75" customHeight="1" s="709"/>
    <row r="232" ht="15.75" customHeight="1" s="709"/>
    <row r="233" ht="15.75" customHeight="1" s="709"/>
    <row r="234" ht="15.75" customHeight="1" s="709"/>
    <row r="235" ht="15.75" customHeight="1" s="709"/>
    <row r="236" ht="15.75" customHeight="1" s="709"/>
    <row r="237" ht="15.75" customHeight="1" s="709"/>
    <row r="238" ht="15.75" customHeight="1" s="709"/>
    <row r="239" ht="15.75" customHeight="1" s="709"/>
    <row r="240" ht="15.75" customHeight="1" s="709"/>
    <row r="241" ht="15.75" customHeight="1" s="709"/>
    <row r="242" ht="15.75" customHeight="1" s="709"/>
    <row r="243" ht="15.75" customHeight="1" s="709"/>
    <row r="244" ht="15.75" customHeight="1" s="709"/>
    <row r="245" ht="15.75" customHeight="1" s="709"/>
    <row r="246" ht="15.75" customHeight="1" s="709"/>
    <row r="247" ht="15.75" customHeight="1" s="709"/>
    <row r="248" ht="15.75" customHeight="1" s="709"/>
    <row r="249" ht="15.75" customHeight="1" s="709"/>
    <row r="250" ht="15.75" customHeight="1" s="709"/>
    <row r="251" ht="15.75" customHeight="1" s="709"/>
    <row r="252" ht="15.75" customHeight="1" s="709"/>
    <row r="253" ht="15.75" customHeight="1" s="709"/>
    <row r="254" ht="15.75" customHeight="1" s="709"/>
    <row r="255" ht="15.75" customHeight="1" s="709"/>
    <row r="256" ht="15.75" customHeight="1" s="709"/>
    <row r="257" ht="15.75" customHeight="1" s="709"/>
    <row r="258" ht="15.75" customHeight="1" s="709"/>
    <row r="259" ht="15.75" customHeight="1" s="709"/>
    <row r="260" ht="15.75" customHeight="1" s="709"/>
    <row r="261" ht="15.75" customHeight="1" s="709"/>
    <row r="262" ht="15.75" customHeight="1" s="709"/>
    <row r="263" ht="15.75" customHeight="1" s="709"/>
    <row r="264" ht="15.75" customHeight="1" s="709"/>
    <row r="265" ht="15.75" customHeight="1" s="709"/>
    <row r="266" ht="15.75" customHeight="1" s="709"/>
    <row r="267" ht="15.75" customHeight="1" s="709"/>
    <row r="268" ht="15.75" customHeight="1" s="709"/>
    <row r="269" ht="15.75" customHeight="1" s="709"/>
    <row r="270" ht="15.75" customHeight="1" s="709"/>
    <row r="271" ht="15.75" customHeight="1" s="709"/>
    <row r="272" ht="15.75" customHeight="1" s="709"/>
    <row r="273" ht="15.75" customHeight="1" s="709"/>
    <row r="274" ht="15.75" customHeight="1" s="709"/>
    <row r="275" ht="15.75" customHeight="1" s="709"/>
    <row r="276" ht="15.75" customHeight="1" s="709"/>
    <row r="277" ht="15.75" customHeight="1" s="709"/>
    <row r="278" ht="15.75" customHeight="1" s="709"/>
    <row r="279" ht="15.75" customHeight="1" s="709"/>
    <row r="280" ht="15.75" customHeight="1" s="709"/>
    <row r="281" ht="15.75" customHeight="1" s="709"/>
    <row r="282" ht="15.75" customHeight="1" s="709"/>
    <row r="283" ht="15.75" customHeight="1" s="709"/>
    <row r="284" ht="15.75" customHeight="1" s="709"/>
    <row r="285" ht="15.75" customHeight="1" s="709"/>
    <row r="286" ht="15.75" customHeight="1" s="709"/>
    <row r="287" ht="15.75" customHeight="1" s="709"/>
    <row r="288" ht="15.75" customHeight="1" s="709"/>
    <row r="289" ht="15.75" customHeight="1" s="709"/>
    <row r="290" ht="15.75" customHeight="1" s="709"/>
    <row r="291" ht="15.75" customHeight="1" s="709"/>
    <row r="292" ht="15.75" customHeight="1" s="709"/>
    <row r="293" ht="15.75" customHeight="1" s="709"/>
    <row r="294" ht="15.75" customHeight="1" s="709"/>
    <row r="295" ht="15.75" customHeight="1" s="709"/>
    <row r="296" ht="15.75" customHeight="1" s="709"/>
    <row r="297" ht="15.75" customHeight="1" s="709"/>
    <row r="298" ht="15.75" customHeight="1" s="709"/>
    <row r="299" ht="15.75" customHeight="1" s="709"/>
    <row r="300" ht="15.75" customHeight="1" s="709"/>
    <row r="301" ht="15.75" customHeight="1" s="709"/>
    <row r="302" ht="15.75" customHeight="1" s="709"/>
    <row r="303" ht="15.75" customHeight="1" s="709"/>
    <row r="304" ht="15.75" customHeight="1" s="709"/>
    <row r="305" ht="15.75" customHeight="1" s="709"/>
    <row r="306" ht="15.75" customHeight="1" s="709"/>
    <row r="307" ht="15.75" customHeight="1" s="709"/>
    <row r="308" ht="15.75" customHeight="1" s="709"/>
    <row r="309" ht="15.75" customHeight="1" s="709"/>
    <row r="310" ht="15.75" customHeight="1" s="709"/>
    <row r="311" ht="15.75" customHeight="1" s="709"/>
    <row r="312" ht="15.75" customHeight="1" s="709"/>
    <row r="313" ht="15.75" customHeight="1" s="709"/>
    <row r="314" ht="15.75" customHeight="1" s="709"/>
    <row r="315" ht="15.75" customHeight="1" s="709"/>
    <row r="316" ht="15.75" customHeight="1" s="709"/>
    <row r="317" ht="15.75" customHeight="1" s="709"/>
    <row r="318" ht="15.75" customHeight="1" s="709"/>
    <row r="319" ht="15.75" customHeight="1" s="709"/>
    <row r="320" ht="15.75" customHeight="1" s="709"/>
    <row r="321" ht="15.75" customHeight="1" s="709"/>
    <row r="322" ht="15.75" customHeight="1" s="709"/>
    <row r="323" ht="15.75" customHeight="1" s="709"/>
    <row r="324" ht="15.75" customHeight="1" s="709"/>
    <row r="325" ht="15.75" customHeight="1" s="709"/>
    <row r="326" ht="15.75" customHeight="1" s="709"/>
    <row r="327" ht="15.75" customHeight="1" s="709"/>
    <row r="328" ht="15.75" customHeight="1" s="709"/>
    <row r="329" ht="15.75" customHeight="1" s="709"/>
    <row r="330" ht="15.75" customHeight="1" s="709"/>
    <row r="331" ht="15.75" customHeight="1" s="709"/>
    <row r="332" ht="15.75" customHeight="1" s="709"/>
    <row r="333" ht="15.75" customHeight="1" s="709"/>
    <row r="334" ht="15.75" customHeight="1" s="709"/>
    <row r="335" ht="15.75" customHeight="1" s="709"/>
    <row r="336" ht="15.75" customHeight="1" s="709"/>
    <row r="337" ht="15.75" customHeight="1" s="709"/>
    <row r="338" ht="15.75" customHeight="1" s="709"/>
    <row r="339" ht="15.75" customHeight="1" s="709"/>
    <row r="340" ht="15.75" customHeight="1" s="709"/>
    <row r="341" ht="15.75" customHeight="1" s="709"/>
    <row r="342" ht="15.75" customHeight="1" s="709"/>
    <row r="343" ht="15.75" customHeight="1" s="709"/>
    <row r="344" ht="15.75" customHeight="1" s="709"/>
    <row r="345" ht="15.75" customHeight="1" s="709"/>
    <row r="346" ht="15.75" customHeight="1" s="709"/>
    <row r="347" ht="15.75" customHeight="1" s="709"/>
    <row r="348" ht="15.75" customHeight="1" s="709"/>
    <row r="349" ht="15.75" customHeight="1" s="709"/>
    <row r="350" ht="15.75" customHeight="1" s="709"/>
    <row r="351" ht="15.75" customHeight="1" s="709"/>
    <row r="352" ht="15.75" customHeight="1" s="709"/>
    <row r="353" ht="15.75" customHeight="1" s="709"/>
    <row r="354" ht="15.75" customHeight="1" s="709"/>
    <row r="355" ht="15.75" customHeight="1" s="709"/>
    <row r="356" ht="15.75" customHeight="1" s="709"/>
    <row r="357" ht="15.75" customHeight="1" s="709"/>
    <row r="358" ht="15.75" customHeight="1" s="709"/>
    <row r="359" ht="15.75" customHeight="1" s="709"/>
    <row r="360" ht="15.75" customHeight="1" s="709"/>
    <row r="361" ht="15.75" customHeight="1" s="709"/>
    <row r="362" ht="15.75" customHeight="1" s="709"/>
    <row r="363" ht="15.75" customHeight="1" s="709"/>
    <row r="364" ht="15.75" customHeight="1" s="709"/>
    <row r="365" ht="15.75" customHeight="1" s="709"/>
    <row r="366" ht="15.75" customHeight="1" s="709"/>
    <row r="367" ht="15.75" customHeight="1" s="709"/>
    <row r="368" ht="15.75" customHeight="1" s="709"/>
    <row r="369" ht="15.75" customHeight="1" s="709"/>
    <row r="370" ht="15.75" customHeight="1" s="709"/>
    <row r="371" ht="15.75" customHeight="1" s="709"/>
    <row r="372" ht="15.75" customHeight="1" s="709"/>
    <row r="373" ht="15.75" customHeight="1" s="709"/>
    <row r="374" ht="15.75" customHeight="1" s="709"/>
    <row r="375" ht="15.75" customHeight="1" s="709"/>
    <row r="376" ht="15.75" customHeight="1" s="709"/>
    <row r="377" ht="15.75" customHeight="1" s="709"/>
    <row r="378" ht="15.75" customHeight="1" s="709"/>
    <row r="379" ht="15.75" customHeight="1" s="709"/>
    <row r="380" ht="15.75" customHeight="1" s="709"/>
    <row r="381" ht="15.75" customHeight="1" s="709"/>
    <row r="382" ht="15.75" customHeight="1" s="709"/>
    <row r="383" ht="15.75" customHeight="1" s="709"/>
    <row r="384" ht="15.75" customHeight="1" s="709"/>
    <row r="385" ht="15.75" customHeight="1" s="709"/>
    <row r="386" ht="15.75" customHeight="1" s="709"/>
    <row r="387" ht="15.75" customHeight="1" s="709"/>
    <row r="388" ht="15.75" customHeight="1" s="709"/>
    <row r="389" ht="15.75" customHeight="1" s="709"/>
    <row r="390" ht="15.75" customHeight="1" s="709"/>
    <row r="391" ht="15.75" customHeight="1" s="709"/>
    <row r="392" ht="15.75" customHeight="1" s="709"/>
    <row r="393" ht="15.75" customHeight="1" s="709"/>
    <row r="394" ht="15.75" customHeight="1" s="709"/>
    <row r="395" ht="15.75" customHeight="1" s="709"/>
    <row r="396" ht="15.75" customHeight="1" s="709"/>
    <row r="397" ht="15.75" customHeight="1" s="709"/>
    <row r="398" ht="15.75" customHeight="1" s="709"/>
    <row r="399" ht="15.75" customHeight="1" s="709"/>
    <row r="400" ht="15.75" customHeight="1" s="709"/>
    <row r="401" ht="15.75" customHeight="1" s="709"/>
    <row r="402" ht="15.75" customHeight="1" s="709"/>
    <row r="403" ht="15.75" customHeight="1" s="709"/>
    <row r="404" ht="15.75" customHeight="1" s="709"/>
    <row r="405" ht="15.75" customHeight="1" s="709"/>
    <row r="406" ht="15.75" customHeight="1" s="709"/>
    <row r="407" ht="15.75" customHeight="1" s="709"/>
    <row r="408" ht="15.75" customHeight="1" s="709"/>
    <row r="409" ht="15.75" customHeight="1" s="709"/>
    <row r="410" ht="15.75" customHeight="1" s="709"/>
    <row r="411" ht="15.75" customHeight="1" s="709"/>
    <row r="412" ht="15.75" customHeight="1" s="709"/>
    <row r="413" ht="15.75" customHeight="1" s="709"/>
    <row r="414" ht="15.75" customHeight="1" s="709"/>
    <row r="415" ht="15.75" customHeight="1" s="709"/>
    <row r="416" ht="15.75" customHeight="1" s="709"/>
    <row r="417" ht="15.75" customHeight="1" s="709"/>
    <row r="418" ht="15.75" customHeight="1" s="709"/>
    <row r="419" ht="15.75" customHeight="1" s="709"/>
    <row r="420" ht="15.75" customHeight="1" s="709"/>
    <row r="421" ht="15.75" customHeight="1" s="709"/>
    <row r="422" ht="15.75" customHeight="1" s="709"/>
    <row r="423" ht="15.75" customHeight="1" s="709"/>
    <row r="424" ht="15.75" customHeight="1" s="709"/>
    <row r="425" ht="15.75" customHeight="1" s="709"/>
    <row r="426" ht="15.75" customHeight="1" s="709"/>
    <row r="427" ht="15.75" customHeight="1" s="709"/>
    <row r="428" ht="15.75" customHeight="1" s="709"/>
    <row r="429" ht="15.75" customHeight="1" s="709"/>
    <row r="430" ht="15.75" customHeight="1" s="709"/>
    <row r="431" ht="15.75" customHeight="1" s="709"/>
    <row r="432" ht="15.75" customHeight="1" s="709"/>
    <row r="433" ht="15.75" customHeight="1" s="709"/>
    <row r="434" ht="15.75" customHeight="1" s="709"/>
    <row r="435" ht="15.75" customHeight="1" s="709"/>
    <row r="436" ht="15.75" customHeight="1" s="709"/>
    <row r="437" ht="15.75" customHeight="1" s="709"/>
    <row r="438" ht="15.75" customHeight="1" s="709"/>
    <row r="439" ht="15.75" customHeight="1" s="709"/>
    <row r="440" ht="15.75" customHeight="1" s="709"/>
    <row r="441" ht="15.75" customHeight="1" s="709"/>
    <row r="442" ht="15.75" customHeight="1" s="709"/>
    <row r="443" ht="15.75" customHeight="1" s="709"/>
    <row r="444" ht="15.75" customHeight="1" s="709"/>
    <row r="445" ht="15.75" customHeight="1" s="709"/>
    <row r="446" ht="15.75" customHeight="1" s="709"/>
    <row r="447" ht="15.75" customHeight="1" s="709"/>
    <row r="448" ht="15.75" customHeight="1" s="709"/>
    <row r="449" ht="15.75" customHeight="1" s="709"/>
    <row r="450" ht="15.75" customHeight="1" s="709"/>
    <row r="451" ht="15.75" customHeight="1" s="709"/>
    <row r="452" ht="15.75" customHeight="1" s="709"/>
    <row r="453" ht="15.75" customHeight="1" s="709"/>
    <row r="454" ht="15.75" customHeight="1" s="709"/>
    <row r="455" ht="15.75" customHeight="1" s="709"/>
    <row r="456" ht="15.75" customHeight="1" s="709"/>
    <row r="457" ht="15.75" customHeight="1" s="709"/>
    <row r="458" ht="15.75" customHeight="1" s="709"/>
    <row r="459" ht="15.75" customHeight="1" s="709"/>
    <row r="460" ht="15.75" customHeight="1" s="709"/>
    <row r="461" ht="15.75" customHeight="1" s="709"/>
    <row r="462" ht="15.75" customHeight="1" s="709"/>
    <row r="463" ht="15.75" customHeight="1" s="709"/>
    <row r="464" ht="15.75" customHeight="1" s="709"/>
    <row r="465" ht="15.75" customHeight="1" s="709"/>
    <row r="466" ht="15.75" customHeight="1" s="709"/>
    <row r="467" ht="15.75" customHeight="1" s="709"/>
    <row r="468" ht="15.75" customHeight="1" s="709"/>
    <row r="469" ht="15.75" customHeight="1" s="709"/>
    <row r="470" ht="15.75" customHeight="1" s="709"/>
    <row r="471" ht="15.75" customHeight="1" s="709"/>
    <row r="472" ht="15.75" customHeight="1" s="709"/>
    <row r="473" ht="15.75" customHeight="1" s="709"/>
    <row r="474" ht="15.75" customHeight="1" s="709"/>
    <row r="475" ht="15.75" customHeight="1" s="709"/>
    <row r="476" ht="15.75" customHeight="1" s="709"/>
    <row r="477" ht="15.75" customHeight="1" s="709"/>
    <row r="478" ht="15.75" customHeight="1" s="709"/>
    <row r="479" ht="15.75" customHeight="1" s="709"/>
    <row r="480" ht="15.75" customHeight="1" s="709"/>
    <row r="481" ht="15.75" customHeight="1" s="709"/>
    <row r="482" ht="15.75" customHeight="1" s="709"/>
    <row r="483" ht="15.75" customHeight="1" s="709"/>
    <row r="484" ht="15.75" customHeight="1" s="709"/>
    <row r="485" ht="15.75" customHeight="1" s="709"/>
    <row r="486" ht="15.75" customHeight="1" s="709"/>
    <row r="487" ht="15.75" customHeight="1" s="709"/>
    <row r="488" ht="15.75" customHeight="1" s="709"/>
    <row r="489" ht="15.75" customHeight="1" s="709"/>
    <row r="490" ht="15.75" customHeight="1" s="709"/>
    <row r="491" ht="15.75" customHeight="1" s="709"/>
    <row r="492" ht="15.75" customHeight="1" s="709"/>
    <row r="493" ht="15.75" customHeight="1" s="709"/>
    <row r="494" ht="15.75" customHeight="1" s="709"/>
    <row r="495" ht="15.75" customHeight="1" s="709"/>
    <row r="496" ht="15.75" customHeight="1" s="709"/>
    <row r="497" ht="15.75" customHeight="1" s="709"/>
    <row r="498" ht="15.75" customHeight="1" s="709"/>
    <row r="499" ht="15.75" customHeight="1" s="709"/>
    <row r="500" ht="15.75" customHeight="1" s="709"/>
    <row r="501" ht="15.75" customHeight="1" s="709"/>
    <row r="502" ht="15.75" customHeight="1" s="709"/>
    <row r="503" ht="15.75" customHeight="1" s="709"/>
    <row r="504" ht="15.75" customHeight="1" s="709"/>
    <row r="505" ht="15.75" customHeight="1" s="709"/>
    <row r="506" ht="15.75" customHeight="1" s="709"/>
    <row r="507" ht="15.75" customHeight="1" s="709"/>
    <row r="508" ht="15.75" customHeight="1" s="709"/>
    <row r="509" ht="15.75" customHeight="1" s="709"/>
    <row r="510" ht="15.75" customHeight="1" s="709"/>
    <row r="511" ht="15.75" customHeight="1" s="709"/>
    <row r="512" ht="15.75" customHeight="1" s="709"/>
    <row r="513" ht="15.75" customHeight="1" s="709"/>
    <row r="514" ht="15.75" customHeight="1" s="709"/>
    <row r="515" ht="15.75" customHeight="1" s="709"/>
    <row r="516" ht="15.75" customHeight="1" s="709"/>
    <row r="517" ht="15.75" customHeight="1" s="709"/>
    <row r="518" ht="15.75" customHeight="1" s="709"/>
    <row r="519" ht="15.75" customHeight="1" s="709"/>
    <row r="520" ht="15.75" customHeight="1" s="709"/>
    <row r="521" ht="15.75" customHeight="1" s="709"/>
    <row r="522" ht="15.75" customHeight="1" s="709"/>
    <row r="523" ht="15.75" customHeight="1" s="709"/>
    <row r="524" ht="15.75" customHeight="1" s="709"/>
    <row r="525" ht="15.75" customHeight="1" s="709"/>
    <row r="526" ht="15.75" customHeight="1" s="709"/>
    <row r="527" ht="15.75" customHeight="1" s="709"/>
    <row r="528" ht="15.75" customHeight="1" s="709"/>
    <row r="529" ht="15.75" customHeight="1" s="709"/>
    <row r="530" ht="15.75" customHeight="1" s="709"/>
    <row r="531" ht="15.75" customHeight="1" s="709"/>
    <row r="532" ht="15.75" customHeight="1" s="709"/>
    <row r="533" ht="15.75" customHeight="1" s="709"/>
    <row r="534" ht="15.75" customHeight="1" s="709"/>
    <row r="535" ht="15.75" customHeight="1" s="709"/>
    <row r="536" ht="15.75" customHeight="1" s="709"/>
    <row r="537" ht="15.75" customHeight="1" s="709"/>
    <row r="538" ht="15.75" customHeight="1" s="709"/>
    <row r="539" ht="15.75" customHeight="1" s="709"/>
    <row r="540" ht="15.75" customHeight="1" s="709"/>
    <row r="541" ht="15.75" customHeight="1" s="709"/>
    <row r="542" ht="15.75" customHeight="1" s="709"/>
    <row r="543" ht="15.75" customHeight="1" s="709"/>
    <row r="544" ht="15.75" customHeight="1" s="709"/>
    <row r="545" ht="15.75" customHeight="1" s="709"/>
    <row r="546" ht="15.75" customHeight="1" s="709"/>
    <row r="547" ht="15.75" customHeight="1" s="709"/>
    <row r="548" ht="15.75" customHeight="1" s="709"/>
    <row r="549" ht="15.75" customHeight="1" s="709"/>
    <row r="550" ht="15.75" customHeight="1" s="709"/>
    <row r="551" ht="15.75" customHeight="1" s="709"/>
    <row r="552" ht="15.75" customHeight="1" s="709"/>
    <row r="553" ht="15.75" customHeight="1" s="709"/>
    <row r="554" ht="15.75" customHeight="1" s="709"/>
    <row r="555" ht="15.75" customHeight="1" s="709"/>
    <row r="556" ht="15.75" customHeight="1" s="709"/>
    <row r="557" ht="15.75" customHeight="1" s="709"/>
    <row r="558" ht="15.75" customHeight="1" s="709"/>
    <row r="559" ht="15.75" customHeight="1" s="709"/>
    <row r="560" ht="15.75" customHeight="1" s="709"/>
    <row r="561" ht="15.75" customHeight="1" s="709"/>
    <row r="562" ht="15.75" customHeight="1" s="709"/>
    <row r="563" ht="15.75" customHeight="1" s="709"/>
    <row r="564" ht="15.75" customHeight="1" s="709"/>
    <row r="565" ht="15.75" customHeight="1" s="709"/>
    <row r="566" ht="15.75" customHeight="1" s="709"/>
    <row r="567" ht="15.75" customHeight="1" s="709"/>
    <row r="568" ht="15.75" customHeight="1" s="709"/>
    <row r="569" ht="15.75" customHeight="1" s="709"/>
    <row r="570" ht="15.75" customHeight="1" s="709"/>
    <row r="571" ht="15.75" customHeight="1" s="709"/>
    <row r="572" ht="15.75" customHeight="1" s="709"/>
    <row r="573" ht="15.75" customHeight="1" s="709"/>
    <row r="574" ht="15.75" customHeight="1" s="709"/>
    <row r="575" ht="15.75" customHeight="1" s="709"/>
    <row r="576" ht="15.75" customHeight="1" s="709"/>
    <row r="577" ht="15.75" customHeight="1" s="709"/>
    <row r="578" ht="15.75" customHeight="1" s="709"/>
    <row r="579" ht="15.75" customHeight="1" s="709"/>
    <row r="580" ht="15.75" customHeight="1" s="709"/>
    <row r="581" ht="15.75" customHeight="1" s="709"/>
    <row r="582" ht="15.75" customHeight="1" s="709"/>
    <row r="583" ht="15.75" customHeight="1" s="709"/>
    <row r="584" ht="15.75" customHeight="1" s="709"/>
    <row r="585" ht="15.75" customHeight="1" s="709"/>
    <row r="586" ht="15.75" customHeight="1" s="709"/>
    <row r="587" ht="15.75" customHeight="1" s="709"/>
    <row r="588" ht="15.75" customHeight="1" s="709"/>
    <row r="589" ht="15.75" customHeight="1" s="709"/>
    <row r="590" ht="15.75" customHeight="1" s="709"/>
    <row r="591" ht="15.75" customHeight="1" s="709"/>
    <row r="592" ht="15.75" customHeight="1" s="709"/>
    <row r="593" ht="15.75" customHeight="1" s="709"/>
    <row r="594" ht="15.75" customHeight="1" s="709"/>
    <row r="595" ht="15.75" customHeight="1" s="709"/>
    <row r="596" ht="15.75" customHeight="1" s="709"/>
    <row r="597" ht="15.75" customHeight="1" s="709"/>
    <row r="598" ht="15.75" customHeight="1" s="709"/>
    <row r="599" ht="15.75" customHeight="1" s="709"/>
    <row r="600" ht="15.75" customHeight="1" s="709"/>
    <row r="601" ht="15.75" customHeight="1" s="709"/>
    <row r="602" ht="15.75" customHeight="1" s="709"/>
    <row r="603" ht="15.75" customHeight="1" s="709"/>
    <row r="604" ht="15.75" customHeight="1" s="709"/>
    <row r="605" ht="15.75" customHeight="1" s="709"/>
    <row r="606" ht="15.75" customHeight="1" s="709"/>
    <row r="607" ht="15.75" customHeight="1" s="709"/>
    <row r="608" ht="15.75" customHeight="1" s="709"/>
    <row r="609" ht="15.75" customHeight="1" s="709"/>
    <row r="610" ht="15.75" customHeight="1" s="709"/>
    <row r="611" ht="15.75" customHeight="1" s="709"/>
    <row r="612" ht="15.75" customHeight="1" s="709"/>
    <row r="613" ht="15.75" customHeight="1" s="709"/>
    <row r="614" ht="15.75" customHeight="1" s="709"/>
    <row r="615" ht="15.75" customHeight="1" s="709"/>
    <row r="616" ht="15.75" customHeight="1" s="709"/>
    <row r="617" ht="15.75" customHeight="1" s="709"/>
    <row r="618" ht="15.75" customHeight="1" s="709"/>
    <row r="619" ht="15.75" customHeight="1" s="709"/>
    <row r="620" ht="15.75" customHeight="1" s="709"/>
    <row r="621" ht="15.75" customHeight="1" s="709"/>
    <row r="622" ht="15.75" customHeight="1" s="709"/>
    <row r="623" ht="15.75" customHeight="1" s="709"/>
    <row r="624" ht="15.75" customHeight="1" s="709"/>
    <row r="625" ht="15.75" customHeight="1" s="709"/>
    <row r="626" ht="15.75" customHeight="1" s="709"/>
    <row r="627" ht="15.75" customHeight="1" s="709"/>
    <row r="628" ht="15.75" customHeight="1" s="709"/>
    <row r="629" ht="15.75" customHeight="1" s="709"/>
    <row r="630" ht="15.75" customHeight="1" s="709"/>
    <row r="631" ht="15.75" customHeight="1" s="709"/>
    <row r="632" ht="15.75" customHeight="1" s="709"/>
    <row r="633" ht="15.75" customHeight="1" s="709"/>
    <row r="634" ht="15.75" customHeight="1" s="709"/>
    <row r="635" ht="15.75" customHeight="1" s="709"/>
    <row r="636" ht="15.75" customHeight="1" s="709"/>
    <row r="637" ht="15.75" customHeight="1" s="709"/>
    <row r="638" ht="15.75" customHeight="1" s="709"/>
    <row r="639" ht="15.75" customHeight="1" s="709"/>
    <row r="640" ht="15.75" customHeight="1" s="709"/>
    <row r="641" ht="15.75" customHeight="1" s="709"/>
    <row r="642" ht="15.75" customHeight="1" s="709"/>
    <row r="643" ht="15.75" customHeight="1" s="709"/>
    <row r="644" ht="15.75" customHeight="1" s="709"/>
    <row r="645" ht="15.75" customHeight="1" s="709"/>
    <row r="646" ht="15.75" customHeight="1" s="709"/>
    <row r="647" ht="15.75" customHeight="1" s="709"/>
    <row r="648" ht="15.75" customHeight="1" s="709"/>
    <row r="649" ht="15.75" customHeight="1" s="709"/>
    <row r="650" ht="15.75" customHeight="1" s="709"/>
    <row r="651" ht="15.75" customHeight="1" s="709"/>
    <row r="652" ht="15.75" customHeight="1" s="709"/>
    <row r="653" ht="15.75" customHeight="1" s="709"/>
    <row r="654" ht="15.75" customHeight="1" s="709"/>
    <row r="655" ht="15.75" customHeight="1" s="709"/>
    <row r="656" ht="15.75" customHeight="1" s="709"/>
    <row r="657" ht="15.75" customHeight="1" s="709"/>
    <row r="658" ht="15.75" customHeight="1" s="709"/>
    <row r="659" ht="15.75" customHeight="1" s="709"/>
    <row r="660" ht="15.75" customHeight="1" s="709"/>
    <row r="661" ht="15.75" customHeight="1" s="709"/>
    <row r="662" ht="15.75" customHeight="1" s="709"/>
    <row r="663" ht="15.75" customHeight="1" s="709"/>
    <row r="664" ht="15.75" customHeight="1" s="709"/>
    <row r="665" ht="15.75" customHeight="1" s="709"/>
    <row r="666" ht="15.75" customHeight="1" s="709"/>
    <row r="667" ht="15.75" customHeight="1" s="709"/>
    <row r="668" ht="15.75" customHeight="1" s="709"/>
    <row r="669" ht="15.75" customHeight="1" s="709"/>
    <row r="670" ht="15.75" customHeight="1" s="709"/>
    <row r="671" ht="15.75" customHeight="1" s="709"/>
    <row r="672" ht="15.75" customHeight="1" s="709"/>
    <row r="673" ht="15.75" customHeight="1" s="709"/>
    <row r="674" ht="15.75" customHeight="1" s="709"/>
    <row r="675" ht="15.75" customHeight="1" s="709"/>
    <row r="676" ht="15.75" customHeight="1" s="709"/>
    <row r="677" ht="15.75" customHeight="1" s="709"/>
    <row r="678" ht="15.75" customHeight="1" s="709"/>
    <row r="679" ht="15.75" customHeight="1" s="709"/>
    <row r="680" ht="15.75" customHeight="1" s="709"/>
    <row r="681" ht="15.75" customHeight="1" s="709"/>
    <row r="682" ht="15.75" customHeight="1" s="709"/>
    <row r="683" ht="15.75" customHeight="1" s="709"/>
    <row r="684" ht="15.75" customHeight="1" s="709"/>
    <row r="685" ht="15.75" customHeight="1" s="709"/>
    <row r="686" ht="15.75" customHeight="1" s="709"/>
    <row r="687" ht="15.75" customHeight="1" s="709"/>
    <row r="688" ht="15.75" customHeight="1" s="709"/>
    <row r="689" ht="15.75" customHeight="1" s="709"/>
    <row r="690" ht="15.75" customHeight="1" s="709"/>
    <row r="691" ht="15.75" customHeight="1" s="709"/>
    <row r="692" ht="15.75" customHeight="1" s="709"/>
    <row r="693" ht="15.75" customHeight="1" s="709"/>
    <row r="694" ht="15.75" customHeight="1" s="709"/>
    <row r="695" ht="15.75" customHeight="1" s="709"/>
    <row r="696" ht="15.75" customHeight="1" s="709"/>
    <row r="697" ht="15.75" customHeight="1" s="709"/>
    <row r="698" ht="15.75" customHeight="1" s="709"/>
    <row r="699" ht="15.75" customHeight="1" s="709"/>
    <row r="700" ht="15.75" customHeight="1" s="709"/>
    <row r="701" ht="15.75" customHeight="1" s="709"/>
    <row r="702" ht="15.75" customHeight="1" s="709"/>
    <row r="703" ht="15.75" customHeight="1" s="709"/>
    <row r="704" ht="15.75" customHeight="1" s="709"/>
    <row r="705" ht="15.75" customHeight="1" s="709"/>
    <row r="706" ht="15.75" customHeight="1" s="709"/>
    <row r="707" ht="15.75" customHeight="1" s="709"/>
    <row r="708" ht="15.75" customHeight="1" s="709"/>
    <row r="709" ht="15.75" customHeight="1" s="709"/>
    <row r="710" ht="15.75" customHeight="1" s="709"/>
    <row r="711" ht="15.75" customHeight="1" s="709"/>
    <row r="712" ht="15.75" customHeight="1" s="709"/>
    <row r="713" ht="15.75" customHeight="1" s="709"/>
    <row r="714" ht="15.75" customHeight="1" s="709"/>
    <row r="715" ht="15.75" customHeight="1" s="709"/>
    <row r="716" ht="15.75" customHeight="1" s="709"/>
    <row r="717" ht="15.75" customHeight="1" s="709"/>
    <row r="718" ht="15.75" customHeight="1" s="709"/>
    <row r="719" ht="15.75" customHeight="1" s="709"/>
    <row r="720" ht="15.75" customHeight="1" s="709"/>
    <row r="721" ht="15.75" customHeight="1" s="709"/>
    <row r="722" ht="15.75" customHeight="1" s="709"/>
    <row r="723" ht="15.75" customHeight="1" s="709"/>
    <row r="724" ht="15.75" customHeight="1" s="709"/>
    <row r="725" ht="15.75" customHeight="1" s="709"/>
    <row r="726" ht="15.75" customHeight="1" s="709"/>
    <row r="727" ht="15.75" customHeight="1" s="709"/>
    <row r="728" ht="15.75" customHeight="1" s="709"/>
    <row r="729" ht="15.75" customHeight="1" s="709"/>
    <row r="730" ht="15.75" customHeight="1" s="709"/>
    <row r="731" ht="15.75" customHeight="1" s="709"/>
    <row r="732" ht="15.75" customHeight="1" s="709"/>
    <row r="733" ht="15.75" customHeight="1" s="709"/>
    <row r="734" ht="15.75" customHeight="1" s="709"/>
    <row r="735" ht="15.75" customHeight="1" s="709"/>
    <row r="736" ht="15.75" customHeight="1" s="709"/>
    <row r="737" ht="15.75" customHeight="1" s="709"/>
    <row r="738" ht="15.75" customHeight="1" s="709"/>
    <row r="739" ht="15.75" customHeight="1" s="709"/>
    <row r="740" ht="15.75" customHeight="1" s="709"/>
    <row r="741" ht="15.75" customHeight="1" s="709"/>
    <row r="742" ht="15.75" customHeight="1" s="709"/>
    <row r="743" ht="15.75" customHeight="1" s="709"/>
    <row r="744" ht="15.75" customHeight="1" s="709"/>
    <row r="745" ht="15.75" customHeight="1" s="709"/>
    <row r="746" ht="15.75" customHeight="1" s="709"/>
    <row r="747" ht="15.75" customHeight="1" s="709"/>
    <row r="748" ht="15.75" customHeight="1" s="709"/>
    <row r="749" ht="15.75" customHeight="1" s="709"/>
    <row r="750" ht="15.75" customHeight="1" s="709"/>
    <row r="751" ht="15.75" customHeight="1" s="709"/>
    <row r="752" ht="15.75" customHeight="1" s="709"/>
    <row r="753" ht="15.75" customHeight="1" s="709"/>
    <row r="754" ht="15.75" customHeight="1" s="709"/>
    <row r="755" ht="15.75" customHeight="1" s="709"/>
    <row r="756" ht="15.75" customHeight="1" s="709"/>
    <row r="757" ht="15.75" customHeight="1" s="709"/>
    <row r="758" ht="15.75" customHeight="1" s="709"/>
    <row r="759" ht="15.75" customHeight="1" s="709"/>
    <row r="760" ht="15.75" customHeight="1" s="709"/>
    <row r="761" ht="15.75" customHeight="1" s="709"/>
    <row r="762" ht="15.75" customHeight="1" s="709"/>
    <row r="763" ht="15.75" customHeight="1" s="709"/>
    <row r="764" ht="15.75" customHeight="1" s="709"/>
    <row r="765" ht="15.75" customHeight="1" s="709"/>
    <row r="766" ht="15.75" customHeight="1" s="709"/>
    <row r="767" ht="15.75" customHeight="1" s="709"/>
    <row r="768" ht="15.75" customHeight="1" s="709"/>
    <row r="769" ht="15.75" customHeight="1" s="709"/>
    <row r="770" ht="15.75" customHeight="1" s="709"/>
    <row r="771" ht="15.75" customHeight="1" s="709"/>
    <row r="772" ht="15.75" customHeight="1" s="709"/>
    <row r="773" ht="15.75" customHeight="1" s="709"/>
    <row r="774" ht="15.75" customHeight="1" s="709"/>
    <row r="775" ht="15.75" customHeight="1" s="709"/>
    <row r="776" ht="15.75" customHeight="1" s="709"/>
    <row r="777" ht="15.75" customHeight="1" s="709"/>
    <row r="778" ht="15.75" customHeight="1" s="709"/>
    <row r="779" ht="15.75" customHeight="1" s="709"/>
    <row r="780" ht="15.75" customHeight="1" s="709"/>
    <row r="781" ht="15.75" customHeight="1" s="709"/>
    <row r="782" ht="15.75" customHeight="1" s="709"/>
    <row r="783" ht="15.75" customHeight="1" s="709"/>
    <row r="784" ht="15.75" customHeight="1" s="709"/>
    <row r="785" ht="15.75" customHeight="1" s="709"/>
    <row r="786" ht="15.75" customHeight="1" s="709"/>
    <row r="787" ht="15.75" customHeight="1" s="709"/>
    <row r="788" ht="15.75" customHeight="1" s="709"/>
    <row r="789" ht="15.75" customHeight="1" s="709"/>
    <row r="790" ht="15.75" customHeight="1" s="709"/>
    <row r="791" ht="15.75" customHeight="1" s="709"/>
    <row r="792" ht="15.75" customHeight="1" s="709"/>
    <row r="793" ht="15.75" customHeight="1" s="709"/>
    <row r="794" ht="15.75" customHeight="1" s="709"/>
    <row r="795" ht="15.75" customHeight="1" s="709"/>
    <row r="796" ht="15.75" customHeight="1" s="709"/>
    <row r="797" ht="15.75" customHeight="1" s="709"/>
    <row r="798" ht="15.75" customHeight="1" s="709"/>
    <row r="799" ht="15.75" customHeight="1" s="709"/>
    <row r="800" ht="15.75" customHeight="1" s="709"/>
    <row r="801" ht="15.75" customHeight="1" s="709"/>
    <row r="802" ht="15.75" customHeight="1" s="709"/>
    <row r="803" ht="15.75" customHeight="1" s="709"/>
    <row r="804" ht="15.75" customHeight="1" s="709"/>
    <row r="805" ht="15.75" customHeight="1" s="709"/>
    <row r="806" ht="15.75" customHeight="1" s="709"/>
    <row r="807" ht="15.75" customHeight="1" s="709"/>
    <row r="808" ht="15.75" customHeight="1" s="709"/>
    <row r="809" ht="15.75" customHeight="1" s="709"/>
    <row r="810" ht="15.75" customHeight="1" s="709"/>
    <row r="811" ht="15.75" customHeight="1" s="709"/>
    <row r="812" ht="15.75" customHeight="1" s="709"/>
    <row r="813" ht="15.75" customHeight="1" s="709"/>
    <row r="814" ht="15.75" customHeight="1" s="709"/>
    <row r="815" ht="15.75" customHeight="1" s="709"/>
    <row r="816" ht="15.75" customHeight="1" s="709"/>
    <row r="817" ht="15.75" customHeight="1" s="709"/>
    <row r="818" ht="15.75" customHeight="1" s="709"/>
    <row r="819" ht="15.75" customHeight="1" s="709"/>
    <row r="820" ht="15.75" customHeight="1" s="709"/>
    <row r="821" ht="15.75" customHeight="1" s="709"/>
    <row r="822" ht="15.75" customHeight="1" s="709"/>
    <row r="823" ht="15.75" customHeight="1" s="709"/>
    <row r="824" ht="15.75" customHeight="1" s="709"/>
    <row r="825" ht="15.75" customHeight="1" s="709"/>
    <row r="826" ht="15.75" customHeight="1" s="709"/>
    <row r="827" ht="15.75" customHeight="1" s="709"/>
    <row r="828" ht="15.75" customHeight="1" s="709"/>
    <row r="829" ht="15.75" customHeight="1" s="709"/>
    <row r="830" ht="15.75" customHeight="1" s="709"/>
    <row r="831" ht="15.75" customHeight="1" s="709"/>
    <row r="832" ht="15.75" customHeight="1" s="709"/>
    <row r="833" ht="15.75" customHeight="1" s="709"/>
    <row r="834" ht="15.75" customHeight="1" s="709"/>
    <row r="835" ht="15.75" customHeight="1" s="709"/>
    <row r="836" ht="15.75" customHeight="1" s="709"/>
    <row r="837" ht="15.75" customHeight="1" s="709"/>
    <row r="838" ht="15.75" customHeight="1" s="709"/>
    <row r="839" ht="15.75" customHeight="1" s="709"/>
    <row r="840" ht="15.75" customHeight="1" s="709"/>
    <row r="841" ht="15.75" customHeight="1" s="709"/>
    <row r="842" ht="15.75" customHeight="1" s="709"/>
    <row r="843" ht="15.75" customHeight="1" s="709"/>
    <row r="844" ht="15.75" customHeight="1" s="709"/>
    <row r="845" ht="15.75" customHeight="1" s="709"/>
    <row r="846" ht="15.75" customHeight="1" s="709"/>
    <row r="847" ht="15.75" customHeight="1" s="709"/>
    <row r="848" ht="15.75" customHeight="1" s="709"/>
    <row r="849" ht="15.75" customHeight="1" s="709"/>
    <row r="850" ht="15.75" customHeight="1" s="709"/>
    <row r="851" ht="15.75" customHeight="1" s="709"/>
    <row r="852" ht="15.75" customHeight="1" s="709"/>
    <row r="853" ht="15.75" customHeight="1" s="709"/>
    <row r="854" ht="15.75" customHeight="1" s="709"/>
    <row r="855" ht="15.75" customHeight="1" s="709"/>
    <row r="856" ht="15.75" customHeight="1" s="709"/>
    <row r="857" ht="15.75" customHeight="1" s="709"/>
    <row r="858" ht="15.75" customHeight="1" s="709"/>
    <row r="859" ht="15.75" customHeight="1" s="709"/>
    <row r="860" ht="15.75" customHeight="1" s="709"/>
    <row r="861" ht="15.75" customHeight="1" s="709"/>
    <row r="862" ht="15.75" customHeight="1" s="709"/>
    <row r="863" ht="15.75" customHeight="1" s="709"/>
    <row r="864" ht="15.75" customHeight="1" s="709"/>
    <row r="865" ht="15.75" customHeight="1" s="709"/>
    <row r="866" ht="15.75" customHeight="1" s="709"/>
    <row r="867" ht="15.75" customHeight="1" s="709"/>
    <row r="868" ht="15.75" customHeight="1" s="709"/>
    <row r="869" ht="15.75" customHeight="1" s="709"/>
    <row r="870" ht="15.75" customHeight="1" s="709"/>
    <row r="871" ht="15.75" customHeight="1" s="709"/>
    <row r="872" ht="15.75" customHeight="1" s="709"/>
    <row r="873" ht="15.75" customHeight="1" s="709"/>
    <row r="874" ht="15.75" customHeight="1" s="709"/>
    <row r="875" ht="15.75" customHeight="1" s="709"/>
    <row r="876" ht="15.75" customHeight="1" s="709"/>
    <row r="877" ht="15.75" customHeight="1" s="709"/>
    <row r="878" ht="15.75" customHeight="1" s="709"/>
    <row r="879" ht="15.75" customHeight="1" s="709"/>
    <row r="880" ht="15.75" customHeight="1" s="709"/>
    <row r="881" ht="15.75" customHeight="1" s="709"/>
    <row r="882" ht="15.75" customHeight="1" s="709"/>
    <row r="883" ht="15.75" customHeight="1" s="709"/>
    <row r="884" ht="15.75" customHeight="1" s="709"/>
    <row r="885" ht="15.75" customHeight="1" s="709"/>
    <row r="886" ht="15.75" customHeight="1" s="709"/>
    <row r="887" ht="15.75" customHeight="1" s="709"/>
    <row r="888" ht="15.75" customHeight="1" s="709"/>
    <row r="889" ht="15.75" customHeight="1" s="709"/>
    <row r="890" ht="15.75" customHeight="1" s="709"/>
    <row r="891" ht="15.75" customHeight="1" s="709"/>
    <row r="892" ht="15.75" customHeight="1" s="709"/>
    <row r="893" ht="15.75" customHeight="1" s="709"/>
    <row r="894" ht="15.75" customHeight="1" s="709"/>
    <row r="895" ht="15.75" customHeight="1" s="709"/>
    <row r="896" ht="15.75" customHeight="1" s="709"/>
    <row r="897" ht="15.75" customHeight="1" s="709"/>
    <row r="898" ht="15.75" customHeight="1" s="709"/>
    <row r="899" ht="15.75" customHeight="1" s="709"/>
    <row r="900" ht="15.75" customHeight="1" s="709"/>
    <row r="901" ht="15.75" customHeight="1" s="709"/>
    <row r="902" ht="15.75" customHeight="1" s="709"/>
    <row r="903" ht="15.75" customHeight="1" s="709"/>
    <row r="904" ht="15.75" customHeight="1" s="709"/>
    <row r="905" ht="15.75" customHeight="1" s="709"/>
    <row r="906" ht="15.75" customHeight="1" s="709"/>
    <row r="907" ht="15.75" customHeight="1" s="709"/>
    <row r="908" ht="15.75" customHeight="1" s="709"/>
    <row r="909" ht="15.75" customHeight="1" s="709"/>
    <row r="910" ht="15.75" customHeight="1" s="709"/>
    <row r="911" ht="15.75" customHeight="1" s="709"/>
    <row r="912" ht="15.75" customHeight="1" s="709"/>
    <row r="913" ht="15.75" customHeight="1" s="709"/>
    <row r="914" ht="15.75" customHeight="1" s="709"/>
    <row r="915" ht="15.75" customHeight="1" s="709"/>
    <row r="916" ht="15.75" customHeight="1" s="709"/>
    <row r="917" ht="15.75" customHeight="1" s="709"/>
    <row r="918" ht="15.75" customHeight="1" s="709"/>
    <row r="919" ht="15.75" customHeight="1" s="709"/>
    <row r="920" ht="15.75" customHeight="1" s="709"/>
    <row r="921" ht="15.75" customHeight="1" s="709"/>
    <row r="922" ht="15.75" customHeight="1" s="709"/>
    <row r="923" ht="15.75" customHeight="1" s="709"/>
    <row r="924" ht="15.75" customHeight="1" s="709"/>
    <row r="925" ht="15.75" customHeight="1" s="709"/>
    <row r="926" ht="15.75" customHeight="1" s="709"/>
    <row r="927" ht="15.75" customHeight="1" s="709"/>
    <row r="928" ht="15.75" customHeight="1" s="709"/>
    <row r="929" ht="15.75" customHeight="1" s="709"/>
    <row r="930" ht="15.75" customHeight="1" s="709"/>
    <row r="931" ht="15.75" customHeight="1" s="709"/>
    <row r="932" ht="15.75" customHeight="1" s="709"/>
    <row r="933" ht="15.75" customHeight="1" s="709"/>
    <row r="934" ht="15.75" customHeight="1" s="709"/>
    <row r="935" ht="15.75" customHeight="1" s="709"/>
    <row r="936" ht="15.75" customHeight="1" s="709"/>
    <row r="937" ht="15.75" customHeight="1" s="709"/>
    <row r="938" ht="15.75" customHeight="1" s="709"/>
    <row r="939" ht="15.75" customHeight="1" s="709"/>
    <row r="940" ht="15.75" customHeight="1" s="709"/>
    <row r="941" ht="15.75" customHeight="1" s="709"/>
    <row r="942" ht="15.75" customHeight="1" s="709"/>
    <row r="943" ht="15.75" customHeight="1" s="709"/>
    <row r="944" ht="15.75" customHeight="1" s="709"/>
    <row r="945" ht="15.75" customHeight="1" s="709"/>
    <row r="946" ht="15.75" customHeight="1" s="709"/>
    <row r="947" ht="15.75" customHeight="1" s="709"/>
    <row r="948" ht="15.75" customHeight="1" s="709"/>
    <row r="949" ht="15.75" customHeight="1" s="709"/>
    <row r="950" ht="15.75" customHeight="1" s="709"/>
    <row r="951" ht="15.75" customHeight="1" s="709"/>
    <row r="952" ht="15.75" customHeight="1" s="709"/>
    <row r="953" ht="15.75" customHeight="1" s="709"/>
    <row r="954" ht="15.75" customHeight="1" s="709"/>
    <row r="955" ht="15.75" customHeight="1" s="709"/>
    <row r="956" ht="15.75" customHeight="1" s="709"/>
    <row r="957" ht="15.75" customHeight="1" s="709"/>
    <row r="958" ht="15.75" customHeight="1" s="709"/>
    <row r="959" ht="15.75" customHeight="1" s="709"/>
    <row r="960" ht="15.75" customHeight="1" s="709"/>
    <row r="961" ht="15.75" customHeight="1" s="709"/>
    <row r="962" ht="15.75" customHeight="1" s="709"/>
    <row r="963" ht="15.75" customHeight="1" s="709"/>
    <row r="964" ht="15.75" customHeight="1" s="709"/>
    <row r="965" ht="15.75" customHeight="1" s="709"/>
    <row r="966" ht="15.75" customHeight="1" s="709"/>
    <row r="967" ht="15.75" customHeight="1" s="709"/>
    <row r="968" ht="15.75" customHeight="1" s="709"/>
    <row r="969" ht="15.75" customHeight="1" s="709"/>
    <row r="970" ht="15.75" customHeight="1" s="709"/>
    <row r="971" ht="15.75" customHeight="1" s="709"/>
    <row r="972" ht="15.75" customHeight="1" s="709"/>
    <row r="973" ht="15.75" customHeight="1" s="709"/>
    <row r="974" ht="15.75" customHeight="1" s="709"/>
    <row r="975" ht="15.75" customHeight="1" s="709"/>
    <row r="976" ht="15.75" customHeight="1" s="709"/>
    <row r="977" ht="15.75" customHeight="1" s="709"/>
    <row r="978" ht="15.75" customHeight="1" s="709"/>
    <row r="979" ht="15.75" customHeight="1" s="709"/>
    <row r="980" ht="15.75" customHeight="1" s="709"/>
    <row r="981" ht="15.75" customHeight="1" s="709"/>
    <row r="982" ht="15.75" customHeight="1" s="709"/>
    <row r="983" ht="15.75" customHeight="1" s="709"/>
    <row r="984" ht="15.75" customHeight="1" s="709"/>
    <row r="985" ht="15.75" customHeight="1" s="709"/>
    <row r="986" ht="15.75" customHeight="1" s="709"/>
    <row r="987" ht="15.75" customHeight="1" s="709"/>
    <row r="988" ht="15.75" customHeight="1" s="709"/>
    <row r="989" ht="15.75" customHeight="1" s="709"/>
    <row r="990" ht="15.75" customHeight="1" s="709"/>
    <row r="991" ht="15.75" customHeight="1" s="709"/>
    <row r="992" ht="15.75" customHeight="1" s="709"/>
    <row r="993" ht="15.75" customHeight="1" s="709"/>
    <row r="994" ht="15.75" customHeight="1" s="709"/>
    <row r="995" ht="15.75" customHeight="1" s="709"/>
    <row r="996" ht="15.75" customHeight="1" s="709"/>
    <row r="997" ht="15.75" customHeight="1" s="709"/>
    <row r="998" ht="15.75" customHeight="1" s="709"/>
    <row r="999" ht="15.75" customHeight="1" s="709"/>
    <row r="1000" ht="15.75" customHeight="1" s="709"/>
  </sheetData>
  <mergeCells count="1">
    <mergeCell ref="O2:P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92D050"/>
    <outlinePr summaryBelow="0" summaryRight="0"/>
    <pageSetUpPr/>
  </sheetPr>
  <dimension ref="A1:Z48"/>
  <sheetViews>
    <sheetView showGridLines="0" workbookViewId="0">
      <pane ySplit="3" topLeftCell="A4" activePane="bottomLeft" state="frozen"/>
      <selection pane="bottomLeft" activeCell="B5" sqref="B5"/>
    </sheetView>
  </sheetViews>
  <sheetFormatPr baseColWidth="8" defaultColWidth="14.43" defaultRowHeight="15" customHeight="1" outlineLevelCol="0"/>
  <cols>
    <col width="41" customWidth="1" style="709" min="1" max="1"/>
    <col width="12.29" customWidth="1" style="709" min="2" max="2"/>
    <col width="2.43" customWidth="1" style="709" min="3" max="3"/>
    <col width="12.29" customWidth="1" style="709" min="4" max="8"/>
    <col width="5" customWidth="1" style="709" min="9" max="9"/>
    <col hidden="1" width="32.43" customWidth="1" style="709" min="10" max="10"/>
    <col hidden="1" width="17.86" customWidth="1" style="709" min="11" max="11"/>
    <col hidden="1" width="10" customWidth="1" style="709" min="12" max="12"/>
    <col width="17.29" customWidth="1" style="709" min="13" max="26"/>
  </cols>
  <sheetData>
    <row r="1" ht="14.25" customHeight="1" s="709">
      <c r="A1" s="448" t="inlineStr">
        <is>
          <t>WORKSHEET #7: CITY REVENUE</t>
        </is>
      </c>
      <c r="B1" s="1" t="n"/>
      <c r="C1" s="1" t="n"/>
      <c r="D1" s="903" t="n"/>
      <c r="E1" s="903" t="n"/>
      <c r="F1" s="1" t="n"/>
      <c r="G1" s="1" t="n"/>
      <c r="H1" s="1" t="n"/>
      <c r="I1" s="1" t="n"/>
    </row>
    <row r="2" ht="13.5" customHeight="1" s="709">
      <c r="A2" s="710" t="n"/>
      <c r="B2" s="710" t="n"/>
      <c r="C2" s="710" t="n"/>
      <c r="D2" s="710" t="n"/>
      <c r="E2" s="710" t="n"/>
      <c r="F2" s="710" t="n"/>
      <c r="G2" s="710" t="n"/>
      <c r="H2" s="1041" t="n"/>
      <c r="I2" s="2" t="n"/>
    </row>
    <row r="3" ht="55.5" customHeight="1" s="709">
      <c r="A3" s="784" t="n"/>
      <c r="B3" s="1042" t="inlineStr">
        <is>
          <t>Total Units</t>
        </is>
      </c>
      <c r="C3" s="1043" t="inlineStr">
        <is>
          <t>X</t>
        </is>
      </c>
      <c r="D3" s="1044" t="inlineStr">
        <is>
          <t>Assessed Value per Unit</t>
        </is>
      </c>
      <c r="E3" s="1045" t="inlineStr">
        <is>
          <t xml:space="preserve"> = Tax Base</t>
        </is>
      </c>
      <c r="F3" s="1045" t="inlineStr">
        <is>
          <t>Annual City Property/
Sales Tax Revenues</t>
        </is>
      </c>
      <c r="G3" s="1045" t="inlineStr">
        <is>
          <t>Annual City 
Lease Payment</t>
        </is>
      </c>
      <c r="H3" s="1046" t="inlineStr">
        <is>
          <t>Revenue over
10-Year Period</t>
        </is>
      </c>
      <c r="I3" s="2" t="n"/>
    </row>
    <row r="4" ht="15.75" customHeight="1" s="709">
      <c r="A4" s="938" t="inlineStr">
        <is>
          <t>Residential</t>
        </is>
      </c>
      <c r="B4" s="600" t="inlineStr">
        <is>
          <t>Total Units</t>
        </is>
      </c>
      <c r="C4" s="601" t="n"/>
      <c r="D4" s="1047" t="n"/>
      <c r="E4" s="1048" t="n"/>
      <c r="F4" s="604" t="n"/>
      <c r="G4" s="604" t="n"/>
      <c r="H4" s="1049" t="n"/>
      <c r="I4" s="419" t="n"/>
      <c r="J4" s="1050">
        <f>A4</f>
        <v/>
      </c>
      <c r="K4" s="607" t="inlineStr">
        <is>
          <t>Assessed Value Ratio</t>
        </is>
      </c>
      <c r="L4" s="608" t="inlineStr">
        <is>
          <t>Tax Rate</t>
        </is>
      </c>
      <c r="M4" s="420" t="n"/>
      <c r="N4" s="420" t="n"/>
      <c r="O4" s="420" t="n"/>
      <c r="P4" s="420" t="n"/>
      <c r="Q4" s="420" t="n"/>
      <c r="R4" s="420" t="n"/>
      <c r="S4" s="420" t="n"/>
      <c r="T4" s="420" t="n"/>
      <c r="U4" s="420" t="n"/>
      <c r="V4" s="420" t="n"/>
      <c r="W4" s="420" t="n"/>
      <c r="X4" s="420" t="n"/>
      <c r="Y4" s="420" t="n"/>
      <c r="Z4" s="420" t="n"/>
    </row>
    <row r="5" ht="15.75" customHeight="1" s="709">
      <c r="A5" s="913" t="inlineStr">
        <is>
          <t xml:space="preserve"> - Affordable Podium Apartments </t>
        </is>
      </c>
      <c r="B5" s="1051">
        <f>Costs!B5</f>
        <v/>
      </c>
      <c r="C5" s="1052" t="n"/>
      <c r="D5" s="1000">
        <f>Value!D5*$K$5</f>
        <v/>
      </c>
      <c r="E5" s="1053">
        <f>ROUND(B5*D5,-3)</f>
        <v/>
      </c>
      <c r="F5" s="1053">
        <f>ROUND(L5*B5,-3)</f>
        <v/>
      </c>
      <c r="G5" s="1053" t="n"/>
      <c r="H5" s="1053">
        <f>F5*10</f>
        <v/>
      </c>
      <c r="I5" s="419" t="n"/>
      <c r="J5" s="993">
        <f>A5</f>
        <v/>
      </c>
      <c r="K5" s="612" t="n">
        <v>0.83</v>
      </c>
      <c r="L5" s="1054" t="n">
        <v>-2000</v>
      </c>
      <c r="M5" s="420" t="n"/>
      <c r="N5" s="420" t="n"/>
      <c r="O5" s="420" t="n"/>
      <c r="P5" s="420" t="n"/>
      <c r="Q5" s="420" t="n"/>
      <c r="R5" s="420" t="n"/>
      <c r="S5" s="420" t="n"/>
      <c r="T5" s="420" t="n"/>
      <c r="U5" s="420" t="n"/>
      <c r="V5" s="420" t="n"/>
      <c r="W5" s="420" t="n"/>
      <c r="X5" s="420" t="n"/>
      <c r="Y5" s="420" t="n"/>
      <c r="Z5" s="420" t="n"/>
    </row>
    <row r="6" ht="15.75" customHeight="1" s="709">
      <c r="A6" s="913" t="inlineStr">
        <is>
          <t xml:space="preserve"> - Market-Rate Podium Apartments </t>
        </is>
      </c>
      <c r="B6" s="1051">
        <f>Costs!B6</f>
        <v/>
      </c>
      <c r="C6" s="1052" t="n"/>
      <c r="D6" s="1000">
        <f>Value!D6*$K$6</f>
        <v/>
      </c>
      <c r="E6" s="1053">
        <f>ROUND(B6*D6,-3)</f>
        <v/>
      </c>
      <c r="F6" s="1053">
        <f>ROUND(E6*L6,-3)</f>
        <v/>
      </c>
      <c r="G6" s="1053" t="n"/>
      <c r="H6" s="1053">
        <f>F6*10</f>
        <v/>
      </c>
      <c r="I6" s="913" t="n"/>
      <c r="J6" s="993">
        <f>A6</f>
        <v/>
      </c>
      <c r="K6" s="612" t="n">
        <v>0.83</v>
      </c>
      <c r="L6" s="614" t="n">
        <v>0.0075</v>
      </c>
      <c r="M6" s="420" t="n"/>
      <c r="N6" s="420" t="n"/>
      <c r="O6" s="420" t="n"/>
      <c r="P6" s="420" t="n"/>
      <c r="Q6" s="420" t="n"/>
      <c r="R6" s="420" t="n"/>
      <c r="S6" s="420" t="n"/>
      <c r="T6" s="420" t="n"/>
      <c r="U6" s="420" t="n"/>
      <c r="V6" s="420" t="n"/>
      <c r="W6" s="420" t="n"/>
      <c r="X6" s="420" t="n"/>
      <c r="Y6" s="420" t="n"/>
      <c r="Z6" s="420" t="n"/>
    </row>
    <row r="7" ht="15.75" customHeight="1" s="709">
      <c r="A7" s="913" t="inlineStr">
        <is>
          <t xml:space="preserve"> - Affordable Townhouses</t>
        </is>
      </c>
      <c r="B7" s="1051">
        <f>Costs!B7</f>
        <v/>
      </c>
      <c r="C7" s="1052" t="n"/>
      <c r="D7" s="1000">
        <f>Value!D7*$K$7</f>
        <v/>
      </c>
      <c r="E7" s="1053">
        <f>ROUND(B7*D7,-3)</f>
        <v/>
      </c>
      <c r="F7" s="1053">
        <f>ROUND(L7*B7,-3)</f>
        <v/>
      </c>
      <c r="G7" s="1053" t="n"/>
      <c r="H7" s="1053">
        <f>F7*10</f>
        <v/>
      </c>
      <c r="I7" s="913" t="n"/>
      <c r="J7" s="993">
        <f>A7</f>
        <v/>
      </c>
      <c r="K7" s="612" t="n">
        <v>0.83</v>
      </c>
      <c r="L7" s="1054" t="n">
        <v>-2400</v>
      </c>
      <c r="M7" s="420" t="n"/>
      <c r="N7" s="420" t="n"/>
      <c r="O7" s="420" t="n"/>
      <c r="P7" s="420" t="n"/>
      <c r="Q7" s="420" t="n"/>
      <c r="R7" s="420" t="n"/>
      <c r="S7" s="420" t="n"/>
      <c r="T7" s="420" t="n"/>
      <c r="U7" s="420" t="n"/>
      <c r="V7" s="420" t="n"/>
      <c r="W7" s="420" t="n"/>
      <c r="X7" s="420" t="n"/>
      <c r="Y7" s="420" t="n"/>
      <c r="Z7" s="420" t="n"/>
    </row>
    <row r="8" ht="15.75" customHeight="1" s="709">
      <c r="A8" s="913" t="inlineStr">
        <is>
          <t xml:space="preserve"> - Market-Rate Townhouses</t>
        </is>
      </c>
      <c r="B8" s="1051">
        <f>Costs!B8</f>
        <v/>
      </c>
      <c r="C8" s="1052" t="n"/>
      <c r="D8" s="1000">
        <f>Value!D8*$K$8</f>
        <v/>
      </c>
      <c r="E8" s="1053">
        <f>ROUND(B8*D8,-3)</f>
        <v/>
      </c>
      <c r="F8" s="1053">
        <f>ROUND(E8*L8,-3)</f>
        <v/>
      </c>
      <c r="G8" s="1053" t="n"/>
      <c r="H8" s="1053">
        <f>F8*10</f>
        <v/>
      </c>
      <c r="I8" s="913" t="n"/>
      <c r="J8" s="993">
        <f>A8</f>
        <v/>
      </c>
      <c r="K8" s="612" t="n">
        <v>0.83</v>
      </c>
      <c r="L8" s="614" t="n">
        <v>0.0075</v>
      </c>
      <c r="M8" s="420" t="n"/>
      <c r="N8" s="420" t="n"/>
      <c r="O8" s="420" t="n"/>
      <c r="P8" s="420" t="n"/>
      <c r="Q8" s="420" t="n"/>
      <c r="R8" s="420" t="n"/>
      <c r="S8" s="420" t="n"/>
      <c r="T8" s="420" t="n"/>
      <c r="U8" s="420" t="n"/>
      <c r="V8" s="420" t="n"/>
      <c r="W8" s="420" t="n"/>
      <c r="X8" s="420" t="n"/>
      <c r="Y8" s="420" t="n"/>
      <c r="Z8" s="420" t="n"/>
    </row>
    <row r="9" ht="15.75" customHeight="1" s="709">
      <c r="A9" s="913" t="inlineStr">
        <is>
          <t xml:space="preserve"> - Luxury High Rise Condos</t>
        </is>
      </c>
      <c r="B9" s="1051">
        <f>Costs!B9</f>
        <v/>
      </c>
      <c r="C9" s="1052" t="n"/>
      <c r="D9" s="1000">
        <f>Value!D9*$K$9</f>
        <v/>
      </c>
      <c r="E9" s="1053">
        <f>ROUND(B9*D9,-3)</f>
        <v/>
      </c>
      <c r="F9" s="1053">
        <f>ROUND(E9*L9,-3)</f>
        <v/>
      </c>
      <c r="G9" s="1053" t="n"/>
      <c r="H9" s="1053">
        <f>F9*10</f>
        <v/>
      </c>
      <c r="I9" s="913" t="n"/>
      <c r="J9" s="993">
        <f>A9</f>
        <v/>
      </c>
      <c r="K9" s="612" t="n">
        <v>0.83</v>
      </c>
      <c r="L9" s="614" t="n">
        <v>0.007</v>
      </c>
      <c r="M9" s="420" t="n"/>
      <c r="N9" s="420" t="n"/>
      <c r="O9" s="420" t="n"/>
      <c r="P9" s="420" t="n"/>
      <c r="Q9" s="420" t="n"/>
      <c r="R9" s="420" t="n"/>
      <c r="S9" s="420" t="n"/>
      <c r="T9" s="420" t="n"/>
      <c r="U9" s="420" t="n"/>
      <c r="V9" s="420" t="n"/>
      <c r="W9" s="420" t="n"/>
      <c r="X9" s="420" t="n"/>
      <c r="Y9" s="420" t="n"/>
      <c r="Z9" s="420" t="n"/>
    </row>
    <row r="10" ht="15.75" customHeight="1" s="709">
      <c r="A10" s="913" t="inlineStr">
        <is>
          <t xml:space="preserve"> - Phoenix Hotel/Homeless Shelter</t>
        </is>
      </c>
      <c r="B10" s="1051">
        <f>Costs!B10</f>
        <v/>
      </c>
      <c r="C10" s="1052" t="n"/>
      <c r="D10" s="1000">
        <f>Value!D10*$K$10</f>
        <v/>
      </c>
      <c r="E10" s="1053">
        <f>ROUND(B10*D10,-3)</f>
        <v/>
      </c>
      <c r="F10" s="1053">
        <f>ROUND(E10*L10,-3)</f>
        <v/>
      </c>
      <c r="G10" s="1053" t="n"/>
      <c r="H10" s="1053">
        <f>F10*10</f>
        <v/>
      </c>
      <c r="I10" s="913" t="n"/>
      <c r="J10" s="993">
        <f>A10</f>
        <v/>
      </c>
      <c r="K10" s="615" t="n">
        <v>0</v>
      </c>
      <c r="L10" s="614" t="n">
        <v>0.005</v>
      </c>
      <c r="M10" s="420" t="n"/>
      <c r="N10" s="420" t="n"/>
      <c r="O10" s="420" t="n"/>
      <c r="P10" s="420" t="n"/>
      <c r="Q10" s="420" t="n"/>
      <c r="R10" s="420" t="n"/>
      <c r="S10" s="420" t="n"/>
      <c r="T10" s="420" t="n"/>
      <c r="U10" s="420" t="n"/>
      <c r="V10" s="420" t="n"/>
      <c r="W10" s="420" t="n"/>
      <c r="X10" s="420" t="n"/>
      <c r="Y10" s="420" t="n"/>
      <c r="Z10" s="420" t="n"/>
    </row>
    <row r="11" ht="15.75" customHeight="1" s="709">
      <c r="A11" s="913" t="inlineStr">
        <is>
          <t xml:space="preserve"> - New Homeless Shelter</t>
        </is>
      </c>
      <c r="B11" s="1051">
        <f>Costs!B11</f>
        <v/>
      </c>
      <c r="C11" s="1052" t="n"/>
      <c r="D11" s="1000">
        <f>Value!D11*$K$11</f>
        <v/>
      </c>
      <c r="E11" s="1053">
        <f>ROUND(B11*D11,-3)</f>
        <v/>
      </c>
      <c r="F11" s="1053">
        <f>ROUND(E11*L11,-3)</f>
        <v/>
      </c>
      <c r="G11" s="1053" t="n"/>
      <c r="H11" s="1053">
        <f>F11*10</f>
        <v/>
      </c>
      <c r="I11" s="913" t="n"/>
      <c r="J11" s="993">
        <f>A11</f>
        <v/>
      </c>
      <c r="K11" s="615" t="n">
        <v>0</v>
      </c>
      <c r="L11" s="614" t="n">
        <v>0.005</v>
      </c>
      <c r="M11" s="420" t="n"/>
      <c r="N11" s="420" t="n"/>
      <c r="O11" s="420" t="n"/>
      <c r="P11" s="420" t="n"/>
      <c r="Q11" s="420" t="n"/>
      <c r="R11" s="420" t="n"/>
      <c r="S11" s="420" t="n"/>
      <c r="T11" s="420" t="n"/>
      <c r="U11" s="420" t="n"/>
      <c r="V11" s="420" t="n"/>
      <c r="W11" s="420" t="n"/>
      <c r="X11" s="420" t="n"/>
      <c r="Y11" s="420" t="n"/>
      <c r="Z11" s="420" t="n"/>
    </row>
    <row r="12" ht="15.75" customHeight="1" s="709">
      <c r="A12" s="907" t="inlineStr">
        <is>
          <t>Office</t>
        </is>
      </c>
      <c r="B12" s="1055" t="inlineStr">
        <is>
          <t>Building SF</t>
        </is>
      </c>
      <c r="C12" s="1056" t="n"/>
      <c r="D12" s="1057" t="n"/>
      <c r="E12" s="1058" t="n"/>
      <c r="F12" s="1058" t="n"/>
      <c r="G12" s="1059" t="n"/>
      <c r="H12" s="1060" t="n"/>
      <c r="I12" s="913" t="n"/>
      <c r="J12" s="1050" t="inlineStr">
        <is>
          <t>Office</t>
        </is>
      </c>
      <c r="K12" s="607">
        <f>K4</f>
        <v/>
      </c>
      <c r="L12" s="608">
        <f>L4</f>
        <v/>
      </c>
      <c r="M12" s="420" t="n"/>
      <c r="N12" s="420" t="n"/>
      <c r="O12" s="420" t="n"/>
      <c r="P12" s="420" t="n"/>
      <c r="Q12" s="420" t="n"/>
      <c r="R12" s="420" t="n"/>
      <c r="S12" s="420" t="n"/>
      <c r="T12" s="420" t="n"/>
      <c r="U12" s="420" t="n"/>
      <c r="V12" s="420" t="n"/>
      <c r="W12" s="420" t="n"/>
      <c r="X12" s="420" t="n"/>
      <c r="Y12" s="420" t="n"/>
      <c r="Z12" s="420" t="n"/>
    </row>
    <row r="13" ht="15.75" customHeight="1" s="709">
      <c r="A13" s="913" t="inlineStr">
        <is>
          <t xml:space="preserve"> - Office: Phoenix Hotel</t>
        </is>
      </c>
      <c r="B13" s="1051">
        <f>Costs!B13</f>
        <v/>
      </c>
      <c r="C13" s="1052" t="n"/>
      <c r="D13" s="1000">
        <f>Value!D13*$K13</f>
        <v/>
      </c>
      <c r="E13" s="1053">
        <f>ROUND(B13*D13,-3)</f>
        <v/>
      </c>
      <c r="F13" s="1053">
        <f>ROUND(E13*L13,-3)</f>
        <v/>
      </c>
      <c r="G13" s="1053" t="n"/>
      <c r="H13" s="1053">
        <f>F13*10</f>
        <v/>
      </c>
      <c r="I13" s="913" t="n"/>
      <c r="J13" s="993">
        <f>A13</f>
        <v/>
      </c>
      <c r="K13" s="612">
        <f>K17</f>
        <v/>
      </c>
      <c r="L13" s="614" t="n">
        <v>0.0075</v>
      </c>
      <c r="M13" s="420" t="n"/>
      <c r="N13" s="420" t="n"/>
      <c r="O13" s="420" t="n"/>
      <c r="P13" s="420" t="n"/>
      <c r="Q13" s="420" t="n"/>
      <c r="R13" s="420" t="n"/>
      <c r="S13" s="420" t="n"/>
      <c r="T13" s="420" t="n"/>
      <c r="U13" s="420" t="n"/>
      <c r="V13" s="420" t="n"/>
      <c r="W13" s="420" t="n"/>
      <c r="X13" s="420" t="n"/>
      <c r="Y13" s="420" t="n"/>
      <c r="Z13" s="420" t="n"/>
    </row>
    <row r="14" ht="15.75" customHeight="1" s="709">
      <c r="A14" s="913" t="inlineStr">
        <is>
          <t xml:space="preserve"> - Office: York Dry Goods</t>
        </is>
      </c>
      <c r="B14" s="1051">
        <f>Costs!B14</f>
        <v/>
      </c>
      <c r="C14" s="1052" t="n"/>
      <c r="D14" s="1000">
        <f>Value!D14*$K14</f>
        <v/>
      </c>
      <c r="E14" s="1053">
        <f>ROUND(B14*D14,-3)</f>
        <v/>
      </c>
      <c r="F14" s="1053">
        <f>ROUND(E14*L14,-3)</f>
        <v/>
      </c>
      <c r="G14" s="1053" t="n"/>
      <c r="H14" s="1053">
        <f>F14*10</f>
        <v/>
      </c>
      <c r="I14" s="913" t="n"/>
      <c r="J14" s="993">
        <f>A14</f>
        <v/>
      </c>
      <c r="K14" s="612">
        <f>K13</f>
        <v/>
      </c>
      <c r="L14" s="614" t="n">
        <v>0.0065</v>
      </c>
      <c r="M14" s="420" t="n"/>
      <c r="N14" s="420" t="n"/>
      <c r="O14" s="420" t="n"/>
      <c r="P14" s="420" t="n"/>
      <c r="Q14" s="420" t="n"/>
      <c r="R14" s="420" t="n"/>
      <c r="S14" s="420" t="n"/>
      <c r="T14" s="420" t="n"/>
      <c r="U14" s="420" t="n"/>
      <c r="V14" s="420" t="n"/>
      <c r="W14" s="420" t="n"/>
      <c r="X14" s="420" t="n"/>
      <c r="Y14" s="420" t="n"/>
      <c r="Z14" s="420" t="n"/>
    </row>
    <row r="15" ht="15.75" customHeight="1" s="709">
      <c r="A15" s="913" t="inlineStr">
        <is>
          <t xml:space="preserve"> - Office: Victorian Row</t>
        </is>
      </c>
      <c r="B15" s="1051">
        <f>Costs!B15</f>
        <v/>
      </c>
      <c r="C15" s="1052" t="n"/>
      <c r="D15" s="1000">
        <f>Value!D15*$K15</f>
        <v/>
      </c>
      <c r="E15" s="1053">
        <f>ROUND(B15*D15,-3)</f>
        <v/>
      </c>
      <c r="F15" s="1053">
        <f>ROUND(E15*L15,-3)</f>
        <v/>
      </c>
      <c r="G15" s="1053" t="n"/>
      <c r="H15" s="1053">
        <f>F15*10</f>
        <v/>
      </c>
      <c r="I15" s="913" t="n"/>
      <c r="J15" s="993">
        <f>A15</f>
        <v/>
      </c>
      <c r="K15" s="612">
        <f>K14</f>
        <v/>
      </c>
      <c r="L15" s="614" t="n">
        <v>0.0065</v>
      </c>
      <c r="M15" s="420" t="n"/>
      <c r="N15" s="420" t="n"/>
      <c r="O15" s="420" t="n"/>
      <c r="P15" s="420" t="n"/>
      <c r="Q15" s="420" t="n"/>
      <c r="R15" s="420" t="n"/>
      <c r="S15" s="420" t="n"/>
      <c r="T15" s="420" t="n"/>
      <c r="U15" s="420" t="n"/>
      <c r="V15" s="420" t="n"/>
      <c r="W15" s="420" t="n"/>
      <c r="X15" s="420" t="n"/>
      <c r="Y15" s="420" t="n"/>
      <c r="Z15" s="420" t="n"/>
    </row>
    <row r="16" ht="15.75" customHeight="1" s="709">
      <c r="A16" s="913" t="inlineStr">
        <is>
          <t xml:space="preserve"> - Low-Rise Office Building</t>
        </is>
      </c>
      <c r="B16" s="1051">
        <f>Costs!B16</f>
        <v/>
      </c>
      <c r="C16" s="1052" t="n"/>
      <c r="D16" s="1000">
        <f>Value!D16*$K16</f>
        <v/>
      </c>
      <c r="E16" s="1053">
        <f>ROUND(B16*D16,-3)</f>
        <v/>
      </c>
      <c r="F16" s="1053">
        <f>ROUND(E16*L16,-3)</f>
        <v/>
      </c>
      <c r="G16" s="1053" t="n"/>
      <c r="H16" s="1053">
        <f>F16*10</f>
        <v/>
      </c>
      <c r="I16" s="913" t="n"/>
      <c r="J16" s="993">
        <f>A16</f>
        <v/>
      </c>
      <c r="K16" s="612" t="n">
        <v>0.83</v>
      </c>
      <c r="L16" s="614" t="n">
        <v>0.0075</v>
      </c>
      <c r="M16" s="420" t="n"/>
      <c r="N16" s="420" t="n"/>
      <c r="O16" s="420" t="n"/>
      <c r="P16" s="420" t="n"/>
      <c r="Q16" s="420" t="n"/>
      <c r="R16" s="420" t="n"/>
      <c r="S16" s="420" t="n"/>
      <c r="T16" s="420" t="n"/>
      <c r="U16" s="420" t="n"/>
      <c r="V16" s="420" t="n"/>
      <c r="W16" s="420" t="n"/>
      <c r="X16" s="420" t="n"/>
      <c r="Y16" s="420" t="n"/>
      <c r="Z16" s="420" t="n"/>
    </row>
    <row r="17" ht="15.75" customHeight="1" s="709">
      <c r="A17" s="913" t="inlineStr">
        <is>
          <t xml:space="preserve"> - Mid-Rise Office Building</t>
        </is>
      </c>
      <c r="B17" s="1051">
        <f>Costs!B17</f>
        <v/>
      </c>
      <c r="C17" s="1052" t="n"/>
      <c r="D17" s="1000">
        <f>Value!D17*$K17</f>
        <v/>
      </c>
      <c r="E17" s="1053">
        <f>ROUND(B17*D17,-3)</f>
        <v/>
      </c>
      <c r="F17" s="1053">
        <f>ROUND(E17*L17,-3)</f>
        <v/>
      </c>
      <c r="G17" s="1053" t="n"/>
      <c r="H17" s="1053">
        <f>F17*10</f>
        <v/>
      </c>
      <c r="I17" s="913" t="n"/>
      <c r="J17" s="993">
        <f>A17</f>
        <v/>
      </c>
      <c r="K17" s="612">
        <f>K16</f>
        <v/>
      </c>
      <c r="L17" s="614" t="n">
        <v>0.0075</v>
      </c>
      <c r="M17" s="420" t="n"/>
      <c r="N17" s="420" t="n"/>
      <c r="O17" s="420" t="n"/>
      <c r="P17" s="420" t="n"/>
      <c r="Q17" s="420" t="n"/>
      <c r="R17" s="420" t="n"/>
      <c r="S17" s="420" t="n"/>
      <c r="T17" s="420" t="n"/>
      <c r="U17" s="420" t="n"/>
      <c r="V17" s="420" t="n"/>
      <c r="W17" s="420" t="n"/>
      <c r="X17" s="420" t="n"/>
      <c r="Y17" s="420" t="n"/>
      <c r="Z17" s="420" t="n"/>
    </row>
    <row r="18" ht="15.75" customHeight="1" s="709">
      <c r="A18" s="907" t="inlineStr">
        <is>
          <t>Retail</t>
        </is>
      </c>
      <c r="B18" s="1055">
        <f>Costs!B18</f>
        <v/>
      </c>
      <c r="C18" s="1056" t="n"/>
      <c r="D18" s="1057" t="n"/>
      <c r="E18" s="1058" t="n"/>
      <c r="F18" s="1058" t="n"/>
      <c r="G18" s="1059" t="n"/>
      <c r="H18" s="1060" t="n"/>
      <c r="I18" s="913" t="n"/>
      <c r="J18" s="1050">
        <f>A18</f>
        <v/>
      </c>
      <c r="K18" s="607">
        <f>K12</f>
        <v/>
      </c>
      <c r="L18" s="608">
        <f>L12</f>
        <v/>
      </c>
      <c r="M18" s="420" t="n"/>
      <c r="N18" s="420" t="n"/>
      <c r="O18" s="420" t="n"/>
      <c r="P18" s="420" t="n"/>
      <c r="Q18" s="420" t="n"/>
      <c r="R18" s="420" t="n"/>
      <c r="S18" s="420" t="n"/>
      <c r="T18" s="420" t="n"/>
      <c r="U18" s="420" t="n"/>
      <c r="V18" s="420" t="n"/>
      <c r="W18" s="420" t="n"/>
      <c r="X18" s="420" t="n"/>
      <c r="Y18" s="420" t="n"/>
      <c r="Z18" s="420" t="n"/>
    </row>
    <row r="19" ht="15.75" customHeight="1" s="709">
      <c r="A19" s="913" t="inlineStr">
        <is>
          <t xml:space="preserve"> - Retail: Phoenix Hotel</t>
        </is>
      </c>
      <c r="B19" s="1051">
        <f>Costs!B19</f>
        <v/>
      </c>
      <c r="C19" s="1052" t="n"/>
      <c r="D19" s="1000">
        <f>Value!D19*K19</f>
        <v/>
      </c>
      <c r="E19" s="1053">
        <f>ROUND(B19*D19,-3)</f>
        <v/>
      </c>
      <c r="F19" s="1053">
        <f>ROUND(E19*L19,-3)</f>
        <v/>
      </c>
      <c r="G19" s="1053" t="n"/>
      <c r="H19" s="1053">
        <f>F19*10</f>
        <v/>
      </c>
      <c r="I19" s="913" t="n"/>
      <c r="J19" s="993">
        <f>A19</f>
        <v/>
      </c>
      <c r="K19" s="615" t="n">
        <v>1</v>
      </c>
      <c r="L19" s="614" t="n">
        <v>0.02</v>
      </c>
      <c r="M19" s="420" t="n"/>
      <c r="N19" s="420" t="n"/>
      <c r="O19" s="420" t="n"/>
      <c r="P19" s="420" t="n"/>
      <c r="Q19" s="420" t="n"/>
      <c r="R19" s="420" t="n"/>
      <c r="S19" s="420" t="n"/>
      <c r="T19" s="420" t="n"/>
      <c r="U19" s="420" t="n"/>
      <c r="V19" s="420" t="n"/>
      <c r="W19" s="420" t="n"/>
      <c r="X19" s="420" t="n"/>
      <c r="Y19" s="420" t="n"/>
      <c r="Z19" s="420" t="n"/>
    </row>
    <row r="20" ht="15.75" customHeight="1" s="709">
      <c r="A20" s="913" t="inlineStr">
        <is>
          <t xml:space="preserve"> - Retail: York Dry Goods</t>
        </is>
      </c>
      <c r="B20" s="1051">
        <f>Costs!B20</f>
        <v/>
      </c>
      <c r="C20" s="1052" t="n"/>
      <c r="D20" s="1000">
        <f>Value!D20*K20</f>
        <v/>
      </c>
      <c r="E20" s="1053">
        <f>ROUND(B20*D20,-3)</f>
        <v/>
      </c>
      <c r="F20" s="1053">
        <f>ROUND(E20*L20,-3)</f>
        <v/>
      </c>
      <c r="G20" s="1053" t="n"/>
      <c r="H20" s="1053">
        <f>F20*10</f>
        <v/>
      </c>
      <c r="I20" s="913" t="n"/>
      <c r="J20" s="993">
        <f>A20</f>
        <v/>
      </c>
      <c r="K20" s="615" t="n">
        <v>1</v>
      </c>
      <c r="L20" s="614" t="n">
        <v>0.02</v>
      </c>
      <c r="M20" s="420" t="n"/>
      <c r="N20" s="420" t="n"/>
      <c r="O20" s="420" t="n"/>
      <c r="P20" s="420" t="n"/>
      <c r="Q20" s="420" t="n"/>
      <c r="R20" s="420" t="n"/>
      <c r="S20" s="420" t="n"/>
      <c r="T20" s="420" t="n"/>
      <c r="U20" s="420" t="n"/>
      <c r="V20" s="420" t="n"/>
      <c r="W20" s="420" t="n"/>
      <c r="X20" s="420" t="n"/>
      <c r="Y20" s="420" t="n"/>
      <c r="Z20" s="420" t="n"/>
    </row>
    <row r="21" ht="15.75" customHeight="1" s="709">
      <c r="A21" s="913" t="inlineStr">
        <is>
          <t xml:space="preserve"> - Retail: Victorian Row</t>
        </is>
      </c>
      <c r="B21" s="1051">
        <f>Costs!B21</f>
        <v/>
      </c>
      <c r="C21" s="1052" t="n"/>
      <c r="D21" s="1000">
        <f>Value!D21*K21</f>
        <v/>
      </c>
      <c r="E21" s="1053">
        <f>ROUND(B21*D21,-3)</f>
        <v/>
      </c>
      <c r="F21" s="1053">
        <f>ROUND(E21*L21,-3)</f>
        <v/>
      </c>
      <c r="G21" s="1053" t="n"/>
      <c r="H21" s="1053">
        <f>F21*10</f>
        <v/>
      </c>
      <c r="I21" s="913" t="n"/>
      <c r="J21" s="993">
        <f>A21</f>
        <v/>
      </c>
      <c r="K21" s="615" t="n">
        <v>1</v>
      </c>
      <c r="L21" s="614" t="n">
        <v>0.02</v>
      </c>
      <c r="M21" s="420" t="n"/>
      <c r="N21" s="420" t="n"/>
      <c r="O21" s="420" t="n"/>
      <c r="P21" s="420" t="n"/>
      <c r="Q21" s="420" t="n"/>
      <c r="R21" s="420" t="n"/>
      <c r="S21" s="420" t="n"/>
      <c r="T21" s="420" t="n"/>
      <c r="U21" s="420" t="n"/>
      <c r="V21" s="420" t="n"/>
      <c r="W21" s="420" t="n"/>
      <c r="X21" s="420" t="n"/>
      <c r="Y21" s="420" t="n"/>
      <c r="Z21" s="420" t="n"/>
    </row>
    <row r="22" ht="15.75" customHeight="1" s="709">
      <c r="A22" s="913" t="inlineStr">
        <is>
          <t xml:space="preserve"> - Neighborhood Retail</t>
        </is>
      </c>
      <c r="B22" s="1051">
        <f>Costs!B22</f>
        <v/>
      </c>
      <c r="C22" s="1052" t="n"/>
      <c r="D22" s="1000">
        <f>Value!D22*K22</f>
        <v/>
      </c>
      <c r="E22" s="1053">
        <f>ROUND(B22*D22,-3)</f>
        <v/>
      </c>
      <c r="F22" s="1053">
        <f>ROUND(E22*L22,-3)</f>
        <v/>
      </c>
      <c r="G22" s="1053" t="n"/>
      <c r="H22" s="1053">
        <f>F22*10</f>
        <v/>
      </c>
      <c r="I22" s="913" t="n"/>
      <c r="J22" s="993">
        <f>A22</f>
        <v/>
      </c>
      <c r="K22" s="615" t="n">
        <v>1</v>
      </c>
      <c r="L22" s="614" t="n">
        <v>0.02</v>
      </c>
      <c r="M22" s="420" t="n"/>
      <c r="N22" s="420" t="n"/>
      <c r="O22" s="420" t="n"/>
      <c r="P22" s="420" t="n"/>
      <c r="Q22" s="420" t="n"/>
      <c r="R22" s="420" t="n"/>
      <c r="S22" s="420" t="n"/>
      <c r="T22" s="420" t="n"/>
      <c r="U22" s="420" t="n"/>
      <c r="V22" s="420" t="n"/>
      <c r="W22" s="420" t="n"/>
      <c r="X22" s="420" t="n"/>
      <c r="Y22" s="420" t="n"/>
      <c r="Z22" s="420" t="n"/>
    </row>
    <row r="23" ht="15.75" customHeight="1" s="709">
      <c r="A23" s="913" t="inlineStr">
        <is>
          <t xml:space="preserve"> - Supermarket </t>
        </is>
      </c>
      <c r="B23" s="1051">
        <f>Costs!B23</f>
        <v/>
      </c>
      <c r="C23" s="1052" t="n"/>
      <c r="D23" s="1000">
        <f>Value!D23*K23</f>
        <v/>
      </c>
      <c r="E23" s="1053">
        <f>ROUND(B23*D23,-3)</f>
        <v/>
      </c>
      <c r="F23" s="1053">
        <f>ROUND(E23*L23,-3)</f>
        <v/>
      </c>
      <c r="G23" s="1053" t="n"/>
      <c r="H23" s="1053">
        <f>F23*10</f>
        <v/>
      </c>
      <c r="I23" s="913" t="n"/>
      <c r="J23" s="993">
        <f>A23</f>
        <v/>
      </c>
      <c r="K23" s="612">
        <f>K15</f>
        <v/>
      </c>
      <c r="L23" s="614" t="n">
        <v>0.01</v>
      </c>
      <c r="M23" s="420" t="n"/>
      <c r="N23" s="420" t="n"/>
      <c r="O23" s="420" t="n"/>
      <c r="P23" s="420" t="n"/>
      <c r="Q23" s="420" t="n"/>
      <c r="R23" s="420" t="n"/>
      <c r="S23" s="420" t="n"/>
      <c r="T23" s="420" t="n"/>
      <c r="U23" s="420" t="n"/>
      <c r="V23" s="420" t="n"/>
      <c r="W23" s="420" t="n"/>
      <c r="X23" s="420" t="n"/>
      <c r="Y23" s="420" t="n"/>
      <c r="Z23" s="420" t="n"/>
    </row>
    <row r="24" ht="15.75" customHeight="1" s="709">
      <c r="A24" s="913" t="inlineStr">
        <is>
          <t xml:space="preserve"> - Q-Mart</t>
        </is>
      </c>
      <c r="B24" s="1051">
        <f>Costs!B24</f>
        <v/>
      </c>
      <c r="C24" s="1052" t="n"/>
      <c r="D24" s="1000">
        <f>Value!D24*K24</f>
        <v/>
      </c>
      <c r="E24" s="1053">
        <f>ROUND(B24*D24,-3)</f>
        <v/>
      </c>
      <c r="F24" s="1053">
        <f>ROUND(E24*L24,-3)</f>
        <v/>
      </c>
      <c r="G24" s="1053" t="n"/>
      <c r="H24" s="1053">
        <f>F24*10</f>
        <v/>
      </c>
      <c r="I24" s="913" t="n"/>
      <c r="J24" s="993">
        <f>A24</f>
        <v/>
      </c>
      <c r="K24" s="615" t="n">
        <v>1</v>
      </c>
      <c r="L24" s="614" t="n">
        <v>0.015</v>
      </c>
      <c r="M24" s="420" t="n"/>
      <c r="N24" s="420" t="n"/>
      <c r="O24" s="420" t="n"/>
      <c r="P24" s="420" t="n"/>
      <c r="Q24" s="420" t="n"/>
      <c r="R24" s="420" t="n"/>
      <c r="S24" s="420" t="n"/>
      <c r="T24" s="420" t="n"/>
      <c r="U24" s="420" t="n"/>
      <c r="V24" s="420" t="n"/>
      <c r="W24" s="420" t="n"/>
      <c r="X24" s="420" t="n"/>
      <c r="Y24" s="420" t="n"/>
      <c r="Z24" s="420" t="n"/>
    </row>
    <row r="25" ht="15.75" customHeight="1" s="709">
      <c r="A25" s="907" t="inlineStr">
        <is>
          <t>Community Facilities</t>
        </is>
      </c>
      <c r="B25" s="1055">
        <f>Costs!B25</f>
        <v/>
      </c>
      <c r="C25" s="1056" t="n"/>
      <c r="D25" s="1057" t="n"/>
      <c r="E25" s="1058" t="n"/>
      <c r="F25" s="1058" t="n"/>
      <c r="G25" s="1059" t="n"/>
      <c r="H25" s="1060" t="n"/>
      <c r="I25" s="913" t="n"/>
      <c r="J25" s="1050">
        <f>A25</f>
        <v/>
      </c>
      <c r="K25" s="607">
        <f>K18</f>
        <v/>
      </c>
      <c r="L25" s="608">
        <f>L18</f>
        <v/>
      </c>
      <c r="M25" s="420" t="n"/>
      <c r="N25" s="420" t="n"/>
      <c r="O25" s="420" t="n"/>
      <c r="P25" s="420" t="n"/>
      <c r="Q25" s="420" t="n"/>
      <c r="R25" s="420" t="n"/>
      <c r="S25" s="420" t="n"/>
      <c r="T25" s="420" t="n"/>
      <c r="U25" s="420" t="n"/>
      <c r="V25" s="420" t="n"/>
      <c r="W25" s="420" t="n"/>
      <c r="X25" s="420" t="n"/>
      <c r="Y25" s="420" t="n"/>
      <c r="Z25" s="420" t="n"/>
    </row>
    <row r="26" ht="15.75" customHeight="1" s="709">
      <c r="A26" s="913" t="inlineStr">
        <is>
          <t xml:space="preserve"> - York Dry Goods (City subsidized)</t>
        </is>
      </c>
      <c r="B26" s="935">
        <f>SUM('Use Allocation'!D25:D35)</f>
        <v/>
      </c>
      <c r="C26" s="1052" t="n"/>
      <c r="D26" s="1000">
        <f>Value!D26*K26</f>
        <v/>
      </c>
      <c r="E26" s="1053">
        <f>ROUND(B26*D26,-3)</f>
        <v/>
      </c>
      <c r="F26" s="1053">
        <f>ROUND(E26*L26,-3)</f>
        <v/>
      </c>
      <c r="G26" s="1053">
        <f>ROUND((Value!D26*'City Revenue'!B26)/10,-3)*0.75</f>
        <v/>
      </c>
      <c r="H26" s="1053">
        <f>-G26*10</f>
        <v/>
      </c>
      <c r="I26" s="1061" t="n"/>
      <c r="J26" s="993">
        <f>A26</f>
        <v/>
      </c>
      <c r="K26" s="615" t="n">
        <v>0</v>
      </c>
      <c r="L26" s="614" t="n">
        <v>0.01</v>
      </c>
      <c r="M26" s="420" t="n"/>
      <c r="N26" s="420" t="n"/>
      <c r="O26" s="420" t="n"/>
      <c r="P26" s="420" t="n"/>
      <c r="Q26" s="420" t="n"/>
      <c r="R26" s="420" t="n"/>
      <c r="S26" s="420" t="n"/>
      <c r="T26" s="420" t="n"/>
      <c r="U26" s="420" t="n"/>
      <c r="V26" s="420" t="n"/>
      <c r="W26" s="420" t="n"/>
      <c r="X26" s="420" t="n"/>
      <c r="Y26" s="420" t="n"/>
      <c r="Z26" s="420" t="n"/>
    </row>
    <row r="27" ht="15.75" customHeight="1" s="709">
      <c r="A27" s="913" t="inlineStr">
        <is>
          <t xml:space="preserve"> - York Dry Goods (Not Subsidized)</t>
        </is>
      </c>
      <c r="B27" s="935">
        <f>'Use Allocation'!D36+'Use Allocation'!D37</f>
        <v/>
      </c>
      <c r="C27" s="1052" t="n"/>
      <c r="D27" s="1000">
        <f>Value!D27*K27</f>
        <v/>
      </c>
      <c r="E27" s="1053">
        <f>ROUND(B27*D27,-3)</f>
        <v/>
      </c>
      <c r="F27" s="1053">
        <f>ROUND(E27*L27,-3)</f>
        <v/>
      </c>
      <c r="G27" s="1053" t="n"/>
      <c r="H27" s="1053">
        <f>F27*10</f>
        <v/>
      </c>
      <c r="I27" s="1061" t="n"/>
      <c r="J27" s="993">
        <f>A27</f>
        <v/>
      </c>
      <c r="K27" s="615" t="n">
        <v>1</v>
      </c>
      <c r="L27" s="614" t="n">
        <v>0.01</v>
      </c>
      <c r="M27" s="420" t="n"/>
      <c r="N27" s="420" t="n"/>
      <c r="O27" s="420" t="n"/>
      <c r="P27" s="420" t="n"/>
      <c r="Q27" s="420" t="n"/>
      <c r="R27" s="420" t="n"/>
      <c r="S27" s="420" t="n"/>
      <c r="T27" s="420" t="n"/>
      <c r="U27" s="420" t="n"/>
      <c r="V27" s="420" t="n"/>
      <c r="W27" s="420" t="n"/>
      <c r="X27" s="420" t="n"/>
      <c r="Y27" s="420" t="n"/>
      <c r="Z27" s="420" t="n"/>
    </row>
    <row r="28" ht="15.75" customHeight="1" s="709">
      <c r="A28" s="913" t="inlineStr">
        <is>
          <t xml:space="preserve"> - Victorian Row: Univ. Offices and/or Artist Studios</t>
        </is>
      </c>
      <c r="B28" s="935">
        <f>Costs!B28</f>
        <v/>
      </c>
      <c r="C28" s="1052" t="n"/>
      <c r="D28" s="1000">
        <f>Value!D28*K28</f>
        <v/>
      </c>
      <c r="E28" s="1053">
        <f>ROUND(B28*D28,-3)</f>
        <v/>
      </c>
      <c r="F28" s="1053">
        <f>ROUND(E28*L28,-3)</f>
        <v/>
      </c>
      <c r="G28" s="1053" t="n"/>
      <c r="H28" s="1053">
        <f>F28*10</f>
        <v/>
      </c>
      <c r="I28" s="913" t="n"/>
      <c r="J28" s="993">
        <f>A28</f>
        <v/>
      </c>
      <c r="K28" s="615" t="n">
        <v>0</v>
      </c>
      <c r="L28" s="614" t="n">
        <v>0.01</v>
      </c>
      <c r="M28" s="420" t="n"/>
      <c r="N28" s="420" t="n"/>
      <c r="O28" s="420" t="n"/>
      <c r="P28" s="420" t="n"/>
      <c r="Q28" s="420" t="n"/>
      <c r="R28" s="420" t="n"/>
      <c r="S28" s="420" t="n"/>
      <c r="T28" s="420" t="n"/>
      <c r="U28" s="420" t="n"/>
      <c r="V28" s="420" t="n"/>
      <c r="W28" s="420" t="n"/>
      <c r="X28" s="420" t="n"/>
      <c r="Y28" s="420" t="n"/>
      <c r="Z28" s="420" t="n"/>
    </row>
    <row r="29" ht="15.75" customHeight="1" s="709">
      <c r="A29" s="907" t="inlineStr">
        <is>
          <t>Amenities</t>
        </is>
      </c>
      <c r="B29" s="1055">
        <f>Costs!B29</f>
        <v/>
      </c>
      <c r="C29" s="1056" t="n"/>
      <c r="D29" s="1057" t="n"/>
      <c r="E29" s="1058" t="n"/>
      <c r="F29" s="1058" t="n"/>
      <c r="G29" s="1059" t="n"/>
      <c r="H29" s="1060" t="n"/>
      <c r="I29" s="913" t="n"/>
      <c r="J29" s="1050">
        <f>A29</f>
        <v/>
      </c>
      <c r="K29" s="607" t="n"/>
      <c r="L29" s="608">
        <f>L4</f>
        <v/>
      </c>
      <c r="M29" s="420" t="n"/>
      <c r="N29" s="420" t="n"/>
      <c r="O29" s="420" t="n"/>
      <c r="P29" s="420" t="n"/>
      <c r="Q29" s="420" t="n"/>
      <c r="R29" s="420" t="n"/>
      <c r="S29" s="420" t="n"/>
      <c r="T29" s="420" t="n"/>
      <c r="U29" s="420" t="n"/>
      <c r="V29" s="420" t="n"/>
      <c r="W29" s="420" t="n"/>
      <c r="X29" s="420" t="n"/>
      <c r="Y29" s="420" t="n"/>
      <c r="Z29" s="420" t="n"/>
    </row>
    <row r="30" ht="15.75" customHeight="1" s="709">
      <c r="A30" s="913" t="inlineStr">
        <is>
          <t xml:space="preserve"> - Park/Plaza</t>
        </is>
      </c>
      <c r="B30" s="935">
        <f>Costs!B30</f>
        <v/>
      </c>
      <c r="C30" s="1052" t="n"/>
      <c r="D30" s="1000" t="n">
        <v>0</v>
      </c>
      <c r="E30" s="1053">
        <f>ROUND(B30*D30,-3)</f>
        <v/>
      </c>
      <c r="F30" s="1053">
        <f>Costs!E30*L30*-1</f>
        <v/>
      </c>
      <c r="G30" s="1053" t="n"/>
      <c r="H30" s="1053">
        <f>F30*10</f>
        <v/>
      </c>
      <c r="I30" s="419" t="n"/>
      <c r="J30" s="993" t="inlineStr">
        <is>
          <t xml:space="preserve"> - Park/Plaza</t>
        </is>
      </c>
      <c r="K30" s="615" t="n"/>
      <c r="L30" s="614" t="n">
        <v>0.027</v>
      </c>
      <c r="M30" s="420" t="n"/>
      <c r="N30" s="420" t="n"/>
      <c r="O30" s="420" t="n"/>
      <c r="P30" s="420" t="n"/>
      <c r="Q30" s="420" t="n"/>
      <c r="R30" s="420" t="n"/>
      <c r="S30" s="420" t="n"/>
      <c r="T30" s="420" t="n"/>
      <c r="U30" s="420" t="n"/>
      <c r="V30" s="420" t="n"/>
      <c r="W30" s="420" t="n"/>
      <c r="X30" s="420" t="n"/>
      <c r="Y30" s="420" t="n"/>
      <c r="Z30" s="420" t="n"/>
    </row>
    <row r="31" ht="15.75" customHeight="1" s="709">
      <c r="A31" s="913" t="inlineStr">
        <is>
          <t xml:space="preserve"> - Sports Fields &amp; Courts</t>
        </is>
      </c>
      <c r="B31" s="935">
        <f>Costs!B31</f>
        <v/>
      </c>
      <c r="C31" s="1052" t="n"/>
      <c r="D31" s="1000" t="n">
        <v>0</v>
      </c>
      <c r="E31" s="1053">
        <f>ROUND(B31*D31,-3)</f>
        <v/>
      </c>
      <c r="F31" s="1053">
        <f>Costs!E31*L31*-1</f>
        <v/>
      </c>
      <c r="G31" s="1053" t="n"/>
      <c r="H31" s="1053">
        <f>F31*10</f>
        <v/>
      </c>
      <c r="I31" s="913" t="n"/>
      <c r="J31" s="561" t="inlineStr">
        <is>
          <t xml:space="preserve"> - Sports Fields &amp; Courts</t>
        </is>
      </c>
      <c r="K31" s="615" t="n"/>
      <c r="L31" s="614" t="n">
        <v>0.025</v>
      </c>
      <c r="M31" s="420" t="n"/>
      <c r="N31" s="420" t="n"/>
      <c r="O31" s="420" t="n"/>
      <c r="P31" s="420" t="n"/>
      <c r="Q31" s="420" t="n"/>
      <c r="R31" s="420" t="n"/>
      <c r="S31" s="420" t="n"/>
      <c r="T31" s="420" t="n"/>
      <c r="U31" s="420" t="n"/>
      <c r="V31" s="420" t="n"/>
      <c r="W31" s="420" t="n"/>
      <c r="X31" s="420" t="n"/>
      <c r="Y31" s="420" t="n"/>
      <c r="Z31" s="420" t="n"/>
    </row>
    <row r="32" ht="15.75" customHeight="1" s="709">
      <c r="A32" s="913" t="inlineStr">
        <is>
          <t xml:space="preserve"> - Skate Park</t>
        </is>
      </c>
      <c r="B32" s="935">
        <f>Costs!B32</f>
        <v/>
      </c>
      <c r="C32" s="1052" t="n"/>
      <c r="D32" s="1000" t="n">
        <v>0</v>
      </c>
      <c r="E32" s="1053">
        <f>ROUND(B32*D32,-3)</f>
        <v/>
      </c>
      <c r="F32" s="1053">
        <f>Costs!E32*L32*-1</f>
        <v/>
      </c>
      <c r="G32" s="1053" t="n"/>
      <c r="H32" s="1053">
        <f>F32*10</f>
        <v/>
      </c>
      <c r="I32" s="913" t="n"/>
      <c r="J32" s="561" t="inlineStr">
        <is>
          <t xml:space="preserve"> - Skate Park</t>
        </is>
      </c>
      <c r="K32" s="615" t="n"/>
      <c r="L32" s="614" t="n">
        <v>0.025</v>
      </c>
      <c r="M32" s="420" t="n"/>
      <c r="N32" s="420" t="n"/>
      <c r="O32" s="420" t="n"/>
      <c r="P32" s="420" t="n"/>
      <c r="Q32" s="420" t="n"/>
      <c r="R32" s="420" t="n"/>
      <c r="S32" s="420" t="n"/>
      <c r="T32" s="420" t="n"/>
      <c r="U32" s="420" t="n"/>
      <c r="V32" s="420" t="n"/>
      <c r="W32" s="420" t="n"/>
      <c r="X32" s="420" t="n"/>
      <c r="Y32" s="420" t="n"/>
      <c r="Z32" s="420" t="n"/>
    </row>
    <row r="33" ht="15.75" customHeight="1" s="709">
      <c r="A33" s="907" t="inlineStr">
        <is>
          <t>Parking</t>
        </is>
      </c>
      <c r="B33" s="1055">
        <f>Costs!B35</f>
        <v/>
      </c>
      <c r="C33" s="1056" t="n"/>
      <c r="D33" s="1057" t="n"/>
      <c r="E33" s="1058" t="n"/>
      <c r="F33" s="1058" t="n"/>
      <c r="G33" s="1059" t="n"/>
      <c r="H33" s="1060" t="n"/>
      <c r="I33" s="913" t="n"/>
      <c r="J33" s="1050">
        <f>A33</f>
        <v/>
      </c>
      <c r="K33" s="623">
        <f>K25</f>
        <v/>
      </c>
      <c r="L33" s="608">
        <f>L25</f>
        <v/>
      </c>
      <c r="M33" s="420" t="n"/>
      <c r="N33" s="420" t="n"/>
      <c r="O33" s="420" t="n"/>
      <c r="P33" s="420" t="n"/>
      <c r="Q33" s="420" t="n"/>
      <c r="R33" s="420" t="n"/>
      <c r="S33" s="420" t="n"/>
      <c r="T33" s="420" t="n"/>
      <c r="U33" s="420" t="n"/>
      <c r="V33" s="420" t="n"/>
      <c r="W33" s="420" t="n"/>
      <c r="X33" s="420" t="n"/>
      <c r="Y33" s="420" t="n"/>
      <c r="Z33" s="420" t="n"/>
    </row>
    <row r="34" ht="15.75" customHeight="1" s="709">
      <c r="A34" s="913" t="inlineStr">
        <is>
          <t xml:space="preserve"> - Residential Parking: Included In Structure</t>
        </is>
      </c>
      <c r="B34" s="1051">
        <f>Costs!B36</f>
        <v/>
      </c>
      <c r="C34" s="1052" t="n"/>
      <c r="D34" s="1000" t="n"/>
      <c r="E34" s="1053" t="n"/>
      <c r="F34" s="1053" t="n"/>
      <c r="G34" s="1053" t="n"/>
      <c r="H34" s="1053" t="n"/>
      <c r="I34" s="913" t="n"/>
      <c r="J34" s="993">
        <f>A34</f>
        <v/>
      </c>
      <c r="K34" s="615" t="n">
        <v>0</v>
      </c>
      <c r="L34" s="614" t="n">
        <v>0.01</v>
      </c>
      <c r="M34" s="420" t="n"/>
      <c r="N34" s="420" t="n"/>
      <c r="O34" s="420" t="n"/>
      <c r="P34" s="420" t="n"/>
      <c r="Q34" s="420" t="n"/>
      <c r="R34" s="420" t="n"/>
      <c r="S34" s="420" t="n"/>
      <c r="T34" s="420" t="n"/>
      <c r="U34" s="420" t="n"/>
      <c r="V34" s="420" t="n"/>
      <c r="W34" s="420" t="n"/>
      <c r="X34" s="420" t="n"/>
      <c r="Y34" s="420" t="n"/>
      <c r="Z34" s="420" t="n"/>
    </row>
    <row r="35" ht="15.75" customHeight="1" s="709">
      <c r="A35" s="913" t="inlineStr">
        <is>
          <t xml:space="preserve"> - Neighborhood Retail Surface Parking</t>
        </is>
      </c>
      <c r="B35" s="1051">
        <f>Costs!B37</f>
        <v/>
      </c>
      <c r="C35" s="1052" t="n"/>
      <c r="D35" s="1000" t="n"/>
      <c r="E35" s="1053" t="n"/>
      <c r="F35" s="1053" t="n"/>
      <c r="G35" s="1053" t="n"/>
      <c r="H35" s="1053" t="n"/>
      <c r="I35" s="913" t="n"/>
      <c r="J35" s="993">
        <f>A35</f>
        <v/>
      </c>
      <c r="K35" s="615" t="n">
        <v>0</v>
      </c>
      <c r="L35" s="614" t="n">
        <v>0.01</v>
      </c>
      <c r="M35" s="420" t="n"/>
      <c r="N35" s="420" t="n"/>
      <c r="O35" s="420" t="n"/>
      <c r="P35" s="420" t="n"/>
      <c r="Q35" s="420" t="n"/>
      <c r="R35" s="420" t="n"/>
      <c r="S35" s="420" t="n"/>
      <c r="T35" s="420" t="n"/>
      <c r="U35" s="420" t="n"/>
      <c r="V35" s="420" t="n"/>
      <c r="W35" s="420" t="n"/>
      <c r="X35" s="420" t="n"/>
      <c r="Y35" s="420" t="n"/>
      <c r="Z35" s="420" t="n"/>
    </row>
    <row r="36" ht="15.75" customHeight="1" s="709">
      <c r="A36" s="913" t="inlineStr">
        <is>
          <t xml:space="preserve"> - Low-Rise Office Structured Parking (3 levels)</t>
        </is>
      </c>
      <c r="B36" s="1051">
        <f>Costs!B38</f>
        <v/>
      </c>
      <c r="C36" s="1052" t="n"/>
      <c r="D36" s="1000" t="n"/>
      <c r="E36" s="1053" t="n"/>
      <c r="F36" s="1053" t="n"/>
      <c r="G36" s="1053" t="n"/>
      <c r="H36" s="1053" t="n"/>
      <c r="I36" s="913" t="n"/>
      <c r="J36" s="993">
        <f>A36</f>
        <v/>
      </c>
      <c r="K36" s="615" t="n">
        <v>0</v>
      </c>
      <c r="L36" s="614" t="n">
        <v>0.01</v>
      </c>
      <c r="M36" s="420" t="n"/>
      <c r="N36" s="420" t="n"/>
      <c r="O36" s="420" t="n"/>
      <c r="P36" s="420" t="n"/>
      <c r="Q36" s="420" t="n"/>
      <c r="R36" s="420" t="n"/>
      <c r="S36" s="420" t="n"/>
      <c r="T36" s="420" t="n"/>
      <c r="U36" s="420" t="n"/>
      <c r="V36" s="420" t="n"/>
      <c r="W36" s="420" t="n"/>
      <c r="X36" s="420" t="n"/>
      <c r="Y36" s="420" t="n"/>
      <c r="Z36" s="420" t="n"/>
    </row>
    <row r="37" ht="15.75" customHeight="1" s="709">
      <c r="A37" s="913" t="inlineStr">
        <is>
          <t xml:space="preserve"> - Mid-Rise Office Structured Parking (5 levels)</t>
        </is>
      </c>
      <c r="B37" s="1051">
        <f>Costs!B39</f>
        <v/>
      </c>
      <c r="C37" s="1052" t="n"/>
      <c r="D37" s="1000" t="n"/>
      <c r="E37" s="1053" t="n"/>
      <c r="F37" s="1053" t="n"/>
      <c r="G37" s="1053" t="n"/>
      <c r="H37" s="1053" t="n"/>
      <c r="I37" s="913" t="n"/>
      <c r="J37" s="993">
        <f>A37</f>
        <v/>
      </c>
      <c r="K37" s="615" t="n">
        <v>0</v>
      </c>
      <c r="L37" s="614" t="n">
        <v>0.01</v>
      </c>
      <c r="M37" s="420" t="n"/>
      <c r="N37" s="420" t="n"/>
      <c r="O37" s="420" t="n"/>
      <c r="P37" s="420" t="n"/>
      <c r="Q37" s="420" t="n"/>
      <c r="R37" s="420" t="n"/>
      <c r="S37" s="420" t="n"/>
      <c r="T37" s="420" t="n"/>
      <c r="U37" s="420" t="n"/>
      <c r="V37" s="420" t="n"/>
      <c r="W37" s="420" t="n"/>
      <c r="X37" s="420" t="n"/>
      <c r="Y37" s="420" t="n"/>
      <c r="Z37" s="420" t="n"/>
    </row>
    <row r="38" ht="15.75" customHeight="1" s="709">
      <c r="A38" s="913" t="inlineStr">
        <is>
          <t xml:space="preserve"> - Supermarket Parking </t>
        </is>
      </c>
      <c r="B38" s="1051">
        <f>Costs!B40</f>
        <v/>
      </c>
      <c r="C38" s="1052" t="n"/>
      <c r="D38" s="1000" t="n"/>
      <c r="E38" s="1053" t="n"/>
      <c r="F38" s="1053" t="n"/>
      <c r="G38" s="1053" t="n"/>
      <c r="H38" s="1053" t="n"/>
      <c r="I38" s="913" t="n"/>
      <c r="J38" s="993">
        <f>A38</f>
        <v/>
      </c>
      <c r="K38" s="615" t="n">
        <v>0</v>
      </c>
      <c r="L38" s="614" t="n">
        <v>0.01</v>
      </c>
      <c r="M38" s="420" t="n"/>
      <c r="N38" s="420" t="n"/>
      <c r="O38" s="420" t="n"/>
      <c r="P38" s="420" t="n"/>
      <c r="Q38" s="420" t="n"/>
      <c r="R38" s="420" t="n"/>
      <c r="S38" s="420" t="n"/>
      <c r="T38" s="420" t="n"/>
      <c r="U38" s="420" t="n"/>
      <c r="V38" s="420" t="n"/>
      <c r="W38" s="420" t="n"/>
      <c r="X38" s="420" t="n"/>
      <c r="Y38" s="420" t="n"/>
      <c r="Z38" s="420" t="n"/>
    </row>
    <row r="39" ht="15.75" customHeight="1" s="709">
      <c r="A39" s="913" t="inlineStr">
        <is>
          <t xml:space="preserve"> - Q-Mart Structured Parking</t>
        </is>
      </c>
      <c r="B39" s="1051">
        <f>Costs!B41</f>
        <v/>
      </c>
      <c r="C39" s="1052" t="n"/>
      <c r="D39" s="1000" t="n"/>
      <c r="E39" s="1053" t="n"/>
      <c r="F39" s="1053" t="n"/>
      <c r="G39" s="1053" t="n"/>
      <c r="H39" s="1053" t="n"/>
      <c r="I39" s="913" t="n"/>
      <c r="J39" s="1062">
        <f>A39</f>
        <v/>
      </c>
      <c r="K39" s="625" t="n">
        <v>0</v>
      </c>
      <c r="L39" s="626" t="n">
        <v>0.01</v>
      </c>
      <c r="M39" s="420" t="n"/>
      <c r="N39" s="420" t="n"/>
      <c r="O39" s="420" t="n"/>
      <c r="P39" s="420" t="n"/>
      <c r="Q39" s="420" t="n"/>
      <c r="R39" s="420" t="n"/>
      <c r="S39" s="420" t="n"/>
      <c r="T39" s="420" t="n"/>
      <c r="U39" s="420" t="n"/>
      <c r="V39" s="420" t="n"/>
      <c r="W39" s="420" t="n"/>
      <c r="X39" s="420" t="n"/>
      <c r="Y39" s="420" t="n"/>
      <c r="Z39" s="420" t="n"/>
    </row>
    <row r="40" ht="15.75" customHeight="1" s="709">
      <c r="A40" s="907" t="inlineStr">
        <is>
          <t>Total Tax Base</t>
        </is>
      </c>
      <c r="B40" s="1063" t="n"/>
      <c r="C40" s="1064" t="n"/>
      <c r="D40" s="1020" t="n"/>
      <c r="E40" s="1065">
        <f>SUM(E5:E39)</f>
        <v/>
      </c>
      <c r="F40" s="1065" t="n"/>
      <c r="G40" s="1023" t="n"/>
      <c r="H40" s="1066" t="n"/>
      <c r="I40" s="913" t="n"/>
      <c r="J40" s="420" t="n"/>
      <c r="K40" s="420" t="n"/>
      <c r="L40" s="420" t="n"/>
      <c r="M40" s="420" t="n"/>
      <c r="N40" s="420" t="n"/>
      <c r="O40" s="420" t="n"/>
      <c r="P40" s="420" t="n"/>
      <c r="Q40" s="420" t="n"/>
      <c r="R40" s="420" t="n"/>
      <c r="S40" s="420" t="n"/>
      <c r="T40" s="420" t="n"/>
      <c r="U40" s="420" t="n"/>
      <c r="V40" s="420" t="n"/>
      <c r="W40" s="420" t="n"/>
      <c r="X40" s="420" t="n"/>
      <c r="Y40" s="420" t="n"/>
      <c r="Z40" s="420" t="n"/>
    </row>
    <row r="41" ht="15.75" customHeight="1" s="709">
      <c r="A41" s="928" t="inlineStr">
        <is>
          <t>Total Tax Revenues</t>
        </is>
      </c>
      <c r="B41" s="1067" t="n"/>
      <c r="C41" s="1068" t="n"/>
      <c r="D41" s="1069" t="n"/>
      <c r="E41" s="1070" t="n"/>
      <c r="F41" s="1070">
        <f>SUM(F5:F40)</f>
        <v/>
      </c>
      <c r="G41" s="420" t="n"/>
      <c r="H41" s="1053">
        <f>SUM(H5:H40)</f>
        <v/>
      </c>
      <c r="I41" s="419" t="n"/>
      <c r="J41" s="420" t="n"/>
      <c r="K41" s="420" t="n"/>
      <c r="L41" s="420" t="n"/>
      <c r="M41" s="420" t="n"/>
      <c r="N41" s="420" t="n"/>
      <c r="O41" s="420" t="n"/>
      <c r="P41" s="420" t="n"/>
      <c r="Q41" s="420" t="n"/>
      <c r="R41" s="420" t="n"/>
      <c r="S41" s="420" t="n"/>
      <c r="T41" s="420" t="n"/>
      <c r="U41" s="420" t="n"/>
      <c r="V41" s="420" t="n"/>
      <c r="W41" s="420" t="n"/>
      <c r="X41" s="420" t="n"/>
      <c r="Y41" s="420" t="n"/>
      <c r="Z41" s="420" t="n"/>
    </row>
    <row r="42" ht="15.75" customHeight="1" s="709">
      <c r="A42" s="913" t="n"/>
      <c r="B42" s="585" t="n"/>
      <c r="C42" s="585" t="n"/>
      <c r="D42" s="1036" t="n"/>
      <c r="E42" s="1071" t="inlineStr">
        <is>
          <t>City Revenue from Sale of Land</t>
        </is>
      </c>
      <c r="F42" s="1072" t="n"/>
      <c r="G42" s="1072" t="n"/>
      <c r="H42" s="1070">
        <f>Value!H42</f>
        <v/>
      </c>
      <c r="I42" s="419" t="n"/>
      <c r="J42" s="420" t="n"/>
      <c r="K42" s="420" t="n"/>
      <c r="L42" s="420" t="n"/>
      <c r="M42" s="420" t="n"/>
      <c r="N42" s="420" t="n"/>
      <c r="O42" s="420" t="n"/>
      <c r="P42" s="420" t="n"/>
      <c r="Q42" s="420" t="n"/>
      <c r="R42" s="420" t="n"/>
      <c r="S42" s="420" t="n"/>
      <c r="T42" s="420" t="n"/>
      <c r="U42" s="420" t="n"/>
      <c r="V42" s="420" t="n"/>
      <c r="W42" s="420" t="n"/>
      <c r="X42" s="420" t="n"/>
      <c r="Y42" s="420" t="n"/>
      <c r="Z42" s="420" t="n"/>
    </row>
    <row r="43" ht="15.75" customHeight="1" s="709">
      <c r="A43" s="1025" t="n"/>
      <c r="B43" s="585" t="n"/>
      <c r="C43" s="585" t="n"/>
      <c r="D43" s="1036" t="n"/>
      <c r="E43" s="1071" t="inlineStr">
        <is>
          <t>Total City Revenue</t>
        </is>
      </c>
      <c r="F43" s="1073" t="n"/>
      <c r="G43" s="1073" t="n"/>
      <c r="H43" s="1070">
        <f>SUM(H41:H42)</f>
        <v/>
      </c>
      <c r="I43" s="419" t="n"/>
      <c r="J43" s="420" t="n"/>
      <c r="K43" s="420" t="n"/>
      <c r="L43" s="420" t="n"/>
      <c r="M43" s="420" t="n"/>
      <c r="N43" s="420" t="n"/>
      <c r="O43" s="420" t="n"/>
      <c r="P43" s="420" t="n"/>
      <c r="Q43" s="420" t="n"/>
      <c r="R43" s="420" t="n"/>
      <c r="S43" s="420" t="n"/>
      <c r="T43" s="420" t="n"/>
      <c r="U43" s="420" t="n"/>
      <c r="V43" s="420" t="n"/>
      <c r="W43" s="420" t="n"/>
      <c r="X43" s="420" t="n"/>
      <c r="Y43" s="420" t="n"/>
      <c r="Z43" s="420" t="n"/>
    </row>
    <row r="44" ht="15.75" customHeight="1" s="709">
      <c r="A44" s="1025" t="n"/>
      <c r="B44" s="585" t="n"/>
      <c r="C44" s="585" t="n"/>
      <c r="D44" s="1036" t="n"/>
      <c r="E44" s="1071" t="inlineStr">
        <is>
          <t>City's Cost of Land</t>
        </is>
      </c>
      <c r="F44" s="1073" t="n"/>
      <c r="G44" s="1073" t="n"/>
      <c r="H44" s="1074">
        <f>-Costs!I42</f>
        <v/>
      </c>
      <c r="I44" s="419" t="n"/>
      <c r="J44" s="420" t="n"/>
      <c r="K44" s="420" t="n"/>
      <c r="L44" s="420" t="n"/>
      <c r="M44" s="420" t="n"/>
      <c r="N44" s="420" t="n"/>
      <c r="O44" s="420" t="n"/>
      <c r="P44" s="420" t="n"/>
      <c r="Q44" s="420" t="n"/>
      <c r="R44" s="420" t="n"/>
      <c r="S44" s="420" t="n"/>
      <c r="T44" s="420" t="n"/>
      <c r="U44" s="420" t="n"/>
      <c r="V44" s="420" t="n"/>
      <c r="W44" s="420" t="n"/>
      <c r="X44" s="420" t="n"/>
      <c r="Y44" s="420" t="n"/>
      <c r="Z44" s="420" t="n"/>
    </row>
    <row r="45" ht="15.75" customHeight="1" s="709">
      <c r="A45" s="1025" t="n"/>
      <c r="B45" s="585" t="n"/>
      <c r="C45" s="585" t="n"/>
      <c r="D45" s="1036" t="n"/>
      <c r="E45" s="1071" t="inlineStr">
        <is>
          <t>City Subsidy</t>
        </is>
      </c>
      <c r="F45" s="1073" t="n"/>
      <c r="G45" s="1073" t="n"/>
      <c r="H45" s="1053">
        <f>-(Costs!I43-Costs!I42)</f>
        <v/>
      </c>
      <c r="I45" s="419" t="n"/>
      <c r="J45" s="420" t="n"/>
      <c r="K45" s="420" t="n"/>
      <c r="L45" s="420" t="n"/>
      <c r="M45" s="420" t="n"/>
      <c r="N45" s="420" t="n"/>
      <c r="O45" s="420" t="n"/>
      <c r="P45" s="420" t="n"/>
      <c r="Q45" s="420" t="n"/>
      <c r="R45" s="420" t="n"/>
      <c r="S45" s="420" t="n"/>
      <c r="T45" s="420" t="n"/>
      <c r="U45" s="420" t="n"/>
      <c r="V45" s="420" t="n"/>
      <c r="W45" s="420" t="n"/>
      <c r="X45" s="420" t="n"/>
      <c r="Y45" s="420" t="n"/>
      <c r="Z45" s="420" t="n"/>
    </row>
    <row r="46" ht="15.75" customHeight="1" s="709">
      <c r="A46" s="1025" t="n"/>
      <c r="B46" s="585" t="n"/>
      <c r="C46" s="585" t="n"/>
      <c r="D46" s="1036" t="n"/>
      <c r="E46" s="1071" t="inlineStr">
        <is>
          <t>City Ten Year Net Revenues</t>
        </is>
      </c>
      <c r="F46" s="1073" t="n"/>
      <c r="G46" s="1073" t="n"/>
      <c r="H46" s="1075">
        <f>H43+SUM(H44:H45)</f>
        <v/>
      </c>
      <c r="I46" s="419" t="n"/>
      <c r="J46" s="420" t="n"/>
      <c r="K46" s="420" t="n"/>
      <c r="L46" s="420" t="n"/>
      <c r="M46" s="420" t="n"/>
      <c r="N46" s="420" t="n"/>
      <c r="O46" s="420" t="n"/>
      <c r="P46" s="420" t="n"/>
      <c r="Q46" s="420" t="n"/>
      <c r="R46" s="420" t="n"/>
      <c r="S46" s="420" t="n"/>
      <c r="T46" s="420" t="n"/>
      <c r="U46" s="420" t="n"/>
      <c r="V46" s="420" t="n"/>
      <c r="W46" s="420" t="n"/>
      <c r="X46" s="420" t="n"/>
      <c r="Y46" s="420" t="n"/>
      <c r="Z46" s="420" t="n"/>
    </row>
    <row r="47" ht="15.75" customHeight="1" s="709">
      <c r="A47" s="420" t="n"/>
      <c r="B47" s="420" t="n"/>
      <c r="C47" s="420" t="n"/>
      <c r="D47" s="420" t="n"/>
      <c r="E47" s="420" t="n"/>
      <c r="F47" s="420" t="n"/>
      <c r="G47" s="420" t="n"/>
      <c r="H47" s="420" t="n"/>
      <c r="I47" s="420" t="n"/>
      <c r="J47" s="420" t="n"/>
      <c r="K47" s="420" t="n"/>
      <c r="L47" s="420" t="n"/>
      <c r="M47" s="420" t="n"/>
      <c r="N47" s="420" t="n"/>
      <c r="O47" s="420" t="n"/>
      <c r="P47" s="420" t="n"/>
      <c r="Q47" s="420" t="n"/>
      <c r="R47" s="420" t="n"/>
      <c r="S47" s="420" t="n"/>
      <c r="T47" s="420" t="n"/>
      <c r="U47" s="420" t="n"/>
      <c r="V47" s="420" t="n"/>
      <c r="W47" s="420" t="n"/>
      <c r="X47" s="420" t="n"/>
      <c r="Y47" s="420" t="n"/>
      <c r="Z47" s="420" t="n"/>
    </row>
    <row r="48" ht="15.75" customHeight="1" s="709">
      <c r="A48" s="420" t="n"/>
      <c r="B48" s="420" t="n"/>
      <c r="C48" s="420" t="n"/>
      <c r="D48" s="420" t="n"/>
      <c r="E48" s="1071" t="inlineStr">
        <is>
          <t>Homeless Shelter Fund Fee</t>
        </is>
      </c>
      <c r="F48" s="1073" t="n"/>
      <c r="G48" s="1073" t="n"/>
      <c r="H48" s="1076">
        <f>Costs!E34</f>
        <v/>
      </c>
      <c r="I48" s="913" t="n"/>
      <c r="J48" s="561" t="n"/>
      <c r="K48" s="612" t="n"/>
      <c r="L48" s="641" t="n"/>
      <c r="M48" s="420" t="n"/>
      <c r="N48" s="420" t="n"/>
      <c r="O48" s="420" t="n"/>
      <c r="P48" s="420" t="n"/>
      <c r="Q48" s="420" t="n"/>
      <c r="R48" s="420" t="n"/>
      <c r="S48" s="420" t="n"/>
      <c r="T48" s="420" t="n"/>
      <c r="U48" s="420" t="n"/>
      <c r="V48" s="420" t="n"/>
      <c r="W48" s="420" t="n"/>
      <c r="X48" s="420" t="n"/>
      <c r="Y48" s="420" t="n"/>
      <c r="Z48" s="420" t="n"/>
    </row>
    <row r="49" hidden="1" ht="13.5" customHeight="1" s="709"/>
    <row r="50" ht="15.75" customHeight="1" s="709"/>
    <row r="51" ht="15.75" customHeight="1" s="709"/>
    <row r="52" ht="15.75" customHeight="1" s="709"/>
    <row r="53" ht="15.75" customHeight="1" s="709"/>
    <row r="54" ht="15.75" customHeight="1" s="709"/>
    <row r="55" ht="15.75" customHeight="1" s="709"/>
    <row r="56" ht="15.75" customHeight="1" s="709"/>
    <row r="57" ht="15.75" customHeight="1" s="709"/>
    <row r="58" ht="15.75" customHeight="1" s="709"/>
    <row r="59" ht="15.75" customHeight="1" s="709"/>
    <row r="60" ht="15.75" customHeight="1" s="709"/>
    <row r="61" ht="15.75" customHeight="1" s="709"/>
    <row r="62" ht="15.75" customHeight="1" s="709"/>
    <row r="63" ht="15.75" customHeight="1" s="709"/>
    <row r="64" ht="15.75" customHeight="1" s="709"/>
    <row r="65" ht="15.75" customHeight="1" s="709"/>
    <row r="66" ht="15.75" customHeight="1" s="709"/>
    <row r="67" ht="15.75" customHeight="1" s="709"/>
    <row r="68" ht="15.75" customHeight="1" s="709"/>
    <row r="69" ht="15.75" customHeight="1" s="709"/>
    <row r="70" ht="15.75" customHeight="1" s="709"/>
    <row r="71" ht="15.75" customHeight="1" s="709"/>
    <row r="72" ht="15.75" customHeight="1" s="709"/>
    <row r="73" ht="15.75" customHeight="1" s="709"/>
    <row r="74" ht="15.75" customHeight="1" s="709"/>
    <row r="75" ht="15.75" customHeight="1" s="709"/>
    <row r="76" ht="15.75" customHeight="1" s="709"/>
    <row r="77" ht="15.75" customHeight="1" s="709"/>
    <row r="78" ht="15.75" customHeight="1" s="709"/>
    <row r="79" ht="15.75" customHeight="1" s="709"/>
    <row r="80" ht="15.75" customHeight="1" s="709"/>
    <row r="81" ht="15.75" customHeight="1" s="709"/>
    <row r="82" ht="15.75" customHeight="1" s="709"/>
    <row r="83" ht="15.75" customHeight="1" s="709"/>
    <row r="84" ht="15.75" customHeight="1" s="709"/>
    <row r="85" ht="15.75" customHeight="1" s="709"/>
    <row r="86" ht="15.75" customHeight="1" s="709"/>
    <row r="87" ht="15.75" customHeight="1" s="709"/>
    <row r="88" ht="15.75" customHeight="1" s="709"/>
    <row r="89" ht="15.75" customHeight="1" s="709"/>
    <row r="90" ht="15.75" customHeight="1" s="709"/>
    <row r="91" ht="15.75" customHeight="1" s="709"/>
    <row r="92" ht="15.75" customHeight="1" s="709"/>
    <row r="93" ht="15.75" customHeight="1" s="709"/>
    <row r="94" ht="15.75" customHeight="1" s="709"/>
    <row r="95" ht="15.75" customHeight="1" s="709"/>
    <row r="96" ht="15.75" customHeight="1" s="709"/>
    <row r="97" ht="15.75" customHeight="1" s="709"/>
    <row r="98" ht="15.75" customHeight="1" s="709"/>
    <row r="99" ht="15.75" customHeight="1" s="709"/>
    <row r="100" ht="15.75" customHeight="1" s="709"/>
    <row r="101" ht="15.75" customHeight="1" s="709"/>
    <row r="102" ht="15.75" customHeight="1" s="709"/>
    <row r="103" ht="15.75" customHeight="1" s="709"/>
    <row r="104" ht="15.75" customHeight="1" s="709"/>
    <row r="105" ht="15.75" customHeight="1" s="709"/>
    <row r="106" ht="15.75" customHeight="1" s="709"/>
    <row r="107" ht="15.75" customHeight="1" s="709"/>
    <row r="108" ht="15.75" customHeight="1" s="709"/>
    <row r="109" ht="15.75" customHeight="1" s="709"/>
    <row r="110" ht="15.75" customHeight="1" s="709"/>
    <row r="111" ht="15.75" customHeight="1" s="709"/>
    <row r="112" ht="15.75" customHeight="1" s="709"/>
    <row r="113" ht="15.75" customHeight="1" s="709"/>
    <row r="114" ht="15.75" customHeight="1" s="709"/>
    <row r="115" ht="15.75" customHeight="1" s="709"/>
    <row r="116" ht="15.75" customHeight="1" s="709"/>
    <row r="117" ht="15.75" customHeight="1" s="709"/>
    <row r="118" ht="15.75" customHeight="1" s="709"/>
    <row r="119" ht="15.75" customHeight="1" s="709"/>
    <row r="120" ht="15.75" customHeight="1" s="709"/>
    <row r="121" ht="15.75" customHeight="1" s="709"/>
    <row r="122" ht="15.75" customHeight="1" s="709"/>
    <row r="123" ht="15.75" customHeight="1" s="709"/>
    <row r="124" ht="15.75" customHeight="1" s="709"/>
    <row r="125" ht="15.75" customHeight="1" s="709"/>
    <row r="126" ht="15.75" customHeight="1" s="709"/>
    <row r="127" ht="15.75" customHeight="1" s="709"/>
    <row r="128" ht="15.75" customHeight="1" s="709"/>
    <row r="129" ht="15.75" customHeight="1" s="709"/>
    <row r="130" ht="15.75" customHeight="1" s="709"/>
    <row r="131" ht="15.75" customHeight="1" s="709"/>
    <row r="132" ht="15.75" customHeight="1" s="709"/>
    <row r="133" ht="15.75" customHeight="1" s="709"/>
    <row r="134" ht="15.75" customHeight="1" s="709"/>
    <row r="135" ht="15.75" customHeight="1" s="709"/>
    <row r="136" ht="15.75" customHeight="1" s="709"/>
    <row r="137" ht="15.75" customHeight="1" s="709"/>
    <row r="138" ht="15.75" customHeight="1" s="709"/>
    <row r="139" ht="15.75" customHeight="1" s="709"/>
    <row r="140" ht="15.75" customHeight="1" s="709"/>
    <row r="141" ht="15.75" customHeight="1" s="709"/>
    <row r="142" ht="15.75" customHeight="1" s="709"/>
    <row r="143" ht="15.75" customHeight="1" s="709"/>
    <row r="144" ht="15.75" customHeight="1" s="709"/>
    <row r="145" ht="15.75" customHeight="1" s="709"/>
    <row r="146" ht="15.75" customHeight="1" s="709"/>
    <row r="147" ht="15.75" customHeight="1" s="709"/>
    <row r="148" ht="15.75" customHeight="1" s="709"/>
    <row r="149" ht="15.75" customHeight="1" s="709"/>
    <row r="150" ht="15.75" customHeight="1" s="709"/>
    <row r="151" ht="15.75" customHeight="1" s="709"/>
    <row r="152" ht="15.75" customHeight="1" s="709"/>
    <row r="153" ht="15.75" customHeight="1" s="709"/>
    <row r="154" ht="15.75" customHeight="1" s="709"/>
    <row r="155" ht="15.75" customHeight="1" s="709"/>
    <row r="156" ht="15.75" customHeight="1" s="709"/>
    <row r="157" ht="15.75" customHeight="1" s="709"/>
    <row r="158" ht="15.75" customHeight="1" s="709"/>
    <row r="159" ht="15.75" customHeight="1" s="709"/>
    <row r="160" ht="15.75" customHeight="1" s="709"/>
    <row r="161" ht="15.75" customHeight="1" s="709"/>
    <row r="162" ht="15.75" customHeight="1" s="709"/>
    <row r="163" ht="15.75" customHeight="1" s="709"/>
    <row r="164" ht="15.75" customHeight="1" s="709"/>
    <row r="165" ht="15.75" customHeight="1" s="709"/>
    <row r="166" ht="15.75" customHeight="1" s="709"/>
    <row r="167" ht="15.75" customHeight="1" s="709"/>
    <row r="168" ht="15.75" customHeight="1" s="709"/>
    <row r="169" ht="15.75" customHeight="1" s="709"/>
    <row r="170" ht="15.75" customHeight="1" s="709"/>
    <row r="171" ht="15.75" customHeight="1" s="709"/>
    <row r="172" ht="15.75" customHeight="1" s="709"/>
    <row r="173" ht="15.75" customHeight="1" s="709"/>
    <row r="174" ht="15.75" customHeight="1" s="709"/>
    <row r="175" ht="15.75" customHeight="1" s="709"/>
    <row r="176" ht="15.75" customHeight="1" s="709"/>
    <row r="177" ht="15.75" customHeight="1" s="709"/>
    <row r="178" ht="15.75" customHeight="1" s="709"/>
    <row r="179" ht="15.75" customHeight="1" s="709"/>
    <row r="180" ht="15.75" customHeight="1" s="709"/>
    <row r="181" ht="15.75" customHeight="1" s="709"/>
    <row r="182" ht="15.75" customHeight="1" s="709"/>
    <row r="183" ht="15.75" customHeight="1" s="709"/>
    <row r="184" ht="15.75" customHeight="1" s="709"/>
    <row r="185" ht="15.75" customHeight="1" s="709"/>
    <row r="186" ht="15.75" customHeight="1" s="709"/>
    <row r="187" ht="15.75" customHeight="1" s="709"/>
    <row r="188" ht="15.75" customHeight="1" s="709"/>
    <row r="189" ht="15.75" customHeight="1" s="709"/>
    <row r="190" ht="15.75" customHeight="1" s="709"/>
    <row r="191" ht="15.75" customHeight="1" s="709"/>
    <row r="192" ht="15.75" customHeight="1" s="709"/>
    <row r="193" ht="15.75" customHeight="1" s="709"/>
    <row r="194" ht="15.75" customHeight="1" s="709"/>
    <row r="195" ht="15.75" customHeight="1" s="709"/>
    <row r="196" ht="15.75" customHeight="1" s="709"/>
    <row r="197" ht="15.75" customHeight="1" s="709"/>
    <row r="198" ht="15.75" customHeight="1" s="709"/>
    <row r="199" ht="15.75" customHeight="1" s="709"/>
    <row r="200" ht="15.75" customHeight="1" s="709"/>
    <row r="201" ht="15.75" customHeight="1" s="709"/>
    <row r="202" ht="15.75" customHeight="1" s="709"/>
    <row r="203" ht="15.75" customHeight="1" s="709"/>
    <row r="204" ht="15.75" customHeight="1" s="709"/>
    <row r="205" ht="15.75" customHeight="1" s="709"/>
    <row r="206" ht="15.75" customHeight="1" s="709"/>
    <row r="207" ht="15.75" customHeight="1" s="709"/>
    <row r="208" ht="15.75" customHeight="1" s="709"/>
    <row r="209" ht="15.75" customHeight="1" s="709"/>
    <row r="210" ht="15.75" customHeight="1" s="709"/>
    <row r="211" ht="15.75" customHeight="1" s="709"/>
    <row r="212" ht="15.75" customHeight="1" s="709"/>
    <row r="213" ht="15.75" customHeight="1" s="709"/>
    <row r="214" ht="15.75" customHeight="1" s="709"/>
    <row r="215" ht="15.75" customHeight="1" s="709"/>
    <row r="216" ht="15.75" customHeight="1" s="709"/>
    <row r="217" ht="15.75" customHeight="1" s="709"/>
    <row r="218" ht="15.75" customHeight="1" s="709"/>
    <row r="219" ht="15.75" customHeight="1" s="709"/>
    <row r="220" ht="15.75" customHeight="1" s="709"/>
    <row r="221" ht="15.75" customHeight="1" s="709"/>
    <row r="222" ht="15.75" customHeight="1" s="709"/>
    <row r="223" ht="15.75" customHeight="1" s="709"/>
    <row r="224" ht="15.75" customHeight="1" s="709"/>
    <row r="225" ht="15.75" customHeight="1" s="709"/>
    <row r="226" ht="15.75" customHeight="1" s="709"/>
    <row r="227" ht="15.75" customHeight="1" s="709"/>
    <row r="228" ht="15.75" customHeight="1" s="709"/>
    <row r="229" ht="15.75" customHeight="1" s="709"/>
    <row r="230" ht="15.75" customHeight="1" s="709"/>
    <row r="231" ht="15.75" customHeight="1" s="709"/>
    <row r="232" ht="15.75" customHeight="1" s="709"/>
    <row r="233" ht="15.75" customHeight="1" s="709"/>
    <row r="234" ht="15.75" customHeight="1" s="709"/>
    <row r="235" ht="15.75" customHeight="1" s="709"/>
    <row r="236" ht="15.75" customHeight="1" s="709"/>
    <row r="237" ht="15.75" customHeight="1" s="709"/>
    <row r="238" ht="15.75" customHeight="1" s="709"/>
    <row r="239" ht="15.75" customHeight="1" s="709"/>
    <row r="240" ht="15.75" customHeight="1" s="709"/>
    <row r="241" ht="15.75" customHeight="1" s="709"/>
    <row r="242" ht="15.75" customHeight="1" s="709"/>
    <row r="243" ht="15.75" customHeight="1" s="709"/>
    <row r="244" ht="15.75" customHeight="1" s="709"/>
    <row r="245" ht="15.75" customHeight="1" s="709"/>
    <row r="246" ht="15.75" customHeight="1" s="709"/>
    <row r="247" ht="15.75" customHeight="1" s="709"/>
    <row r="248" ht="15.75" customHeight="1" s="709"/>
    <row r="249" ht="15.75" customHeight="1" s="709"/>
    <row r="250" ht="15.75" customHeight="1" s="709"/>
    <row r="251" ht="15.75" customHeight="1" s="709"/>
    <row r="252" ht="15.75" customHeight="1" s="709"/>
    <row r="253" ht="15.75" customHeight="1" s="709"/>
    <row r="254" ht="15.75" customHeight="1" s="709"/>
    <row r="255" ht="15.75" customHeight="1" s="709"/>
    <row r="256" ht="15.75" customHeight="1" s="709"/>
    <row r="257" ht="15.75" customHeight="1" s="709"/>
    <row r="258" ht="15.75" customHeight="1" s="709"/>
    <row r="259" ht="15.75" customHeight="1" s="709"/>
    <row r="260" ht="15.75" customHeight="1" s="709"/>
    <row r="261" ht="15.75" customHeight="1" s="709"/>
    <row r="262" ht="15.75" customHeight="1" s="709"/>
    <row r="263" ht="15.75" customHeight="1" s="709"/>
    <row r="264" ht="15.75" customHeight="1" s="709"/>
    <row r="265" ht="15.75" customHeight="1" s="709"/>
    <row r="266" ht="15.75" customHeight="1" s="709"/>
    <row r="267" ht="15.75" customHeight="1" s="709"/>
    <row r="268" ht="15.75" customHeight="1" s="709"/>
    <row r="269" ht="15.75" customHeight="1" s="709"/>
    <row r="270" ht="15.75" customHeight="1" s="709"/>
    <row r="271" ht="15.75" customHeight="1" s="709"/>
    <row r="272" ht="15.75" customHeight="1" s="709"/>
    <row r="273" ht="15.75" customHeight="1" s="709"/>
    <row r="274" ht="15.75" customHeight="1" s="709"/>
    <row r="275" ht="15.75" customHeight="1" s="709"/>
    <row r="276" ht="15.75" customHeight="1" s="709"/>
    <row r="277" ht="15.75" customHeight="1" s="709"/>
    <row r="278" ht="15.75" customHeight="1" s="709"/>
    <row r="279" ht="15.75" customHeight="1" s="709"/>
    <row r="280" ht="15.75" customHeight="1" s="709"/>
    <row r="281" ht="15.75" customHeight="1" s="709"/>
    <row r="282" ht="15.75" customHeight="1" s="709"/>
    <row r="283" ht="15.75" customHeight="1" s="709"/>
    <row r="284" ht="15.75" customHeight="1" s="709"/>
    <row r="285" ht="15.75" customHeight="1" s="709"/>
    <row r="286" ht="15.75" customHeight="1" s="709"/>
    <row r="287" ht="15.75" customHeight="1" s="709"/>
    <row r="288" ht="15.75" customHeight="1" s="709"/>
    <row r="289" ht="15.75" customHeight="1" s="709"/>
    <row r="290" ht="15.75" customHeight="1" s="709"/>
    <row r="291" ht="15.75" customHeight="1" s="709"/>
    <row r="292" ht="15.75" customHeight="1" s="709"/>
    <row r="293" ht="15.75" customHeight="1" s="709"/>
    <row r="294" ht="15.75" customHeight="1" s="709"/>
    <row r="295" ht="15.75" customHeight="1" s="709"/>
    <row r="296" ht="15.75" customHeight="1" s="709"/>
    <row r="297" ht="15.75" customHeight="1" s="709"/>
    <row r="298" ht="15.75" customHeight="1" s="709"/>
    <row r="299" ht="15.75" customHeight="1" s="709"/>
    <row r="300" ht="15.75" customHeight="1" s="709"/>
    <row r="301" ht="15.75" customHeight="1" s="709"/>
    <row r="302" ht="15.75" customHeight="1" s="709"/>
    <row r="303" ht="15.75" customHeight="1" s="709"/>
    <row r="304" ht="15.75" customHeight="1" s="709"/>
    <row r="305" ht="15.75" customHeight="1" s="709"/>
    <row r="306" ht="15.75" customHeight="1" s="709"/>
    <row r="307" ht="15.75" customHeight="1" s="709"/>
    <row r="308" ht="15.75" customHeight="1" s="709"/>
    <row r="309" ht="15.75" customHeight="1" s="709"/>
    <row r="310" ht="15.75" customHeight="1" s="709"/>
    <row r="311" ht="15.75" customHeight="1" s="709"/>
    <row r="312" ht="15.75" customHeight="1" s="709"/>
    <row r="313" ht="15.75" customHeight="1" s="709"/>
    <row r="314" ht="15.75" customHeight="1" s="709"/>
    <row r="315" ht="15.75" customHeight="1" s="709"/>
    <row r="316" ht="15.75" customHeight="1" s="709"/>
    <row r="317" ht="15.75" customHeight="1" s="709"/>
    <row r="318" ht="15.75" customHeight="1" s="709"/>
    <row r="319" ht="15.75" customHeight="1" s="709"/>
    <row r="320" ht="15.75" customHeight="1" s="709"/>
    <row r="321" ht="15.75" customHeight="1" s="709"/>
    <row r="322" ht="15.75" customHeight="1" s="709"/>
    <row r="323" ht="15.75" customHeight="1" s="709"/>
    <row r="324" ht="15.75" customHeight="1" s="709"/>
    <row r="325" ht="15.75" customHeight="1" s="709"/>
    <row r="326" ht="15.75" customHeight="1" s="709"/>
    <row r="327" ht="15.75" customHeight="1" s="709"/>
    <row r="328" ht="15.75" customHeight="1" s="709"/>
    <row r="329" ht="15.75" customHeight="1" s="709"/>
    <row r="330" ht="15.75" customHeight="1" s="709"/>
    <row r="331" ht="15.75" customHeight="1" s="709"/>
    <row r="332" ht="15.75" customHeight="1" s="709"/>
    <row r="333" ht="15.75" customHeight="1" s="709"/>
    <row r="334" ht="15.75" customHeight="1" s="709"/>
    <row r="335" ht="15.75" customHeight="1" s="709"/>
    <row r="336" ht="15.75" customHeight="1" s="709"/>
    <row r="337" ht="15.75" customHeight="1" s="709"/>
    <row r="338" ht="15.75" customHeight="1" s="709"/>
    <row r="339" ht="15.75" customHeight="1" s="709"/>
    <row r="340" ht="15.75" customHeight="1" s="709"/>
    <row r="341" ht="15.75" customHeight="1" s="709"/>
    <row r="342" ht="15.75" customHeight="1" s="709"/>
    <row r="343" ht="15.75" customHeight="1" s="709"/>
    <row r="344" ht="15.75" customHeight="1" s="709"/>
    <row r="345" ht="15.75" customHeight="1" s="709"/>
    <row r="346" ht="15.75" customHeight="1" s="709"/>
    <row r="347" ht="15.75" customHeight="1" s="709"/>
    <row r="348" ht="15.75" customHeight="1" s="709"/>
    <row r="349" ht="15.75" customHeight="1" s="709"/>
    <row r="350" ht="15.75" customHeight="1" s="709"/>
    <row r="351" ht="15.75" customHeight="1" s="709"/>
    <row r="352" ht="15.75" customHeight="1" s="709"/>
    <row r="353" ht="15.75" customHeight="1" s="709"/>
    <row r="354" ht="15.75" customHeight="1" s="709"/>
    <row r="355" ht="15.75" customHeight="1" s="709"/>
    <row r="356" ht="15.75" customHeight="1" s="709"/>
    <row r="357" ht="15.75" customHeight="1" s="709"/>
    <row r="358" ht="15.75" customHeight="1" s="709"/>
    <row r="359" ht="15.75" customHeight="1" s="709"/>
    <row r="360" ht="15.75" customHeight="1" s="709"/>
    <row r="361" ht="15.75" customHeight="1" s="709"/>
    <row r="362" ht="15.75" customHeight="1" s="709"/>
    <row r="363" ht="15.75" customHeight="1" s="709"/>
    <row r="364" ht="15.75" customHeight="1" s="709"/>
    <row r="365" ht="15.75" customHeight="1" s="709"/>
    <row r="366" ht="15.75" customHeight="1" s="709"/>
    <row r="367" ht="15.75" customHeight="1" s="709"/>
    <row r="368" ht="15.75" customHeight="1" s="709"/>
    <row r="369" ht="15.75" customHeight="1" s="709"/>
    <row r="370" ht="15.75" customHeight="1" s="709"/>
    <row r="371" ht="15.75" customHeight="1" s="709"/>
    <row r="372" ht="15.75" customHeight="1" s="709"/>
    <row r="373" ht="15.75" customHeight="1" s="709"/>
    <row r="374" ht="15.75" customHeight="1" s="709"/>
    <row r="375" ht="15.75" customHeight="1" s="709"/>
    <row r="376" ht="15.75" customHeight="1" s="709"/>
    <row r="377" ht="15.75" customHeight="1" s="709"/>
    <row r="378" ht="15.75" customHeight="1" s="709"/>
    <row r="379" ht="15.75" customHeight="1" s="709"/>
    <row r="380" ht="15.75" customHeight="1" s="709"/>
    <row r="381" ht="15.75" customHeight="1" s="709"/>
    <row r="382" ht="15.75" customHeight="1" s="709"/>
    <row r="383" ht="15.75" customHeight="1" s="709"/>
    <row r="384" ht="15.75" customHeight="1" s="709"/>
    <row r="385" ht="15.75" customHeight="1" s="709"/>
    <row r="386" ht="15.75" customHeight="1" s="709"/>
    <row r="387" ht="15.75" customHeight="1" s="709"/>
    <row r="388" ht="15.75" customHeight="1" s="709"/>
    <row r="389" ht="15.75" customHeight="1" s="709"/>
    <row r="390" ht="15.75" customHeight="1" s="709"/>
    <row r="391" ht="15.75" customHeight="1" s="709"/>
    <row r="392" ht="15.75" customHeight="1" s="709"/>
    <row r="393" ht="15.75" customHeight="1" s="709"/>
    <row r="394" ht="15.75" customHeight="1" s="709"/>
    <row r="395" ht="15.75" customHeight="1" s="709"/>
    <row r="396" ht="15.75" customHeight="1" s="709"/>
    <row r="397" ht="15.75" customHeight="1" s="709"/>
    <row r="398" ht="15.75" customHeight="1" s="709"/>
    <row r="399" ht="15.75" customHeight="1" s="709"/>
    <row r="400" ht="15.75" customHeight="1" s="709"/>
    <row r="401" ht="15.75" customHeight="1" s="709"/>
    <row r="402" ht="15.75" customHeight="1" s="709"/>
    <row r="403" ht="15.75" customHeight="1" s="709"/>
    <row r="404" ht="15.75" customHeight="1" s="709"/>
    <row r="405" ht="15.75" customHeight="1" s="709"/>
    <row r="406" ht="15.75" customHeight="1" s="709"/>
    <row r="407" ht="15.75" customHeight="1" s="709"/>
    <row r="408" ht="15.75" customHeight="1" s="709"/>
    <row r="409" ht="15.75" customHeight="1" s="709"/>
    <row r="410" ht="15.75" customHeight="1" s="709"/>
    <row r="411" ht="15.75" customHeight="1" s="709"/>
    <row r="412" ht="15.75" customHeight="1" s="709"/>
    <row r="413" ht="15.75" customHeight="1" s="709"/>
    <row r="414" ht="15.75" customHeight="1" s="709"/>
    <row r="415" ht="15.75" customHeight="1" s="709"/>
    <row r="416" ht="15.75" customHeight="1" s="709"/>
    <row r="417" ht="15.75" customHeight="1" s="709"/>
    <row r="418" ht="15.75" customHeight="1" s="709"/>
    <row r="419" ht="15.75" customHeight="1" s="709"/>
    <row r="420" ht="15.75" customHeight="1" s="709"/>
    <row r="421" ht="15.75" customHeight="1" s="709"/>
    <row r="422" ht="15.75" customHeight="1" s="709"/>
    <row r="423" ht="15.75" customHeight="1" s="709"/>
    <row r="424" ht="15.75" customHeight="1" s="709"/>
    <row r="425" ht="15.75" customHeight="1" s="709"/>
    <row r="426" ht="15.75" customHeight="1" s="709"/>
    <row r="427" ht="15.75" customHeight="1" s="709"/>
    <row r="428" ht="15.75" customHeight="1" s="709"/>
    <row r="429" ht="15.75" customHeight="1" s="709"/>
    <row r="430" ht="15.75" customHeight="1" s="709"/>
    <row r="431" ht="15.75" customHeight="1" s="709"/>
    <row r="432" ht="15.75" customHeight="1" s="709"/>
    <row r="433" ht="15.75" customHeight="1" s="709"/>
    <row r="434" ht="15.75" customHeight="1" s="709"/>
    <row r="435" ht="15.75" customHeight="1" s="709"/>
    <row r="436" ht="15.75" customHeight="1" s="709"/>
    <row r="437" ht="15.75" customHeight="1" s="709"/>
    <row r="438" ht="15.75" customHeight="1" s="709"/>
    <row r="439" ht="15.75" customHeight="1" s="709"/>
    <row r="440" ht="15.75" customHeight="1" s="709"/>
    <row r="441" ht="15.75" customHeight="1" s="709"/>
    <row r="442" ht="15.75" customHeight="1" s="709"/>
    <row r="443" ht="15.75" customHeight="1" s="709"/>
    <row r="444" ht="15.75" customHeight="1" s="709"/>
    <row r="445" ht="15.75" customHeight="1" s="709"/>
    <row r="446" ht="15.75" customHeight="1" s="709"/>
    <row r="447" ht="15.75" customHeight="1" s="709"/>
    <row r="448" ht="15.75" customHeight="1" s="709"/>
    <row r="449" ht="15.75" customHeight="1" s="709"/>
    <row r="450" ht="15.75" customHeight="1" s="709"/>
    <row r="451" ht="15.75" customHeight="1" s="709"/>
    <row r="452" ht="15.75" customHeight="1" s="709"/>
    <row r="453" ht="15.75" customHeight="1" s="709"/>
    <row r="454" ht="15.75" customHeight="1" s="709"/>
    <row r="455" ht="15.75" customHeight="1" s="709"/>
    <row r="456" ht="15.75" customHeight="1" s="709"/>
    <row r="457" ht="15.75" customHeight="1" s="709"/>
    <row r="458" ht="15.75" customHeight="1" s="709"/>
    <row r="459" ht="15.75" customHeight="1" s="709"/>
    <row r="460" ht="15.75" customHeight="1" s="709"/>
    <row r="461" ht="15.75" customHeight="1" s="709"/>
    <row r="462" ht="15.75" customHeight="1" s="709"/>
    <row r="463" ht="15.75" customHeight="1" s="709"/>
    <row r="464" ht="15.75" customHeight="1" s="709"/>
    <row r="465" ht="15.75" customHeight="1" s="709"/>
    <row r="466" ht="15.75" customHeight="1" s="709"/>
    <row r="467" ht="15.75" customHeight="1" s="709"/>
    <row r="468" ht="15.75" customHeight="1" s="709"/>
    <row r="469" ht="15.75" customHeight="1" s="709"/>
    <row r="470" ht="15.75" customHeight="1" s="709"/>
    <row r="471" ht="15.75" customHeight="1" s="709"/>
    <row r="472" ht="15.75" customHeight="1" s="709"/>
    <row r="473" ht="15.75" customHeight="1" s="709"/>
    <row r="474" ht="15.75" customHeight="1" s="709"/>
    <row r="475" ht="15.75" customHeight="1" s="709"/>
    <row r="476" ht="15.75" customHeight="1" s="709"/>
    <row r="477" ht="15.75" customHeight="1" s="709"/>
    <row r="478" ht="15.75" customHeight="1" s="709"/>
    <row r="479" ht="15.75" customHeight="1" s="709"/>
    <row r="480" ht="15.75" customHeight="1" s="709"/>
    <row r="481" ht="15.75" customHeight="1" s="709"/>
    <row r="482" ht="15.75" customHeight="1" s="709"/>
    <row r="483" ht="15.75" customHeight="1" s="709"/>
    <row r="484" ht="15.75" customHeight="1" s="709"/>
    <row r="485" ht="15.75" customHeight="1" s="709"/>
    <row r="486" ht="15.75" customHeight="1" s="709"/>
    <row r="487" ht="15.75" customHeight="1" s="709"/>
    <row r="488" ht="15.75" customHeight="1" s="709"/>
    <row r="489" ht="15.75" customHeight="1" s="709"/>
    <row r="490" ht="15.75" customHeight="1" s="709"/>
    <row r="491" ht="15.75" customHeight="1" s="709"/>
    <row r="492" ht="15.75" customHeight="1" s="709"/>
    <row r="493" ht="15.75" customHeight="1" s="709"/>
    <row r="494" ht="15.75" customHeight="1" s="709"/>
    <row r="495" ht="15.75" customHeight="1" s="709"/>
    <row r="496" ht="15.75" customHeight="1" s="709"/>
    <row r="497" ht="15.75" customHeight="1" s="709"/>
    <row r="498" ht="15.75" customHeight="1" s="709"/>
    <row r="499" ht="15.75" customHeight="1" s="709"/>
    <row r="500" ht="15.75" customHeight="1" s="709"/>
    <row r="501" ht="15.75" customHeight="1" s="709"/>
    <row r="502" ht="15.75" customHeight="1" s="709"/>
    <row r="503" ht="15.75" customHeight="1" s="709"/>
    <row r="504" ht="15.75" customHeight="1" s="709"/>
    <row r="505" ht="15.75" customHeight="1" s="709"/>
    <row r="506" ht="15.75" customHeight="1" s="709"/>
    <row r="507" ht="15.75" customHeight="1" s="709"/>
    <row r="508" ht="15.75" customHeight="1" s="709"/>
    <row r="509" ht="15.75" customHeight="1" s="709"/>
    <row r="510" ht="15.75" customHeight="1" s="709"/>
    <row r="511" ht="15.75" customHeight="1" s="709"/>
    <row r="512" ht="15.75" customHeight="1" s="709"/>
    <row r="513" ht="15.75" customHeight="1" s="709"/>
    <row r="514" ht="15.75" customHeight="1" s="709"/>
    <row r="515" ht="15.75" customHeight="1" s="709"/>
    <row r="516" ht="15.75" customHeight="1" s="709"/>
    <row r="517" ht="15.75" customHeight="1" s="709"/>
    <row r="518" ht="15.75" customHeight="1" s="709"/>
    <row r="519" ht="15.75" customHeight="1" s="709"/>
    <row r="520" ht="15.75" customHeight="1" s="709"/>
    <row r="521" ht="15.75" customHeight="1" s="709"/>
    <row r="522" ht="15.75" customHeight="1" s="709"/>
    <row r="523" ht="15.75" customHeight="1" s="709"/>
    <row r="524" ht="15.75" customHeight="1" s="709"/>
    <row r="525" ht="15.75" customHeight="1" s="709"/>
    <row r="526" ht="15.75" customHeight="1" s="709"/>
    <row r="527" ht="15.75" customHeight="1" s="709"/>
    <row r="528" ht="15.75" customHeight="1" s="709"/>
    <row r="529" ht="15.75" customHeight="1" s="709"/>
    <row r="530" ht="15.75" customHeight="1" s="709"/>
    <row r="531" ht="15.75" customHeight="1" s="709"/>
    <row r="532" ht="15.75" customHeight="1" s="709"/>
    <row r="533" ht="15.75" customHeight="1" s="709"/>
    <row r="534" ht="15.75" customHeight="1" s="709"/>
    <row r="535" ht="15.75" customHeight="1" s="709"/>
    <row r="536" ht="15.75" customHeight="1" s="709"/>
    <row r="537" ht="15.75" customHeight="1" s="709"/>
    <row r="538" ht="15.75" customHeight="1" s="709"/>
    <row r="539" ht="15.75" customHeight="1" s="709"/>
    <row r="540" ht="15.75" customHeight="1" s="709"/>
    <row r="541" ht="15.75" customHeight="1" s="709"/>
    <row r="542" ht="15.75" customHeight="1" s="709"/>
    <row r="543" ht="15.75" customHeight="1" s="709"/>
    <row r="544" ht="15.75" customHeight="1" s="709"/>
    <row r="545" ht="15.75" customHeight="1" s="709"/>
    <row r="546" ht="15.75" customHeight="1" s="709"/>
    <row r="547" ht="15.75" customHeight="1" s="709"/>
    <row r="548" ht="15.75" customHeight="1" s="709"/>
    <row r="549" ht="15.75" customHeight="1" s="709"/>
    <row r="550" ht="15.75" customHeight="1" s="709"/>
    <row r="551" ht="15.75" customHeight="1" s="709"/>
    <row r="552" ht="15.75" customHeight="1" s="709"/>
    <row r="553" ht="15.75" customHeight="1" s="709"/>
    <row r="554" ht="15.75" customHeight="1" s="709"/>
    <row r="555" ht="15.75" customHeight="1" s="709"/>
    <row r="556" ht="15.75" customHeight="1" s="709"/>
    <row r="557" ht="15.75" customHeight="1" s="709"/>
    <row r="558" ht="15.75" customHeight="1" s="709"/>
    <row r="559" ht="15.75" customHeight="1" s="709"/>
    <row r="560" ht="15.75" customHeight="1" s="709"/>
    <row r="561" ht="15.75" customHeight="1" s="709"/>
    <row r="562" ht="15.75" customHeight="1" s="709"/>
    <row r="563" ht="15.75" customHeight="1" s="709"/>
    <row r="564" ht="15.75" customHeight="1" s="709"/>
    <row r="565" ht="15.75" customHeight="1" s="709"/>
    <row r="566" ht="15.75" customHeight="1" s="709"/>
    <row r="567" ht="15.75" customHeight="1" s="709"/>
    <row r="568" ht="15.75" customHeight="1" s="709"/>
    <row r="569" ht="15.75" customHeight="1" s="709"/>
    <row r="570" ht="15.75" customHeight="1" s="709"/>
    <row r="571" ht="15.75" customHeight="1" s="709"/>
    <row r="572" ht="15.75" customHeight="1" s="709"/>
    <row r="573" ht="15.75" customHeight="1" s="709"/>
    <row r="574" ht="15.75" customHeight="1" s="709"/>
    <row r="575" ht="15.75" customHeight="1" s="709"/>
    <row r="576" ht="15.75" customHeight="1" s="709"/>
    <row r="577" ht="15.75" customHeight="1" s="709"/>
    <row r="578" ht="15.75" customHeight="1" s="709"/>
    <row r="579" ht="15.75" customHeight="1" s="709"/>
    <row r="580" ht="15.75" customHeight="1" s="709"/>
    <row r="581" ht="15.75" customHeight="1" s="709"/>
    <row r="582" ht="15.75" customHeight="1" s="709"/>
    <row r="583" ht="15.75" customHeight="1" s="709"/>
    <row r="584" ht="15.75" customHeight="1" s="709"/>
    <row r="585" ht="15.75" customHeight="1" s="709"/>
    <row r="586" ht="15.75" customHeight="1" s="709"/>
    <row r="587" ht="15.75" customHeight="1" s="709"/>
    <row r="588" ht="15.75" customHeight="1" s="709"/>
    <row r="589" ht="15.75" customHeight="1" s="709"/>
    <row r="590" ht="15.75" customHeight="1" s="709"/>
    <row r="591" ht="15.75" customHeight="1" s="709"/>
    <row r="592" ht="15.75" customHeight="1" s="709"/>
    <row r="593" ht="15.75" customHeight="1" s="709"/>
    <row r="594" ht="15.75" customHeight="1" s="709"/>
    <row r="595" ht="15.75" customHeight="1" s="709"/>
    <row r="596" ht="15.75" customHeight="1" s="709"/>
    <row r="597" ht="15.75" customHeight="1" s="709"/>
    <row r="598" ht="15.75" customHeight="1" s="709"/>
    <row r="599" ht="15.75" customHeight="1" s="709"/>
    <row r="600" ht="15.75" customHeight="1" s="709"/>
    <row r="601" ht="15.75" customHeight="1" s="709"/>
    <row r="602" ht="15.75" customHeight="1" s="709"/>
    <row r="603" ht="15.75" customHeight="1" s="709"/>
    <row r="604" ht="15.75" customHeight="1" s="709"/>
    <row r="605" ht="15.75" customHeight="1" s="709"/>
    <row r="606" ht="15.75" customHeight="1" s="709"/>
    <row r="607" ht="15.75" customHeight="1" s="709"/>
    <row r="608" ht="15.75" customHeight="1" s="709"/>
    <row r="609" ht="15.75" customHeight="1" s="709"/>
    <row r="610" ht="15.75" customHeight="1" s="709"/>
    <row r="611" ht="15.75" customHeight="1" s="709"/>
    <row r="612" ht="15.75" customHeight="1" s="709"/>
    <row r="613" ht="15.75" customHeight="1" s="709"/>
    <row r="614" ht="15.75" customHeight="1" s="709"/>
    <row r="615" ht="15.75" customHeight="1" s="709"/>
    <row r="616" ht="15.75" customHeight="1" s="709"/>
    <row r="617" ht="15.75" customHeight="1" s="709"/>
    <row r="618" ht="15.75" customHeight="1" s="709"/>
    <row r="619" ht="15.75" customHeight="1" s="709"/>
    <row r="620" ht="15.75" customHeight="1" s="709"/>
    <row r="621" ht="15.75" customHeight="1" s="709"/>
    <row r="622" ht="15.75" customHeight="1" s="709"/>
    <row r="623" ht="15.75" customHeight="1" s="709"/>
    <row r="624" ht="15.75" customHeight="1" s="709"/>
    <row r="625" ht="15.75" customHeight="1" s="709"/>
    <row r="626" ht="15.75" customHeight="1" s="709"/>
    <row r="627" ht="15.75" customHeight="1" s="709"/>
    <row r="628" ht="15.75" customHeight="1" s="709"/>
    <row r="629" ht="15.75" customHeight="1" s="709"/>
    <row r="630" ht="15.75" customHeight="1" s="709"/>
    <row r="631" ht="15.75" customHeight="1" s="709"/>
    <row r="632" ht="15.75" customHeight="1" s="709"/>
    <row r="633" ht="15.75" customHeight="1" s="709"/>
    <row r="634" ht="15.75" customHeight="1" s="709"/>
    <row r="635" ht="15.75" customHeight="1" s="709"/>
    <row r="636" ht="15.75" customHeight="1" s="709"/>
    <row r="637" ht="15.75" customHeight="1" s="709"/>
    <row r="638" ht="15.75" customHeight="1" s="709"/>
    <row r="639" ht="15.75" customHeight="1" s="709"/>
    <row r="640" ht="15.75" customHeight="1" s="709"/>
    <row r="641" ht="15.75" customHeight="1" s="709"/>
    <row r="642" ht="15.75" customHeight="1" s="709"/>
    <row r="643" ht="15.75" customHeight="1" s="709"/>
    <row r="644" ht="15.75" customHeight="1" s="709"/>
    <row r="645" ht="15.75" customHeight="1" s="709"/>
    <row r="646" ht="15.75" customHeight="1" s="709"/>
    <row r="647" ht="15.75" customHeight="1" s="709"/>
    <row r="648" ht="15.75" customHeight="1" s="709"/>
    <row r="649" ht="15.75" customHeight="1" s="709"/>
    <row r="650" ht="15.75" customHeight="1" s="709"/>
    <row r="651" ht="15.75" customHeight="1" s="709"/>
    <row r="652" ht="15.75" customHeight="1" s="709"/>
    <row r="653" ht="15.75" customHeight="1" s="709"/>
    <row r="654" ht="15.75" customHeight="1" s="709"/>
    <row r="655" ht="15.75" customHeight="1" s="709"/>
    <row r="656" ht="15.75" customHeight="1" s="709"/>
    <row r="657" ht="15.75" customHeight="1" s="709"/>
    <row r="658" ht="15.75" customHeight="1" s="709"/>
    <row r="659" ht="15.75" customHeight="1" s="709"/>
    <row r="660" ht="15.75" customHeight="1" s="709"/>
    <row r="661" ht="15.75" customHeight="1" s="709"/>
    <row r="662" ht="15.75" customHeight="1" s="709"/>
    <row r="663" ht="15.75" customHeight="1" s="709"/>
    <row r="664" ht="15.75" customHeight="1" s="709"/>
    <row r="665" ht="15.75" customHeight="1" s="709"/>
    <row r="666" ht="15.75" customHeight="1" s="709"/>
    <row r="667" ht="15.75" customHeight="1" s="709"/>
    <row r="668" ht="15.75" customHeight="1" s="709"/>
    <row r="669" ht="15.75" customHeight="1" s="709"/>
    <row r="670" ht="15.75" customHeight="1" s="709"/>
    <row r="671" ht="15.75" customHeight="1" s="709"/>
    <row r="672" ht="15.75" customHeight="1" s="709"/>
    <row r="673" ht="15.75" customHeight="1" s="709"/>
    <row r="674" ht="15.75" customHeight="1" s="709"/>
    <row r="675" ht="15.75" customHeight="1" s="709"/>
    <row r="676" ht="15.75" customHeight="1" s="709"/>
    <row r="677" ht="15.75" customHeight="1" s="709"/>
    <row r="678" ht="15.75" customHeight="1" s="709"/>
    <row r="679" ht="15.75" customHeight="1" s="709"/>
    <row r="680" ht="15.75" customHeight="1" s="709"/>
    <row r="681" ht="15.75" customHeight="1" s="709"/>
    <row r="682" ht="15.75" customHeight="1" s="709"/>
    <row r="683" ht="15.75" customHeight="1" s="709"/>
    <row r="684" ht="15.75" customHeight="1" s="709"/>
    <row r="685" ht="15.75" customHeight="1" s="709"/>
    <row r="686" ht="15.75" customHeight="1" s="709"/>
    <row r="687" ht="15.75" customHeight="1" s="709"/>
    <row r="688" ht="15.75" customHeight="1" s="709"/>
    <row r="689" ht="15.75" customHeight="1" s="709"/>
    <row r="690" ht="15.75" customHeight="1" s="709"/>
    <row r="691" ht="15.75" customHeight="1" s="709"/>
    <row r="692" ht="15.75" customHeight="1" s="709"/>
    <row r="693" ht="15.75" customHeight="1" s="709"/>
    <row r="694" ht="15.75" customHeight="1" s="709"/>
    <row r="695" ht="15.75" customHeight="1" s="709"/>
    <row r="696" ht="15.75" customHeight="1" s="709"/>
    <row r="697" ht="15.75" customHeight="1" s="709"/>
    <row r="698" ht="15.75" customHeight="1" s="709"/>
    <row r="699" ht="15.75" customHeight="1" s="709"/>
    <row r="700" ht="15.75" customHeight="1" s="709"/>
    <row r="701" ht="15.75" customHeight="1" s="709"/>
    <row r="702" ht="15.75" customHeight="1" s="709"/>
    <row r="703" ht="15.75" customHeight="1" s="709"/>
    <row r="704" ht="15.75" customHeight="1" s="709"/>
    <row r="705" ht="15.75" customHeight="1" s="709"/>
    <row r="706" ht="15.75" customHeight="1" s="709"/>
    <row r="707" ht="15.75" customHeight="1" s="709"/>
    <row r="708" ht="15.75" customHeight="1" s="709"/>
    <row r="709" ht="15.75" customHeight="1" s="709"/>
    <row r="710" ht="15.75" customHeight="1" s="709"/>
    <row r="711" ht="15.75" customHeight="1" s="709"/>
    <row r="712" ht="15.75" customHeight="1" s="709"/>
    <row r="713" ht="15.75" customHeight="1" s="709"/>
    <row r="714" ht="15.75" customHeight="1" s="709"/>
    <row r="715" ht="15.75" customHeight="1" s="709"/>
    <row r="716" ht="15.75" customHeight="1" s="709"/>
    <row r="717" ht="15.75" customHeight="1" s="709"/>
    <row r="718" ht="15.75" customHeight="1" s="709"/>
    <row r="719" ht="15.75" customHeight="1" s="709"/>
    <row r="720" ht="15.75" customHeight="1" s="709"/>
    <row r="721" ht="15.75" customHeight="1" s="709"/>
    <row r="722" ht="15.75" customHeight="1" s="709"/>
    <row r="723" ht="15.75" customHeight="1" s="709"/>
    <row r="724" ht="15.75" customHeight="1" s="709"/>
    <row r="725" ht="15.75" customHeight="1" s="709"/>
    <row r="726" ht="15.75" customHeight="1" s="709"/>
    <row r="727" ht="15.75" customHeight="1" s="709"/>
    <row r="728" ht="15.75" customHeight="1" s="709"/>
    <row r="729" ht="15.75" customHeight="1" s="709"/>
    <row r="730" ht="15.75" customHeight="1" s="709"/>
    <row r="731" ht="15.75" customHeight="1" s="709"/>
    <row r="732" ht="15.75" customHeight="1" s="709"/>
    <row r="733" ht="15.75" customHeight="1" s="709"/>
    <row r="734" ht="15.75" customHeight="1" s="709"/>
    <row r="735" ht="15.75" customHeight="1" s="709"/>
    <row r="736" ht="15.75" customHeight="1" s="709"/>
    <row r="737" ht="15.75" customHeight="1" s="709"/>
    <row r="738" ht="15.75" customHeight="1" s="709"/>
    <row r="739" ht="15.75" customHeight="1" s="709"/>
    <row r="740" ht="15.75" customHeight="1" s="709"/>
    <row r="741" ht="15.75" customHeight="1" s="709"/>
    <row r="742" ht="15.75" customHeight="1" s="709"/>
    <row r="743" ht="15.75" customHeight="1" s="709"/>
    <row r="744" ht="15.75" customHeight="1" s="709"/>
    <row r="745" ht="15.75" customHeight="1" s="709"/>
    <row r="746" ht="15.75" customHeight="1" s="709"/>
    <row r="747" ht="15.75" customHeight="1" s="709"/>
    <row r="748" ht="15.75" customHeight="1" s="709"/>
    <row r="749" ht="15.75" customHeight="1" s="709"/>
    <row r="750" ht="15.75" customHeight="1" s="709"/>
    <row r="751" ht="15.75" customHeight="1" s="709"/>
    <row r="752" ht="15.75" customHeight="1" s="709"/>
    <row r="753" ht="15.75" customHeight="1" s="709"/>
    <row r="754" ht="15.75" customHeight="1" s="709"/>
    <row r="755" ht="15.75" customHeight="1" s="709"/>
    <row r="756" ht="15.75" customHeight="1" s="709"/>
    <row r="757" ht="15.75" customHeight="1" s="709"/>
    <row r="758" ht="15.75" customHeight="1" s="709"/>
    <row r="759" ht="15.75" customHeight="1" s="709"/>
    <row r="760" ht="15.75" customHeight="1" s="709"/>
    <row r="761" ht="15.75" customHeight="1" s="709"/>
    <row r="762" ht="15.75" customHeight="1" s="709"/>
    <row r="763" ht="15.75" customHeight="1" s="709"/>
    <row r="764" ht="15.75" customHeight="1" s="709"/>
    <row r="765" ht="15.75" customHeight="1" s="709"/>
    <row r="766" ht="15.75" customHeight="1" s="709"/>
    <row r="767" ht="15.75" customHeight="1" s="709"/>
    <row r="768" ht="15.75" customHeight="1" s="709"/>
    <row r="769" ht="15.75" customHeight="1" s="709"/>
    <row r="770" ht="15.75" customHeight="1" s="709"/>
    <row r="771" ht="15.75" customHeight="1" s="709"/>
    <row r="772" ht="15.75" customHeight="1" s="709"/>
    <row r="773" ht="15.75" customHeight="1" s="709"/>
    <row r="774" ht="15.75" customHeight="1" s="709"/>
    <row r="775" ht="15.75" customHeight="1" s="709"/>
    <row r="776" ht="15.75" customHeight="1" s="709"/>
    <row r="777" ht="15.75" customHeight="1" s="709"/>
    <row r="778" ht="15.75" customHeight="1" s="709"/>
    <row r="779" ht="15.75" customHeight="1" s="709"/>
    <row r="780" ht="15.75" customHeight="1" s="709"/>
    <row r="781" ht="15.75" customHeight="1" s="709"/>
    <row r="782" ht="15.75" customHeight="1" s="709"/>
    <row r="783" ht="15.75" customHeight="1" s="709"/>
    <row r="784" ht="15.75" customHeight="1" s="709"/>
    <row r="785" ht="15.75" customHeight="1" s="709"/>
    <row r="786" ht="15.75" customHeight="1" s="709"/>
    <row r="787" ht="15.75" customHeight="1" s="709"/>
    <row r="788" ht="15.75" customHeight="1" s="709"/>
    <row r="789" ht="15.75" customHeight="1" s="709"/>
    <row r="790" ht="15.75" customHeight="1" s="709"/>
    <row r="791" ht="15.75" customHeight="1" s="709"/>
    <row r="792" ht="15.75" customHeight="1" s="709"/>
    <row r="793" ht="15.75" customHeight="1" s="709"/>
    <row r="794" ht="15.75" customHeight="1" s="709"/>
    <row r="795" ht="15.75" customHeight="1" s="709"/>
    <row r="796" ht="15.75" customHeight="1" s="709"/>
    <row r="797" ht="15.75" customHeight="1" s="709"/>
    <row r="798" ht="15.75" customHeight="1" s="709"/>
    <row r="799" ht="15.75" customHeight="1" s="709"/>
    <row r="800" ht="15.75" customHeight="1" s="709"/>
    <row r="801" ht="15.75" customHeight="1" s="709"/>
    <row r="802" ht="15.75" customHeight="1" s="709"/>
    <row r="803" ht="15.75" customHeight="1" s="709"/>
    <row r="804" ht="15.75" customHeight="1" s="709"/>
    <row r="805" ht="15.75" customHeight="1" s="709"/>
    <row r="806" ht="15.75" customHeight="1" s="709"/>
    <row r="807" ht="15.75" customHeight="1" s="709"/>
    <row r="808" ht="15.75" customHeight="1" s="709"/>
    <row r="809" ht="15.75" customHeight="1" s="709"/>
    <row r="810" ht="15.75" customHeight="1" s="709"/>
    <row r="811" ht="15.75" customHeight="1" s="709"/>
    <row r="812" ht="15.75" customHeight="1" s="709"/>
    <row r="813" ht="15.75" customHeight="1" s="709"/>
    <row r="814" ht="15.75" customHeight="1" s="709"/>
    <row r="815" ht="15.75" customHeight="1" s="709"/>
    <row r="816" ht="15.75" customHeight="1" s="709"/>
    <row r="817" ht="15.75" customHeight="1" s="709"/>
    <row r="818" ht="15.75" customHeight="1" s="709"/>
    <row r="819" ht="15.75" customHeight="1" s="709"/>
    <row r="820" ht="15.75" customHeight="1" s="709"/>
    <row r="821" ht="15.75" customHeight="1" s="709"/>
    <row r="822" ht="15.75" customHeight="1" s="709"/>
    <row r="823" ht="15.75" customHeight="1" s="709"/>
    <row r="824" ht="15.75" customHeight="1" s="709"/>
    <row r="825" ht="15.75" customHeight="1" s="709"/>
    <row r="826" ht="15.75" customHeight="1" s="709"/>
    <row r="827" ht="15.75" customHeight="1" s="709"/>
    <row r="828" ht="15.75" customHeight="1" s="709"/>
    <row r="829" ht="15.75" customHeight="1" s="709"/>
    <row r="830" ht="15.75" customHeight="1" s="709"/>
    <row r="831" ht="15.75" customHeight="1" s="709"/>
    <row r="832" ht="15.75" customHeight="1" s="709"/>
    <row r="833" ht="15.75" customHeight="1" s="709"/>
    <row r="834" ht="15.75" customHeight="1" s="709"/>
    <row r="835" ht="15.75" customHeight="1" s="709"/>
    <row r="836" ht="15.75" customHeight="1" s="709"/>
    <row r="837" ht="15.75" customHeight="1" s="709"/>
    <row r="838" ht="15.75" customHeight="1" s="709"/>
    <row r="839" ht="15.75" customHeight="1" s="709"/>
    <row r="840" ht="15.75" customHeight="1" s="709"/>
    <row r="841" ht="15.75" customHeight="1" s="709"/>
    <row r="842" ht="15.75" customHeight="1" s="709"/>
    <row r="843" ht="15.75" customHeight="1" s="709"/>
    <row r="844" ht="15.75" customHeight="1" s="709"/>
    <row r="845" ht="15.75" customHeight="1" s="709"/>
    <row r="846" ht="15.75" customHeight="1" s="709"/>
    <row r="847" ht="15.75" customHeight="1" s="709"/>
    <row r="848" ht="15.75" customHeight="1" s="709"/>
    <row r="849" ht="15.75" customHeight="1" s="709"/>
    <row r="850" ht="15.75" customHeight="1" s="709"/>
    <row r="851" ht="15.75" customHeight="1" s="709"/>
    <row r="852" ht="15.75" customHeight="1" s="709"/>
    <row r="853" ht="15.75" customHeight="1" s="709"/>
    <row r="854" ht="15.75" customHeight="1" s="709"/>
    <row r="855" ht="15.75" customHeight="1" s="709"/>
    <row r="856" ht="15.75" customHeight="1" s="709"/>
    <row r="857" ht="15.75" customHeight="1" s="709"/>
    <row r="858" ht="15.75" customHeight="1" s="709"/>
    <row r="859" ht="15.75" customHeight="1" s="709"/>
    <row r="860" ht="15.75" customHeight="1" s="709"/>
    <row r="861" ht="15.75" customHeight="1" s="709"/>
    <row r="862" ht="15.75" customHeight="1" s="709"/>
    <row r="863" ht="15.75" customHeight="1" s="709"/>
    <row r="864" ht="15.75" customHeight="1" s="709"/>
    <row r="865" ht="15.75" customHeight="1" s="709"/>
    <row r="866" ht="15.75" customHeight="1" s="709"/>
    <row r="867" ht="15.75" customHeight="1" s="709"/>
    <row r="868" ht="15.75" customHeight="1" s="709"/>
    <row r="869" ht="15.75" customHeight="1" s="709"/>
    <row r="870" ht="15.75" customHeight="1" s="709"/>
    <row r="871" ht="15.75" customHeight="1" s="709"/>
    <row r="872" ht="15.75" customHeight="1" s="709"/>
    <row r="873" ht="15.75" customHeight="1" s="709"/>
    <row r="874" ht="15.75" customHeight="1" s="709"/>
    <row r="875" ht="15.75" customHeight="1" s="709"/>
    <row r="876" ht="15.75" customHeight="1" s="709"/>
    <row r="877" ht="15.75" customHeight="1" s="709"/>
    <row r="878" ht="15.75" customHeight="1" s="709"/>
    <row r="879" ht="15.75" customHeight="1" s="709"/>
    <row r="880" ht="15.75" customHeight="1" s="709"/>
    <row r="881" ht="15.75" customHeight="1" s="709"/>
    <row r="882" ht="15.75" customHeight="1" s="709"/>
    <row r="883" ht="15.75" customHeight="1" s="709"/>
    <row r="884" ht="15.75" customHeight="1" s="709"/>
    <row r="885" ht="15.75" customHeight="1" s="709"/>
    <row r="886" ht="15.75" customHeight="1" s="709"/>
    <row r="887" ht="15.75" customHeight="1" s="709"/>
    <row r="888" ht="15.75" customHeight="1" s="709"/>
    <row r="889" ht="15.75" customHeight="1" s="709"/>
    <row r="890" ht="15.75" customHeight="1" s="709"/>
    <row r="891" ht="15.75" customHeight="1" s="709"/>
    <row r="892" ht="15.75" customHeight="1" s="709"/>
    <row r="893" ht="15.75" customHeight="1" s="709"/>
    <row r="894" ht="15.75" customHeight="1" s="709"/>
    <row r="895" ht="15.75" customHeight="1" s="709"/>
    <row r="896" ht="15.75" customHeight="1" s="709"/>
    <row r="897" ht="15.75" customHeight="1" s="709"/>
    <row r="898" ht="15.75" customHeight="1" s="709"/>
    <row r="899" ht="15.75" customHeight="1" s="709"/>
    <row r="900" ht="15.75" customHeight="1" s="709"/>
    <row r="901" ht="15.75" customHeight="1" s="709"/>
    <row r="902" ht="15.75" customHeight="1" s="709"/>
    <row r="903" ht="15.75" customHeight="1" s="709"/>
    <row r="904" ht="15.75" customHeight="1" s="709"/>
    <row r="905" ht="15.75" customHeight="1" s="709"/>
    <row r="906" ht="15.75" customHeight="1" s="709"/>
    <row r="907" ht="15.75" customHeight="1" s="709"/>
    <row r="908" ht="15.75" customHeight="1" s="709"/>
    <row r="909" ht="15.75" customHeight="1" s="709"/>
    <row r="910" ht="15.75" customHeight="1" s="709"/>
    <row r="911" ht="15.75" customHeight="1" s="709"/>
    <row r="912" ht="15.75" customHeight="1" s="709"/>
    <row r="913" ht="15.75" customHeight="1" s="709"/>
    <row r="914" ht="15.75" customHeight="1" s="709"/>
    <row r="915" ht="15.75" customHeight="1" s="709"/>
    <row r="916" ht="15.75" customHeight="1" s="709"/>
    <row r="917" ht="15.75" customHeight="1" s="709"/>
    <row r="918" ht="15.75" customHeight="1" s="709"/>
    <row r="919" ht="15.75" customHeight="1" s="709"/>
    <row r="920" ht="15.75" customHeight="1" s="709"/>
    <row r="921" ht="15.75" customHeight="1" s="709"/>
    <row r="922" ht="15.75" customHeight="1" s="709"/>
    <row r="923" ht="15.75" customHeight="1" s="709"/>
    <row r="924" ht="15.75" customHeight="1" s="709"/>
    <row r="925" ht="15.75" customHeight="1" s="709"/>
    <row r="926" ht="15.75" customHeight="1" s="709"/>
    <row r="927" ht="15.75" customHeight="1" s="709"/>
    <row r="928" ht="15.75" customHeight="1" s="709"/>
    <row r="929" ht="15.75" customHeight="1" s="709"/>
    <row r="930" ht="15.75" customHeight="1" s="709"/>
    <row r="931" ht="15.75" customHeight="1" s="709"/>
    <row r="932" ht="15.75" customHeight="1" s="709"/>
    <row r="933" ht="15.75" customHeight="1" s="709"/>
    <row r="934" ht="15.75" customHeight="1" s="709"/>
    <row r="935" ht="15.75" customHeight="1" s="709"/>
    <row r="936" ht="15.75" customHeight="1" s="709"/>
    <row r="937" ht="15.75" customHeight="1" s="709"/>
    <row r="938" ht="15.75" customHeight="1" s="709"/>
    <row r="939" ht="15.75" customHeight="1" s="709"/>
    <row r="940" ht="15.75" customHeight="1" s="709"/>
    <row r="941" ht="15.75" customHeight="1" s="709"/>
    <row r="942" ht="15.75" customHeight="1" s="709"/>
    <row r="943" ht="15.75" customHeight="1" s="709"/>
    <row r="944" ht="15.75" customHeight="1" s="709"/>
    <row r="945" ht="15.75" customHeight="1" s="709"/>
    <row r="946" ht="15.75" customHeight="1" s="709"/>
    <row r="947" ht="15.75" customHeight="1" s="709"/>
    <row r="948" ht="15.75" customHeight="1" s="709"/>
    <row r="949" ht="15.75" customHeight="1" s="709"/>
    <row r="950" ht="15.75" customHeight="1" s="709"/>
    <row r="951" ht="15.75" customHeight="1" s="709"/>
    <row r="952" ht="15.75" customHeight="1" s="709"/>
    <row r="953" ht="15.75" customHeight="1" s="709"/>
    <row r="954" ht="15.75" customHeight="1" s="709"/>
    <row r="955" ht="15.75" customHeight="1" s="709"/>
    <row r="956" ht="15.75" customHeight="1" s="709"/>
    <row r="957" ht="15.75" customHeight="1" s="709"/>
    <row r="958" ht="15.75" customHeight="1" s="709"/>
    <row r="959" ht="15.75" customHeight="1" s="709"/>
    <row r="960" ht="15.75" customHeight="1" s="709"/>
    <row r="961" ht="15.75" customHeight="1" s="709"/>
    <row r="962" ht="15.75" customHeight="1" s="709"/>
    <row r="963" ht="15.75" customHeight="1" s="709"/>
    <row r="964" ht="15.75" customHeight="1" s="709"/>
    <row r="965" ht="15.75" customHeight="1" s="709"/>
    <row r="966" ht="15.75" customHeight="1" s="709"/>
    <row r="967" ht="15.75" customHeight="1" s="709"/>
    <row r="968" ht="15.75" customHeight="1" s="709"/>
    <row r="969" ht="15.75" customHeight="1" s="709"/>
    <row r="970" ht="15.75" customHeight="1" s="709"/>
    <row r="971" ht="15.75" customHeight="1" s="709"/>
    <row r="972" ht="15.75" customHeight="1" s="709"/>
    <row r="973" ht="15.75" customHeight="1" s="709"/>
    <row r="974" ht="15.75" customHeight="1" s="709"/>
    <row r="975" ht="15.75" customHeight="1" s="709"/>
    <row r="976" ht="15.75" customHeight="1" s="709"/>
    <row r="977" ht="15.75" customHeight="1" s="709"/>
    <row r="978" ht="15.75" customHeight="1" s="709"/>
    <row r="979" ht="15.75" customHeight="1" s="709"/>
    <row r="980" ht="15.75" customHeight="1" s="709"/>
    <row r="981" ht="15.75" customHeight="1" s="709"/>
    <row r="982" ht="15.75" customHeight="1" s="709"/>
    <row r="983" ht="15.75" customHeight="1" s="709"/>
    <row r="984" ht="15.75" customHeight="1" s="709"/>
    <row r="985" ht="15.75" customHeight="1" s="709"/>
    <row r="986" ht="15.75" customHeight="1" s="709"/>
    <row r="987" ht="15.75" customHeight="1" s="709"/>
    <row r="988" ht="15.75" customHeight="1" s="709"/>
    <row r="989" ht="15.75" customHeight="1" s="709"/>
    <row r="990" ht="15.75" customHeight="1" s="709"/>
    <row r="991" ht="15.75" customHeight="1" s="709"/>
    <row r="992" ht="15.75" customHeight="1" s="709"/>
    <row r="993" ht="15.75" customHeight="1" s="709"/>
    <row r="994" ht="15.75" customHeight="1" s="709"/>
    <row r="995" ht="15.75" customHeight="1" s="709"/>
    <row r="996" ht="15.75" customHeight="1" s="709"/>
    <row r="997" ht="15.75" customHeight="1" s="709"/>
    <row r="998" ht="15.75" customHeight="1" s="709"/>
    <row r="999" ht="15.75" customHeight="1" s="709"/>
    <row r="1000" ht="15.75" customHeight="1" s="70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Bryan Thornton</dc:creator>
  <dcterms:created xsi:type="dcterms:W3CDTF">2018-06-04T17:14:08Z</dcterms:created>
  <dcterms:modified xsi:type="dcterms:W3CDTF">2022-06-10T04:00:26Z</dcterms:modified>
</cp:coreProperties>
</file>