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/>
  <mc:AlternateContent xmlns:mc="http://schemas.openxmlformats.org/markup-compatibility/2006">
    <mc:Choice Requires="x15">
      <x15ac:absPath xmlns:x15ac="http://schemas.microsoft.com/office/spreadsheetml/2010/11/ac" url="E:\Businesstoys\"/>
    </mc:Choice>
  </mc:AlternateContent>
  <xr:revisionPtr revIDLastSave="0" documentId="8_{820CE2DE-A58C-40C1-A07C-2AE95EB7329B}" xr6:coauthVersionLast="47" xr6:coauthVersionMax="47" xr10:uidLastSave="{00000000-0000-0000-0000-000000000000}"/>
  <bookViews>
    <workbookView xWindow="-108" yWindow="-108" windowWidth="23256" windowHeight="12720" tabRatio="500" xr2:uid="{00000000-000D-0000-FFFF-FFFF00000000}"/>
  </bookViews>
  <sheets>
    <sheet name="Data" sheetId="9" r:id="rId1"/>
    <sheet name="Dashboard" sheetId="10" r:id="rId2"/>
    <sheet name="Tables" sheetId="11" r:id="rId3"/>
  </sheets>
  <definedNames>
    <definedName name="_xlnm._FilterDatabase" localSheetId="2" hidden="1">Tables!$D$3:$E$24</definedName>
  </definedNames>
  <calcPr calcId="181029"/>
  <pivotCaches>
    <pivotCache cacheId="2" r:id="rId4"/>
  </pivotCaches>
</workbook>
</file>

<file path=xl/calcChain.xml><?xml version="1.0" encoding="utf-8"?>
<calcChain xmlns="http://schemas.openxmlformats.org/spreadsheetml/2006/main">
  <c r="J15" i="9" l="1"/>
  <c r="H8" i="9"/>
  <c r="H15" i="9"/>
  <c r="E4" i="9"/>
  <c r="F4" i="9" s="1"/>
  <c r="E5" i="9"/>
  <c r="F5" i="9" s="1"/>
  <c r="E6" i="9"/>
  <c r="F6" i="9" s="1"/>
  <c r="E8" i="9"/>
  <c r="F8" i="9" s="1"/>
  <c r="E9" i="9"/>
  <c r="F9" i="9" s="1"/>
  <c r="E10" i="9"/>
  <c r="F10" i="9" s="1"/>
  <c r="E12" i="9"/>
  <c r="F12" i="9" s="1"/>
  <c r="E13" i="9"/>
  <c r="F13" i="9" s="1"/>
  <c r="E14" i="9"/>
  <c r="F14" i="9" s="1"/>
  <c r="E16" i="9"/>
  <c r="F16" i="9" s="1"/>
  <c r="E17" i="9"/>
  <c r="F17" i="9" s="1"/>
  <c r="E18" i="9"/>
  <c r="F18" i="9" s="1"/>
  <c r="D3" i="9"/>
  <c r="E3" i="9" s="1"/>
  <c r="F3" i="9" s="1"/>
  <c r="D4" i="9"/>
  <c r="D5" i="9"/>
  <c r="D6" i="9"/>
  <c r="D7" i="9"/>
  <c r="E7" i="9" s="1"/>
  <c r="F7" i="9" s="1"/>
  <c r="D8" i="9"/>
  <c r="D9" i="9"/>
  <c r="D10" i="9"/>
  <c r="D11" i="9"/>
  <c r="E11" i="9" s="1"/>
  <c r="F11" i="9" s="1"/>
  <c r="D12" i="9"/>
  <c r="D13" i="9"/>
  <c r="D14" i="9"/>
  <c r="D15" i="9"/>
  <c r="E15" i="9" s="1"/>
  <c r="F15" i="9" s="1"/>
  <c r="D16" i="9"/>
  <c r="D17" i="9"/>
  <c r="D18" i="9"/>
  <c r="D19" i="9"/>
  <c r="E19" i="9" s="1"/>
  <c r="F19" i="9" s="1"/>
  <c r="D20" i="9"/>
  <c r="E20" i="9" s="1"/>
  <c r="F20" i="9" s="1"/>
  <c r="D21" i="9"/>
  <c r="E21" i="9" s="1"/>
  <c r="F21" i="9" s="1"/>
  <c r="D2" i="9"/>
  <c r="E2" i="9" s="1"/>
  <c r="F2" i="9" s="1"/>
  <c r="F71" i="9"/>
  <c r="C47" i="9"/>
  <c r="C87" i="9" s="1"/>
  <c r="E39" i="9"/>
  <c r="D39" i="9"/>
  <c r="E38" i="9"/>
  <c r="D38" i="9"/>
  <c r="E36" i="9"/>
  <c r="D36" i="9"/>
  <c r="E35" i="9"/>
  <c r="D35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H6" i="9" l="1"/>
</calcChain>
</file>

<file path=xl/sharedStrings.xml><?xml version="1.0" encoding="utf-8"?>
<sst xmlns="http://schemas.openxmlformats.org/spreadsheetml/2006/main" count="196" uniqueCount="124">
  <si>
    <t>Employee Count</t>
  </si>
  <si>
    <t>Store ID</t>
  </si>
  <si>
    <t>BANG-C10-SS1</t>
  </si>
  <si>
    <t>BANG-C10-SS2</t>
  </si>
  <si>
    <t>BANG-C10-SS3</t>
  </si>
  <si>
    <t>BANG-C10-SS4</t>
  </si>
  <si>
    <t>BANG-C10-SS5</t>
  </si>
  <si>
    <t>BANG-C10-SS6</t>
  </si>
  <si>
    <t>BANG-C10-SS7</t>
  </si>
  <si>
    <t>BANG-C10-SS8</t>
  </si>
  <si>
    <t>BANG-C10-SS9</t>
  </si>
  <si>
    <t>BANG-C10-SS10</t>
  </si>
  <si>
    <t>BANG-C10-SS11</t>
  </si>
  <si>
    <t>BANG-C10-SS12</t>
  </si>
  <si>
    <t>BANG-C10-SS13</t>
  </si>
  <si>
    <t>BANG-C10-SS14</t>
  </si>
  <si>
    <t>BANG-C10-SS15</t>
  </si>
  <si>
    <t>BANG-C10-SS16</t>
  </si>
  <si>
    <t>BANG-C10-SS17</t>
  </si>
  <si>
    <t>BANG-C10-SS18</t>
  </si>
  <si>
    <t>BANG-C10-SS19</t>
  </si>
  <si>
    <t>BANG-C10-SS20</t>
  </si>
  <si>
    <t>Daily Store Revenue</t>
  </si>
  <si>
    <t>Minimum</t>
  </si>
  <si>
    <t>Quartile1</t>
  </si>
  <si>
    <t>Mean/Average</t>
  </si>
  <si>
    <t>Median</t>
  </si>
  <si>
    <t>Quartile3</t>
  </si>
  <si>
    <t>Maximum</t>
  </si>
  <si>
    <t>Mode</t>
  </si>
  <si>
    <t>variance</t>
  </si>
  <si>
    <t>Standard deviation</t>
  </si>
  <si>
    <t>kurtosis</t>
  </si>
  <si>
    <t>skewness</t>
  </si>
  <si>
    <t>No freq occuring value</t>
  </si>
  <si>
    <t>Kurt of employee is platy. It shows data is widely distributed.</t>
  </si>
  <si>
    <t>Skew is moderate -ve skewed.</t>
  </si>
  <si>
    <t>skew is approx normal dist.</t>
  </si>
  <si>
    <t>Note:</t>
  </si>
  <si>
    <t>Since the Employee &amp; revenue have diff relation, we go for kurt and skew.</t>
  </si>
  <si>
    <t>Row Labels</t>
  </si>
  <si>
    <t>Grand Total</t>
  </si>
  <si>
    <t>Sum of Employee Count</t>
  </si>
  <si>
    <t>Sum of Daily Store Revenue</t>
  </si>
  <si>
    <t>Distinct Count of Daily Store Revenue</t>
  </si>
  <si>
    <t>Kurt of employee is mesokurt. It shows data is widely distributed.</t>
  </si>
  <si>
    <t>Relationship study</t>
  </si>
  <si>
    <t>Correlation</t>
  </si>
  <si>
    <t>It helps understanding relationship b/w two variables.</t>
  </si>
  <si>
    <t>Dependent variable</t>
  </si>
  <si>
    <t>Independent variable</t>
  </si>
  <si>
    <t>eg. Parents</t>
  </si>
  <si>
    <t>eg. Child</t>
  </si>
  <si>
    <t>Note: Dependent var always depends on independent var.</t>
  </si>
  <si>
    <t>Types of corr.</t>
  </si>
  <si>
    <t>If one increases then other increases and vice versa.</t>
  </si>
  <si>
    <t>If one decreases then other increases and vice versa.</t>
  </si>
  <si>
    <t>positive corr</t>
  </si>
  <si>
    <t>negative corr</t>
  </si>
  <si>
    <t>No corr./ zero corr</t>
  </si>
  <si>
    <t>A</t>
  </si>
  <si>
    <t>B</t>
  </si>
  <si>
    <t>Same dirn.</t>
  </si>
  <si>
    <t>Opp dirn.</t>
  </si>
  <si>
    <t>Eg.</t>
  </si>
  <si>
    <t xml:space="preserve">No movement </t>
  </si>
  <si>
    <t>One doesn’t affect other in any manner.</t>
  </si>
  <si>
    <t>X-axis have independent var</t>
  </si>
  <si>
    <t>y have dependent var</t>
  </si>
  <si>
    <t>Based on past data, analyze future.</t>
  </si>
  <si>
    <t>Predictive modelling/ Analytics</t>
  </si>
  <si>
    <t>Regression</t>
  </si>
  <si>
    <t>It tells strength in relationship bw two var.</t>
  </si>
  <si>
    <t>M = slope/coefficient</t>
  </si>
  <si>
    <t>X = independent</t>
  </si>
  <si>
    <t>Y = dependent</t>
  </si>
  <si>
    <t>Y = mX+C</t>
  </si>
  <si>
    <t>C = constant/ intercept</t>
  </si>
  <si>
    <t>Emp count</t>
  </si>
  <si>
    <t>?</t>
  </si>
  <si>
    <t>Problem:</t>
  </si>
  <si>
    <t>Predicted Revenue gen.</t>
  </si>
  <si>
    <t>The point where reg line intercept with yaxix, that point</t>
  </si>
  <si>
    <t>is known as constant.</t>
  </si>
  <si>
    <t>slope</t>
  </si>
  <si>
    <t>1135*1</t>
  </si>
  <si>
    <t>1 here is delievery boy. Same for others</t>
  </si>
  <si>
    <t>Here slope is talking about total rev gen by per employee contribution.</t>
  </si>
  <si>
    <t>Evaluation of predictive model</t>
  </si>
  <si>
    <t>Check whethermodel should accepted or rejected.</t>
  </si>
  <si>
    <t>R Square</t>
  </si>
  <si>
    <t>Root mean square error</t>
  </si>
  <si>
    <t>Based on below parameters:</t>
  </si>
  <si>
    <t>R sq standards</t>
  </si>
  <si>
    <t>&gt; 50%</t>
  </si>
  <si>
    <t>Go with the model</t>
  </si>
  <si>
    <t>drop the model</t>
  </si>
  <si>
    <t>&lt;50%</t>
  </si>
  <si>
    <t>73% independent var represent dependent var.</t>
  </si>
  <si>
    <t>Rsq value</t>
  </si>
  <si>
    <t>Root mean square error(RMSE)</t>
  </si>
  <si>
    <t>Predicted revenue</t>
  </si>
  <si>
    <t>Residuals</t>
  </si>
  <si>
    <t>Sqr. Residuals</t>
  </si>
  <si>
    <t>Mean squared error</t>
  </si>
  <si>
    <t>Avg actual revenue</t>
  </si>
  <si>
    <t>RMSE%</t>
  </si>
  <si>
    <t>RMSE should low always.</t>
  </si>
  <si>
    <t>Avg. of predicted squared residuals</t>
  </si>
  <si>
    <t>Cause</t>
  </si>
  <si>
    <t>Effect</t>
  </si>
  <si>
    <t>Dependent</t>
  </si>
  <si>
    <t>Independent</t>
  </si>
  <si>
    <t>Corr(X,Y)=Corr(Y,X)??</t>
  </si>
  <si>
    <t>eg</t>
  </si>
  <si>
    <t>X</t>
  </si>
  <si>
    <t>Y</t>
  </si>
  <si>
    <t>Corr(x,y)</t>
  </si>
  <si>
    <t>Corr(y,x)</t>
  </si>
  <si>
    <t>It helps to understand total error which model can possibly make. To what extent a model can go wrong.</t>
  </si>
  <si>
    <r>
      <t xml:space="preserve">Whether independent var is able to predict depend then accept else reject. </t>
    </r>
    <r>
      <rPr>
        <sz val="12"/>
        <rFont val="Calibri"/>
        <family val="2"/>
        <scheme val="minor"/>
      </rPr>
      <t>R square is square of correlation value.</t>
    </r>
  </si>
  <si>
    <t>R-squared measures how much prediction error we eliminated.</t>
  </si>
  <si>
    <t>How much independent var able to predict dependent var.</t>
  </si>
  <si>
    <t>R sq value is 73% means the independent var is able to represent 73% of dependent var properly.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</si>
</sst>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21242C"/>
      <name val="Corbe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0" fillId="0" borderId="0" xfId="0" applyNumberForma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" fillId="4" borderId="0" xfId="0" applyFont="1" applyFill="1" applyAlignment="1">
      <alignment wrapText="1"/>
    </xf>
    <xf numFmtId="0" fontId="1" fillId="0" borderId="0" xfId="0" applyFont="1"/>
    <xf numFmtId="9" fontId="0" fillId="0" borderId="0" xfId="1" applyFont="1"/>
    <xf numFmtId="0" fontId="0" fillId="0" borderId="0" xfId="0" applyAlignment="1"/>
    <xf numFmtId="0" fontId="0" fillId="4" borderId="0" xfId="0" applyFill="1"/>
    <xf numFmtId="0" fontId="0" fillId="2" borderId="0" xfId="0" applyFill="1"/>
    <xf numFmtId="1" fontId="0" fillId="0" borderId="2" xfId="0" applyNumberForma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Alignment="1">
      <alignment vertical="center" wrapText="1"/>
    </xf>
    <xf numFmtId="0" fontId="0" fillId="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FF71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  <a:r>
              <a:rPr lang="en-IN" baseline="0"/>
              <a:t> store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57814472735673"/>
                  <c:y val="-0.126641414141414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Data!$B$2:$B$21</c:f>
              <c:numCache>
                <c:formatCode>0</c:formatCode>
                <c:ptCount val="20"/>
                <c:pt idx="0">
                  <c:v>41</c:v>
                </c:pt>
                <c:pt idx="1">
                  <c:v>50</c:v>
                </c:pt>
                <c:pt idx="2">
                  <c:v>41</c:v>
                </c:pt>
                <c:pt idx="3">
                  <c:v>58</c:v>
                </c:pt>
                <c:pt idx="4">
                  <c:v>66</c:v>
                </c:pt>
                <c:pt idx="5">
                  <c:v>33</c:v>
                </c:pt>
                <c:pt idx="6">
                  <c:v>83</c:v>
                </c:pt>
                <c:pt idx="7">
                  <c:v>41</c:v>
                </c:pt>
                <c:pt idx="8">
                  <c:v>58</c:v>
                </c:pt>
                <c:pt idx="9">
                  <c:v>58</c:v>
                </c:pt>
                <c:pt idx="10">
                  <c:v>83</c:v>
                </c:pt>
                <c:pt idx="11">
                  <c:v>98</c:v>
                </c:pt>
                <c:pt idx="12">
                  <c:v>66</c:v>
                </c:pt>
                <c:pt idx="13">
                  <c:v>83</c:v>
                </c:pt>
                <c:pt idx="14">
                  <c:v>41</c:v>
                </c:pt>
                <c:pt idx="15">
                  <c:v>58</c:v>
                </c:pt>
                <c:pt idx="16">
                  <c:v>66</c:v>
                </c:pt>
                <c:pt idx="17">
                  <c:v>75</c:v>
                </c:pt>
                <c:pt idx="18">
                  <c:v>83</c:v>
                </c:pt>
                <c:pt idx="19">
                  <c:v>89</c:v>
                </c:pt>
              </c:numCache>
            </c:numRef>
          </c:xVal>
          <c:yVal>
            <c:numRef>
              <c:f>Data!$C$2:$C$21</c:f>
              <c:numCache>
                <c:formatCode>General</c:formatCode>
                <c:ptCount val="20"/>
                <c:pt idx="0">
                  <c:v>240060</c:v>
                </c:pt>
                <c:pt idx="1">
                  <c:v>276950</c:v>
                </c:pt>
                <c:pt idx="2">
                  <c:v>267980</c:v>
                </c:pt>
                <c:pt idx="3">
                  <c:v>290490</c:v>
                </c:pt>
                <c:pt idx="4">
                  <c:v>312040</c:v>
                </c:pt>
                <c:pt idx="5">
                  <c:v>243020</c:v>
                </c:pt>
                <c:pt idx="6">
                  <c:v>296790</c:v>
                </c:pt>
                <c:pt idx="7">
                  <c:v>254030</c:v>
                </c:pt>
                <c:pt idx="8">
                  <c:v>270010</c:v>
                </c:pt>
                <c:pt idx="9">
                  <c:v>300040</c:v>
                </c:pt>
                <c:pt idx="10">
                  <c:v>294540</c:v>
                </c:pt>
                <c:pt idx="11">
                  <c:v>324050</c:v>
                </c:pt>
                <c:pt idx="12">
                  <c:v>283300</c:v>
                </c:pt>
                <c:pt idx="13">
                  <c:v>310440</c:v>
                </c:pt>
                <c:pt idx="14">
                  <c:v>245600</c:v>
                </c:pt>
                <c:pt idx="15">
                  <c:v>300590</c:v>
                </c:pt>
                <c:pt idx="16">
                  <c:v>304950</c:v>
                </c:pt>
                <c:pt idx="17">
                  <c:v>294050</c:v>
                </c:pt>
                <c:pt idx="18">
                  <c:v>310030</c:v>
                </c:pt>
                <c:pt idx="19">
                  <c:v>303480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0-4070-9EA4-7B0AB3BF8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272784"/>
        <c:axId val="843279024"/>
      </c:scatterChart>
      <c:valAx>
        <c:axId val="84327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79024"/>
        <c:crosses val="autoZero"/>
        <c:crossBetween val="midCat"/>
      </c:valAx>
      <c:valAx>
        <c:axId val="8432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7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(Recovered) Linear.xlsx]Tables!PivotTable1</c:name>
    <c:fmtId val="4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of employees in bang outlets.</a:t>
            </a:r>
            <a:endParaRPr lang="en-US"/>
          </a:p>
        </c:rich>
      </c:tx>
      <c:layout>
        <c:manualLayout>
          <c:xMode val="edge"/>
          <c:yMode val="edge"/>
          <c:x val="0.19913888888888889"/>
          <c:y val="0.10546077573636629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Tables!$B$2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Tables!$A$3:$A$23</c:f>
              <c:strCache>
                <c:ptCount val="20"/>
                <c:pt idx="0">
                  <c:v>BANG-C10-SS1</c:v>
                </c:pt>
                <c:pt idx="1">
                  <c:v>BANG-C10-SS10</c:v>
                </c:pt>
                <c:pt idx="2">
                  <c:v>BANG-C10-SS11</c:v>
                </c:pt>
                <c:pt idx="3">
                  <c:v>BANG-C10-SS12</c:v>
                </c:pt>
                <c:pt idx="4">
                  <c:v>BANG-C10-SS13</c:v>
                </c:pt>
                <c:pt idx="5">
                  <c:v>BANG-C10-SS14</c:v>
                </c:pt>
                <c:pt idx="6">
                  <c:v>BANG-C10-SS15</c:v>
                </c:pt>
                <c:pt idx="7">
                  <c:v>BANG-C10-SS16</c:v>
                </c:pt>
                <c:pt idx="8">
                  <c:v>BANG-C10-SS17</c:v>
                </c:pt>
                <c:pt idx="9">
                  <c:v>BANG-C10-SS18</c:v>
                </c:pt>
                <c:pt idx="10">
                  <c:v>BANG-C10-SS19</c:v>
                </c:pt>
                <c:pt idx="11">
                  <c:v>BANG-C10-SS2</c:v>
                </c:pt>
                <c:pt idx="12">
                  <c:v>BANG-C10-SS20</c:v>
                </c:pt>
                <c:pt idx="13">
                  <c:v>BANG-C10-SS3</c:v>
                </c:pt>
                <c:pt idx="14">
                  <c:v>BANG-C10-SS4</c:v>
                </c:pt>
                <c:pt idx="15">
                  <c:v>BANG-C10-SS5</c:v>
                </c:pt>
                <c:pt idx="16">
                  <c:v>BANG-C10-SS6</c:v>
                </c:pt>
                <c:pt idx="17">
                  <c:v>BANG-C10-SS7</c:v>
                </c:pt>
                <c:pt idx="18">
                  <c:v>BANG-C10-SS8</c:v>
                </c:pt>
                <c:pt idx="19">
                  <c:v>BANG-C10-SS9</c:v>
                </c:pt>
              </c:strCache>
            </c:strRef>
          </c:cat>
          <c:val>
            <c:numRef>
              <c:f>Tables!$B$3:$B$23</c:f>
              <c:numCache>
                <c:formatCode>General</c:formatCode>
                <c:ptCount val="20"/>
                <c:pt idx="0">
                  <c:v>41</c:v>
                </c:pt>
                <c:pt idx="1">
                  <c:v>58</c:v>
                </c:pt>
                <c:pt idx="2">
                  <c:v>83</c:v>
                </c:pt>
                <c:pt idx="3">
                  <c:v>98</c:v>
                </c:pt>
                <c:pt idx="4">
                  <c:v>66</c:v>
                </c:pt>
                <c:pt idx="5">
                  <c:v>83</c:v>
                </c:pt>
                <c:pt idx="6">
                  <c:v>41</c:v>
                </c:pt>
                <c:pt idx="7">
                  <c:v>58</c:v>
                </c:pt>
                <c:pt idx="8">
                  <c:v>66</c:v>
                </c:pt>
                <c:pt idx="9">
                  <c:v>75</c:v>
                </c:pt>
                <c:pt idx="10">
                  <c:v>83</c:v>
                </c:pt>
                <c:pt idx="11">
                  <c:v>50</c:v>
                </c:pt>
                <c:pt idx="12">
                  <c:v>89</c:v>
                </c:pt>
                <c:pt idx="13">
                  <c:v>41</c:v>
                </c:pt>
                <c:pt idx="14">
                  <c:v>58</c:v>
                </c:pt>
                <c:pt idx="15">
                  <c:v>66</c:v>
                </c:pt>
                <c:pt idx="16">
                  <c:v>33</c:v>
                </c:pt>
                <c:pt idx="17">
                  <c:v>83</c:v>
                </c:pt>
                <c:pt idx="18">
                  <c:v>41</c:v>
                </c:pt>
                <c:pt idx="1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79-4CCD-BE00-DA3BD4BFF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1280304"/>
        <c:axId val="1171281136"/>
        <c:axId val="0"/>
      </c:bar3DChart>
      <c:catAx>
        <c:axId val="11712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81136"/>
        <c:crosses val="autoZero"/>
        <c:auto val="1"/>
        <c:lblAlgn val="ctr"/>
        <c:lblOffset val="100"/>
        <c:noMultiLvlLbl val="0"/>
      </c:catAx>
      <c:valAx>
        <c:axId val="11712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803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(Recovered) Linear.xlsx]Tables!PivotTable3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no. of revenue in bang outlets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Tables!$D$4:$D$24</c:f>
              <c:strCache>
                <c:ptCount val="20"/>
                <c:pt idx="0">
                  <c:v>BANG-C10-SS1</c:v>
                </c:pt>
                <c:pt idx="1">
                  <c:v>BANG-C10-SS10</c:v>
                </c:pt>
                <c:pt idx="2">
                  <c:v>BANG-C10-SS11</c:v>
                </c:pt>
                <c:pt idx="3">
                  <c:v>BANG-C10-SS12</c:v>
                </c:pt>
                <c:pt idx="4">
                  <c:v>BANG-C10-SS13</c:v>
                </c:pt>
                <c:pt idx="5">
                  <c:v>BANG-C10-SS14</c:v>
                </c:pt>
                <c:pt idx="6">
                  <c:v>BANG-C10-SS15</c:v>
                </c:pt>
                <c:pt idx="7">
                  <c:v>BANG-C10-SS16</c:v>
                </c:pt>
                <c:pt idx="8">
                  <c:v>BANG-C10-SS17</c:v>
                </c:pt>
                <c:pt idx="9">
                  <c:v>BANG-C10-SS18</c:v>
                </c:pt>
                <c:pt idx="10">
                  <c:v>BANG-C10-SS19</c:v>
                </c:pt>
                <c:pt idx="11">
                  <c:v>BANG-C10-SS2</c:v>
                </c:pt>
                <c:pt idx="12">
                  <c:v>BANG-C10-SS20</c:v>
                </c:pt>
                <c:pt idx="13">
                  <c:v>BANG-C10-SS3</c:v>
                </c:pt>
                <c:pt idx="14">
                  <c:v>BANG-C10-SS4</c:v>
                </c:pt>
                <c:pt idx="15">
                  <c:v>BANG-C10-SS5</c:v>
                </c:pt>
                <c:pt idx="16">
                  <c:v>BANG-C10-SS6</c:v>
                </c:pt>
                <c:pt idx="17">
                  <c:v>BANG-C10-SS7</c:v>
                </c:pt>
                <c:pt idx="18">
                  <c:v>BANG-C10-SS8</c:v>
                </c:pt>
                <c:pt idx="19">
                  <c:v>BANG-C10-SS9</c:v>
                </c:pt>
              </c:strCache>
            </c:strRef>
          </c:cat>
          <c:val>
            <c:numRef>
              <c:f>Tables!$E$4:$E$24</c:f>
              <c:numCache>
                <c:formatCode>General</c:formatCode>
                <c:ptCount val="20"/>
                <c:pt idx="0">
                  <c:v>240060</c:v>
                </c:pt>
                <c:pt idx="1">
                  <c:v>300040</c:v>
                </c:pt>
                <c:pt idx="2">
                  <c:v>294540</c:v>
                </c:pt>
                <c:pt idx="3">
                  <c:v>324050</c:v>
                </c:pt>
                <c:pt idx="4">
                  <c:v>283300</c:v>
                </c:pt>
                <c:pt idx="5">
                  <c:v>310440</c:v>
                </c:pt>
                <c:pt idx="6">
                  <c:v>245600</c:v>
                </c:pt>
                <c:pt idx="7">
                  <c:v>300590</c:v>
                </c:pt>
                <c:pt idx="8">
                  <c:v>304950</c:v>
                </c:pt>
                <c:pt idx="9">
                  <c:v>294050</c:v>
                </c:pt>
                <c:pt idx="10">
                  <c:v>310030</c:v>
                </c:pt>
                <c:pt idx="11">
                  <c:v>276950</c:v>
                </c:pt>
                <c:pt idx="12">
                  <c:v>303480</c:v>
                </c:pt>
                <c:pt idx="13">
                  <c:v>267980</c:v>
                </c:pt>
                <c:pt idx="14">
                  <c:v>290490</c:v>
                </c:pt>
                <c:pt idx="15">
                  <c:v>312040</c:v>
                </c:pt>
                <c:pt idx="16">
                  <c:v>243020</c:v>
                </c:pt>
                <c:pt idx="17">
                  <c:v>296790</c:v>
                </c:pt>
                <c:pt idx="18">
                  <c:v>254030</c:v>
                </c:pt>
                <c:pt idx="19">
                  <c:v>270010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6-42C4-AA45-BDFF86614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294032"/>
        <c:axId val="1171291536"/>
      </c:barChart>
      <c:catAx>
        <c:axId val="11712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91536"/>
        <c:crosses val="autoZero"/>
        <c:auto val="1"/>
        <c:lblAlgn val="ctr"/>
        <c:lblOffset val="100"/>
        <c:noMultiLvlLbl val="0"/>
      </c:catAx>
      <c:valAx>
        <c:axId val="117129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9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(Recovered) Linear.xlsx]Tables!PivotTable5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 of stores as per total no. of 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Tables!$H$4:$H$13</c:f>
              <c:strCache>
                <c:ptCount val="9"/>
                <c:pt idx="0">
                  <c:v>33</c:v>
                </c:pt>
                <c:pt idx="1">
                  <c:v>41</c:v>
                </c:pt>
                <c:pt idx="2">
                  <c:v>50</c:v>
                </c:pt>
                <c:pt idx="3">
                  <c:v>58</c:v>
                </c:pt>
                <c:pt idx="4">
                  <c:v>66</c:v>
                </c:pt>
                <c:pt idx="5">
                  <c:v>75</c:v>
                </c:pt>
                <c:pt idx="6">
                  <c:v>83</c:v>
                </c:pt>
                <c:pt idx="7">
                  <c:v>89</c:v>
                </c:pt>
                <c:pt idx="8">
                  <c:v>98</c:v>
                </c:pt>
              </c:strCache>
            </c:strRef>
          </c:cat>
          <c:val>
            <c:numRef>
              <c:f>Tables!$I$4:$I$13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F-470E-AE05-9632E7A4C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139776"/>
        <c:axId val="1123145184"/>
      </c:barChart>
      <c:catAx>
        <c:axId val="11231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45184"/>
        <c:crosses val="autoZero"/>
        <c:auto val="1"/>
        <c:lblAlgn val="ctr"/>
        <c:lblOffset val="100"/>
        <c:noMultiLvlLbl val="0"/>
      </c:catAx>
      <c:valAx>
        <c:axId val="1123145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60</xdr:row>
      <xdr:rowOff>152400</xdr:rowOff>
    </xdr:from>
    <xdr:to>
      <xdr:col>12</xdr:col>
      <xdr:colOff>655320</xdr:colOff>
      <xdr:row>76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1C9680-AB12-49F4-8594-D4932475F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548640</xdr:colOff>
      <xdr:row>14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C5D442-325A-410C-8480-846E909A7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1</xdr:row>
      <xdr:rowOff>7620</xdr:rowOff>
    </xdr:from>
    <xdr:to>
      <xdr:col>15</xdr:col>
      <xdr:colOff>30480</xdr:colOff>
      <xdr:row>14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D459C5-0EDE-4270-911A-6D435A35B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45720</xdr:colOff>
      <xdr:row>1</xdr:row>
      <xdr:rowOff>91440</xdr:rowOff>
    </xdr:from>
    <xdr:to>
      <xdr:col>22</xdr:col>
      <xdr:colOff>594360</xdr:colOff>
      <xdr:row>15</xdr:row>
      <xdr:rowOff>60960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CC7B14-9830-4C2B-8D5C-F08C10F9C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an" refreshedDate="44368.921334143517" createdVersion="7" refreshedVersion="7" minRefreshableVersion="3" recordCount="20" xr:uid="{3F32E1EE-C13E-4184-A4E9-1395D1FAEE35}">
  <cacheSource type="worksheet">
    <worksheetSource ref="A1:C21" sheet="Data"/>
  </cacheSource>
  <cacheFields count="3">
    <cacheField name="Store ID" numFmtId="0">
      <sharedItems count="20">
        <s v="BANG-C10-SS1"/>
        <s v="BANG-C10-SS2"/>
        <s v="BANG-C10-SS3"/>
        <s v="BANG-C10-SS4"/>
        <s v="BANG-C10-SS5"/>
        <s v="BANG-C10-SS6"/>
        <s v="BANG-C10-SS7"/>
        <s v="BANG-C10-SS8"/>
        <s v="BANG-C10-SS9"/>
        <s v="BANG-C10-SS10"/>
        <s v="BANG-C10-SS11"/>
        <s v="BANG-C10-SS12"/>
        <s v="BANG-C10-SS13"/>
        <s v="BANG-C10-SS14"/>
        <s v="BANG-C10-SS15"/>
        <s v="BANG-C10-SS16"/>
        <s v="BANG-C10-SS17"/>
        <s v="BANG-C10-SS18"/>
        <s v="BANG-C10-SS19"/>
        <s v="BANG-C10-SS20"/>
      </sharedItems>
    </cacheField>
    <cacheField name="Employee Count" numFmtId="1">
      <sharedItems containsSemiMixedTypes="0" containsString="0" containsNumber="1" containsInteger="1" minValue="33" maxValue="98" count="9">
        <n v="41"/>
        <n v="50"/>
        <n v="58"/>
        <n v="66"/>
        <n v="33"/>
        <n v="83"/>
        <n v="98"/>
        <n v="75"/>
        <n v="89"/>
      </sharedItems>
    </cacheField>
    <cacheField name="Daily Store Revenue" numFmtId="0">
      <sharedItems containsSemiMixedTypes="0" containsString="0" containsNumber="1" containsInteger="1" minValue="240060" maxValue="324050" count="20">
        <n v="240060"/>
        <n v="276950"/>
        <n v="267980"/>
        <n v="290490"/>
        <n v="312040"/>
        <n v="243020"/>
        <n v="296790"/>
        <n v="254030"/>
        <n v="270010"/>
        <n v="300040"/>
        <n v="294540"/>
        <n v="324050"/>
        <n v="283300"/>
        <n v="310440"/>
        <n v="245600"/>
        <n v="300590"/>
        <n v="304950"/>
        <n v="294050"/>
        <n v="310030"/>
        <n v="303480"/>
      </sharedItems>
    </cacheField>
  </cacheFields>
  <extLst>
    <ext xmlns:x14="http://schemas.microsoft.com/office/spreadsheetml/2009/9/main" uri="{725AE2AE-9491-48be-B2B4-4EB974FC3084}">
      <x14:pivotCacheDefinition pivotCacheId="19565633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</r>
  <r>
    <x v="1"/>
    <x v="1"/>
    <x v="1"/>
  </r>
  <r>
    <x v="2"/>
    <x v="0"/>
    <x v="2"/>
  </r>
  <r>
    <x v="3"/>
    <x v="2"/>
    <x v="3"/>
  </r>
  <r>
    <x v="4"/>
    <x v="3"/>
    <x v="4"/>
  </r>
  <r>
    <x v="5"/>
    <x v="4"/>
    <x v="5"/>
  </r>
  <r>
    <x v="6"/>
    <x v="5"/>
    <x v="6"/>
  </r>
  <r>
    <x v="7"/>
    <x v="0"/>
    <x v="7"/>
  </r>
  <r>
    <x v="8"/>
    <x v="2"/>
    <x v="8"/>
  </r>
  <r>
    <x v="9"/>
    <x v="2"/>
    <x v="9"/>
  </r>
  <r>
    <x v="10"/>
    <x v="5"/>
    <x v="10"/>
  </r>
  <r>
    <x v="11"/>
    <x v="6"/>
    <x v="11"/>
  </r>
  <r>
    <x v="12"/>
    <x v="3"/>
    <x v="12"/>
  </r>
  <r>
    <x v="13"/>
    <x v="5"/>
    <x v="13"/>
  </r>
  <r>
    <x v="14"/>
    <x v="0"/>
    <x v="14"/>
  </r>
  <r>
    <x v="15"/>
    <x v="2"/>
    <x v="15"/>
  </r>
  <r>
    <x v="16"/>
    <x v="3"/>
    <x v="16"/>
  </r>
  <r>
    <x v="17"/>
    <x v="7"/>
    <x v="17"/>
  </r>
  <r>
    <x v="18"/>
    <x v="5"/>
    <x v="18"/>
  </r>
  <r>
    <x v="19"/>
    <x v="8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70CB0-229A-4DF2-82DA-6E7791BEC139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D3:E24" firstHeaderRow="1" firstDataRow="1" firstDataCol="1"/>
  <pivotFields count="3">
    <pivotField axis="axisRow" showAll="0">
      <items count="2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"/>
        <item x="3"/>
        <item x="4"/>
        <item x="5"/>
        <item x="6"/>
        <item x="7"/>
        <item x="8"/>
        <item t="default"/>
      </items>
    </pivotField>
    <pivotField numFmtId="1" showAll="0">
      <items count="10">
        <item x="4"/>
        <item x="0"/>
        <item x="1"/>
        <item x="2"/>
        <item x="3"/>
        <item x="7"/>
        <item x="5"/>
        <item x="8"/>
        <item x="6"/>
        <item t="default"/>
      </items>
    </pivotField>
    <pivotField dataField="1" showAll="0" measureFilter="1">
      <items count="21">
        <item x="0"/>
        <item x="5"/>
        <item x="14"/>
        <item x="7"/>
        <item x="2"/>
        <item x="8"/>
        <item x="1"/>
        <item x="12"/>
        <item x="3"/>
        <item x="17"/>
        <item x="10"/>
        <item x="6"/>
        <item x="9"/>
        <item x="15"/>
        <item x="19"/>
        <item x="16"/>
        <item x="18"/>
        <item x="13"/>
        <item x="4"/>
        <item x="11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Daily Store Revenue" fld="2" baseField="0" baseItem="0"/>
  </dataFields>
  <chartFormats count="1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filters count="1">
    <filter fld="2" type="valueGreaterThan" evalOrder="-1" id="2" iMeasureFld="0">
      <autoFilter ref="A1">
        <filterColumn colId="0">
          <customFilters>
            <customFilter operator="greaterThan" val="28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AE9067-AC73-412C-B033-4189F828B295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0">
  <location ref="A2:B23" firstHeaderRow="1" firstDataRow="1" firstDataCol="1"/>
  <pivotFields count="3">
    <pivotField axis="axisRow" showAll="0" sortType="ascending">
      <items count="2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"/>
        <item x="3"/>
        <item x="4"/>
        <item x="5"/>
        <item x="6"/>
        <item x="7"/>
        <item x="8"/>
        <item t="default"/>
      </items>
    </pivotField>
    <pivotField dataField="1" numFmtId="1" showAll="0" sortType="ascending">
      <items count="10">
        <item x="4"/>
        <item x="0"/>
        <item x="1"/>
        <item x="2"/>
        <item x="3"/>
        <item x="7"/>
        <item x="5"/>
        <item x="8"/>
        <item x="6"/>
        <item t="default"/>
      </items>
    </pivotField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Employee Count" fld="1" baseField="0" baseItem="0"/>
  </dataFields>
  <chartFormats count="1">
    <chartFormat chart="4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92DCE-A1B8-48CB-B014-BF7F57D6C02D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15:I36" firstHeaderRow="1" firstDataRow="1" firstDataCol="1"/>
  <pivotFields count="3">
    <pivotField axis="axisRow" showAll="0">
      <items count="2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"/>
        <item x="3"/>
        <item x="4"/>
        <item x="5"/>
        <item x="6"/>
        <item x="7"/>
        <item x="8"/>
        <item t="default"/>
      </items>
    </pivotField>
    <pivotField numFmtId="1" showAll="0"/>
    <pivotField dataField="1" showAll="0">
      <items count="21">
        <item x="0"/>
        <item h="1" x="5"/>
        <item h="1" x="14"/>
        <item h="1" x="7"/>
        <item h="1" x="2"/>
        <item h="1" x="8"/>
        <item h="1" x="1"/>
        <item h="1" x="12"/>
        <item h="1" x="3"/>
        <item h="1" x="17"/>
        <item h="1" x="10"/>
        <item h="1" x="6"/>
        <item h="1" x="9"/>
        <item h="1" x="15"/>
        <item h="1" x="19"/>
        <item h="1" x="16"/>
        <item h="1" x="18"/>
        <item h="1" x="13"/>
        <item h="1" x="4"/>
        <item h="1" x="11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Daily Store Revenue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5D48A-92F2-4DA2-9963-53D690415A4D}" name="PivotTable5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>
  <location ref="H3:I13" firstHeaderRow="1" firstDataRow="1" firstDataCol="1"/>
  <pivotFields count="3">
    <pivotField showAll="0">
      <items count="21">
        <item h="1" x="0"/>
        <item h="1" x="9"/>
        <item h="1" x="10"/>
        <item h="1" x="11"/>
        <item h="1" x="12"/>
        <item h="1" x="13"/>
        <item h="1" x="14"/>
        <item x="15"/>
        <item h="1" x="16"/>
        <item h="1" x="17"/>
        <item h="1" x="18"/>
        <item h="1" x="1"/>
        <item h="1" x="19"/>
        <item h="1" x="2"/>
        <item h="1" x="3"/>
        <item h="1" x="4"/>
        <item h="1" x="5"/>
        <item h="1" x="6"/>
        <item h="1" x="7"/>
        <item h="1" x="8"/>
        <item t="default"/>
      </items>
    </pivotField>
    <pivotField axis="axisRow" numFmtId="1" showAll="0">
      <items count="10">
        <item x="4"/>
        <item x="0"/>
        <item x="1"/>
        <item x="2"/>
        <item x="3"/>
        <item x="7"/>
        <item x="5"/>
        <item x="8"/>
        <item x="6"/>
        <item t="default"/>
      </items>
    </pivotField>
    <pivotField dataField="1" showAll="0" countASubtotal="1" maxSubtotal="1">
      <items count="22">
        <item h="1" x="0"/>
        <item x="5"/>
        <item h="1" x="14"/>
        <item h="1" x="7"/>
        <item h="1" x="2"/>
        <item h="1" x="8"/>
        <item h="1" x="1"/>
        <item h="1" x="12"/>
        <item h="1" x="3"/>
        <item h="1" x="17"/>
        <item h="1" x="10"/>
        <item h="1" x="6"/>
        <item h="1" x="9"/>
        <item h="1" x="15"/>
        <item h="1" x="19"/>
        <item h="1" x="16"/>
        <item h="1" x="18"/>
        <item h="1" x="13"/>
        <item h="1" x="4"/>
        <item h="1" x="11"/>
        <item t="max"/>
        <item t="countA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Distinct Count of Daily Store Revenue" fld="2" subtotal="countNums" baseField="1" baseItem="0"/>
  </dataFields>
  <chartFormats count="4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64C50-5531-4817-9301-72F1C179D410}">
  <dimension ref="A1:P93"/>
  <sheetViews>
    <sheetView tabSelected="1" workbookViewId="0">
      <selection activeCell="N67" sqref="N67"/>
    </sheetView>
  </sheetViews>
  <sheetFormatPr defaultRowHeight="15.6" x14ac:dyDescent="0.3"/>
  <cols>
    <col min="1" max="1" width="13.8984375" bestFit="1" customWidth="1"/>
    <col min="2" max="2" width="17.3984375" customWidth="1"/>
    <col min="3" max="3" width="19" bestFit="1" customWidth="1"/>
    <col min="4" max="4" width="20.296875" customWidth="1"/>
    <col min="5" max="5" width="17.19921875" customWidth="1"/>
    <col min="6" max="6" width="13.8984375" customWidth="1"/>
    <col min="7" max="7" width="13.59765625" customWidth="1"/>
    <col min="8" max="8" width="10.19921875" customWidth="1"/>
  </cols>
  <sheetData>
    <row r="1" spans="1:11" x14ac:dyDescent="0.3">
      <c r="A1" s="1" t="s">
        <v>1</v>
      </c>
      <c r="B1" s="1" t="s">
        <v>0</v>
      </c>
      <c r="C1" s="1" t="s">
        <v>22</v>
      </c>
      <c r="D1" s="26" t="s">
        <v>101</v>
      </c>
      <c r="E1" s="25" t="s">
        <v>102</v>
      </c>
      <c r="F1" s="25" t="s">
        <v>103</v>
      </c>
    </row>
    <row r="2" spans="1:11" x14ac:dyDescent="0.3">
      <c r="A2" s="3" t="s">
        <v>2</v>
      </c>
      <c r="B2" s="2">
        <v>41</v>
      </c>
      <c r="C2" s="3">
        <v>240060</v>
      </c>
      <c r="D2">
        <f>1135*B2+213993</f>
        <v>260528</v>
      </c>
      <c r="E2">
        <f>C2-D2</f>
        <v>-20468</v>
      </c>
      <c r="F2">
        <f>E2*E2</f>
        <v>418939024</v>
      </c>
    </row>
    <row r="3" spans="1:11" x14ac:dyDescent="0.3">
      <c r="A3" s="3" t="s">
        <v>3</v>
      </c>
      <c r="B3" s="2">
        <v>50</v>
      </c>
      <c r="C3" s="3">
        <v>276950</v>
      </c>
      <c r="D3">
        <f t="shared" ref="D3:D21" si="0">1135*B3+213993</f>
        <v>270743</v>
      </c>
      <c r="E3">
        <f t="shared" ref="E3:E21" si="1">C3-D3</f>
        <v>6207</v>
      </c>
      <c r="F3">
        <f t="shared" ref="F3:F21" si="2">E3*E3</f>
        <v>38526849</v>
      </c>
    </row>
    <row r="4" spans="1:11" x14ac:dyDescent="0.3">
      <c r="A4" s="3" t="s">
        <v>4</v>
      </c>
      <c r="B4" s="2">
        <v>41</v>
      </c>
      <c r="C4" s="3">
        <v>267980</v>
      </c>
      <c r="D4">
        <f t="shared" si="0"/>
        <v>260528</v>
      </c>
      <c r="E4">
        <f t="shared" si="1"/>
        <v>7452</v>
      </c>
      <c r="F4">
        <f t="shared" si="2"/>
        <v>55532304</v>
      </c>
    </row>
    <row r="5" spans="1:11" x14ac:dyDescent="0.3">
      <c r="A5" s="3" t="s">
        <v>5</v>
      </c>
      <c r="B5" s="2">
        <v>58</v>
      </c>
      <c r="C5" s="3">
        <v>290490</v>
      </c>
      <c r="D5">
        <f t="shared" si="0"/>
        <v>279823</v>
      </c>
      <c r="E5">
        <f t="shared" si="1"/>
        <v>10667</v>
      </c>
      <c r="F5">
        <f t="shared" si="2"/>
        <v>113784889</v>
      </c>
      <c r="H5" t="s">
        <v>108</v>
      </c>
    </row>
    <row r="6" spans="1:11" x14ac:dyDescent="0.3">
      <c r="A6" s="3" t="s">
        <v>6</v>
      </c>
      <c r="B6" s="2">
        <v>66</v>
      </c>
      <c r="C6" s="3">
        <v>312040</v>
      </c>
      <c r="D6">
        <f t="shared" si="0"/>
        <v>288903</v>
      </c>
      <c r="E6">
        <f t="shared" si="1"/>
        <v>23137</v>
      </c>
      <c r="F6">
        <f t="shared" si="2"/>
        <v>535320769</v>
      </c>
      <c r="H6">
        <f>AVERAGE(F2:F21)</f>
        <v>160420796.25</v>
      </c>
      <c r="I6" t="s">
        <v>104</v>
      </c>
    </row>
    <row r="7" spans="1:11" x14ac:dyDescent="0.3">
      <c r="A7" s="3" t="s">
        <v>7</v>
      </c>
      <c r="B7" s="2">
        <v>33</v>
      </c>
      <c r="C7" s="3">
        <v>243020</v>
      </c>
      <c r="D7">
        <f t="shared" si="0"/>
        <v>251448</v>
      </c>
      <c r="E7">
        <f t="shared" si="1"/>
        <v>-8428</v>
      </c>
      <c r="F7">
        <f t="shared" si="2"/>
        <v>71031184</v>
      </c>
    </row>
    <row r="8" spans="1:11" x14ac:dyDescent="0.3">
      <c r="A8" s="3" t="s">
        <v>8</v>
      </c>
      <c r="B8" s="2">
        <v>83</v>
      </c>
      <c r="C8" s="3">
        <v>296790</v>
      </c>
      <c r="D8">
        <f t="shared" si="0"/>
        <v>308198</v>
      </c>
      <c r="E8">
        <f t="shared" si="1"/>
        <v>-11408</v>
      </c>
      <c r="F8">
        <f t="shared" si="2"/>
        <v>130142464</v>
      </c>
      <c r="H8" s="7">
        <f>SQRT(H6)</f>
        <v>12665.73315090761</v>
      </c>
      <c r="I8" t="s">
        <v>91</v>
      </c>
    </row>
    <row r="9" spans="1:11" x14ac:dyDescent="0.3">
      <c r="A9" s="3" t="s">
        <v>9</v>
      </c>
      <c r="B9" s="2">
        <v>41</v>
      </c>
      <c r="C9" s="3">
        <v>254030</v>
      </c>
      <c r="D9">
        <f t="shared" si="0"/>
        <v>260528</v>
      </c>
      <c r="E9">
        <f t="shared" si="1"/>
        <v>-6498</v>
      </c>
      <c r="F9">
        <f t="shared" si="2"/>
        <v>42224004</v>
      </c>
    </row>
    <row r="10" spans="1:11" x14ac:dyDescent="0.3">
      <c r="A10" s="3" t="s">
        <v>10</v>
      </c>
      <c r="B10" s="2">
        <v>58</v>
      </c>
      <c r="C10" s="3">
        <v>270010</v>
      </c>
      <c r="D10">
        <f t="shared" si="0"/>
        <v>279823</v>
      </c>
      <c r="E10">
        <f t="shared" si="1"/>
        <v>-9813</v>
      </c>
      <c r="F10">
        <f t="shared" si="2"/>
        <v>96294969</v>
      </c>
    </row>
    <row r="11" spans="1:11" x14ac:dyDescent="0.3">
      <c r="A11" s="3" t="s">
        <v>11</v>
      </c>
      <c r="B11" s="2">
        <v>58</v>
      </c>
      <c r="C11" s="3">
        <v>300040</v>
      </c>
      <c r="D11">
        <f t="shared" si="0"/>
        <v>279823</v>
      </c>
      <c r="E11">
        <f t="shared" si="1"/>
        <v>20217</v>
      </c>
      <c r="F11">
        <f t="shared" si="2"/>
        <v>408727089</v>
      </c>
    </row>
    <row r="12" spans="1:11" x14ac:dyDescent="0.3">
      <c r="A12" s="3" t="s">
        <v>12</v>
      </c>
      <c r="B12" s="2">
        <v>83</v>
      </c>
      <c r="C12" s="3">
        <v>294540</v>
      </c>
      <c r="D12">
        <f t="shared" si="0"/>
        <v>308198</v>
      </c>
      <c r="E12">
        <f t="shared" si="1"/>
        <v>-13658</v>
      </c>
      <c r="F12">
        <f t="shared" si="2"/>
        <v>186540964</v>
      </c>
    </row>
    <row r="13" spans="1:11" x14ac:dyDescent="0.3">
      <c r="A13" s="3" t="s">
        <v>13</v>
      </c>
      <c r="B13" s="2">
        <v>98</v>
      </c>
      <c r="C13" s="3">
        <v>324050</v>
      </c>
      <c r="D13">
        <f t="shared" si="0"/>
        <v>325223</v>
      </c>
      <c r="E13">
        <f t="shared" si="1"/>
        <v>-1173</v>
      </c>
      <c r="F13">
        <f t="shared" si="2"/>
        <v>1375929</v>
      </c>
    </row>
    <row r="14" spans="1:11" x14ac:dyDescent="0.3">
      <c r="A14" s="3" t="s">
        <v>14</v>
      </c>
      <c r="B14" s="2">
        <v>66</v>
      </c>
      <c r="C14" s="3">
        <v>283300</v>
      </c>
      <c r="D14">
        <f t="shared" si="0"/>
        <v>288903</v>
      </c>
      <c r="E14">
        <f t="shared" si="1"/>
        <v>-5603</v>
      </c>
      <c r="F14">
        <f t="shared" si="2"/>
        <v>31393609</v>
      </c>
      <c r="H14" t="s">
        <v>105</v>
      </c>
      <c r="J14" t="s">
        <v>106</v>
      </c>
      <c r="K14" t="s">
        <v>107</v>
      </c>
    </row>
    <row r="15" spans="1:11" x14ac:dyDescent="0.3">
      <c r="A15" s="3" t="s">
        <v>15</v>
      </c>
      <c r="B15" s="2">
        <v>83</v>
      </c>
      <c r="C15" s="3">
        <v>310440</v>
      </c>
      <c r="D15">
        <f t="shared" si="0"/>
        <v>308198</v>
      </c>
      <c r="E15">
        <f t="shared" si="1"/>
        <v>2242</v>
      </c>
      <c r="F15">
        <f t="shared" si="2"/>
        <v>5026564</v>
      </c>
      <c r="H15">
        <f>AVERAGE(C2:C21)</f>
        <v>286122</v>
      </c>
      <c r="J15" s="20">
        <f>H8/H15</f>
        <v>4.4266897165920867E-2</v>
      </c>
    </row>
    <row r="16" spans="1:11" x14ac:dyDescent="0.3">
      <c r="A16" s="3" t="s">
        <v>16</v>
      </c>
      <c r="B16" s="2">
        <v>41</v>
      </c>
      <c r="C16" s="3">
        <v>245600</v>
      </c>
      <c r="D16">
        <f t="shared" si="0"/>
        <v>260528</v>
      </c>
      <c r="E16">
        <f t="shared" si="1"/>
        <v>-14928</v>
      </c>
      <c r="F16">
        <f t="shared" si="2"/>
        <v>222845184</v>
      </c>
    </row>
    <row r="17" spans="1:11" x14ac:dyDescent="0.3">
      <c r="A17" s="3" t="s">
        <v>17</v>
      </c>
      <c r="B17" s="2">
        <v>58</v>
      </c>
      <c r="C17" s="3">
        <v>300590</v>
      </c>
      <c r="D17">
        <f t="shared" si="0"/>
        <v>279823</v>
      </c>
      <c r="E17">
        <f t="shared" si="1"/>
        <v>20767</v>
      </c>
      <c r="F17">
        <f t="shared" si="2"/>
        <v>431268289</v>
      </c>
    </row>
    <row r="18" spans="1:11" x14ac:dyDescent="0.3">
      <c r="A18" s="3" t="s">
        <v>18</v>
      </c>
      <c r="B18" s="2">
        <v>66</v>
      </c>
      <c r="C18" s="3">
        <v>304950</v>
      </c>
      <c r="D18">
        <f t="shared" si="0"/>
        <v>288903</v>
      </c>
      <c r="E18">
        <f t="shared" si="1"/>
        <v>16047</v>
      </c>
      <c r="F18">
        <f t="shared" si="2"/>
        <v>257506209</v>
      </c>
    </row>
    <row r="19" spans="1:11" x14ac:dyDescent="0.3">
      <c r="A19" s="3" t="s">
        <v>19</v>
      </c>
      <c r="B19" s="2">
        <v>75</v>
      </c>
      <c r="C19" s="3">
        <v>294050</v>
      </c>
      <c r="D19">
        <f t="shared" si="0"/>
        <v>299118</v>
      </c>
      <c r="E19">
        <f t="shared" si="1"/>
        <v>-5068</v>
      </c>
      <c r="F19">
        <f t="shared" si="2"/>
        <v>25684624</v>
      </c>
    </row>
    <row r="20" spans="1:11" x14ac:dyDescent="0.3">
      <c r="A20" s="3" t="s">
        <v>20</v>
      </c>
      <c r="B20" s="2">
        <v>83</v>
      </c>
      <c r="C20" s="3">
        <v>310030</v>
      </c>
      <c r="D20">
        <f t="shared" si="0"/>
        <v>308198</v>
      </c>
      <c r="E20">
        <f t="shared" si="1"/>
        <v>1832</v>
      </c>
      <c r="F20">
        <f t="shared" si="2"/>
        <v>3356224</v>
      </c>
    </row>
    <row r="21" spans="1:11" x14ac:dyDescent="0.3">
      <c r="A21" s="3" t="s">
        <v>21</v>
      </c>
      <c r="B21" s="2">
        <v>89</v>
      </c>
      <c r="C21" s="3">
        <v>303480</v>
      </c>
      <c r="D21">
        <f t="shared" si="0"/>
        <v>315008</v>
      </c>
      <c r="E21">
        <f t="shared" si="1"/>
        <v>-11528</v>
      </c>
      <c r="F21">
        <f t="shared" si="2"/>
        <v>132894784</v>
      </c>
    </row>
    <row r="22" spans="1:11" x14ac:dyDescent="0.3">
      <c r="B22" s="24">
        <v>150</v>
      </c>
      <c r="C22" t="s">
        <v>79</v>
      </c>
    </row>
    <row r="25" spans="1:11" x14ac:dyDescent="0.3">
      <c r="C25" s="1" t="s">
        <v>1</v>
      </c>
      <c r="D25" s="1" t="s">
        <v>0</v>
      </c>
      <c r="E25" s="1" t="s">
        <v>22</v>
      </c>
      <c r="G25" s="11" t="s">
        <v>38</v>
      </c>
      <c r="H25" s="6" t="s">
        <v>39</v>
      </c>
    </row>
    <row r="26" spans="1:11" x14ac:dyDescent="0.3">
      <c r="C26" s="6"/>
      <c r="D26" s="5"/>
      <c r="E26" s="5"/>
    </row>
    <row r="27" spans="1:11" x14ac:dyDescent="0.3">
      <c r="B27" t="s">
        <v>23</v>
      </c>
      <c r="D27" s="7">
        <f>MIN(B2:B21)</f>
        <v>33</v>
      </c>
      <c r="E27" s="7">
        <f>MIN(C2:C21)</f>
        <v>240060</v>
      </c>
    </row>
    <row r="28" spans="1:11" x14ac:dyDescent="0.3">
      <c r="A28" s="4">
        <v>0.25</v>
      </c>
      <c r="B28" t="s">
        <v>24</v>
      </c>
      <c r="D28">
        <f>QUARTILE(B2:B21,1)</f>
        <v>47.75</v>
      </c>
      <c r="E28">
        <f>QUARTILE(C2:C21,1)</f>
        <v>269502.5</v>
      </c>
    </row>
    <row r="29" spans="1:11" x14ac:dyDescent="0.3">
      <c r="B29" t="s">
        <v>25</v>
      </c>
      <c r="D29" s="7">
        <f>AVERAGE(B2:B21)</f>
        <v>63.55</v>
      </c>
      <c r="E29" s="7">
        <f>AVERAGE(C2:C21)</f>
        <v>286122</v>
      </c>
    </row>
    <row r="30" spans="1:11" x14ac:dyDescent="0.3">
      <c r="A30" s="4">
        <v>0.5</v>
      </c>
      <c r="B30" t="s">
        <v>26</v>
      </c>
      <c r="D30" s="7">
        <f>MEDIAN(B2:B21)</f>
        <v>62</v>
      </c>
      <c r="E30" s="7">
        <f>MEDIAN(C2:C21)</f>
        <v>294295</v>
      </c>
    </row>
    <row r="31" spans="1:11" x14ac:dyDescent="0.3">
      <c r="A31" s="4">
        <v>0.75</v>
      </c>
      <c r="B31" t="s">
        <v>27</v>
      </c>
      <c r="D31">
        <f>QUARTILE(B2:B21,3)</f>
        <v>83</v>
      </c>
      <c r="E31">
        <f>QUARTILE(C2:C21,3)</f>
        <v>303847.5</v>
      </c>
      <c r="I31" t="s">
        <v>109</v>
      </c>
      <c r="K31" t="s">
        <v>110</v>
      </c>
    </row>
    <row r="32" spans="1:11" x14ac:dyDescent="0.3">
      <c r="A32" s="4">
        <v>1</v>
      </c>
      <c r="B32" t="s">
        <v>28</v>
      </c>
      <c r="D32" s="7">
        <f>MAX(B2:B21)</f>
        <v>98</v>
      </c>
      <c r="E32" s="7">
        <f>MAX(C2:C21)</f>
        <v>324050</v>
      </c>
      <c r="I32" t="s">
        <v>111</v>
      </c>
      <c r="K32" t="s">
        <v>112</v>
      </c>
    </row>
    <row r="33" spans="2:11" ht="31.2" x14ac:dyDescent="0.3">
      <c r="B33" t="s">
        <v>29</v>
      </c>
      <c r="D33">
        <f>MODE(B2:B21)</f>
        <v>41</v>
      </c>
      <c r="E33" s="12" t="s">
        <v>34</v>
      </c>
    </row>
    <row r="35" spans="2:11" x14ac:dyDescent="0.3">
      <c r="B35" t="s">
        <v>30</v>
      </c>
      <c r="D35" s="17">
        <f>VAR(B2:B21)</f>
        <v>356.36578947368406</v>
      </c>
      <c r="E35" s="17">
        <f>VAR(C2:C21)</f>
        <v>627942090.52631581</v>
      </c>
      <c r="F35" s="17"/>
      <c r="G35" t="s">
        <v>113</v>
      </c>
    </row>
    <row r="36" spans="2:11" x14ac:dyDescent="0.3">
      <c r="B36" t="s">
        <v>31</v>
      </c>
      <c r="D36" s="17">
        <f>STDEV(B2:B21)</f>
        <v>18.877653177068492</v>
      </c>
      <c r="E36" s="17">
        <f>STDEV(C2:C21)</f>
        <v>25058.772725860217</v>
      </c>
      <c r="F36" s="17"/>
      <c r="I36" t="s">
        <v>114</v>
      </c>
    </row>
    <row r="37" spans="2:11" x14ac:dyDescent="0.3">
      <c r="H37" t="s">
        <v>115</v>
      </c>
      <c r="I37" t="s">
        <v>116</v>
      </c>
    </row>
    <row r="38" spans="2:11" x14ac:dyDescent="0.3">
      <c r="B38" t="s">
        <v>32</v>
      </c>
      <c r="D38">
        <f>KURT(B2:B21)</f>
        <v>-1.0587635639489386</v>
      </c>
      <c r="E38">
        <f>KURT(C2:C21)</f>
        <v>-0.71605261371376905</v>
      </c>
      <c r="H38">
        <v>1</v>
      </c>
      <c r="I38">
        <v>0.1</v>
      </c>
    </row>
    <row r="39" spans="2:11" x14ac:dyDescent="0.3">
      <c r="B39" t="s">
        <v>33</v>
      </c>
      <c r="D39">
        <f>SKEW(B2:B21)</f>
        <v>9.3844076890814934E-2</v>
      </c>
      <c r="E39">
        <f>SKEW(C2:C21)</f>
        <v>-0.62548568421496653</v>
      </c>
      <c r="H39">
        <v>2</v>
      </c>
      <c r="I39">
        <v>0.2</v>
      </c>
      <c r="K39" t="s">
        <v>117</v>
      </c>
    </row>
    <row r="40" spans="2:11" x14ac:dyDescent="0.3">
      <c r="H40">
        <v>3</v>
      </c>
      <c r="I40">
        <v>0.3</v>
      </c>
    </row>
    <row r="41" spans="2:11" ht="62.4" x14ac:dyDescent="0.3">
      <c r="D41" s="8" t="s">
        <v>35</v>
      </c>
      <c r="E41" s="18" t="s">
        <v>45</v>
      </c>
      <c r="H41">
        <v>4</v>
      </c>
      <c r="I41">
        <v>0.4</v>
      </c>
      <c r="K41" t="s">
        <v>118</v>
      </c>
    </row>
    <row r="42" spans="2:11" x14ac:dyDescent="0.3">
      <c r="H42">
        <v>5</v>
      </c>
      <c r="I42">
        <v>0.5</v>
      </c>
    </row>
    <row r="43" spans="2:11" ht="31.2" x14ac:dyDescent="0.3">
      <c r="D43" s="10" t="s">
        <v>37</v>
      </c>
      <c r="E43" s="9" t="s">
        <v>36</v>
      </c>
      <c r="G43" s="21"/>
      <c r="H43">
        <v>6</v>
      </c>
      <c r="I43">
        <v>0.6</v>
      </c>
    </row>
    <row r="44" spans="2:11" x14ac:dyDescent="0.3">
      <c r="H44">
        <v>7</v>
      </c>
      <c r="I44">
        <v>0.7</v>
      </c>
    </row>
    <row r="45" spans="2:11" x14ac:dyDescent="0.3">
      <c r="B45" t="s">
        <v>46</v>
      </c>
      <c r="H45">
        <v>8</v>
      </c>
      <c r="I45">
        <v>0.8</v>
      </c>
    </row>
    <row r="46" spans="2:11" x14ac:dyDescent="0.3">
      <c r="H46">
        <v>9</v>
      </c>
      <c r="I46">
        <v>0.9</v>
      </c>
    </row>
    <row r="47" spans="2:11" x14ac:dyDescent="0.3">
      <c r="B47" t="s">
        <v>47</v>
      </c>
      <c r="C47" s="20">
        <f>CORREL(B2:B21,C2:C21)</f>
        <v>0.85503420351033887</v>
      </c>
      <c r="D47" t="s">
        <v>48</v>
      </c>
    </row>
    <row r="49" spans="2:16" x14ac:dyDescent="0.3">
      <c r="D49" s="19" t="s">
        <v>53</v>
      </c>
    </row>
    <row r="50" spans="2:16" x14ac:dyDescent="0.3">
      <c r="B50" t="s">
        <v>50</v>
      </c>
      <c r="D50" t="s">
        <v>51</v>
      </c>
    </row>
    <row r="52" spans="2:16" x14ac:dyDescent="0.3">
      <c r="B52" t="s">
        <v>49</v>
      </c>
      <c r="D52" t="s">
        <v>52</v>
      </c>
    </row>
    <row r="55" spans="2:16" x14ac:dyDescent="0.3">
      <c r="B55" t="s">
        <v>54</v>
      </c>
      <c r="C55" t="s">
        <v>57</v>
      </c>
      <c r="D55" t="s">
        <v>55</v>
      </c>
      <c r="G55" t="s">
        <v>64</v>
      </c>
      <c r="H55" t="s">
        <v>62</v>
      </c>
      <c r="J55" t="s">
        <v>60</v>
      </c>
      <c r="K55" t="s">
        <v>61</v>
      </c>
    </row>
    <row r="57" spans="2:16" x14ac:dyDescent="0.3">
      <c r="C57" t="s">
        <v>58</v>
      </c>
      <c r="D57" t="s">
        <v>56</v>
      </c>
      <c r="H57" t="s">
        <v>63</v>
      </c>
      <c r="J57" t="s">
        <v>60</v>
      </c>
      <c r="K57" t="s">
        <v>61</v>
      </c>
    </row>
    <row r="59" spans="2:16" x14ac:dyDescent="0.3">
      <c r="C59" t="s">
        <v>59</v>
      </c>
      <c r="D59" t="s">
        <v>66</v>
      </c>
      <c r="H59" t="s">
        <v>65</v>
      </c>
    </row>
    <row r="62" spans="2:16" x14ac:dyDescent="0.3">
      <c r="O62" t="s">
        <v>86</v>
      </c>
    </row>
    <row r="63" spans="2:16" x14ac:dyDescent="0.3">
      <c r="B63" s="22" t="s">
        <v>70</v>
      </c>
      <c r="C63" s="22"/>
      <c r="D63" t="s">
        <v>69</v>
      </c>
      <c r="N63" t="s">
        <v>84</v>
      </c>
      <c r="O63" t="s">
        <v>85</v>
      </c>
      <c r="P63" t="s">
        <v>87</v>
      </c>
    </row>
    <row r="66" spans="2:14" x14ac:dyDescent="0.3">
      <c r="B66" s="23" t="s">
        <v>71</v>
      </c>
      <c r="D66" t="s">
        <v>72</v>
      </c>
      <c r="N66" t="s">
        <v>123</v>
      </c>
    </row>
    <row r="67" spans="2:14" x14ac:dyDescent="0.3">
      <c r="B67" t="s">
        <v>76</v>
      </c>
    </row>
    <row r="68" spans="2:14" x14ac:dyDescent="0.3">
      <c r="B68" t="s">
        <v>75</v>
      </c>
      <c r="E68" s="19" t="s">
        <v>80</v>
      </c>
    </row>
    <row r="69" spans="2:14" x14ac:dyDescent="0.3">
      <c r="B69" t="s">
        <v>73</v>
      </c>
      <c r="E69" t="s">
        <v>78</v>
      </c>
      <c r="F69">
        <v>150</v>
      </c>
    </row>
    <row r="70" spans="2:14" x14ac:dyDescent="0.3">
      <c r="B70" t="s">
        <v>74</v>
      </c>
    </row>
    <row r="71" spans="2:14" x14ac:dyDescent="0.3">
      <c r="B71" t="s">
        <v>77</v>
      </c>
      <c r="E71" t="s">
        <v>81</v>
      </c>
      <c r="F71">
        <f>1135*F69+213993</f>
        <v>384243</v>
      </c>
    </row>
    <row r="73" spans="2:14" x14ac:dyDescent="0.3">
      <c r="D73" t="s">
        <v>82</v>
      </c>
    </row>
    <row r="74" spans="2:14" x14ac:dyDescent="0.3">
      <c r="D74" t="s">
        <v>83</v>
      </c>
    </row>
    <row r="78" spans="2:14" x14ac:dyDescent="0.3">
      <c r="J78" t="s">
        <v>67</v>
      </c>
      <c r="M78" t="s">
        <v>68</v>
      </c>
    </row>
    <row r="81" spans="2:13" x14ac:dyDescent="0.3">
      <c r="B81" s="22" t="s">
        <v>88</v>
      </c>
      <c r="C81" s="22"/>
      <c r="D81" t="s">
        <v>89</v>
      </c>
    </row>
    <row r="82" spans="2:13" x14ac:dyDescent="0.3">
      <c r="B82" s="22" t="s">
        <v>92</v>
      </c>
      <c r="C82" s="22"/>
    </row>
    <row r="83" spans="2:13" ht="100.8" x14ac:dyDescent="0.3">
      <c r="B83" s="23" t="s">
        <v>90</v>
      </c>
      <c r="D83" t="s">
        <v>120</v>
      </c>
      <c r="L83" s="27" t="s">
        <v>121</v>
      </c>
      <c r="M83" t="s">
        <v>122</v>
      </c>
    </row>
    <row r="84" spans="2:13" x14ac:dyDescent="0.3">
      <c r="D84" s="28" t="s">
        <v>93</v>
      </c>
    </row>
    <row r="85" spans="2:13" x14ac:dyDescent="0.3">
      <c r="D85" t="s">
        <v>94</v>
      </c>
      <c r="E85" t="s">
        <v>95</v>
      </c>
      <c r="G85" t="s">
        <v>98</v>
      </c>
    </row>
    <row r="86" spans="2:13" x14ac:dyDescent="0.3">
      <c r="D86" t="s">
        <v>97</v>
      </c>
      <c r="E86" t="s">
        <v>96</v>
      </c>
    </row>
    <row r="87" spans="2:13" x14ac:dyDescent="0.3">
      <c r="B87" t="s">
        <v>99</v>
      </c>
      <c r="C87" s="20">
        <f>C47*C47</f>
        <v>0.73108348917255961</v>
      </c>
    </row>
    <row r="93" spans="2:13" x14ac:dyDescent="0.3">
      <c r="B93" s="23" t="s">
        <v>100</v>
      </c>
      <c r="C93" s="23"/>
      <c r="D93" t="s">
        <v>119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125C0-70DF-4498-965E-273272AF30F0}">
  <dimension ref="A1"/>
  <sheetViews>
    <sheetView workbookViewId="0">
      <selection activeCell="E25" sqref="E25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9B0F3-6BED-45E4-BD83-2B810A71B022}">
  <dimension ref="A2:I36"/>
  <sheetViews>
    <sheetView topLeftCell="A13" workbookViewId="0">
      <selection activeCell="F24" sqref="F24"/>
    </sheetView>
  </sheetViews>
  <sheetFormatPr defaultRowHeight="15.6" x14ac:dyDescent="0.3"/>
  <cols>
    <col min="1" max="1" width="14" bestFit="1" customWidth="1"/>
    <col min="2" max="2" width="21.296875" bestFit="1" customWidth="1"/>
    <col min="4" max="4" width="14" bestFit="1" customWidth="1"/>
    <col min="5" max="6" width="24.19921875" bestFit="1" customWidth="1"/>
    <col min="8" max="8" width="14" bestFit="1" customWidth="1"/>
    <col min="9" max="9" width="24.19921875" bestFit="1" customWidth="1"/>
  </cols>
  <sheetData>
    <row r="2" spans="1:9" x14ac:dyDescent="0.3">
      <c r="A2" s="13" t="s">
        <v>40</v>
      </c>
      <c r="B2" t="s">
        <v>42</v>
      </c>
    </row>
    <row r="3" spans="1:9" x14ac:dyDescent="0.3">
      <c r="A3" s="16" t="s">
        <v>2</v>
      </c>
      <c r="B3" s="15">
        <v>41</v>
      </c>
      <c r="D3" s="13" t="s">
        <v>40</v>
      </c>
      <c r="E3" t="s">
        <v>43</v>
      </c>
      <c r="H3" s="13" t="s">
        <v>40</v>
      </c>
      <c r="I3" t="s">
        <v>44</v>
      </c>
    </row>
    <row r="4" spans="1:9" x14ac:dyDescent="0.3">
      <c r="A4" s="16" t="s">
        <v>11</v>
      </c>
      <c r="B4" s="15">
        <v>58</v>
      </c>
      <c r="D4" s="16" t="s">
        <v>2</v>
      </c>
      <c r="E4" s="15">
        <v>240060</v>
      </c>
      <c r="H4" s="14">
        <v>33</v>
      </c>
      <c r="I4" s="15">
        <v>1</v>
      </c>
    </row>
    <row r="5" spans="1:9" x14ac:dyDescent="0.3">
      <c r="A5" s="16" t="s">
        <v>12</v>
      </c>
      <c r="B5" s="15">
        <v>83</v>
      </c>
      <c r="D5" s="16" t="s">
        <v>11</v>
      </c>
      <c r="E5" s="15">
        <v>300040</v>
      </c>
      <c r="H5" s="14">
        <v>41</v>
      </c>
      <c r="I5" s="15">
        <v>4</v>
      </c>
    </row>
    <row r="6" spans="1:9" x14ac:dyDescent="0.3">
      <c r="A6" s="16" t="s">
        <v>13</v>
      </c>
      <c r="B6" s="15">
        <v>98</v>
      </c>
      <c r="D6" s="16" t="s">
        <v>12</v>
      </c>
      <c r="E6" s="15">
        <v>294540</v>
      </c>
      <c r="H6" s="14">
        <v>50</v>
      </c>
      <c r="I6" s="15">
        <v>1</v>
      </c>
    </row>
    <row r="7" spans="1:9" x14ac:dyDescent="0.3">
      <c r="A7" s="16" t="s">
        <v>14</v>
      </c>
      <c r="B7" s="15">
        <v>66</v>
      </c>
      <c r="D7" s="16" t="s">
        <v>13</v>
      </c>
      <c r="E7" s="15">
        <v>324050</v>
      </c>
      <c r="H7" s="14">
        <v>58</v>
      </c>
      <c r="I7" s="15">
        <v>4</v>
      </c>
    </row>
    <row r="8" spans="1:9" x14ac:dyDescent="0.3">
      <c r="A8" s="16" t="s">
        <v>15</v>
      </c>
      <c r="B8" s="15">
        <v>83</v>
      </c>
      <c r="D8" s="16" t="s">
        <v>14</v>
      </c>
      <c r="E8" s="15">
        <v>283300</v>
      </c>
      <c r="H8" s="14">
        <v>66</v>
      </c>
      <c r="I8" s="15">
        <v>3</v>
      </c>
    </row>
    <row r="9" spans="1:9" x14ac:dyDescent="0.3">
      <c r="A9" s="16" t="s">
        <v>16</v>
      </c>
      <c r="B9" s="15">
        <v>41</v>
      </c>
      <c r="D9" s="16" t="s">
        <v>15</v>
      </c>
      <c r="E9" s="15">
        <v>310440</v>
      </c>
      <c r="H9" s="14">
        <v>75</v>
      </c>
      <c r="I9" s="15">
        <v>1</v>
      </c>
    </row>
    <row r="10" spans="1:9" x14ac:dyDescent="0.3">
      <c r="A10" s="16" t="s">
        <v>17</v>
      </c>
      <c r="B10" s="15">
        <v>58</v>
      </c>
      <c r="D10" s="16" t="s">
        <v>16</v>
      </c>
      <c r="E10" s="15">
        <v>245600</v>
      </c>
      <c r="H10" s="14">
        <v>83</v>
      </c>
      <c r="I10" s="15">
        <v>4</v>
      </c>
    </row>
    <row r="11" spans="1:9" x14ac:dyDescent="0.3">
      <c r="A11" s="16" t="s">
        <v>18</v>
      </c>
      <c r="B11" s="15">
        <v>66</v>
      </c>
      <c r="D11" s="16" t="s">
        <v>17</v>
      </c>
      <c r="E11" s="15">
        <v>300590</v>
      </c>
      <c r="H11" s="14">
        <v>89</v>
      </c>
      <c r="I11" s="15">
        <v>1</v>
      </c>
    </row>
    <row r="12" spans="1:9" x14ac:dyDescent="0.3">
      <c r="A12" s="16" t="s">
        <v>19</v>
      </c>
      <c r="B12" s="15">
        <v>75</v>
      </c>
      <c r="D12" s="16" t="s">
        <v>18</v>
      </c>
      <c r="E12" s="15">
        <v>304950</v>
      </c>
      <c r="H12" s="14">
        <v>98</v>
      </c>
      <c r="I12" s="15">
        <v>1</v>
      </c>
    </row>
    <row r="13" spans="1:9" x14ac:dyDescent="0.3">
      <c r="A13" s="16" t="s">
        <v>20</v>
      </c>
      <c r="B13" s="15">
        <v>83</v>
      </c>
      <c r="D13" s="16" t="s">
        <v>19</v>
      </c>
      <c r="E13" s="15">
        <v>294050</v>
      </c>
      <c r="H13" s="14" t="s">
        <v>41</v>
      </c>
      <c r="I13" s="15">
        <v>20</v>
      </c>
    </row>
    <row r="14" spans="1:9" x14ac:dyDescent="0.3">
      <c r="A14" s="16" t="s">
        <v>3</v>
      </c>
      <c r="B14" s="15">
        <v>50</v>
      </c>
      <c r="D14" s="16" t="s">
        <v>20</v>
      </c>
      <c r="E14" s="15">
        <v>310030</v>
      </c>
    </row>
    <row r="15" spans="1:9" x14ac:dyDescent="0.3">
      <c r="A15" s="16" t="s">
        <v>21</v>
      </c>
      <c r="B15" s="15">
        <v>89</v>
      </c>
      <c r="D15" s="16" t="s">
        <v>3</v>
      </c>
      <c r="E15" s="15">
        <v>276950</v>
      </c>
      <c r="H15" s="13" t="s">
        <v>40</v>
      </c>
      <c r="I15" t="s">
        <v>43</v>
      </c>
    </row>
    <row r="16" spans="1:9" x14ac:dyDescent="0.3">
      <c r="A16" s="16" t="s">
        <v>4</v>
      </c>
      <c r="B16" s="15">
        <v>41</v>
      </c>
      <c r="D16" s="16" t="s">
        <v>21</v>
      </c>
      <c r="E16" s="15">
        <v>303480</v>
      </c>
      <c r="H16" s="16" t="s">
        <v>2</v>
      </c>
      <c r="I16" s="15">
        <v>240060</v>
      </c>
    </row>
    <row r="17" spans="1:9" x14ac:dyDescent="0.3">
      <c r="A17" s="16" t="s">
        <v>5</v>
      </c>
      <c r="B17" s="15">
        <v>58</v>
      </c>
      <c r="D17" s="16" t="s">
        <v>4</v>
      </c>
      <c r="E17" s="15">
        <v>267980</v>
      </c>
      <c r="H17" s="16" t="s">
        <v>11</v>
      </c>
      <c r="I17" s="15">
        <v>300040</v>
      </c>
    </row>
    <row r="18" spans="1:9" x14ac:dyDescent="0.3">
      <c r="A18" s="16" t="s">
        <v>6</v>
      </c>
      <c r="B18" s="15">
        <v>66</v>
      </c>
      <c r="D18" s="16" t="s">
        <v>5</v>
      </c>
      <c r="E18" s="15">
        <v>290490</v>
      </c>
      <c r="H18" s="16" t="s">
        <v>12</v>
      </c>
      <c r="I18" s="15">
        <v>294540</v>
      </c>
    </row>
    <row r="19" spans="1:9" x14ac:dyDescent="0.3">
      <c r="A19" s="16" t="s">
        <v>7</v>
      </c>
      <c r="B19" s="15">
        <v>33</v>
      </c>
      <c r="D19" s="16" t="s">
        <v>6</v>
      </c>
      <c r="E19" s="15">
        <v>312040</v>
      </c>
      <c r="H19" s="16" t="s">
        <v>13</v>
      </c>
      <c r="I19" s="15">
        <v>324050</v>
      </c>
    </row>
    <row r="20" spans="1:9" x14ac:dyDescent="0.3">
      <c r="A20" s="16" t="s">
        <v>8</v>
      </c>
      <c r="B20" s="15">
        <v>83</v>
      </c>
      <c r="D20" s="16" t="s">
        <v>7</v>
      </c>
      <c r="E20" s="15">
        <v>243020</v>
      </c>
      <c r="H20" s="16" t="s">
        <v>14</v>
      </c>
      <c r="I20" s="15">
        <v>283300</v>
      </c>
    </row>
    <row r="21" spans="1:9" x14ac:dyDescent="0.3">
      <c r="A21" s="16" t="s">
        <v>9</v>
      </c>
      <c r="B21" s="15">
        <v>41</v>
      </c>
      <c r="D21" s="16" t="s">
        <v>8</v>
      </c>
      <c r="E21" s="15">
        <v>296790</v>
      </c>
      <c r="H21" s="16" t="s">
        <v>15</v>
      </c>
      <c r="I21" s="15">
        <v>310440</v>
      </c>
    </row>
    <row r="22" spans="1:9" x14ac:dyDescent="0.3">
      <c r="A22" s="16" t="s">
        <v>10</v>
      </c>
      <c r="B22" s="15">
        <v>58</v>
      </c>
      <c r="D22" s="16" t="s">
        <v>9</v>
      </c>
      <c r="E22" s="15">
        <v>254030</v>
      </c>
      <c r="H22" s="16" t="s">
        <v>16</v>
      </c>
      <c r="I22" s="15">
        <v>245600</v>
      </c>
    </row>
    <row r="23" spans="1:9" x14ac:dyDescent="0.3">
      <c r="A23" s="16" t="s">
        <v>41</v>
      </c>
      <c r="B23" s="15">
        <v>1271</v>
      </c>
      <c r="D23" s="16" t="s">
        <v>10</v>
      </c>
      <c r="E23" s="15">
        <v>270010</v>
      </c>
      <c r="H23" s="16" t="s">
        <v>17</v>
      </c>
      <c r="I23" s="15">
        <v>300590</v>
      </c>
    </row>
    <row r="24" spans="1:9" x14ac:dyDescent="0.3">
      <c r="D24" s="16" t="s">
        <v>41</v>
      </c>
      <c r="E24" s="15">
        <v>5722440</v>
      </c>
      <c r="H24" s="16" t="s">
        <v>18</v>
      </c>
      <c r="I24" s="15">
        <v>304950</v>
      </c>
    </row>
    <row r="25" spans="1:9" x14ac:dyDescent="0.3">
      <c r="H25" s="16" t="s">
        <v>19</v>
      </c>
      <c r="I25" s="15">
        <v>294050</v>
      </c>
    </row>
    <row r="26" spans="1:9" x14ac:dyDescent="0.3">
      <c r="H26" s="16" t="s">
        <v>20</v>
      </c>
      <c r="I26" s="15">
        <v>310030</v>
      </c>
    </row>
    <row r="27" spans="1:9" x14ac:dyDescent="0.3">
      <c r="H27" s="16" t="s">
        <v>3</v>
      </c>
      <c r="I27" s="15">
        <v>276950</v>
      </c>
    </row>
    <row r="28" spans="1:9" x14ac:dyDescent="0.3">
      <c r="H28" s="16" t="s">
        <v>21</v>
      </c>
      <c r="I28" s="15">
        <v>303480</v>
      </c>
    </row>
    <row r="29" spans="1:9" x14ac:dyDescent="0.3">
      <c r="H29" s="16" t="s">
        <v>4</v>
      </c>
      <c r="I29" s="15">
        <v>267980</v>
      </c>
    </row>
    <row r="30" spans="1:9" x14ac:dyDescent="0.3">
      <c r="H30" s="16" t="s">
        <v>5</v>
      </c>
      <c r="I30" s="15">
        <v>290490</v>
      </c>
    </row>
    <row r="31" spans="1:9" x14ac:dyDescent="0.3">
      <c r="H31" s="16" t="s">
        <v>6</v>
      </c>
      <c r="I31" s="15">
        <v>312040</v>
      </c>
    </row>
    <row r="32" spans="1:9" x14ac:dyDescent="0.3">
      <c r="H32" s="16" t="s">
        <v>7</v>
      </c>
      <c r="I32" s="15">
        <v>243020</v>
      </c>
    </row>
    <row r="33" spans="8:9" x14ac:dyDescent="0.3">
      <c r="H33" s="16" t="s">
        <v>8</v>
      </c>
      <c r="I33" s="15">
        <v>296790</v>
      </c>
    </row>
    <row r="34" spans="8:9" x14ac:dyDescent="0.3">
      <c r="H34" s="16" t="s">
        <v>9</v>
      </c>
      <c r="I34" s="15">
        <v>254030</v>
      </c>
    </row>
    <row r="35" spans="8:9" x14ac:dyDescent="0.3">
      <c r="H35" s="16" t="s">
        <v>10</v>
      </c>
      <c r="I35" s="15">
        <v>270010</v>
      </c>
    </row>
    <row r="36" spans="8:9" x14ac:dyDescent="0.3">
      <c r="H36" s="16" t="s">
        <v>41</v>
      </c>
      <c r="I36" s="15">
        <v>5722440</v>
      </c>
    </row>
  </sheetData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Dashboard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Aryan</cp:lastModifiedBy>
  <dcterms:created xsi:type="dcterms:W3CDTF">2015-11-24T05:31:25Z</dcterms:created>
  <dcterms:modified xsi:type="dcterms:W3CDTF">2021-09-21T11:18:18Z</dcterms:modified>
</cp:coreProperties>
</file>