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toys\"/>
    </mc:Choice>
  </mc:AlternateContent>
  <xr:revisionPtr revIDLastSave="0" documentId="13_ncr:1_{ED480A1F-9043-4DCA-8B38-6CFF5B6345CB}" xr6:coauthVersionLast="47" xr6:coauthVersionMax="47" xr10:uidLastSave="{00000000-0000-0000-0000-000000000000}"/>
  <bookViews>
    <workbookView xWindow="-108" yWindow="-108" windowWidth="23256" windowHeight="12720" activeTab="3" xr2:uid="{4BB0E766-8D5F-425B-A6A5-0B5896D0F54F}"/>
  </bookViews>
  <sheets>
    <sheet name="Data" sheetId="1" r:id="rId1"/>
    <sheet name="Encoding" sheetId="2" r:id="rId2"/>
    <sheet name="Analysis sheet" sheetId="3" r:id="rId3"/>
    <sheet name="Dashboard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3" l="1"/>
  <c r="G31" i="3"/>
  <c r="K20" i="3" l="1"/>
  <c r="J20" i="3"/>
  <c r="I20" i="3"/>
  <c r="H20" i="3"/>
  <c r="I25" i="3"/>
  <c r="L21" i="4" s="1"/>
  <c r="G39" i="3"/>
  <c r="E29" i="3" l="1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28" i="3"/>
  <c r="I39" i="3" s="1"/>
  <c r="I23" i="3"/>
  <c r="H21" i="4" s="1"/>
  <c r="J22" i="3" l="1"/>
  <c r="J24" i="3"/>
  <c r="D39" i="2"/>
  <c r="E39" i="2"/>
  <c r="F39" i="2"/>
  <c r="G39" i="2"/>
  <c r="D38" i="2"/>
  <c r="E38" i="2"/>
  <c r="F38" i="2"/>
  <c r="G38" i="2"/>
  <c r="D36" i="2"/>
  <c r="E36" i="2"/>
  <c r="F36" i="2"/>
  <c r="G36" i="2"/>
  <c r="D35" i="2"/>
  <c r="E35" i="2"/>
  <c r="F35" i="2"/>
  <c r="G35" i="2"/>
  <c r="D33" i="2"/>
  <c r="E33" i="2"/>
  <c r="F33" i="2"/>
  <c r="G33" i="2"/>
  <c r="D32" i="2"/>
  <c r="E32" i="2"/>
  <c r="F32" i="2"/>
  <c r="G32" i="2"/>
  <c r="D31" i="2"/>
  <c r="E31" i="2"/>
  <c r="F31" i="2"/>
  <c r="G31" i="2"/>
  <c r="D30" i="2"/>
  <c r="E30" i="2"/>
  <c r="F30" i="2"/>
  <c r="G30" i="2"/>
  <c r="D29" i="2"/>
  <c r="E29" i="2"/>
  <c r="F29" i="2"/>
  <c r="G29" i="2"/>
  <c r="D28" i="2"/>
  <c r="E28" i="2"/>
  <c r="F28" i="2"/>
  <c r="G28" i="2"/>
  <c r="D27" i="2"/>
  <c r="E27" i="2"/>
  <c r="F27" i="2"/>
  <c r="G27" i="2"/>
  <c r="C39" i="2"/>
  <c r="C38" i="2"/>
  <c r="C36" i="2"/>
  <c r="C35" i="2"/>
  <c r="C33" i="2"/>
  <c r="C32" i="2"/>
  <c r="C31" i="2"/>
  <c r="C30" i="2"/>
  <c r="C29" i="2"/>
  <c r="C28" i="2"/>
  <c r="C27" i="2"/>
</calcChain>
</file>

<file path=xl/sharedStrings.xml><?xml version="1.0" encoding="utf-8"?>
<sst xmlns="http://schemas.openxmlformats.org/spreadsheetml/2006/main" count="250" uniqueCount="116">
  <si>
    <t>Price</t>
  </si>
  <si>
    <t>Screen</t>
  </si>
  <si>
    <t>Capacity</t>
  </si>
  <si>
    <t>Connectivity</t>
  </si>
  <si>
    <t xml:space="preserve">Gen </t>
  </si>
  <si>
    <t>Mini</t>
  </si>
  <si>
    <t>16GB</t>
  </si>
  <si>
    <t>Wifi</t>
  </si>
  <si>
    <t>Previous</t>
  </si>
  <si>
    <t>32GB</t>
  </si>
  <si>
    <t>Current</t>
  </si>
  <si>
    <t>Air</t>
  </si>
  <si>
    <t>64GB</t>
  </si>
  <si>
    <t>Cellular</t>
  </si>
  <si>
    <t>128GB</t>
  </si>
  <si>
    <t>current</t>
  </si>
  <si>
    <t>Pro</t>
  </si>
  <si>
    <t>Sl.No</t>
  </si>
  <si>
    <t>Product</t>
  </si>
  <si>
    <t>16GB Wifi Mini 2</t>
  </si>
  <si>
    <t>32GB Wifi Mini 2</t>
  </si>
  <si>
    <t>16GB Wifi Mini 4</t>
  </si>
  <si>
    <t>16GB Wifi Air</t>
  </si>
  <si>
    <t>64GB Wifi Mini 4</t>
  </si>
  <si>
    <t>32GB Wifi Air</t>
  </si>
  <si>
    <t>16GB Wifi Air 2</t>
  </si>
  <si>
    <t>16GB Cellular Mini 4</t>
  </si>
  <si>
    <t>16GB Cellular Air</t>
  </si>
  <si>
    <t>128GB Wifi Mini 4</t>
  </si>
  <si>
    <t>64 GB Wifi 2</t>
  </si>
  <si>
    <t>3263 Cellular Mini 2</t>
  </si>
  <si>
    <t>64GB Cellular Mini 4</t>
  </si>
  <si>
    <t>32GB Cellular Air</t>
  </si>
  <si>
    <t>16GB Cellular Air 2</t>
  </si>
  <si>
    <t>128GB Wifi Air 2</t>
  </si>
  <si>
    <t>128GB Cellular Mini 4</t>
  </si>
  <si>
    <t>64GB Cellular Air 2</t>
  </si>
  <si>
    <t>32GB Wifi Pro</t>
  </si>
  <si>
    <t>128GB Cellular Air 2</t>
  </si>
  <si>
    <t>128GB Wifi Pro</t>
  </si>
  <si>
    <t xml:space="preserve">128 GB Cellular pro </t>
  </si>
  <si>
    <t>Price recommendation engine</t>
  </si>
  <si>
    <t>128 gb</t>
  </si>
  <si>
    <t>previous</t>
  </si>
  <si>
    <t>?</t>
  </si>
  <si>
    <t>Build a predictive model of an ipad based on the users specs.</t>
  </si>
  <si>
    <t>Pricing Analytics</t>
  </si>
  <si>
    <t>Linear reg types</t>
  </si>
  <si>
    <t>Simple linear reg</t>
  </si>
  <si>
    <t>Multiple linear reg</t>
  </si>
  <si>
    <t>Y = MX + C</t>
  </si>
  <si>
    <t>Y + M1*X1+M2*X2+M3*X3+…..Mn*Xn+C</t>
  </si>
  <si>
    <t>use when more than 1 independent var</t>
  </si>
  <si>
    <t>Use when 1 ind var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</si>
  <si>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</si>
  <si>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</si>
  <si>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</si>
  <si>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</si>
  <si>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</si>
  <si>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</si>
  <si>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</si>
  <si>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</si>
  <si>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</si>
  <si>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</si>
  <si>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</si>
  <si>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</si>
  <si>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</si>
  <si>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</si>
  <si>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</si>
  <si>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</si>
  <si>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</si>
  <si>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</si>
  <si>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RESIDUAL OUTPUT</t>
  </si>
  <si>
    <t>Observation</t>
  </si>
  <si>
    <t>Predicted Price</t>
  </si>
  <si>
    <t>Residuals</t>
  </si>
  <si>
    <t>Minimum</t>
  </si>
  <si>
    <t>Quartile1</t>
  </si>
  <si>
    <t>Mean/Average</t>
  </si>
  <si>
    <t>Median</t>
  </si>
  <si>
    <t>Quartile3</t>
  </si>
  <si>
    <t>Maximum</t>
  </si>
  <si>
    <t>Mode</t>
  </si>
  <si>
    <t>variance</t>
  </si>
  <si>
    <t>Standard deviation</t>
  </si>
  <si>
    <t>kurtosis</t>
  </si>
  <si>
    <t>skewness</t>
  </si>
  <si>
    <t>Meso</t>
  </si>
  <si>
    <t>Platy</t>
  </si>
  <si>
    <t>Moder +ve</t>
  </si>
  <si>
    <t>Normal dist</t>
  </si>
  <si>
    <t>Moderately -ve skew</t>
  </si>
  <si>
    <t>Correlation bw all indep var along with dep var.</t>
  </si>
  <si>
    <t>R sq shows how close the data are to the fitted regression line.</t>
  </si>
  <si>
    <t>Which ind var have least coeff value will be dropped.</t>
  </si>
  <si>
    <t>These coeff values gives us idea which ind var have how much contribution. We need to consider which var is useful or not.</t>
  </si>
  <si>
    <t>These values help to predict multiple lin reg</t>
  </si>
  <si>
    <t>MI, M2 Mn are slope like screen, capaci…..</t>
  </si>
  <si>
    <t>C is intercept</t>
  </si>
  <si>
    <t>negatve shows line is going below 0.</t>
  </si>
  <si>
    <t>cap</t>
  </si>
  <si>
    <t>con</t>
  </si>
  <si>
    <t>gen</t>
  </si>
  <si>
    <t xml:space="preserve"> price in $</t>
  </si>
  <si>
    <t>res sq</t>
  </si>
  <si>
    <t>This predicted price may vary by 8%. Hiher or lower by 8%</t>
  </si>
  <si>
    <t xml:space="preserve">avg res </t>
  </si>
  <si>
    <t>sqrt res</t>
  </si>
  <si>
    <t>avg price</t>
  </si>
  <si>
    <t>Generation</t>
  </si>
  <si>
    <t>Price in $</t>
  </si>
  <si>
    <t>Price in INR</t>
  </si>
  <si>
    <t>price in INR</t>
  </si>
  <si>
    <t>This is how much price can go up</t>
  </si>
  <si>
    <t>This is how much price can go down</t>
  </si>
  <si>
    <r>
      <rPr>
        <b/>
        <sz val="11"/>
        <color theme="1"/>
        <rFont val="Calibri"/>
        <family val="2"/>
        <scheme val="minor"/>
      </rPr>
      <t>Encoding</t>
    </r>
    <r>
      <rPr>
        <sz val="11"/>
        <color theme="1"/>
        <rFont val="Calibri"/>
        <family val="2"/>
        <scheme val="minor"/>
      </rPr>
      <t xml:space="preserve"> is process of converting categorical to continous.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</si>
</sst>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9" fontId="0" fillId="0" borderId="0" xfId="0" applyNumberFormat="1"/>
    <xf numFmtId="0" fontId="0" fillId="0" borderId="0" xfId="0" applyAlignment="1">
      <alignment wrapText="1"/>
    </xf>
    <xf numFmtId="9" fontId="0" fillId="0" borderId="0" xfId="1" applyFont="1" applyFill="1" applyBorder="1" applyAlignment="1"/>
    <xf numFmtId="1" fontId="0" fillId="0" borderId="0" xfId="0" applyNumberFormat="1"/>
    <xf numFmtId="9" fontId="0" fillId="0" borderId="0" xfId="1" applyFont="1"/>
    <xf numFmtId="0" fontId="5" fillId="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3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CF0B-D029-409F-AE39-B1FB92B22FA5}">
  <dimension ref="B1:M24"/>
  <sheetViews>
    <sheetView topLeftCell="C1" zoomScale="140" zoomScaleNormal="140" workbookViewId="0">
      <selection activeCell="C14" sqref="C14"/>
    </sheetView>
  </sheetViews>
  <sheetFormatPr defaultRowHeight="14.4" x14ac:dyDescent="0.3"/>
  <cols>
    <col min="3" max="3" width="19.88671875" bestFit="1" customWidth="1"/>
    <col min="7" max="7" width="15.5546875" customWidth="1"/>
    <col min="8" max="8" width="13" customWidth="1"/>
    <col min="9" max="9" width="14.6640625" customWidth="1"/>
    <col min="10" max="10" width="26.109375" customWidth="1"/>
    <col min="13" max="13" width="32.44140625" customWidth="1"/>
  </cols>
  <sheetData>
    <row r="1" spans="2:13" ht="15.6" x14ac:dyDescent="0.3">
      <c r="B1" s="1" t="s">
        <v>17</v>
      </c>
      <c r="C1" s="4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2:13" x14ac:dyDescent="0.3">
      <c r="B2" s="2">
        <v>1</v>
      </c>
      <c r="C2" s="3" t="s">
        <v>19</v>
      </c>
      <c r="D2" s="2">
        <v>279</v>
      </c>
      <c r="E2" s="2" t="s">
        <v>5</v>
      </c>
      <c r="F2" s="2" t="s">
        <v>6</v>
      </c>
      <c r="G2" s="2" t="s">
        <v>7</v>
      </c>
      <c r="H2" s="2" t="s">
        <v>8</v>
      </c>
      <c r="J2" s="3"/>
      <c r="K2" s="3"/>
    </row>
    <row r="3" spans="2:13" x14ac:dyDescent="0.3">
      <c r="B3" s="2">
        <v>2</v>
      </c>
      <c r="C3" s="3" t="s">
        <v>20</v>
      </c>
      <c r="D3" s="2">
        <v>379</v>
      </c>
      <c r="E3" s="2" t="s">
        <v>5</v>
      </c>
      <c r="F3" s="2" t="s">
        <v>9</v>
      </c>
      <c r="G3" s="2" t="s">
        <v>7</v>
      </c>
      <c r="H3" s="2" t="s">
        <v>8</v>
      </c>
      <c r="J3" s="2" t="s">
        <v>41</v>
      </c>
      <c r="K3" s="2"/>
      <c r="L3" s="2" t="s">
        <v>46</v>
      </c>
    </row>
    <row r="4" spans="2:13" x14ac:dyDescent="0.3">
      <c r="B4" s="2">
        <v>3</v>
      </c>
      <c r="C4" s="3" t="s">
        <v>21</v>
      </c>
      <c r="D4" s="2">
        <v>399</v>
      </c>
      <c r="E4" s="2" t="s">
        <v>5</v>
      </c>
      <c r="F4" s="2" t="s">
        <v>6</v>
      </c>
      <c r="G4" s="2" t="s">
        <v>7</v>
      </c>
      <c r="H4" s="2" t="s">
        <v>10</v>
      </c>
      <c r="J4" s="2"/>
      <c r="K4" s="3"/>
    </row>
    <row r="5" spans="2:13" x14ac:dyDescent="0.3">
      <c r="B5" s="2">
        <v>4</v>
      </c>
      <c r="C5" s="3" t="s">
        <v>22</v>
      </c>
      <c r="D5" s="2">
        <v>399</v>
      </c>
      <c r="E5" s="2" t="s">
        <v>11</v>
      </c>
      <c r="F5" s="2" t="s">
        <v>6</v>
      </c>
      <c r="G5" s="2" t="s">
        <v>7</v>
      </c>
      <c r="H5" s="2" t="s">
        <v>8</v>
      </c>
      <c r="J5" s="2"/>
      <c r="K5" s="2"/>
    </row>
    <row r="6" spans="2:13" x14ac:dyDescent="0.3">
      <c r="B6" s="2">
        <v>5</v>
      </c>
      <c r="C6" s="3" t="s">
        <v>19</v>
      </c>
      <c r="D6" s="2">
        <v>409</v>
      </c>
      <c r="E6" s="2" t="s">
        <v>5</v>
      </c>
      <c r="F6" s="2" t="s">
        <v>6</v>
      </c>
      <c r="G6" s="2" t="s">
        <v>7</v>
      </c>
      <c r="H6" s="2" t="s">
        <v>8</v>
      </c>
      <c r="J6" s="2"/>
      <c r="K6" s="2"/>
    </row>
    <row r="7" spans="2:13" x14ac:dyDescent="0.3">
      <c r="B7" s="2">
        <v>6</v>
      </c>
      <c r="C7" s="3" t="s">
        <v>23</v>
      </c>
      <c r="D7" s="2">
        <v>499</v>
      </c>
      <c r="E7" s="2" t="s">
        <v>5</v>
      </c>
      <c r="F7" s="2" t="s">
        <v>12</v>
      </c>
      <c r="G7" s="2" t="s">
        <v>7</v>
      </c>
      <c r="H7" s="2" t="s">
        <v>10</v>
      </c>
      <c r="J7" s="2" t="s">
        <v>5</v>
      </c>
      <c r="K7" s="2"/>
      <c r="L7" s="2"/>
      <c r="M7" s="2"/>
    </row>
    <row r="8" spans="2:13" x14ac:dyDescent="0.3">
      <c r="B8" s="2">
        <v>7</v>
      </c>
      <c r="C8" s="3" t="s">
        <v>24</v>
      </c>
      <c r="D8" s="2">
        <v>499</v>
      </c>
      <c r="E8" s="2" t="s">
        <v>11</v>
      </c>
      <c r="F8" s="2" t="s">
        <v>9</v>
      </c>
      <c r="G8" s="2" t="s">
        <v>7</v>
      </c>
      <c r="H8" s="2" t="s">
        <v>8</v>
      </c>
      <c r="J8" s="2" t="s">
        <v>42</v>
      </c>
      <c r="K8" s="2"/>
      <c r="L8" s="2" t="s">
        <v>0</v>
      </c>
    </row>
    <row r="9" spans="2:13" x14ac:dyDescent="0.3">
      <c r="B9" s="2">
        <v>8</v>
      </c>
      <c r="C9" s="3" t="s">
        <v>25</v>
      </c>
      <c r="D9" s="2">
        <v>499</v>
      </c>
      <c r="E9" s="2" t="s">
        <v>11</v>
      </c>
      <c r="F9" s="2" t="s">
        <v>6</v>
      </c>
      <c r="G9" s="2" t="s">
        <v>7</v>
      </c>
      <c r="H9" s="2" t="s">
        <v>10</v>
      </c>
      <c r="J9" s="2" t="s">
        <v>13</v>
      </c>
      <c r="K9" s="2"/>
      <c r="L9" s="2" t="s">
        <v>44</v>
      </c>
    </row>
    <row r="10" spans="2:13" x14ac:dyDescent="0.3">
      <c r="B10" s="2">
        <v>9</v>
      </c>
      <c r="C10" s="3" t="s">
        <v>26</v>
      </c>
      <c r="D10" s="2">
        <v>529</v>
      </c>
      <c r="E10" s="2" t="s">
        <v>5</v>
      </c>
      <c r="F10" s="2" t="s">
        <v>6</v>
      </c>
      <c r="G10" s="2" t="s">
        <v>13</v>
      </c>
      <c r="H10" s="2" t="s">
        <v>10</v>
      </c>
      <c r="J10" s="2" t="s">
        <v>43</v>
      </c>
      <c r="K10" s="2"/>
      <c r="L10" s="2"/>
    </row>
    <row r="11" spans="2:13" x14ac:dyDescent="0.3">
      <c r="B11" s="2">
        <v>10</v>
      </c>
      <c r="C11" s="3" t="s">
        <v>27</v>
      </c>
      <c r="D11" s="2">
        <v>529</v>
      </c>
      <c r="E11" s="2" t="s">
        <v>11</v>
      </c>
      <c r="F11" s="2" t="s">
        <v>6</v>
      </c>
      <c r="G11" s="2" t="s">
        <v>13</v>
      </c>
      <c r="H11" s="2" t="s">
        <v>8</v>
      </c>
      <c r="K11" s="2"/>
    </row>
    <row r="12" spans="2:13" x14ac:dyDescent="0.3">
      <c r="B12" s="2">
        <v>11</v>
      </c>
      <c r="C12" s="3" t="s">
        <v>28</v>
      </c>
      <c r="D12" s="2">
        <v>599</v>
      </c>
      <c r="E12" s="2" t="s">
        <v>5</v>
      </c>
      <c r="F12" s="2" t="s">
        <v>14</v>
      </c>
      <c r="G12" s="2" t="s">
        <v>7</v>
      </c>
      <c r="H12" s="2" t="s">
        <v>10</v>
      </c>
      <c r="K12" s="2"/>
    </row>
    <row r="13" spans="2:13" x14ac:dyDescent="0.3">
      <c r="B13" s="2">
        <v>12</v>
      </c>
      <c r="C13" s="3" t="s">
        <v>29</v>
      </c>
      <c r="D13" s="2">
        <v>599</v>
      </c>
      <c r="E13" s="2" t="s">
        <v>11</v>
      </c>
      <c r="F13" s="2" t="s">
        <v>12</v>
      </c>
      <c r="G13" s="2" t="s">
        <v>7</v>
      </c>
      <c r="H13" s="2" t="s">
        <v>15</v>
      </c>
      <c r="J13" s="2" t="s">
        <v>45</v>
      </c>
    </row>
    <row r="14" spans="2:13" x14ac:dyDescent="0.3">
      <c r="B14" s="2">
        <v>13</v>
      </c>
      <c r="C14" s="3" t="s">
        <v>30</v>
      </c>
      <c r="D14" s="2">
        <v>609</v>
      </c>
      <c r="E14" s="2" t="s">
        <v>5</v>
      </c>
      <c r="F14" s="2" t="s">
        <v>9</v>
      </c>
      <c r="G14" s="2" t="s">
        <v>13</v>
      </c>
      <c r="H14" s="2" t="s">
        <v>8</v>
      </c>
    </row>
    <row r="15" spans="2:13" x14ac:dyDescent="0.3">
      <c r="B15" s="2">
        <v>14</v>
      </c>
      <c r="C15" s="3" t="s">
        <v>31</v>
      </c>
      <c r="D15" s="2">
        <v>629</v>
      </c>
      <c r="E15" s="2" t="s">
        <v>5</v>
      </c>
      <c r="F15" s="2" t="s">
        <v>12</v>
      </c>
      <c r="G15" s="2" t="s">
        <v>13</v>
      </c>
      <c r="H15" s="2" t="s">
        <v>10</v>
      </c>
    </row>
    <row r="16" spans="2:13" x14ac:dyDescent="0.3">
      <c r="B16" s="2">
        <v>15</v>
      </c>
      <c r="C16" s="3" t="s">
        <v>32</v>
      </c>
      <c r="D16" s="2">
        <v>629</v>
      </c>
      <c r="E16" s="2" t="s">
        <v>11</v>
      </c>
      <c r="F16" s="2" t="s">
        <v>9</v>
      </c>
      <c r="G16" s="2" t="s">
        <v>13</v>
      </c>
      <c r="H16" s="2" t="s">
        <v>8</v>
      </c>
    </row>
    <row r="17" spans="2:8" x14ac:dyDescent="0.3">
      <c r="B17" s="2">
        <v>16</v>
      </c>
      <c r="C17" s="3" t="s">
        <v>33</v>
      </c>
      <c r="D17" s="2">
        <v>629</v>
      </c>
      <c r="E17" s="2" t="s">
        <v>11</v>
      </c>
      <c r="F17" s="2" t="s">
        <v>6</v>
      </c>
      <c r="G17" s="2" t="s">
        <v>13</v>
      </c>
      <c r="H17" s="2" t="s">
        <v>10</v>
      </c>
    </row>
    <row r="18" spans="2:8" x14ac:dyDescent="0.3">
      <c r="B18" s="2">
        <v>17</v>
      </c>
      <c r="C18" s="3" t="s">
        <v>34</v>
      </c>
      <c r="D18" s="2">
        <v>699</v>
      </c>
      <c r="E18" s="2" t="s">
        <v>11</v>
      </c>
      <c r="F18" s="2" t="s">
        <v>14</v>
      </c>
      <c r="G18" s="2" t="s">
        <v>7</v>
      </c>
      <c r="H18" s="2" t="s">
        <v>10</v>
      </c>
    </row>
    <row r="19" spans="2:8" x14ac:dyDescent="0.3">
      <c r="B19" s="2">
        <v>18</v>
      </c>
      <c r="C19" s="3" t="s">
        <v>35</v>
      </c>
      <c r="D19" s="2">
        <v>729</v>
      </c>
      <c r="E19" s="2" t="s">
        <v>5</v>
      </c>
      <c r="F19" s="2" t="s">
        <v>14</v>
      </c>
      <c r="G19" s="2" t="s">
        <v>13</v>
      </c>
      <c r="H19" s="2" t="s">
        <v>10</v>
      </c>
    </row>
    <row r="20" spans="2:8" x14ac:dyDescent="0.3">
      <c r="B20" s="2">
        <v>19</v>
      </c>
      <c r="C20" s="3" t="s">
        <v>36</v>
      </c>
      <c r="D20" s="2">
        <v>729</v>
      </c>
      <c r="E20" s="2" t="s">
        <v>11</v>
      </c>
      <c r="F20" s="2" t="s">
        <v>12</v>
      </c>
      <c r="G20" s="2" t="s">
        <v>13</v>
      </c>
      <c r="H20" s="2" t="s">
        <v>10</v>
      </c>
    </row>
    <row r="21" spans="2:8" x14ac:dyDescent="0.3">
      <c r="B21" s="2">
        <v>20</v>
      </c>
      <c r="C21" s="3" t="s">
        <v>37</v>
      </c>
      <c r="D21" s="2">
        <v>799</v>
      </c>
      <c r="E21" s="2" t="s">
        <v>16</v>
      </c>
      <c r="F21" s="2" t="s">
        <v>9</v>
      </c>
      <c r="G21" s="2" t="s">
        <v>7</v>
      </c>
      <c r="H21" s="2" t="s">
        <v>10</v>
      </c>
    </row>
    <row r="22" spans="2:8" x14ac:dyDescent="0.3">
      <c r="B22" s="2">
        <v>21</v>
      </c>
      <c r="C22" s="3" t="s">
        <v>38</v>
      </c>
      <c r="D22" s="2">
        <v>829</v>
      </c>
      <c r="E22" s="2" t="s">
        <v>11</v>
      </c>
      <c r="F22" s="2" t="s">
        <v>14</v>
      </c>
      <c r="G22" s="2" t="s">
        <v>13</v>
      </c>
      <c r="H22" s="2" t="s">
        <v>10</v>
      </c>
    </row>
    <row r="23" spans="2:8" x14ac:dyDescent="0.3">
      <c r="B23" s="2">
        <v>22</v>
      </c>
      <c r="C23" s="3" t="s">
        <v>39</v>
      </c>
      <c r="D23" s="2">
        <v>949</v>
      </c>
      <c r="E23" s="2" t="s">
        <v>16</v>
      </c>
      <c r="F23" s="2" t="s">
        <v>14</v>
      </c>
      <c r="G23" s="2" t="s">
        <v>7</v>
      </c>
      <c r="H23" s="2" t="s">
        <v>10</v>
      </c>
    </row>
    <row r="24" spans="2:8" x14ac:dyDescent="0.3">
      <c r="B24" s="2">
        <v>23</v>
      </c>
      <c r="C24" s="3" t="s">
        <v>40</v>
      </c>
      <c r="D24" s="2">
        <v>1079</v>
      </c>
      <c r="E24" s="2" t="s">
        <v>16</v>
      </c>
      <c r="F24" s="2" t="s">
        <v>14</v>
      </c>
      <c r="G24" s="2" t="s">
        <v>13</v>
      </c>
      <c r="H24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9E2A-EE58-4DB7-84D3-798AB5E8CDBA}">
  <dimension ref="A1:V43"/>
  <sheetViews>
    <sheetView workbookViewId="0">
      <selection activeCell="O5" sqref="O5"/>
    </sheetView>
  </sheetViews>
  <sheetFormatPr defaultRowHeight="14.4" x14ac:dyDescent="0.3"/>
  <cols>
    <col min="6" max="6" width="13.5546875" customWidth="1"/>
  </cols>
  <sheetData>
    <row r="1" spans="3:22" ht="15.6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3:22" x14ac:dyDescent="0.3">
      <c r="C2" s="2">
        <v>279</v>
      </c>
      <c r="D2" s="2">
        <v>1</v>
      </c>
      <c r="E2" s="2">
        <v>1</v>
      </c>
      <c r="F2" s="2">
        <v>1</v>
      </c>
      <c r="G2" s="2">
        <v>1</v>
      </c>
    </row>
    <row r="3" spans="3:22" x14ac:dyDescent="0.3">
      <c r="C3" s="2">
        <v>379</v>
      </c>
      <c r="D3" s="2">
        <v>1</v>
      </c>
      <c r="E3" s="2">
        <v>2</v>
      </c>
      <c r="F3" s="2">
        <v>1</v>
      </c>
      <c r="G3" s="2">
        <v>1</v>
      </c>
    </row>
    <row r="4" spans="3:22" x14ac:dyDescent="0.3">
      <c r="C4" s="2">
        <v>399</v>
      </c>
      <c r="D4" s="2">
        <v>1</v>
      </c>
      <c r="E4" s="2">
        <v>1</v>
      </c>
      <c r="F4" s="2">
        <v>1</v>
      </c>
      <c r="G4" s="2">
        <v>2</v>
      </c>
      <c r="O4" t="s">
        <v>115</v>
      </c>
    </row>
    <row r="5" spans="3:22" x14ac:dyDescent="0.3">
      <c r="C5" s="2">
        <v>399</v>
      </c>
      <c r="D5" s="2">
        <v>2</v>
      </c>
      <c r="E5" s="2">
        <v>1</v>
      </c>
      <c r="F5" s="2">
        <v>1</v>
      </c>
      <c r="G5" s="2">
        <v>1</v>
      </c>
    </row>
    <row r="6" spans="3:22" x14ac:dyDescent="0.3">
      <c r="C6" s="2">
        <v>409</v>
      </c>
      <c r="D6" s="2">
        <v>1</v>
      </c>
      <c r="E6" s="2">
        <v>1</v>
      </c>
      <c r="F6" s="2">
        <v>1</v>
      </c>
      <c r="G6" s="2">
        <v>1</v>
      </c>
    </row>
    <row r="7" spans="3:22" ht="15.6" x14ac:dyDescent="0.3">
      <c r="C7" s="2">
        <v>499</v>
      </c>
      <c r="D7" s="2">
        <v>1</v>
      </c>
      <c r="E7" s="2">
        <v>3</v>
      </c>
      <c r="F7" s="2">
        <v>1</v>
      </c>
      <c r="G7" s="2">
        <v>2</v>
      </c>
      <c r="L7" s="1"/>
      <c r="O7" s="1" t="s">
        <v>2</v>
      </c>
      <c r="R7" s="1" t="s">
        <v>3</v>
      </c>
      <c r="U7" s="1" t="s">
        <v>4</v>
      </c>
    </row>
    <row r="8" spans="3:22" x14ac:dyDescent="0.3">
      <c r="C8" s="2">
        <v>499</v>
      </c>
      <c r="D8" s="2">
        <v>2</v>
      </c>
      <c r="E8" s="2">
        <v>2</v>
      </c>
      <c r="F8" s="2">
        <v>1</v>
      </c>
      <c r="G8" s="2">
        <v>1</v>
      </c>
      <c r="L8" s="2"/>
      <c r="M8">
        <v>1</v>
      </c>
      <c r="O8" s="2" t="s">
        <v>6</v>
      </c>
      <c r="P8">
        <v>1</v>
      </c>
      <c r="R8" s="2" t="s">
        <v>7</v>
      </c>
      <c r="S8">
        <v>1</v>
      </c>
      <c r="U8" s="2" t="s">
        <v>8</v>
      </c>
      <c r="V8">
        <v>1</v>
      </c>
    </row>
    <row r="9" spans="3:22" x14ac:dyDescent="0.3">
      <c r="C9" s="2">
        <v>499</v>
      </c>
      <c r="D9" s="2">
        <v>2</v>
      </c>
      <c r="E9" s="2">
        <v>1</v>
      </c>
      <c r="F9" s="2">
        <v>1</v>
      </c>
      <c r="G9" s="2">
        <v>2</v>
      </c>
      <c r="L9" s="2"/>
      <c r="M9">
        <v>2</v>
      </c>
      <c r="O9" s="2" t="s">
        <v>9</v>
      </c>
      <c r="P9">
        <v>2</v>
      </c>
      <c r="R9" s="2" t="s">
        <v>13</v>
      </c>
      <c r="S9">
        <v>2</v>
      </c>
      <c r="U9" s="2" t="s">
        <v>10</v>
      </c>
      <c r="V9">
        <v>2</v>
      </c>
    </row>
    <row r="10" spans="3:22" x14ac:dyDescent="0.3">
      <c r="C10" s="2">
        <v>529</v>
      </c>
      <c r="D10" s="2">
        <v>1</v>
      </c>
      <c r="E10" s="2">
        <v>1</v>
      </c>
      <c r="F10" s="2">
        <v>2</v>
      </c>
      <c r="G10" s="2">
        <v>2</v>
      </c>
      <c r="L10" s="2"/>
      <c r="M10">
        <v>3</v>
      </c>
      <c r="O10" s="2" t="s">
        <v>12</v>
      </c>
      <c r="P10">
        <v>3</v>
      </c>
    </row>
    <row r="11" spans="3:22" x14ac:dyDescent="0.3">
      <c r="C11" s="2">
        <v>529</v>
      </c>
      <c r="D11" s="2">
        <v>2</v>
      </c>
      <c r="E11" s="2">
        <v>1</v>
      </c>
      <c r="F11" s="2">
        <v>2</v>
      </c>
      <c r="G11" s="2">
        <v>1</v>
      </c>
      <c r="O11" s="2" t="s">
        <v>14</v>
      </c>
      <c r="P11">
        <v>4</v>
      </c>
    </row>
    <row r="12" spans="3:22" x14ac:dyDescent="0.3">
      <c r="C12" s="2">
        <v>599</v>
      </c>
      <c r="D12" s="2">
        <v>1</v>
      </c>
      <c r="E12" s="2">
        <v>4</v>
      </c>
      <c r="F12" s="2">
        <v>1</v>
      </c>
      <c r="G12" s="2">
        <v>2</v>
      </c>
    </row>
    <row r="13" spans="3:22" x14ac:dyDescent="0.3">
      <c r="C13" s="2">
        <v>599</v>
      </c>
      <c r="D13" s="2">
        <v>2</v>
      </c>
      <c r="E13" s="2">
        <v>3</v>
      </c>
      <c r="F13" s="2">
        <v>1</v>
      </c>
      <c r="G13" s="2">
        <v>2</v>
      </c>
    </row>
    <row r="14" spans="3:22" x14ac:dyDescent="0.3">
      <c r="C14" s="2">
        <v>609</v>
      </c>
      <c r="D14" s="2">
        <v>1</v>
      </c>
      <c r="E14" s="2">
        <v>2</v>
      </c>
      <c r="F14" s="2">
        <v>2</v>
      </c>
      <c r="G14" s="2">
        <v>1</v>
      </c>
      <c r="R14" s="5" t="s">
        <v>47</v>
      </c>
      <c r="S14" s="5"/>
    </row>
    <row r="15" spans="3:22" x14ac:dyDescent="0.3">
      <c r="C15" s="2">
        <v>629</v>
      </c>
      <c r="D15" s="2">
        <v>1</v>
      </c>
      <c r="E15" s="2">
        <v>3</v>
      </c>
      <c r="F15" s="2">
        <v>2</v>
      </c>
      <c r="G15" s="2">
        <v>2</v>
      </c>
    </row>
    <row r="16" spans="3:22" x14ac:dyDescent="0.3">
      <c r="C16" s="2">
        <v>629</v>
      </c>
      <c r="D16" s="2">
        <v>2</v>
      </c>
      <c r="E16" s="2">
        <v>2</v>
      </c>
      <c r="F16" s="2">
        <v>2</v>
      </c>
      <c r="G16" s="2">
        <v>1</v>
      </c>
      <c r="Q16" t="s">
        <v>48</v>
      </c>
      <c r="S16" t="s">
        <v>49</v>
      </c>
    </row>
    <row r="17" spans="1:19" x14ac:dyDescent="0.3">
      <c r="C17" s="2">
        <v>629</v>
      </c>
      <c r="D17" s="2">
        <v>2</v>
      </c>
      <c r="E17" s="2">
        <v>1</v>
      </c>
      <c r="F17" s="2">
        <v>2</v>
      </c>
      <c r="G17" s="2">
        <v>2</v>
      </c>
      <c r="Q17" t="s">
        <v>50</v>
      </c>
      <c r="S17" t="s">
        <v>51</v>
      </c>
    </row>
    <row r="18" spans="1:19" x14ac:dyDescent="0.3">
      <c r="C18" s="2">
        <v>699</v>
      </c>
      <c r="D18" s="2">
        <v>2</v>
      </c>
      <c r="E18" s="2">
        <v>4</v>
      </c>
      <c r="F18" s="2">
        <v>1</v>
      </c>
      <c r="G18" s="2">
        <v>2</v>
      </c>
      <c r="Q18" t="s">
        <v>53</v>
      </c>
      <c r="S18" t="s">
        <v>52</v>
      </c>
    </row>
    <row r="19" spans="1:19" x14ac:dyDescent="0.3">
      <c r="C19" s="2">
        <v>729</v>
      </c>
      <c r="D19" s="2">
        <v>1</v>
      </c>
      <c r="E19" s="2">
        <v>4</v>
      </c>
      <c r="F19" s="2">
        <v>2</v>
      </c>
      <c r="G19" s="2">
        <v>2</v>
      </c>
    </row>
    <row r="20" spans="1:19" x14ac:dyDescent="0.3">
      <c r="C20" s="2">
        <v>729</v>
      </c>
      <c r="D20" s="2">
        <v>2</v>
      </c>
      <c r="E20" s="2">
        <v>3</v>
      </c>
      <c r="F20" s="2">
        <v>2</v>
      </c>
      <c r="G20" s="2">
        <v>2</v>
      </c>
    </row>
    <row r="21" spans="1:19" x14ac:dyDescent="0.3">
      <c r="C21" s="2">
        <v>799</v>
      </c>
      <c r="D21" s="2">
        <v>3</v>
      </c>
      <c r="E21" s="2">
        <v>2</v>
      </c>
      <c r="F21" s="2">
        <v>1</v>
      </c>
      <c r="G21" s="2">
        <v>2</v>
      </c>
    </row>
    <row r="22" spans="1:19" x14ac:dyDescent="0.3">
      <c r="C22" s="2">
        <v>829</v>
      </c>
      <c r="D22" s="2">
        <v>2</v>
      </c>
      <c r="E22" s="2">
        <v>4</v>
      </c>
      <c r="F22" s="2">
        <v>2</v>
      </c>
      <c r="G22" s="2">
        <v>2</v>
      </c>
    </row>
    <row r="23" spans="1:19" x14ac:dyDescent="0.3">
      <c r="C23" s="2">
        <v>949</v>
      </c>
      <c r="D23" s="2">
        <v>3</v>
      </c>
      <c r="E23" s="2">
        <v>4</v>
      </c>
      <c r="F23" s="2">
        <v>1</v>
      </c>
      <c r="G23" s="2">
        <v>2</v>
      </c>
    </row>
    <row r="24" spans="1:19" x14ac:dyDescent="0.3">
      <c r="C24" s="2">
        <v>1079</v>
      </c>
      <c r="D24" s="2">
        <v>3</v>
      </c>
      <c r="E24" s="2">
        <v>4</v>
      </c>
      <c r="F24" s="2">
        <v>2</v>
      </c>
      <c r="G24" s="2">
        <v>2</v>
      </c>
    </row>
    <row r="27" spans="1:19" x14ac:dyDescent="0.3">
      <c r="B27" t="s">
        <v>76</v>
      </c>
      <c r="C27">
        <f>MIN(C2:C24)</f>
        <v>279</v>
      </c>
      <c r="D27">
        <f t="shared" ref="D27:G27" si="0">MIN(D2:D24)</f>
        <v>1</v>
      </c>
      <c r="E27">
        <f t="shared" si="0"/>
        <v>1</v>
      </c>
      <c r="F27">
        <f t="shared" si="0"/>
        <v>1</v>
      </c>
      <c r="G27">
        <f t="shared" si="0"/>
        <v>1</v>
      </c>
    </row>
    <row r="28" spans="1:19" x14ac:dyDescent="0.3">
      <c r="A28" s="12">
        <v>0.25</v>
      </c>
      <c r="B28" t="s">
        <v>77</v>
      </c>
      <c r="C28">
        <f>QUARTILE(C2:C24,1)</f>
        <v>499</v>
      </c>
      <c r="D28">
        <f t="shared" ref="D28:G28" si="1">QUARTILE(D2:D24,1)</f>
        <v>1</v>
      </c>
      <c r="E28">
        <f t="shared" si="1"/>
        <v>1</v>
      </c>
      <c r="F28">
        <f t="shared" si="1"/>
        <v>1</v>
      </c>
      <c r="G28">
        <f t="shared" si="1"/>
        <v>1</v>
      </c>
    </row>
    <row r="29" spans="1:19" ht="28.8" x14ac:dyDescent="0.3">
      <c r="B29" s="13" t="s">
        <v>78</v>
      </c>
      <c r="C29">
        <f>AVERAGE(C2:C24)</f>
        <v>605.52173913043475</v>
      </c>
      <c r="D29">
        <f t="shared" ref="D29:G29" si="2">AVERAGE(D2:D24)</f>
        <v>1.6956521739130435</v>
      </c>
      <c r="E29">
        <f t="shared" si="2"/>
        <v>2.347826086956522</v>
      </c>
      <c r="F29">
        <f t="shared" si="2"/>
        <v>1.4347826086956521</v>
      </c>
      <c r="G29">
        <f t="shared" si="2"/>
        <v>1.6521739130434783</v>
      </c>
    </row>
    <row r="30" spans="1:19" x14ac:dyDescent="0.3">
      <c r="A30" s="12">
        <v>0.5</v>
      </c>
      <c r="B30" t="s">
        <v>79</v>
      </c>
      <c r="C30">
        <f>MEDIAN(C2:C24)</f>
        <v>599</v>
      </c>
      <c r="D30">
        <f t="shared" ref="D30:G30" si="3">MEDIAN(D2:D24)</f>
        <v>2</v>
      </c>
      <c r="E30">
        <f t="shared" si="3"/>
        <v>2</v>
      </c>
      <c r="F30">
        <f t="shared" si="3"/>
        <v>1</v>
      </c>
      <c r="G30">
        <f t="shared" si="3"/>
        <v>2</v>
      </c>
    </row>
    <row r="31" spans="1:19" x14ac:dyDescent="0.3">
      <c r="A31" s="12">
        <v>0.75</v>
      </c>
      <c r="B31" t="s">
        <v>80</v>
      </c>
      <c r="C31">
        <f>QUARTILE(C2:C24,3)</f>
        <v>714</v>
      </c>
      <c r="D31">
        <f t="shared" ref="D31:G31" si="4">QUARTILE(D2:D24,3)</f>
        <v>2</v>
      </c>
      <c r="E31">
        <f t="shared" si="4"/>
        <v>3.5</v>
      </c>
      <c r="F31">
        <f t="shared" si="4"/>
        <v>2</v>
      </c>
      <c r="G31">
        <f t="shared" si="4"/>
        <v>2</v>
      </c>
    </row>
    <row r="32" spans="1:19" x14ac:dyDescent="0.3">
      <c r="A32" s="12">
        <v>1</v>
      </c>
      <c r="B32" t="s">
        <v>81</v>
      </c>
      <c r="C32">
        <f>MAX(C2:C24)</f>
        <v>1079</v>
      </c>
      <c r="D32">
        <f t="shared" ref="D32:G32" si="5">MAX(D2:D24)</f>
        <v>3</v>
      </c>
      <c r="E32">
        <f t="shared" si="5"/>
        <v>4</v>
      </c>
      <c r="F32">
        <f t="shared" si="5"/>
        <v>2</v>
      </c>
      <c r="G32">
        <f t="shared" si="5"/>
        <v>2</v>
      </c>
    </row>
    <row r="33" spans="2:7" x14ac:dyDescent="0.3">
      <c r="B33" t="s">
        <v>82</v>
      </c>
      <c r="C33">
        <f>MODE(C2:C24)</f>
        <v>499</v>
      </c>
      <c r="D33">
        <f t="shared" ref="D33:G33" si="6">MODE(D2:D24)</f>
        <v>1</v>
      </c>
      <c r="E33">
        <f t="shared" si="6"/>
        <v>1</v>
      </c>
      <c r="F33">
        <f t="shared" si="6"/>
        <v>1</v>
      </c>
      <c r="G33">
        <f t="shared" si="6"/>
        <v>2</v>
      </c>
    </row>
    <row r="35" spans="2:7" x14ac:dyDescent="0.3">
      <c r="B35" t="s">
        <v>83</v>
      </c>
      <c r="C35">
        <f>VAR(C2:C24)</f>
        <v>36278.260869565253</v>
      </c>
      <c r="D35">
        <f t="shared" ref="D35:G35" si="7">VAR(D2:D24)</f>
        <v>0.49407114624505899</v>
      </c>
      <c r="E35">
        <f t="shared" si="7"/>
        <v>1.5098814229249014</v>
      </c>
      <c r="F35">
        <f t="shared" si="7"/>
        <v>0.25691699604743073</v>
      </c>
      <c r="G35">
        <f t="shared" si="7"/>
        <v>0.23715415019762853</v>
      </c>
    </row>
    <row r="36" spans="2:7" ht="28.8" x14ac:dyDescent="0.3">
      <c r="B36" s="13" t="s">
        <v>84</v>
      </c>
      <c r="C36">
        <f>STDEV(C2:C24)</f>
        <v>190.46852986665607</v>
      </c>
      <c r="D36">
        <f t="shared" ref="D36:G36" si="8">STDEV(D2:D24)</f>
        <v>0.70290194639441639</v>
      </c>
      <c r="E36">
        <f t="shared" si="8"/>
        <v>1.2287723234696091</v>
      </c>
      <c r="F36">
        <f t="shared" si="8"/>
        <v>0.50686980186970176</v>
      </c>
      <c r="G36">
        <f t="shared" si="8"/>
        <v>0.48698475355767407</v>
      </c>
    </row>
    <row r="38" spans="2:7" x14ac:dyDescent="0.3">
      <c r="B38" t="s">
        <v>85</v>
      </c>
      <c r="C38">
        <f>KURT(C2:C24)</f>
        <v>0.54631475379753791</v>
      </c>
      <c r="D38">
        <f t="shared" ref="D38:G38" si="9">KURT(D2:D24)</f>
        <v>-0.73789257142857112</v>
      </c>
      <c r="E38">
        <f t="shared" si="9"/>
        <v>-1.5728845152271045</v>
      </c>
      <c r="F38">
        <f t="shared" si="9"/>
        <v>-2.1129670329670329</v>
      </c>
      <c r="G38">
        <f t="shared" si="9"/>
        <v>-1.6866666666666668</v>
      </c>
    </row>
    <row r="39" spans="2:7" x14ac:dyDescent="0.3">
      <c r="B39" t="s">
        <v>86</v>
      </c>
      <c r="C39">
        <f>SKEW(C2:C24)</f>
        <v>0.673835798057284</v>
      </c>
      <c r="D39">
        <f t="shared" ref="D39:G39" si="10">SKEW(D2:D24)</f>
        <v>0.51216247422082806</v>
      </c>
      <c r="E39">
        <f t="shared" si="10"/>
        <v>0.22460712974298183</v>
      </c>
      <c r="F39">
        <f t="shared" si="10"/>
        <v>0.28184188983084568</v>
      </c>
      <c r="G39">
        <f t="shared" si="10"/>
        <v>-0.68448412583384144</v>
      </c>
    </row>
    <row r="42" spans="2:7" x14ac:dyDescent="0.3">
      <c r="C42" t="s">
        <v>87</v>
      </c>
      <c r="D42" t="s">
        <v>88</v>
      </c>
      <c r="E42" t="s">
        <v>88</v>
      </c>
      <c r="F42" t="s">
        <v>88</v>
      </c>
      <c r="G42" t="s">
        <v>88</v>
      </c>
    </row>
    <row r="43" spans="2:7" x14ac:dyDescent="0.3">
      <c r="C43" t="s">
        <v>89</v>
      </c>
      <c r="D43" t="s">
        <v>90</v>
      </c>
      <c r="E43" t="s">
        <v>90</v>
      </c>
      <c r="F43" t="s">
        <v>90</v>
      </c>
      <c r="G43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0677-426C-4CEB-AD17-46FC2455DDB3}">
  <dimension ref="A1:M50"/>
  <sheetViews>
    <sheetView topLeftCell="A16" workbookViewId="0">
      <selection activeCell="I39" sqref="I39"/>
    </sheetView>
  </sheetViews>
  <sheetFormatPr defaultRowHeight="14.4" x14ac:dyDescent="0.3"/>
  <cols>
    <col min="1" max="1" width="17.44140625" customWidth="1"/>
    <col min="2" max="2" width="23" customWidth="1"/>
    <col min="3" max="3" width="12.88671875" customWidth="1"/>
    <col min="4" max="4" width="11.77734375" customWidth="1"/>
    <col min="5" max="5" width="13.109375" customWidth="1"/>
    <col min="6" max="6" width="13.21875" customWidth="1"/>
    <col min="7" max="7" width="12.44140625" customWidth="1"/>
    <col min="8" max="8" width="13.77734375" customWidth="1"/>
    <col min="9" max="9" width="13.109375" customWidth="1"/>
  </cols>
  <sheetData>
    <row r="1" spans="1:13" x14ac:dyDescent="0.3">
      <c r="A1" t="s">
        <v>54</v>
      </c>
    </row>
    <row r="2" spans="1:13" ht="15" thickBot="1" x14ac:dyDescent="0.35"/>
    <row r="3" spans="1:13" x14ac:dyDescent="0.3">
      <c r="A3" s="9" t="s">
        <v>55</v>
      </c>
      <c r="B3" s="9"/>
    </row>
    <row r="4" spans="1:13" x14ac:dyDescent="0.3">
      <c r="A4" s="6" t="s">
        <v>56</v>
      </c>
      <c r="B4" s="14">
        <v>0.96486774642512085</v>
      </c>
      <c r="C4" t="s">
        <v>92</v>
      </c>
    </row>
    <row r="5" spans="1:13" x14ac:dyDescent="0.3">
      <c r="A5" s="6" t="s">
        <v>57</v>
      </c>
      <c r="B5" s="6">
        <v>0.93096976809149135</v>
      </c>
      <c r="C5" t="s">
        <v>93</v>
      </c>
    </row>
    <row r="6" spans="1:13" x14ac:dyDescent="0.3">
      <c r="A6" s="6" t="s">
        <v>58</v>
      </c>
      <c r="B6" s="6">
        <v>0.91562971655626724</v>
      </c>
    </row>
    <row r="7" spans="1:13" x14ac:dyDescent="0.3">
      <c r="A7" s="6" t="s">
        <v>59</v>
      </c>
      <c r="B7" s="6">
        <v>55.324561926967846</v>
      </c>
    </row>
    <row r="8" spans="1:13" ht="15" thickBot="1" x14ac:dyDescent="0.35">
      <c r="A8" s="7" t="s">
        <v>60</v>
      </c>
      <c r="B8" s="7">
        <v>23</v>
      </c>
    </row>
    <row r="9" spans="1:13" x14ac:dyDescent="0.3">
      <c r="D9" s="6" t="s">
        <v>95</v>
      </c>
      <c r="E9" s="6"/>
      <c r="F9" s="6"/>
      <c r="G9" s="6"/>
      <c r="H9" s="6"/>
      <c r="I9" s="6"/>
      <c r="J9" s="11"/>
      <c r="K9" s="11"/>
      <c r="L9" s="11"/>
    </row>
    <row r="10" spans="1:13" ht="15" hidden="1" thickBot="1" x14ac:dyDescent="0.35">
      <c r="A10" t="s">
        <v>61</v>
      </c>
      <c r="D10" s="6" t="s">
        <v>94</v>
      </c>
      <c r="E10" s="6"/>
      <c r="F10" s="6"/>
      <c r="G10" s="6"/>
      <c r="H10" s="6"/>
      <c r="I10" s="6"/>
    </row>
    <row r="11" spans="1:13" hidden="1" x14ac:dyDescent="0.3">
      <c r="A11" s="8"/>
      <c r="B11" s="8" t="s">
        <v>66</v>
      </c>
      <c r="C11" s="8" t="s">
        <v>67</v>
      </c>
      <c r="D11" s="8" t="s">
        <v>68</v>
      </c>
      <c r="E11" s="8" t="s">
        <v>69</v>
      </c>
      <c r="F11" s="8" t="s">
        <v>70</v>
      </c>
    </row>
    <row r="12" spans="1:13" hidden="1" x14ac:dyDescent="0.3">
      <c r="A12" s="6" t="s">
        <v>62</v>
      </c>
      <c r="B12" s="6">
        <v>4</v>
      </c>
      <c r="C12" s="6">
        <v>743027.21038703865</v>
      </c>
      <c r="D12" s="6">
        <v>185756.80259675966</v>
      </c>
      <c r="E12" s="6">
        <v>60.688829235923912</v>
      </c>
      <c r="F12" s="6">
        <v>3.3380891287630837E-10</v>
      </c>
    </row>
    <row r="13" spans="1:13" hidden="1" x14ac:dyDescent="0.3">
      <c r="A13" s="6" t="s">
        <v>63</v>
      </c>
      <c r="B13" s="6">
        <v>18</v>
      </c>
      <c r="C13" s="6">
        <v>55094.528743396208</v>
      </c>
      <c r="D13" s="6">
        <v>3060.8071524109005</v>
      </c>
      <c r="E13" s="6"/>
      <c r="F13" s="6"/>
    </row>
    <row r="14" spans="1:13" ht="15" hidden="1" thickBot="1" x14ac:dyDescent="0.35">
      <c r="A14" s="7" t="s">
        <v>64</v>
      </c>
      <c r="B14" s="7">
        <v>22</v>
      </c>
      <c r="C14" s="7">
        <v>798121.73913043481</v>
      </c>
      <c r="D14" s="7"/>
      <c r="E14" s="7"/>
      <c r="F14" s="7"/>
    </row>
    <row r="15" spans="1:13" ht="15" thickBot="1" x14ac:dyDescent="0.35">
      <c r="D15" s="6" t="s">
        <v>94</v>
      </c>
      <c r="E15" s="6"/>
      <c r="F15" s="6"/>
      <c r="G15" s="6"/>
    </row>
    <row r="16" spans="1:13" x14ac:dyDescent="0.3">
      <c r="A16" s="8"/>
      <c r="B16" s="8" t="s">
        <v>71</v>
      </c>
      <c r="C16" s="10"/>
      <c r="D16" s="10"/>
      <c r="E16" s="10"/>
      <c r="F16" s="10"/>
      <c r="G16" s="10"/>
      <c r="H16" s="10"/>
      <c r="I16" s="10"/>
      <c r="J16" s="11"/>
      <c r="K16" s="11"/>
      <c r="L16" s="11"/>
      <c r="M16" s="11"/>
    </row>
    <row r="17" spans="1:13" x14ac:dyDescent="0.3">
      <c r="A17" s="6" t="s">
        <v>65</v>
      </c>
      <c r="B17" s="6">
        <v>-98.058596482763932</v>
      </c>
      <c r="C17" s="6"/>
      <c r="D17" s="6" t="s">
        <v>96</v>
      </c>
      <c r="E17" s="6"/>
      <c r="F17" s="6"/>
      <c r="G17" s="6"/>
      <c r="H17" s="6"/>
      <c r="I17" s="6"/>
      <c r="J17" s="11"/>
      <c r="K17" s="11"/>
      <c r="L17" s="11"/>
      <c r="M17" s="11"/>
    </row>
    <row r="18" spans="1:13" x14ac:dyDescent="0.3">
      <c r="A18" s="6" t="s">
        <v>1</v>
      </c>
      <c r="B18" s="6">
        <v>144.96417629604613</v>
      </c>
      <c r="C18" s="6"/>
      <c r="D18" s="6"/>
      <c r="E18" s="6"/>
      <c r="F18" s="6"/>
      <c r="G18" s="6"/>
      <c r="H18" s="6"/>
      <c r="I18" s="6"/>
    </row>
    <row r="19" spans="1:13" x14ac:dyDescent="0.3">
      <c r="A19" s="6" t="s">
        <v>2</v>
      </c>
      <c r="B19" s="6">
        <v>73.770414686512424</v>
      </c>
      <c r="C19" s="6"/>
      <c r="D19" t="s">
        <v>51</v>
      </c>
      <c r="H19" s="6" t="s">
        <v>1</v>
      </c>
      <c r="I19" s="6" t="s">
        <v>100</v>
      </c>
      <c r="J19" t="s">
        <v>101</v>
      </c>
      <c r="K19" t="s">
        <v>102</v>
      </c>
    </row>
    <row r="20" spans="1:13" x14ac:dyDescent="0.3">
      <c r="A20" s="6" t="s">
        <v>3</v>
      </c>
      <c r="B20" s="6">
        <v>126.7642872650955</v>
      </c>
      <c r="C20" s="6"/>
      <c r="D20" s="6" t="s">
        <v>97</v>
      </c>
      <c r="E20" s="6"/>
      <c r="F20" s="6"/>
      <c r="G20" s="6"/>
      <c r="H20" s="6">
        <f>VLOOKUP(Dashboard!D9,Dashboard!C29:D31,2,FALSE)</f>
        <v>2</v>
      </c>
      <c r="I20" s="6">
        <f>VLOOKUP(Dashboard!H9,Dashboard!F29:G32,2,FALSE)</f>
        <v>4</v>
      </c>
      <c r="J20">
        <f>VLOOKUP(Dashboard!L9,Dashboard!I29:J30,2,FALSE)</f>
        <v>2</v>
      </c>
      <c r="K20">
        <f>VLOOKUP(Dashboard!P9,Dashboard!L29:M30,2,FALSE)</f>
        <v>2</v>
      </c>
    </row>
    <row r="21" spans="1:13" ht="15" thickBot="1" x14ac:dyDescent="0.35">
      <c r="A21" s="7" t="s">
        <v>4</v>
      </c>
      <c r="B21" s="7">
        <v>62.155815019419691</v>
      </c>
      <c r="C21" s="6"/>
      <c r="D21" s="6" t="s">
        <v>98</v>
      </c>
      <c r="E21" s="6" t="s">
        <v>99</v>
      </c>
      <c r="F21" s="6"/>
      <c r="G21" s="6"/>
      <c r="H21" s="6"/>
      <c r="I21" s="6"/>
      <c r="J21" s="11"/>
    </row>
    <row r="22" spans="1:13" x14ac:dyDescent="0.3">
      <c r="C22" s="11"/>
      <c r="D22" s="11"/>
      <c r="J22" s="15">
        <f>I23-B7</f>
        <v>809.46705749744069</v>
      </c>
      <c r="K22" t="s">
        <v>113</v>
      </c>
    </row>
    <row r="23" spans="1:13" x14ac:dyDescent="0.3">
      <c r="H23" t="s">
        <v>103</v>
      </c>
      <c r="I23" s="15">
        <f>B18*H20+B19*I20+B20*J20+B21*K20+B17</f>
        <v>864.79161942440851</v>
      </c>
    </row>
    <row r="24" spans="1:13" x14ac:dyDescent="0.3">
      <c r="J24" s="15">
        <f>I23+B7</f>
        <v>920.11618135137633</v>
      </c>
      <c r="K24" t="s">
        <v>114</v>
      </c>
    </row>
    <row r="25" spans="1:13" x14ac:dyDescent="0.3">
      <c r="A25" t="s">
        <v>72</v>
      </c>
      <c r="H25" t="s">
        <v>112</v>
      </c>
      <c r="I25">
        <f>809*73</f>
        <v>59057</v>
      </c>
    </row>
    <row r="26" spans="1:13" ht="15" thickBot="1" x14ac:dyDescent="0.35"/>
    <row r="27" spans="1:13" x14ac:dyDescent="0.3">
      <c r="A27" s="8" t="s">
        <v>73</v>
      </c>
      <c r="B27" s="8" t="s">
        <v>74</v>
      </c>
      <c r="C27" s="8" t="s">
        <v>75</v>
      </c>
      <c r="E27" s="10" t="s">
        <v>104</v>
      </c>
    </row>
    <row r="28" spans="1:13" x14ac:dyDescent="0.3">
      <c r="A28" s="6">
        <v>1</v>
      </c>
      <c r="B28" s="6">
        <v>309.59609678430979</v>
      </c>
      <c r="C28" s="6">
        <v>-30.596096784309793</v>
      </c>
      <c r="E28">
        <f>C28*C28</f>
        <v>936.12113843485213</v>
      </c>
    </row>
    <row r="29" spans="1:13" x14ac:dyDescent="0.3">
      <c r="A29" s="6">
        <v>2</v>
      </c>
      <c r="B29" s="6">
        <v>383.36651147082227</v>
      </c>
      <c r="C29" s="6">
        <v>-4.3665114708222745</v>
      </c>
      <c r="E29">
        <f t="shared" ref="E29:E50" si="0">C29*C29</f>
        <v>19.066422424822502</v>
      </c>
    </row>
    <row r="30" spans="1:13" x14ac:dyDescent="0.3">
      <c r="A30" s="6">
        <v>3</v>
      </c>
      <c r="B30" s="6">
        <v>371.75191180372951</v>
      </c>
      <c r="C30" s="6">
        <v>27.248088196270487</v>
      </c>
      <c r="E30">
        <f t="shared" si="0"/>
        <v>742.45831035173501</v>
      </c>
      <c r="G30" t="s">
        <v>106</v>
      </c>
    </row>
    <row r="31" spans="1:13" x14ac:dyDescent="0.3">
      <c r="A31" s="6">
        <v>4</v>
      </c>
      <c r="B31" s="6">
        <v>454.56027308035596</v>
      </c>
      <c r="C31" s="6">
        <v>-55.560273080355955</v>
      </c>
      <c r="E31">
        <f t="shared" si="0"/>
        <v>3086.9439447637264</v>
      </c>
      <c r="G31">
        <f>AVERAGE(E28:E50)</f>
        <v>2395.4142931911374</v>
      </c>
    </row>
    <row r="32" spans="1:13" x14ac:dyDescent="0.3">
      <c r="A32" s="6">
        <v>5</v>
      </c>
      <c r="B32" s="6">
        <v>309.59609678430979</v>
      </c>
      <c r="C32" s="6">
        <v>99.403903215690207</v>
      </c>
      <c r="E32">
        <f t="shared" si="0"/>
        <v>9881.1359745143054</v>
      </c>
    </row>
    <row r="33" spans="1:10" x14ac:dyDescent="0.3">
      <c r="A33" s="6">
        <v>6</v>
      </c>
      <c r="B33" s="6">
        <v>519.29274117675436</v>
      </c>
      <c r="C33" s="6">
        <v>-20.292741176754362</v>
      </c>
      <c r="E33">
        <f t="shared" si="0"/>
        <v>411.79534446674199</v>
      </c>
    </row>
    <row r="34" spans="1:10" x14ac:dyDescent="0.3">
      <c r="A34" s="6">
        <v>7</v>
      </c>
      <c r="B34" s="6">
        <v>528.33068776686844</v>
      </c>
      <c r="C34" s="6">
        <v>-29.330687766868436</v>
      </c>
      <c r="E34">
        <f t="shared" si="0"/>
        <v>860.28924487752579</v>
      </c>
      <c r="G34" t="s">
        <v>107</v>
      </c>
    </row>
    <row r="35" spans="1:10" x14ac:dyDescent="0.3">
      <c r="A35" s="6">
        <v>8</v>
      </c>
      <c r="B35" s="6">
        <v>516.71608809977556</v>
      </c>
      <c r="C35" s="6">
        <v>-17.716088099775561</v>
      </c>
      <c r="E35">
        <f t="shared" si="0"/>
        <v>313.85977755900927</v>
      </c>
      <c r="G35">
        <f>SQRT(G31)</f>
        <v>48.942969803549289</v>
      </c>
    </row>
    <row r="36" spans="1:10" x14ac:dyDescent="0.3">
      <c r="A36" s="6">
        <v>9</v>
      </c>
      <c r="B36" s="6">
        <v>498.51619906882502</v>
      </c>
      <c r="C36" s="6">
        <v>30.483800931174983</v>
      </c>
      <c r="E36">
        <f t="shared" si="0"/>
        <v>929.2621192115048</v>
      </c>
    </row>
    <row r="37" spans="1:10" x14ac:dyDescent="0.3">
      <c r="A37" s="6">
        <v>10</v>
      </c>
      <c r="B37" s="6">
        <v>581.32456034545146</v>
      </c>
      <c r="C37" s="6">
        <v>-52.324560345451459</v>
      </c>
      <c r="E37">
        <f t="shared" si="0"/>
        <v>2737.8596153447916</v>
      </c>
    </row>
    <row r="38" spans="1:10" x14ac:dyDescent="0.3">
      <c r="A38" s="6">
        <v>11</v>
      </c>
      <c r="B38" s="6">
        <v>593.06315586326673</v>
      </c>
      <c r="C38" s="6">
        <v>5.9368441367332707</v>
      </c>
      <c r="E38">
        <f t="shared" si="0"/>
        <v>35.246118303864215</v>
      </c>
      <c r="G38" t="s">
        <v>108</v>
      </c>
    </row>
    <row r="39" spans="1:10" x14ac:dyDescent="0.3">
      <c r="A39" s="6">
        <v>12</v>
      </c>
      <c r="B39" s="6">
        <v>664.25691747280052</v>
      </c>
      <c r="C39" s="6">
        <v>-65.256917472800524</v>
      </c>
      <c r="E39">
        <f t="shared" si="0"/>
        <v>4258.4652780518982</v>
      </c>
      <c r="G39">
        <f>AVERAGE(Encoding!C2:C24)</f>
        <v>605.52173913043475</v>
      </c>
      <c r="I39" s="16">
        <f>G35/G39</f>
        <v>8.0827766603118675E-2</v>
      </c>
      <c r="J39" t="s">
        <v>105</v>
      </c>
    </row>
    <row r="40" spans="1:10" x14ac:dyDescent="0.3">
      <c r="A40" s="6">
        <v>13</v>
      </c>
      <c r="B40" s="6">
        <v>510.13079873591778</v>
      </c>
      <c r="C40" s="6">
        <v>98.869201264082221</v>
      </c>
      <c r="E40">
        <f t="shared" si="0"/>
        <v>9775.1189585975972</v>
      </c>
    </row>
    <row r="41" spans="1:10" x14ac:dyDescent="0.3">
      <c r="A41" s="6">
        <v>14</v>
      </c>
      <c r="B41" s="6">
        <v>646.05702844184998</v>
      </c>
      <c r="C41" s="6">
        <v>-17.05702844184998</v>
      </c>
      <c r="E41">
        <f t="shared" si="0"/>
        <v>290.94221926607912</v>
      </c>
    </row>
    <row r="42" spans="1:10" x14ac:dyDescent="0.3">
      <c r="A42" s="6">
        <v>15</v>
      </c>
      <c r="B42" s="6">
        <v>655.09497503196394</v>
      </c>
      <c r="C42" s="6">
        <v>-26.094975031963941</v>
      </c>
      <c r="E42">
        <f t="shared" si="0"/>
        <v>680.94772191882146</v>
      </c>
    </row>
    <row r="43" spans="1:10" x14ac:dyDescent="0.3">
      <c r="A43" s="6">
        <v>16</v>
      </c>
      <c r="B43" s="6">
        <v>643.48037536487118</v>
      </c>
      <c r="C43" s="6">
        <v>-14.480375364871179</v>
      </c>
      <c r="E43">
        <f t="shared" si="0"/>
        <v>209.68127070756813</v>
      </c>
    </row>
    <row r="44" spans="1:10" x14ac:dyDescent="0.3">
      <c r="A44" s="6">
        <v>17</v>
      </c>
      <c r="B44" s="6">
        <v>738.02733215931289</v>
      </c>
      <c r="C44" s="6">
        <v>-39.027332159312891</v>
      </c>
      <c r="E44">
        <f t="shared" si="0"/>
        <v>1523.1326554733382</v>
      </c>
    </row>
    <row r="45" spans="1:10" x14ac:dyDescent="0.3">
      <c r="A45" s="6">
        <v>18</v>
      </c>
      <c r="B45" s="6">
        <v>719.82744312836235</v>
      </c>
      <c r="C45" s="6">
        <v>9.1725568716376529</v>
      </c>
      <c r="E45">
        <f t="shared" si="0"/>
        <v>84.135799563427128</v>
      </c>
    </row>
    <row r="46" spans="1:10" x14ac:dyDescent="0.3">
      <c r="A46" s="6">
        <v>19</v>
      </c>
      <c r="B46" s="6">
        <v>791.02120473789591</v>
      </c>
      <c r="C46" s="6">
        <v>-62.021204737895914</v>
      </c>
      <c r="E46">
        <f t="shared" si="0"/>
        <v>3846.6298371400026</v>
      </c>
    </row>
    <row r="47" spans="1:10" x14ac:dyDescent="0.3">
      <c r="A47" s="6">
        <v>20</v>
      </c>
      <c r="B47" s="6">
        <v>735.45067908233409</v>
      </c>
      <c r="C47" s="6">
        <v>63.549320917665909</v>
      </c>
      <c r="E47">
        <f t="shared" si="0"/>
        <v>4038.5161890964901</v>
      </c>
    </row>
    <row r="48" spans="1:10" x14ac:dyDescent="0.3">
      <c r="A48" s="6">
        <v>21</v>
      </c>
      <c r="B48" s="6">
        <v>864.79161942440851</v>
      </c>
      <c r="C48" s="6">
        <v>-35.791619424408509</v>
      </c>
      <c r="E48">
        <f t="shared" si="0"/>
        <v>1281.0400210216965</v>
      </c>
    </row>
    <row r="49" spans="1:5" x14ac:dyDescent="0.3">
      <c r="A49" s="6">
        <v>22</v>
      </c>
      <c r="B49" s="6">
        <v>882.99150845535905</v>
      </c>
      <c r="C49" s="6">
        <v>66.008491544640947</v>
      </c>
      <c r="E49">
        <f t="shared" si="0"/>
        <v>4357.1209559989356</v>
      </c>
    </row>
    <row r="50" spans="1:5" ht="15" thickBot="1" x14ac:dyDescent="0.35">
      <c r="A50" s="7">
        <v>23</v>
      </c>
      <c r="B50" s="7">
        <v>1009.7557957204544</v>
      </c>
      <c r="C50" s="7">
        <v>69.244204279545556</v>
      </c>
      <c r="E50">
        <f t="shared" si="0"/>
        <v>4794.7598263074351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54343-50F0-4D71-B7EE-7C000D5B73A2}">
  <dimension ref="C6:R32"/>
  <sheetViews>
    <sheetView showGridLines="0" showRowColHeaders="0" tabSelected="1" workbookViewId="0">
      <selection activeCell="C22" sqref="C22"/>
    </sheetView>
  </sheetViews>
  <sheetFormatPr defaultRowHeight="14.4" x14ac:dyDescent="0.3"/>
  <sheetData>
    <row r="6" spans="4:18" x14ac:dyDescent="0.3">
      <c r="D6" s="17" t="s">
        <v>1</v>
      </c>
      <c r="E6" s="17"/>
      <c r="F6" s="17"/>
      <c r="H6" s="17" t="s">
        <v>2</v>
      </c>
      <c r="I6" s="17"/>
      <c r="J6" s="17"/>
      <c r="L6" s="17" t="s">
        <v>3</v>
      </c>
      <c r="M6" s="17"/>
      <c r="N6" s="17"/>
      <c r="P6" s="17" t="s">
        <v>109</v>
      </c>
      <c r="Q6" s="17"/>
      <c r="R6" s="17"/>
    </row>
    <row r="7" spans="4:18" x14ac:dyDescent="0.3">
      <c r="D7" s="17"/>
      <c r="E7" s="17"/>
      <c r="F7" s="17"/>
      <c r="H7" s="17"/>
      <c r="I7" s="17"/>
      <c r="J7" s="17"/>
      <c r="L7" s="17"/>
      <c r="M7" s="17"/>
      <c r="N7" s="17"/>
      <c r="P7" s="17"/>
      <c r="Q7" s="17"/>
      <c r="R7" s="17"/>
    </row>
    <row r="8" spans="4:18" ht="15" thickBot="1" x14ac:dyDescent="0.35">
      <c r="D8" s="17"/>
      <c r="E8" s="17"/>
      <c r="F8" s="17"/>
      <c r="H8" s="17"/>
      <c r="I8" s="17"/>
      <c r="J8" s="17"/>
      <c r="L8" s="17"/>
      <c r="M8" s="17"/>
      <c r="N8" s="17"/>
      <c r="P8" s="17"/>
      <c r="Q8" s="17"/>
      <c r="R8" s="17"/>
    </row>
    <row r="9" spans="4:18" x14ac:dyDescent="0.3">
      <c r="D9" s="18" t="s">
        <v>11</v>
      </c>
      <c r="E9" s="19"/>
      <c r="F9" s="20"/>
      <c r="H9" s="18" t="s">
        <v>14</v>
      </c>
      <c r="I9" s="19"/>
      <c r="J9" s="20"/>
      <c r="L9" s="18" t="s">
        <v>13</v>
      </c>
      <c r="M9" s="19"/>
      <c r="N9" s="20"/>
      <c r="P9" s="18" t="s">
        <v>10</v>
      </c>
      <c r="Q9" s="19"/>
      <c r="R9" s="20"/>
    </row>
    <row r="10" spans="4:18" x14ac:dyDescent="0.3">
      <c r="D10" s="21"/>
      <c r="E10" s="22"/>
      <c r="F10" s="23"/>
      <c r="H10" s="21"/>
      <c r="I10" s="22"/>
      <c r="J10" s="23"/>
      <c r="L10" s="21"/>
      <c r="M10" s="22"/>
      <c r="N10" s="23"/>
      <c r="P10" s="21"/>
      <c r="Q10" s="22"/>
      <c r="R10" s="23"/>
    </row>
    <row r="11" spans="4:18" ht="15" thickBot="1" x14ac:dyDescent="0.35">
      <c r="D11" s="24"/>
      <c r="E11" s="25"/>
      <c r="F11" s="26"/>
      <c r="H11" s="24"/>
      <c r="I11" s="25"/>
      <c r="J11" s="26"/>
      <c r="L11" s="24"/>
      <c r="M11" s="25"/>
      <c r="N11" s="26"/>
      <c r="P11" s="24"/>
      <c r="Q11" s="25"/>
      <c r="R11" s="26"/>
    </row>
    <row r="18" spans="3:14" x14ac:dyDescent="0.3">
      <c r="H18" s="17" t="s">
        <v>110</v>
      </c>
      <c r="I18" s="17"/>
      <c r="J18" s="17"/>
      <c r="L18" s="17" t="s">
        <v>111</v>
      </c>
      <c r="M18" s="17"/>
      <c r="N18" s="17"/>
    </row>
    <row r="19" spans="3:14" x14ac:dyDescent="0.3">
      <c r="H19" s="17"/>
      <c r="I19" s="17"/>
      <c r="J19" s="17"/>
      <c r="L19" s="17"/>
      <c r="M19" s="17"/>
      <c r="N19" s="17"/>
    </row>
    <row r="20" spans="3:14" ht="15" thickBot="1" x14ac:dyDescent="0.35">
      <c r="H20" s="17"/>
      <c r="I20" s="17"/>
      <c r="J20" s="17"/>
      <c r="L20" s="17"/>
      <c r="M20" s="17"/>
      <c r="N20" s="17"/>
    </row>
    <row r="21" spans="3:14" x14ac:dyDescent="0.3">
      <c r="H21" s="27">
        <f>'Analysis sheet'!I23</f>
        <v>864.79161942440851</v>
      </c>
      <c r="I21" s="19"/>
      <c r="J21" s="20"/>
      <c r="L21" s="18">
        <f>'Analysis sheet'!I25</f>
        <v>59057</v>
      </c>
      <c r="M21" s="19"/>
      <c r="N21" s="20"/>
    </row>
    <row r="22" spans="3:14" x14ac:dyDescent="0.3">
      <c r="H22" s="21"/>
      <c r="I22" s="22"/>
      <c r="J22" s="23"/>
      <c r="L22" s="21"/>
      <c r="M22" s="22"/>
      <c r="N22" s="23"/>
    </row>
    <row r="23" spans="3:14" ht="15" thickBot="1" x14ac:dyDescent="0.35">
      <c r="H23" s="24"/>
      <c r="I23" s="25"/>
      <c r="J23" s="26"/>
      <c r="L23" s="24"/>
      <c r="M23" s="25"/>
      <c r="N23" s="26"/>
    </row>
    <row r="27" spans="3:14" ht="15" customHeight="1" x14ac:dyDescent="0.3"/>
    <row r="28" spans="3:14" ht="15.6" hidden="1" x14ac:dyDescent="0.3">
      <c r="C28" s="5" t="s">
        <v>1</v>
      </c>
      <c r="F28" s="1" t="s">
        <v>2</v>
      </c>
      <c r="I28" s="1" t="s">
        <v>3</v>
      </c>
      <c r="L28" s="1" t="s">
        <v>4</v>
      </c>
    </row>
    <row r="29" spans="3:14" hidden="1" x14ac:dyDescent="0.3">
      <c r="C29" t="s">
        <v>5</v>
      </c>
      <c r="D29">
        <v>1</v>
      </c>
      <c r="F29" s="2" t="s">
        <v>6</v>
      </c>
      <c r="G29">
        <v>1</v>
      </c>
      <c r="I29" s="2" t="s">
        <v>7</v>
      </c>
      <c r="J29">
        <v>1</v>
      </c>
      <c r="L29" s="2" t="s">
        <v>8</v>
      </c>
      <c r="M29">
        <v>1</v>
      </c>
    </row>
    <row r="30" spans="3:14" hidden="1" x14ac:dyDescent="0.3">
      <c r="C30" t="s">
        <v>11</v>
      </c>
      <c r="D30">
        <v>2</v>
      </c>
      <c r="F30" s="2" t="s">
        <v>9</v>
      </c>
      <c r="G30">
        <v>2</v>
      </c>
      <c r="I30" s="2" t="s">
        <v>13</v>
      </c>
      <c r="J30">
        <v>2</v>
      </c>
      <c r="L30" s="2" t="s">
        <v>10</v>
      </c>
      <c r="M30">
        <v>2</v>
      </c>
    </row>
    <row r="31" spans="3:14" hidden="1" x14ac:dyDescent="0.3">
      <c r="C31" t="s">
        <v>16</v>
      </c>
      <c r="D31">
        <v>3</v>
      </c>
      <c r="F31" s="2" t="s">
        <v>12</v>
      </c>
      <c r="G31">
        <v>3</v>
      </c>
    </row>
    <row r="32" spans="3:14" hidden="1" x14ac:dyDescent="0.3">
      <c r="F32" s="2" t="s">
        <v>14</v>
      </c>
      <c r="G32">
        <v>4</v>
      </c>
    </row>
  </sheetData>
  <mergeCells count="12">
    <mergeCell ref="L21:N23"/>
    <mergeCell ref="H21:J23"/>
    <mergeCell ref="D6:F8"/>
    <mergeCell ref="H6:J8"/>
    <mergeCell ref="L6:N8"/>
    <mergeCell ref="P6:R8"/>
    <mergeCell ref="H18:J20"/>
    <mergeCell ref="L18:N20"/>
    <mergeCell ref="D9:F11"/>
    <mergeCell ref="H9:J11"/>
    <mergeCell ref="L9:N11"/>
    <mergeCell ref="P9:R11"/>
  </mergeCells>
  <dataValidations count="4">
    <dataValidation type="list" allowBlank="1" showInputMessage="1" showErrorMessage="1" sqref="D9:F11" xr:uid="{DE7E268E-8B36-4B95-B470-E62FA18C280A}">
      <formula1>$C$29:$C$31</formula1>
    </dataValidation>
    <dataValidation type="list" allowBlank="1" showInputMessage="1" showErrorMessage="1" sqref="H9:J11" xr:uid="{E4C1F4C8-7081-46A9-B4D9-50225715694A}">
      <formula1>$F$29:$F$32</formula1>
    </dataValidation>
    <dataValidation type="list" allowBlank="1" showInputMessage="1" showErrorMessage="1" sqref="L9:N11" xr:uid="{4ADDD4D6-78D6-4DD4-93AE-5F9E246A799F}">
      <formula1>$I$29:$I$30</formula1>
    </dataValidation>
    <dataValidation type="list" allowBlank="1" showInputMessage="1" showErrorMessage="1" sqref="P9:R11" xr:uid="{23238EB7-8FBD-4439-A50E-8C3E499A5606}">
      <formula1>$L$29:$L$30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Encoding</vt:lpstr>
      <vt:lpstr>Analysis sheet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Aryan</cp:lastModifiedBy>
  <dcterms:created xsi:type="dcterms:W3CDTF">2020-08-31T11:20:15Z</dcterms:created>
  <dcterms:modified xsi:type="dcterms:W3CDTF">2021-09-14T17:34:59Z</dcterms:modified>
</cp:coreProperties>
</file>