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yaveergarg/Desktop/Excel/"/>
    </mc:Choice>
  </mc:AlternateContent>
  <bookViews>
    <workbookView xWindow="0" yWindow="440" windowWidth="28800" windowHeight="17560" tabRatio="531" firstSheet="1" activeTab="3"/>
  </bookViews>
  <sheets>
    <sheet name="ChartsDataSheet" sheetId="73" state="veryHidden" r:id="rId1"/>
    <sheet name="data" sheetId="61" r:id="rId2"/>
    <sheet name="Sheet3" sheetId="77" r:id="rId3"/>
    <sheet name="Sheet1" sheetId="75" r:id="rId4"/>
  </sheet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1" i="75" l="1"/>
  <c r="N60" i="75"/>
  <c r="N59" i="75"/>
  <c r="N58" i="75"/>
  <c r="M61" i="75"/>
  <c r="M60" i="75"/>
  <c r="M59" i="75"/>
  <c r="M58" i="75"/>
  <c r="L60" i="75"/>
  <c r="L61" i="75"/>
  <c r="L59" i="75"/>
  <c r="L58" i="75"/>
  <c r="V59" i="77"/>
  <c r="W59" i="77"/>
  <c r="X59" i="77"/>
  <c r="U59" i="77"/>
  <c r="V45" i="77"/>
  <c r="W45" i="77"/>
  <c r="X45" i="77"/>
  <c r="U45" i="77"/>
  <c r="V31" i="77"/>
  <c r="W31" i="77"/>
  <c r="X31" i="77"/>
  <c r="U31" i="77"/>
  <c r="V17" i="77"/>
  <c r="W17" i="77"/>
  <c r="X17" i="77"/>
  <c r="U17" i="77"/>
  <c r="Q59" i="77"/>
  <c r="R59" i="77"/>
  <c r="S59" i="77"/>
  <c r="P59" i="77"/>
  <c r="Q45" i="77"/>
  <c r="R45" i="77"/>
  <c r="S45" i="77"/>
  <c r="P45" i="77"/>
  <c r="Q31" i="77"/>
  <c r="R31" i="77"/>
  <c r="S31" i="77"/>
  <c r="P31" i="77"/>
  <c r="Q17" i="77"/>
  <c r="R17" i="77"/>
  <c r="S17" i="77"/>
  <c r="P17" i="77"/>
  <c r="K59" i="77"/>
  <c r="L59" i="77"/>
  <c r="M59" i="77"/>
  <c r="K45" i="77"/>
  <c r="L45" i="77"/>
  <c r="M45" i="77"/>
  <c r="K31" i="77"/>
  <c r="L31" i="77"/>
  <c r="M31" i="77"/>
  <c r="K17" i="77"/>
  <c r="L17" i="77"/>
  <c r="M17" i="77"/>
  <c r="J59" i="77"/>
  <c r="J45" i="77"/>
  <c r="J31" i="77"/>
  <c r="J17" i="77"/>
  <c r="M47" i="77"/>
  <c r="M48" i="77"/>
  <c r="M49" i="77"/>
  <c r="M50" i="77"/>
  <c r="M51" i="77"/>
  <c r="M52" i="77"/>
  <c r="M53" i="77"/>
  <c r="M54" i="77"/>
  <c r="M55" i="77"/>
  <c r="M56" i="77"/>
  <c r="M57" i="77"/>
  <c r="M58" i="77"/>
  <c r="L47" i="77"/>
  <c r="L48" i="77"/>
  <c r="L49" i="77"/>
  <c r="L50" i="77"/>
  <c r="L51" i="77"/>
  <c r="L52" i="77"/>
  <c r="L53" i="77"/>
  <c r="L54" i="77"/>
  <c r="L55" i="77"/>
  <c r="L56" i="77"/>
  <c r="L57" i="77"/>
  <c r="L58" i="77"/>
  <c r="K47" i="77"/>
  <c r="K48" i="77"/>
  <c r="K49" i="77"/>
  <c r="K50" i="77"/>
  <c r="K51" i="77"/>
  <c r="K52" i="77"/>
  <c r="K53" i="77"/>
  <c r="K54" i="77"/>
  <c r="K55" i="77"/>
  <c r="K56" i="77"/>
  <c r="K57" i="77"/>
  <c r="K58" i="77"/>
  <c r="J47" i="77"/>
  <c r="J48" i="77"/>
  <c r="J49" i="77"/>
  <c r="J50" i="77"/>
  <c r="J51" i="77"/>
  <c r="J52" i="77"/>
  <c r="J53" i="77"/>
  <c r="J54" i="77"/>
  <c r="J55" i="77"/>
  <c r="J56" i="77"/>
  <c r="J57" i="77"/>
  <c r="J58" i="77"/>
  <c r="M33" i="77"/>
  <c r="M34" i="77"/>
  <c r="M35" i="77"/>
  <c r="M36" i="77"/>
  <c r="M37" i="77"/>
  <c r="M38" i="77"/>
  <c r="M39" i="77"/>
  <c r="M40" i="77"/>
  <c r="M41" i="77"/>
  <c r="M42" i="77"/>
  <c r="M43" i="77"/>
  <c r="M44" i="77"/>
  <c r="L33" i="77"/>
  <c r="L34" i="77"/>
  <c r="L35" i="77"/>
  <c r="L36" i="77"/>
  <c r="L37" i="77"/>
  <c r="L38" i="77"/>
  <c r="L39" i="77"/>
  <c r="L40" i="77"/>
  <c r="L41" i="77"/>
  <c r="L42" i="77"/>
  <c r="L43" i="77"/>
  <c r="L44" i="77"/>
  <c r="K33" i="77"/>
  <c r="K34" i="77"/>
  <c r="K35" i="77"/>
  <c r="K36" i="77"/>
  <c r="K37" i="77"/>
  <c r="K38" i="77"/>
  <c r="K39" i="77"/>
  <c r="K40" i="77"/>
  <c r="K41" i="77"/>
  <c r="K42" i="77"/>
  <c r="K43" i="77"/>
  <c r="K44" i="77"/>
  <c r="J33" i="77"/>
  <c r="J34" i="77"/>
  <c r="J35" i="77"/>
  <c r="J36" i="77"/>
  <c r="J37" i="77"/>
  <c r="J38" i="77"/>
  <c r="J39" i="77"/>
  <c r="J40" i="77"/>
  <c r="J41" i="77"/>
  <c r="J42" i="77"/>
  <c r="J43" i="77"/>
  <c r="J44" i="77"/>
  <c r="M19" i="77"/>
  <c r="M20" i="77"/>
  <c r="M21" i="77"/>
  <c r="M22" i="77"/>
  <c r="M23" i="77"/>
  <c r="M24" i="77"/>
  <c r="M25" i="77"/>
  <c r="M26" i="77"/>
  <c r="M27" i="77"/>
  <c r="M28" i="77"/>
  <c r="M29" i="77"/>
  <c r="M30" i="77"/>
  <c r="L19" i="77"/>
  <c r="L20" i="77"/>
  <c r="L21" i="77"/>
  <c r="L22" i="77"/>
  <c r="L23" i="77"/>
  <c r="L24" i="77"/>
  <c r="L25" i="77"/>
  <c r="L26" i="77"/>
  <c r="L27" i="77"/>
  <c r="L28" i="77"/>
  <c r="L29" i="77"/>
  <c r="L30" i="77"/>
  <c r="K19" i="77"/>
  <c r="K20" i="77"/>
  <c r="K21" i="77"/>
  <c r="K22" i="77"/>
  <c r="K23" i="77"/>
  <c r="K24" i="77"/>
  <c r="K25" i="77"/>
  <c r="K26" i="77"/>
  <c r="K27" i="77"/>
  <c r="K28" i="77"/>
  <c r="K29" i="77"/>
  <c r="K30" i="77"/>
  <c r="J19" i="77"/>
  <c r="J20" i="77"/>
  <c r="J21" i="77"/>
  <c r="J22" i="77"/>
  <c r="J23" i="77"/>
  <c r="J24" i="77"/>
  <c r="J25" i="77"/>
  <c r="J26" i="77"/>
  <c r="J27" i="77"/>
  <c r="J28" i="77"/>
  <c r="J29" i="77"/>
  <c r="J30" i="77"/>
  <c r="M6" i="77"/>
  <c r="M7" i="77"/>
  <c r="M8" i="77"/>
  <c r="M9" i="77"/>
  <c r="M10" i="77"/>
  <c r="M11" i="77"/>
  <c r="M12" i="77"/>
  <c r="M13" i="77"/>
  <c r="M14" i="77"/>
  <c r="M15" i="77"/>
  <c r="M16" i="77"/>
  <c r="L6" i="77"/>
  <c r="L7" i="77"/>
  <c r="L8" i="77"/>
  <c r="L9" i="77"/>
  <c r="L10" i="77"/>
  <c r="L11" i="77"/>
  <c r="L12" i="77"/>
  <c r="L13" i="77"/>
  <c r="L14" i="77"/>
  <c r="L15" i="77"/>
  <c r="L16" i="77"/>
  <c r="K6" i="77"/>
  <c r="K7" i="77"/>
  <c r="K8" i="77"/>
  <c r="K9" i="77"/>
  <c r="K10" i="77"/>
  <c r="K11" i="77"/>
  <c r="K12" i="77"/>
  <c r="K13" i="77"/>
  <c r="K14" i="77"/>
  <c r="K15" i="77"/>
  <c r="K16" i="77"/>
  <c r="J6" i="77"/>
  <c r="J7" i="77"/>
  <c r="J8" i="77"/>
  <c r="J9" i="77"/>
  <c r="J10" i="77"/>
  <c r="J11" i="77"/>
  <c r="J12" i="77"/>
  <c r="J13" i="77"/>
  <c r="J14" i="77"/>
  <c r="J15" i="77"/>
  <c r="J16" i="77"/>
  <c r="M5" i="77"/>
  <c r="L5" i="77"/>
  <c r="K5" i="77"/>
  <c r="J5" i="77"/>
  <c r="K58" i="75"/>
  <c r="K61" i="75"/>
  <c r="K60" i="75"/>
  <c r="K59" i="75"/>
  <c r="L13" i="61"/>
  <c r="L11" i="61"/>
  <c r="O12" i="61"/>
  <c r="O13" i="61"/>
  <c r="O14" i="61"/>
  <c r="O15" i="61"/>
  <c r="O16" i="61"/>
  <c r="O17" i="61"/>
  <c r="O18" i="61"/>
  <c r="O19" i="61"/>
  <c r="O20" i="61"/>
  <c r="O21" i="61"/>
  <c r="O22" i="61"/>
  <c r="O23" i="61"/>
  <c r="O24" i="61"/>
  <c r="O25" i="61"/>
  <c r="O26" i="61"/>
  <c r="O27" i="61"/>
  <c r="O28" i="61"/>
  <c r="O29" i="61"/>
  <c r="O30" i="61"/>
  <c r="O31" i="61"/>
  <c r="O32" i="61"/>
  <c r="O33" i="61"/>
  <c r="O34" i="61"/>
  <c r="O35" i="61"/>
  <c r="O36" i="61"/>
  <c r="O37" i="61"/>
  <c r="O38" i="61"/>
  <c r="O39" i="61"/>
  <c r="O40" i="61"/>
  <c r="O41" i="61"/>
  <c r="O42" i="61"/>
  <c r="O43" i="61"/>
  <c r="O44" i="61"/>
  <c r="O45" i="61"/>
  <c r="O46" i="61"/>
  <c r="O47" i="61"/>
  <c r="O48" i="61"/>
  <c r="O49" i="61"/>
  <c r="O50" i="61"/>
  <c r="O51" i="61"/>
  <c r="O52" i="61"/>
  <c r="O53" i="61"/>
  <c r="O54" i="61"/>
  <c r="O55" i="61"/>
  <c r="O56" i="61"/>
  <c r="O57" i="61"/>
  <c r="O58" i="61"/>
  <c r="N12" i="61"/>
  <c r="N13" i="61"/>
  <c r="N14" i="61"/>
  <c r="N15" i="61"/>
  <c r="N16" i="61"/>
  <c r="N17" i="61"/>
  <c r="N18" i="61"/>
  <c r="N19" i="61"/>
  <c r="N20" i="61"/>
  <c r="N21" i="61"/>
  <c r="N22" i="61"/>
  <c r="N23" i="61"/>
  <c r="N24" i="61"/>
  <c r="N25" i="61"/>
  <c r="N26" i="61"/>
  <c r="N27" i="61"/>
  <c r="N28" i="61"/>
  <c r="N29" i="61"/>
  <c r="N30" i="61"/>
  <c r="N31" i="61"/>
  <c r="N32" i="61"/>
  <c r="N33" i="61"/>
  <c r="N34" i="61"/>
  <c r="N35" i="61"/>
  <c r="N36" i="61"/>
  <c r="N37" i="61"/>
  <c r="N38" i="61"/>
  <c r="N39" i="61"/>
  <c r="N40" i="61"/>
  <c r="N41" i="61"/>
  <c r="N42" i="61"/>
  <c r="N43" i="61"/>
  <c r="N44" i="61"/>
  <c r="N45" i="61"/>
  <c r="N46" i="61"/>
  <c r="N47" i="61"/>
  <c r="N48" i="61"/>
  <c r="N49" i="61"/>
  <c r="N50" i="61"/>
  <c r="N51" i="61"/>
  <c r="N52" i="61"/>
  <c r="N53" i="61"/>
  <c r="N54" i="61"/>
  <c r="N55" i="61"/>
  <c r="N56" i="61"/>
  <c r="N57" i="61"/>
  <c r="N58" i="61"/>
  <c r="M12" i="61"/>
  <c r="M13" i="61"/>
  <c r="M14" i="61"/>
  <c r="M15" i="61"/>
  <c r="M16" i="61"/>
  <c r="M17" i="61"/>
  <c r="M18" i="61"/>
  <c r="M19" i="61"/>
  <c r="M20" i="61"/>
  <c r="M21" i="61"/>
  <c r="M22" i="61"/>
  <c r="M23" i="61"/>
  <c r="M24" i="61"/>
  <c r="M25" i="61"/>
  <c r="M26" i="61"/>
  <c r="M27" i="61"/>
  <c r="M28" i="61"/>
  <c r="M29" i="61"/>
  <c r="M30" i="61"/>
  <c r="M31" i="61"/>
  <c r="M32" i="61"/>
  <c r="M33" i="61"/>
  <c r="M34" i="61"/>
  <c r="M35" i="61"/>
  <c r="M36" i="61"/>
  <c r="M37" i="61"/>
  <c r="M38" i="61"/>
  <c r="M39" i="61"/>
  <c r="M40" i="61"/>
  <c r="M41" i="61"/>
  <c r="M42" i="61"/>
  <c r="M43" i="61"/>
  <c r="M44" i="61"/>
  <c r="M45" i="61"/>
  <c r="M46" i="61"/>
  <c r="M47" i="61"/>
  <c r="M48" i="61"/>
  <c r="M49" i="61"/>
  <c r="M50" i="61"/>
  <c r="M51" i="61"/>
  <c r="M52" i="61"/>
  <c r="M53" i="61"/>
  <c r="M54" i="61"/>
  <c r="M55" i="61"/>
  <c r="M56" i="61"/>
  <c r="M57" i="61"/>
  <c r="M58" i="61"/>
  <c r="L12" i="61"/>
  <c r="L14" i="61"/>
  <c r="L15" i="61"/>
  <c r="L16" i="61"/>
  <c r="L17" i="61"/>
  <c r="L18" i="61"/>
  <c r="L19" i="61"/>
  <c r="L20" i="61"/>
  <c r="L21" i="61"/>
  <c r="L22" i="61"/>
  <c r="L23" i="61"/>
  <c r="L24" i="61"/>
  <c r="L25" i="61"/>
  <c r="L26" i="61"/>
  <c r="L27" i="61"/>
  <c r="L28" i="61"/>
  <c r="L29" i="61"/>
  <c r="L30" i="61"/>
  <c r="L31" i="61"/>
  <c r="L32" i="61"/>
  <c r="L33" i="61"/>
  <c r="L34" i="61"/>
  <c r="L35" i="61"/>
  <c r="L36" i="61"/>
  <c r="L37" i="61"/>
  <c r="L38" i="61"/>
  <c r="L39" i="61"/>
  <c r="L40" i="61"/>
  <c r="L41" i="61"/>
  <c r="L42" i="61"/>
  <c r="L43" i="61"/>
  <c r="L44" i="61"/>
  <c r="L45" i="61"/>
  <c r="L46" i="61"/>
  <c r="L47" i="61"/>
  <c r="L48" i="61"/>
  <c r="L49" i="61"/>
  <c r="L50" i="61"/>
  <c r="L51" i="61"/>
  <c r="L52" i="61"/>
  <c r="L53" i="61"/>
  <c r="L54" i="61"/>
  <c r="L55" i="61"/>
  <c r="L56" i="61"/>
  <c r="L57" i="61"/>
  <c r="L58" i="61"/>
  <c r="O11" i="61"/>
  <c r="N11" i="61"/>
  <c r="M11" i="61"/>
  <c r="V2" i="73"/>
  <c r="H2" i="73"/>
  <c r="D2" i="73"/>
  <c r="E2" i="73"/>
  <c r="B2" i="73"/>
  <c r="C2" i="73"/>
  <c r="T2" i="73"/>
  <c r="S2" i="73"/>
</calcChain>
</file>

<file path=xl/sharedStrings.xml><?xml version="1.0" encoding="utf-8"?>
<sst xmlns="http://schemas.openxmlformats.org/spreadsheetml/2006/main" count="92" uniqueCount="46">
  <si>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</si>
  <si>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</si>
  <si>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</si>
  <si>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</si>
  <si>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</si>
  <si>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</si>
  <si>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</si>
  <si>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</si>
  <si>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</si>
  <si>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5</t>
  </si>
  <si>
    <t>ref 6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</si>
  <si>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</si>
  <si>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</si>
  <si>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</si>
  <si>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</si>
  <si>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</si>
  <si>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</si>
  <si>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</si>
  <si>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</si>
  <si>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</si>
  <si>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</si>
  <si>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</si>
  <si>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</si>
  <si>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</si>
  <si>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</si>
  <si>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</si>
  <si>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GC_egy</t>
  </si>
  <si>
    <t>Num</t>
  </si>
  <si>
    <t>Skin 1</t>
  </si>
  <si>
    <t>Time to answer</t>
  </si>
  <si>
    <t>FCR</t>
  </si>
  <si>
    <t>RAW DATA</t>
  </si>
  <si>
    <t>Actual Week</t>
  </si>
  <si>
    <t>Calculations / Consolidation</t>
  </si>
  <si>
    <t>RAW USER DATA</t>
  </si>
  <si>
    <t>Abandon rate (%)</t>
  </si>
  <si>
    <t>Week</t>
  </si>
  <si>
    <t>User 1</t>
  </si>
  <si>
    <t>User 2</t>
  </si>
  <si>
    <t>User 3</t>
  </si>
  <si>
    <t>User 4</t>
  </si>
  <si>
    <t>Q1</t>
  </si>
  <si>
    <t>Q2</t>
  </si>
  <si>
    <t>Q3</t>
  </si>
  <si>
    <t>Q4</t>
  </si>
  <si>
    <t xml:space="preserve">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</si>
</sst>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W&quot;\ 00"/>
    <numFmt numFmtId="165" formatCode="ddd\,\ dd/mm/yy"/>
    <numFmt numFmtId="166" formatCode="\W\ &quot;01&quot;"/>
  </numFmts>
  <fonts count="14" x14ac:knownFonts="1">
    <font>
      <sz val="10"/>
      <name val="Arial"/>
      <charset val="134"/>
    </font>
    <font>
      <sz val="10"/>
      <name val="Segoe UI"/>
      <family val="2"/>
    </font>
    <font>
      <b/>
      <sz val="10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2"/>
      <color indexed="8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4" fillId="0" borderId="0" xfId="0" applyFont="1" applyFill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left" vertical="center" indent="1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Border="1" applyAlignment="1" applyProtection="1">
      <alignment horizontal="left" vertical="center" indent="1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164" fontId="4" fillId="0" borderId="0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Fill="1" applyBorder="1" applyAlignment="1" applyProtection="1">
      <alignment horizontal="left" vertical="center" wrapText="1" indent="2"/>
      <protection hidden="1"/>
    </xf>
    <xf numFmtId="0" fontId="2" fillId="0" borderId="1" xfId="0" applyFont="1" applyFill="1" applyBorder="1" applyAlignment="1" applyProtection="1">
      <alignment horizontal="left" vertical="center" indent="1"/>
      <protection hidden="1"/>
    </xf>
    <xf numFmtId="0" fontId="4" fillId="0" borderId="1" xfId="0" applyFont="1" applyFill="1" applyBorder="1" applyAlignment="1" applyProtection="1">
      <alignment vertic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3" fillId="0" borderId="5" xfId="0" applyFont="1" applyFill="1" applyBorder="1" applyAlignment="1" applyProtection="1">
      <alignment horizontal="left" vertical="center" wrapText="1" indent="2"/>
      <protection hidden="1"/>
    </xf>
    <xf numFmtId="0" fontId="1" fillId="0" borderId="6" xfId="0" applyFont="1" applyFill="1" applyBorder="1" applyAlignment="1" applyProtection="1">
      <alignment horizontal="center" vertical="center"/>
      <protection hidden="1"/>
    </xf>
    <xf numFmtId="0" fontId="4" fillId="0" borderId="6" xfId="0" applyFont="1" applyFill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165" fontId="1" fillId="0" borderId="8" xfId="0" applyNumberFormat="1" applyFont="1" applyFill="1" applyBorder="1" applyAlignment="1" applyProtection="1">
      <alignment horizontal="center" vertical="center"/>
      <protection hidden="1"/>
    </xf>
    <xf numFmtId="164" fontId="4" fillId="0" borderId="9" xfId="0" applyNumberFormat="1" applyFont="1" applyFill="1" applyBorder="1" applyAlignment="1" applyProtection="1">
      <alignment horizontal="center" vertical="center"/>
      <protection hidden="1"/>
    </xf>
    <xf numFmtId="3" fontId="4" fillId="0" borderId="9" xfId="0" applyNumberFormat="1" applyFont="1" applyFill="1" applyBorder="1" applyAlignment="1" applyProtection="1">
      <alignment vertical="center"/>
      <protection hidden="1"/>
    </xf>
    <xf numFmtId="165" fontId="1" fillId="0" borderId="10" xfId="0" applyNumberFormat="1" applyFont="1" applyFill="1" applyBorder="1" applyAlignment="1" applyProtection="1">
      <alignment horizontal="center" vertical="center"/>
      <protection hidden="1"/>
    </xf>
    <xf numFmtId="164" fontId="4" fillId="0" borderId="11" xfId="0" applyNumberFormat="1" applyFont="1" applyFill="1" applyBorder="1" applyAlignment="1" applyProtection="1">
      <alignment horizontal="center" vertical="center"/>
      <protection hidden="1"/>
    </xf>
    <xf numFmtId="165" fontId="4" fillId="0" borderId="10" xfId="0" applyNumberFormat="1" applyFont="1" applyFill="1" applyBorder="1" applyAlignment="1" applyProtection="1">
      <alignment horizontal="center" vertical="center"/>
      <protection hidden="1"/>
    </xf>
    <xf numFmtId="165" fontId="4" fillId="0" borderId="12" xfId="0" applyNumberFormat="1" applyFont="1" applyFill="1" applyBorder="1" applyAlignment="1" applyProtection="1">
      <alignment horizontal="center" vertical="center"/>
      <protection hidden="1"/>
    </xf>
    <xf numFmtId="164" fontId="4" fillId="0" borderId="13" xfId="0" applyNumberFormat="1" applyFont="1" applyFill="1" applyBorder="1" applyAlignment="1" applyProtection="1">
      <alignment horizontal="center" vertical="center"/>
      <protection hidden="1"/>
    </xf>
    <xf numFmtId="165" fontId="4" fillId="0" borderId="8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3" fontId="4" fillId="0" borderId="0" xfId="0" applyNumberFormat="1" applyFont="1" applyFill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164" fontId="4" fillId="0" borderId="0" xfId="0" applyNumberFormat="1" applyFont="1" applyFill="1" applyAlignment="1" applyProtection="1">
      <alignment vertical="center"/>
      <protection hidden="1"/>
    </xf>
    <xf numFmtId="10" fontId="4" fillId="0" borderId="0" xfId="1" applyNumberFormat="1" applyFont="1" applyFill="1" applyAlignment="1" applyProtection="1">
      <alignment vertical="center"/>
      <protection hidden="1"/>
    </xf>
    <xf numFmtId="10" fontId="4" fillId="0" borderId="0" xfId="0" applyNumberFormat="1" applyFont="1" applyFill="1" applyAlignment="1" applyProtection="1">
      <alignment vertical="center"/>
      <protection hidden="1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3" fillId="0" borderId="0" xfId="0" applyNumberFormat="1" applyFont="1" applyFill="1" applyBorder="1" applyAlignment="1" applyProtection="1">
      <alignment horizontal="left" vertical="center" wrapText="1" indent="2"/>
      <protection hidden="1"/>
    </xf>
    <xf numFmtId="0" fontId="10" fillId="0" borderId="0" xfId="0" applyFont="1"/>
    <xf numFmtId="0" fontId="13" fillId="0" borderId="0" xfId="0" applyFont="1"/>
    <xf numFmtId="0" fontId="0" fillId="2" borderId="0" xfId="0" applyFill="1"/>
    <xf numFmtId="3" fontId="0" fillId="2" borderId="0" xfId="0" applyNumberFormat="1" applyFill="1"/>
    <xf numFmtId="10" fontId="0" fillId="2" borderId="0" xfId="0" applyNumberFormat="1" applyFill="1"/>
    <xf numFmtId="0" fontId="10" fillId="0" borderId="0" xfId="0" applyNumberFormat="1" applyFont="1"/>
    <xf numFmtId="0" fontId="13" fillId="0" borderId="0" xfId="0" applyNumberFormat="1" applyFont="1"/>
    <xf numFmtId="0" fontId="0" fillId="0" borderId="0" xfId="0" applyNumberFormat="1"/>
    <xf numFmtId="1" fontId="10" fillId="0" borderId="0" xfId="0" applyNumberFormat="1" applyFont="1"/>
    <xf numFmtId="10" fontId="10" fillId="0" borderId="0" xfId="0" applyNumberFormat="1" applyFont="1"/>
    <xf numFmtId="10" fontId="13" fillId="0" borderId="0" xfId="0" applyNumberFormat="1" applyFont="1"/>
    <xf numFmtId="0" fontId="3" fillId="0" borderId="2" xfId="0" applyFont="1" applyFill="1" applyBorder="1" applyAlignment="1" applyProtection="1">
      <alignment horizontal="center" vertical="center"/>
      <protection hidden="1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3" fillId="0" borderId="14" xfId="0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0" fontId="3" fillId="0" borderId="16" xfId="0" applyFont="1" applyFill="1" applyBorder="1" applyAlignment="1" applyProtection="1">
      <alignment horizontal="center" vertical="center"/>
      <protection hidden="1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414749"/>
      <rgbColor rgb="00008000"/>
      <rgbColor rgb="00CBCCCD"/>
      <rgbColor rgb="00808000"/>
      <rgbColor rgb="00800080"/>
      <rgbColor rgb="00008080"/>
      <rgbColor rgb="00C0C0C0"/>
      <rgbColor rgb="00808080"/>
      <rgbColor rgb="00FFCC00"/>
      <rgbColor rgb="00414B52"/>
      <rgbColor rgb="009D272A"/>
      <rgbColor rgb="00CBCCCD"/>
      <rgbColor rgb="0096999A"/>
      <rgbColor rgb="006B7072"/>
      <rgbColor rgb="00414749"/>
      <rgbColor rgb="00E2001A"/>
      <rgbColor rgb="00FFCC00"/>
      <rgbColor rgb="00414B52"/>
      <rgbColor rgb="009D272A"/>
      <rgbColor rgb="00CBCCCD"/>
      <rgbColor rgb="0096999A"/>
      <rgbColor rgb="006B7072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C10330"/>
      <rgbColor rgb="00339966"/>
      <rgbColor rgb="00E2001A"/>
      <rgbColor rgb="00414B52"/>
      <rgbColor rgb="00FFCC00"/>
      <rgbColor rgb="00993366"/>
      <rgbColor rgb="0096999A"/>
      <rgbColor rgb="006B7072"/>
    </indexedColors>
    <mruColors>
      <color rgb="FFFFFF99"/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3.xml"/><Relationship Id="rId12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Sheet1!$K$58:$K$61</c:f>
              <c:strCache>
                <c:ptCount val="4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</c:strCache>
            </c:strRef>
          </c:cat>
          <c:val>
            <c:numRef>
              <c:f>Sheet1!$L$58:$L$61</c:f>
              <c:numCache>
                <c:formatCode>0</c:formatCode>
                <c:ptCount val="4"/>
                <c:pt idx="0">
                  <c:v>678.1666666666666</c:v>
                </c:pt>
                <c:pt idx="1">
                  <c:v>685.0833333333333</c:v>
                </c:pt>
                <c:pt idx="2">
                  <c:v>784.25</c:v>
                </c:pt>
                <c:pt idx="3">
                  <c:v>839.0833333333333</c:v>
                </c:pt>
              </c:numCache>
            </c:numRef>
          </c:val>
          <c:extLst/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74791824"/>
        <c:axId val="-2078463776"/>
      </c:barChart>
      <c:dateAx>
        <c:axId val="-207479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463776"/>
        <c:crosses val="autoZero"/>
        <c:auto val="0"/>
        <c:lblOffset val="100"/>
        <c:baseTimeUnit val="days"/>
      </c:dateAx>
      <c:valAx>
        <c:axId val="-20784637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7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Sheet1!$K$58:$K$61</c:f>
              <c:strCache>
                <c:ptCount val="4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</c:strCache>
            </c:strRef>
          </c:cat>
          <c:val>
            <c:numRef>
              <c:f>Sheet1!$M$58:$M$61</c:f>
              <c:numCache>
                <c:formatCode>0.00%</c:formatCode>
                <c:ptCount val="4"/>
                <c:pt idx="0">
                  <c:v>0.0425833333333333</c:v>
                </c:pt>
                <c:pt idx="1">
                  <c:v>0.0720833333333333</c:v>
                </c:pt>
                <c:pt idx="2">
                  <c:v>0.05775</c:v>
                </c:pt>
                <c:pt idx="3">
                  <c:v>0.0489166666666667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Sheet1!$K$58:$K$61</c:f>
              <c:strCache>
                <c:ptCount val="4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</c:strCache>
            </c:strRef>
          </c:cat>
          <c:val>
            <c:numRef>
              <c:f>Sheet1!$N$58:$N$61</c:f>
              <c:numCache>
                <c:formatCode>0.00%</c:formatCode>
                <c:ptCount val="4"/>
                <c:pt idx="0">
                  <c:v>0.9147</c:v>
                </c:pt>
                <c:pt idx="1">
                  <c:v>0.915083333333334</c:v>
                </c:pt>
                <c:pt idx="2">
                  <c:v>0.914183333333333</c:v>
                </c:pt>
                <c:pt idx="3">
                  <c:v>0.919516666666667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4689072"/>
        <c:axId val="-2074685760"/>
      </c:barChart>
      <c:catAx>
        <c:axId val="-207468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85760"/>
        <c:crosses val="autoZero"/>
        <c:auto val="1"/>
        <c:lblAlgn val="ctr"/>
        <c:lblOffset val="100"/>
        <c:noMultiLvlLbl val="0"/>
      </c:catAx>
      <c:valAx>
        <c:axId val="-207468576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8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16" fmlaLink="Sheet1!$L$63" fmlaRange="data!$C$11:$C$58" noThreeD="1" sel="3" val="0"/>
</file>

<file path=xl/ctrlProps/ctrlProp2.xml><?xml version="1.0" encoding="utf-8"?>
<formControlPr xmlns="http://schemas.microsoft.com/office/spreadsheetml/2009/9/main" objectType="CheckBox" checked="Checked" fmlaLink="$J$58" lockText="1" noThreeD="1"/>
</file>

<file path=xl/ctrlProps/ctrlProp3.xml><?xml version="1.0" encoding="utf-8"?>
<formControlPr xmlns="http://schemas.microsoft.com/office/spreadsheetml/2009/9/main" objectType="CheckBox" checked="Checked" fmlaLink="$J$59" lockText="1" noThreeD="1"/>
</file>

<file path=xl/ctrlProps/ctrlProp4.xml><?xml version="1.0" encoding="utf-8"?>
<formControlPr xmlns="http://schemas.microsoft.com/office/spreadsheetml/2009/9/main" objectType="CheckBox" checked="Checked" fmlaLink="$J$60" lockText="1" noThreeD="1"/>
</file>

<file path=xl/ctrlProps/ctrlProp5.xml><?xml version="1.0" encoding="utf-8"?>
<formControlPr xmlns="http://schemas.microsoft.com/office/spreadsheetml/2009/9/main" objectType="CheckBox" checked="Checked" fmlaLink="$J$61" lockText="1" noThreeD="1"/>
</file>

<file path=xl/ctrlProps/ctrlProp6.xml><?xml version="1.0" encoding="utf-8"?>
<formControlPr xmlns="http://schemas.microsoft.com/office/spreadsheetml/2009/9/main" objectType="CheckBox" checked="Checked" fmlaLink="$N$63" lockText="1" noThreeD="1"/>
</file>

<file path=xl/ctrlProps/ctrlProp7.xml><?xml version="1.0" encoding="utf-8"?>
<formControlPr xmlns="http://schemas.microsoft.com/office/spreadsheetml/2009/9/main" objectType="List" dx="16" fmlaLink="$O$63" fmlaRange="$P$58:$P$61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1</xdr:row>
      <xdr:rowOff>127000</xdr:rowOff>
    </xdr:from>
    <xdr:to>
      <xdr:col>14</xdr:col>
      <xdr:colOff>165100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6146800" y="292100"/>
          <a:ext cx="55753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PERFORMACE DASHBOARD</a:t>
          </a:r>
        </a:p>
      </xdr:txBody>
    </xdr:sp>
    <xdr:clientData/>
  </xdr:twoCellAnchor>
  <xdr:twoCellAnchor>
    <xdr:from>
      <xdr:col>8</xdr:col>
      <xdr:colOff>0</xdr:colOff>
      <xdr:row>4</xdr:row>
      <xdr:rowOff>114300</xdr:rowOff>
    </xdr:from>
    <xdr:to>
      <xdr:col>13</xdr:col>
      <xdr:colOff>482600</xdr:colOff>
      <xdr:row>4</xdr:row>
      <xdr:rowOff>125476</xdr:rowOff>
    </xdr:to>
    <xdr:cxnSp macro="">
      <xdr:nvCxnSpPr>
        <xdr:cNvPr id="4" name="Straight Connector 3"/>
        <xdr:cNvCxnSpPr/>
      </xdr:nvCxnSpPr>
      <xdr:spPr bwMode="auto">
        <a:xfrm flipV="1">
          <a:off x="6604000" y="774700"/>
          <a:ext cx="4610100" cy="11176"/>
        </a:xfrm>
        <a:prstGeom prst="line">
          <a:avLst/>
        </a:prstGeom>
        <a:solidFill>
          <a:srgbClr val="000000">
            <a:alpha val="70000"/>
          </a:srgbClr>
        </a:solidFill>
        <a:ln w="9525" cap="flat" cmpd="sng" algn="ctr">
          <a:solidFill>
            <a:schemeClr val="bg1">
              <a:alpha val="80000"/>
            </a:schemeClr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7</xdr:col>
      <xdr:colOff>368300</xdr:colOff>
      <xdr:row>5</xdr:row>
      <xdr:rowOff>25400</xdr:rowOff>
    </xdr:from>
    <xdr:to>
      <xdr:col>14</xdr:col>
      <xdr:colOff>63500</xdr:colOff>
      <xdr:row>8</xdr:row>
      <xdr:rowOff>63500</xdr:rowOff>
    </xdr:to>
    <xdr:sp macro="" textlink="">
      <xdr:nvSpPr>
        <xdr:cNvPr id="5" name="TextBox 4"/>
        <xdr:cNvSpPr txBox="1"/>
      </xdr:nvSpPr>
      <xdr:spPr>
        <a:xfrm>
          <a:off x="6146800" y="850900"/>
          <a:ext cx="54737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500" b="0" i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CALL CENTER</a:t>
          </a:r>
        </a:p>
      </xdr:txBody>
    </xdr:sp>
    <xdr:clientData/>
  </xdr:twoCellAnchor>
  <xdr:twoCellAnchor>
    <xdr:from>
      <xdr:col>4</xdr:col>
      <xdr:colOff>50800</xdr:colOff>
      <xdr:row>9</xdr:row>
      <xdr:rowOff>114300</xdr:rowOff>
    </xdr:from>
    <xdr:to>
      <xdr:col>6</xdr:col>
      <xdr:colOff>787400</xdr:colOff>
      <xdr:row>29</xdr:row>
      <xdr:rowOff>12700</xdr:rowOff>
    </xdr:to>
    <xdr:sp macro="" textlink="">
      <xdr:nvSpPr>
        <xdr:cNvPr id="7" name="Rectangle 6"/>
        <xdr:cNvSpPr/>
      </xdr:nvSpPr>
      <xdr:spPr bwMode="auto">
        <a:xfrm>
          <a:off x="3352800" y="1600200"/>
          <a:ext cx="2387600" cy="3200400"/>
        </a:xfrm>
        <a:prstGeom prst="rect">
          <a:avLst/>
        </a:prstGeom>
        <a:solidFill>
          <a:srgbClr val="000000">
            <a:alpha val="4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29</xdr:row>
      <xdr:rowOff>127000</xdr:rowOff>
    </xdr:from>
    <xdr:to>
      <xdr:col>7</xdr:col>
      <xdr:colOff>495300</xdr:colOff>
      <xdr:row>48</xdr:row>
      <xdr:rowOff>76200</xdr:rowOff>
    </xdr:to>
    <xdr:sp macro="" textlink="">
      <xdr:nvSpPr>
        <xdr:cNvPr id="8" name="Rectangle 7"/>
        <xdr:cNvSpPr/>
      </xdr:nvSpPr>
      <xdr:spPr bwMode="auto">
        <a:xfrm>
          <a:off x="3352800" y="4914900"/>
          <a:ext cx="2921000" cy="3086100"/>
        </a:xfrm>
        <a:prstGeom prst="rect">
          <a:avLst/>
        </a:prstGeom>
        <a:solidFill>
          <a:srgbClr val="000000">
            <a:alpha val="4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50800</xdr:colOff>
      <xdr:row>9</xdr:row>
      <xdr:rowOff>114300</xdr:rowOff>
    </xdr:from>
    <xdr:to>
      <xdr:col>15</xdr:col>
      <xdr:colOff>304800</xdr:colOff>
      <xdr:row>29</xdr:row>
      <xdr:rowOff>12700</xdr:rowOff>
    </xdr:to>
    <xdr:sp macro="" textlink="">
      <xdr:nvSpPr>
        <xdr:cNvPr id="9" name="Rectangle 8"/>
        <xdr:cNvSpPr/>
      </xdr:nvSpPr>
      <xdr:spPr bwMode="auto">
        <a:xfrm>
          <a:off x="5829300" y="1600200"/>
          <a:ext cx="6858000" cy="3200400"/>
        </a:xfrm>
        <a:prstGeom prst="rect">
          <a:avLst/>
        </a:prstGeom>
        <a:solidFill>
          <a:srgbClr val="000000">
            <a:alpha val="4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596900</xdr:colOff>
      <xdr:row>29</xdr:row>
      <xdr:rowOff>127000</xdr:rowOff>
    </xdr:from>
    <xdr:to>
      <xdr:col>14</xdr:col>
      <xdr:colOff>190500</xdr:colOff>
      <xdr:row>48</xdr:row>
      <xdr:rowOff>76200</xdr:rowOff>
    </xdr:to>
    <xdr:sp macro="" textlink="">
      <xdr:nvSpPr>
        <xdr:cNvPr id="10" name="Rectangle 9"/>
        <xdr:cNvSpPr/>
      </xdr:nvSpPr>
      <xdr:spPr bwMode="auto">
        <a:xfrm>
          <a:off x="6375400" y="4914900"/>
          <a:ext cx="5372100" cy="3086100"/>
        </a:xfrm>
        <a:prstGeom prst="rect">
          <a:avLst/>
        </a:prstGeom>
        <a:solidFill>
          <a:srgbClr val="000000">
            <a:alpha val="4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63500</xdr:colOff>
      <xdr:row>10</xdr:row>
      <xdr:rowOff>12700</xdr:rowOff>
    </xdr:from>
    <xdr:to>
      <xdr:col>5</xdr:col>
      <xdr:colOff>215900</xdr:colOff>
      <xdr:row>13</xdr:row>
      <xdr:rowOff>50800</xdr:rowOff>
    </xdr:to>
    <xdr:sp macro="" textlink="">
      <xdr:nvSpPr>
        <xdr:cNvPr id="11" name="TextBox 10"/>
        <xdr:cNvSpPr txBox="1"/>
      </xdr:nvSpPr>
      <xdr:spPr>
        <a:xfrm>
          <a:off x="3365500" y="1663700"/>
          <a:ext cx="9779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0" i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Week</a:t>
          </a:r>
        </a:p>
      </xdr:txBody>
    </xdr:sp>
    <xdr:clientData/>
  </xdr:twoCellAnchor>
  <xdr:twoCellAnchor>
    <xdr:from>
      <xdr:col>7</xdr:col>
      <xdr:colOff>101600</xdr:colOff>
      <xdr:row>10</xdr:row>
      <xdr:rowOff>12700</xdr:rowOff>
    </xdr:from>
    <xdr:to>
      <xdr:col>9</xdr:col>
      <xdr:colOff>381000</xdr:colOff>
      <xdr:row>13</xdr:row>
      <xdr:rowOff>50800</xdr:rowOff>
    </xdr:to>
    <xdr:sp macro="" textlink="">
      <xdr:nvSpPr>
        <xdr:cNvPr id="13" name="TextBox 12"/>
        <xdr:cNvSpPr txBox="1"/>
      </xdr:nvSpPr>
      <xdr:spPr>
        <a:xfrm>
          <a:off x="5880100" y="1663700"/>
          <a:ext cx="19304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0" i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Time To Answer</a:t>
          </a:r>
        </a:p>
      </xdr:txBody>
    </xdr:sp>
    <xdr:clientData/>
  </xdr:twoCellAnchor>
  <xdr:twoCellAnchor>
    <xdr:from>
      <xdr:col>7</xdr:col>
      <xdr:colOff>762000</xdr:colOff>
      <xdr:row>30</xdr:row>
      <xdr:rowOff>25400</xdr:rowOff>
    </xdr:from>
    <xdr:to>
      <xdr:col>8</xdr:col>
      <xdr:colOff>635000</xdr:colOff>
      <xdr:row>33</xdr:row>
      <xdr:rowOff>63500</xdr:rowOff>
    </xdr:to>
    <xdr:sp macro="" textlink="">
      <xdr:nvSpPr>
        <xdr:cNvPr id="14" name="TextBox 13"/>
        <xdr:cNvSpPr txBox="1"/>
      </xdr:nvSpPr>
      <xdr:spPr>
        <a:xfrm>
          <a:off x="6540500" y="4978400"/>
          <a:ext cx="6985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0" i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FCR</a:t>
          </a:r>
        </a:p>
      </xdr:txBody>
    </xdr:sp>
    <xdr:clientData/>
  </xdr:twoCellAnchor>
  <xdr:twoCellAnchor>
    <xdr:from>
      <xdr:col>4</xdr:col>
      <xdr:colOff>63500</xdr:colOff>
      <xdr:row>30</xdr:row>
      <xdr:rowOff>25400</xdr:rowOff>
    </xdr:from>
    <xdr:to>
      <xdr:col>5</xdr:col>
      <xdr:colOff>279400</xdr:colOff>
      <xdr:row>33</xdr:row>
      <xdr:rowOff>63500</xdr:rowOff>
    </xdr:to>
    <xdr:sp macro="" textlink="">
      <xdr:nvSpPr>
        <xdr:cNvPr id="15" name="TextBox 14"/>
        <xdr:cNvSpPr txBox="1"/>
      </xdr:nvSpPr>
      <xdr:spPr>
        <a:xfrm>
          <a:off x="3365500" y="4978400"/>
          <a:ext cx="10414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0" i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Users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482600</xdr:colOff>
          <xdr:row>13</xdr:row>
          <xdr:rowOff>139700</xdr:rowOff>
        </xdr:from>
        <xdr:to>
          <xdr:col>6</xdr:col>
          <xdr:colOff>381000</xdr:colOff>
          <xdr:row>26</xdr:row>
          <xdr:rowOff>127000</xdr:rowOff>
        </xdr:to>
        <xdr:sp macro="" textlink="">
          <xdr:nvSpPr>
            <xdr:cNvPr id="4104" name="List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304800</xdr:colOff>
      <xdr:row>29</xdr:row>
      <xdr:rowOff>114300</xdr:rowOff>
    </xdr:from>
    <xdr:to>
      <xdr:col>18</xdr:col>
      <xdr:colOff>292100</xdr:colOff>
      <xdr:row>48</xdr:row>
      <xdr:rowOff>63500</xdr:rowOff>
    </xdr:to>
    <xdr:sp macro="" textlink="">
      <xdr:nvSpPr>
        <xdr:cNvPr id="25" name="Rectangle 24"/>
        <xdr:cNvSpPr/>
      </xdr:nvSpPr>
      <xdr:spPr bwMode="auto">
        <a:xfrm>
          <a:off x="11861800" y="4902200"/>
          <a:ext cx="3289300" cy="3086100"/>
        </a:xfrm>
        <a:prstGeom prst="rect">
          <a:avLst/>
        </a:prstGeom>
        <a:solidFill>
          <a:srgbClr val="000000">
            <a:alpha val="4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317500</xdr:colOff>
      <xdr:row>30</xdr:row>
      <xdr:rowOff>25400</xdr:rowOff>
    </xdr:from>
    <xdr:to>
      <xdr:col>16</xdr:col>
      <xdr:colOff>596900</xdr:colOff>
      <xdr:row>33</xdr:row>
      <xdr:rowOff>63500</xdr:rowOff>
    </xdr:to>
    <xdr:sp macro="" textlink="">
      <xdr:nvSpPr>
        <xdr:cNvPr id="26" name="TextBox 25"/>
        <xdr:cNvSpPr txBox="1"/>
      </xdr:nvSpPr>
      <xdr:spPr>
        <a:xfrm>
          <a:off x="11874500" y="4978400"/>
          <a:ext cx="19304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0" i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Abandon Rate</a:t>
          </a:r>
        </a:p>
      </xdr:txBody>
    </xdr:sp>
    <xdr:clientData/>
  </xdr:twoCellAnchor>
  <xdr:twoCellAnchor>
    <xdr:from>
      <xdr:col>4</xdr:col>
      <xdr:colOff>800100</xdr:colOff>
      <xdr:row>35</xdr:row>
      <xdr:rowOff>63500</xdr:rowOff>
    </xdr:from>
    <xdr:to>
      <xdr:col>6</xdr:col>
      <xdr:colOff>190500</xdr:colOff>
      <xdr:row>47</xdr:row>
      <xdr:rowOff>0</xdr:rowOff>
    </xdr:to>
    <xdr:sp macro="" textlink="">
      <xdr:nvSpPr>
        <xdr:cNvPr id="37" name="TextBox 36"/>
        <xdr:cNvSpPr txBox="1"/>
      </xdr:nvSpPr>
      <xdr:spPr>
        <a:xfrm>
          <a:off x="4102100" y="5842000"/>
          <a:ext cx="1041400" cy="191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0" i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User</a:t>
          </a:r>
          <a:r>
            <a:rPr lang="en-US" sz="1800" b="0" i="0" baseline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 1</a:t>
          </a:r>
        </a:p>
        <a:p>
          <a:pPr algn="ctr"/>
          <a:endParaRPr lang="en-US" sz="1800" b="0" i="0" baseline="0">
            <a:solidFill>
              <a:schemeClr val="bg1"/>
            </a:solidFill>
            <a:latin typeface="Helvetica Light" charset="0"/>
            <a:ea typeface="Helvetica Light" charset="0"/>
            <a:cs typeface="Helvetica Light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User</a:t>
          </a:r>
          <a:r>
            <a:rPr lang="en-US" sz="1800" b="0" i="0" baseline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 2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800" b="0" i="0">
            <a:solidFill>
              <a:schemeClr val="bg1"/>
            </a:solidFill>
            <a:latin typeface="Helvetica Light" charset="0"/>
            <a:ea typeface="Helvetica Light" charset="0"/>
            <a:cs typeface="Helvetica Light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User</a:t>
          </a:r>
          <a:r>
            <a:rPr lang="en-US" sz="1800" b="0" i="0" baseline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 3</a:t>
          </a:r>
          <a:endParaRPr lang="en-US" sz="1800" b="0" i="0">
            <a:solidFill>
              <a:schemeClr val="bg1"/>
            </a:solidFill>
            <a:latin typeface="Helvetica Light" charset="0"/>
            <a:ea typeface="Helvetica Light" charset="0"/>
            <a:cs typeface="Helvetica Light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800" b="0" i="0">
            <a:solidFill>
              <a:schemeClr val="bg1"/>
            </a:solidFill>
            <a:latin typeface="Helvetica Light" charset="0"/>
            <a:ea typeface="Helvetica Light" charset="0"/>
            <a:cs typeface="Helvetica Light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User</a:t>
          </a:r>
          <a:r>
            <a:rPr lang="en-US" sz="1800" b="0" i="0" baseline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 4</a:t>
          </a:r>
          <a:endParaRPr lang="en-US" sz="1800" b="0" i="0">
            <a:solidFill>
              <a:schemeClr val="bg1"/>
            </a:solidFill>
            <a:latin typeface="Helvetica Light" charset="0"/>
            <a:ea typeface="Helvetica Light" charset="0"/>
            <a:cs typeface="Helvetica Light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800" b="0" i="0">
            <a:solidFill>
              <a:schemeClr val="bg1"/>
            </a:solidFill>
            <a:latin typeface="Helvetica Light" charset="0"/>
            <a:ea typeface="Helvetica Light" charset="0"/>
            <a:cs typeface="Helvetica Light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317500</xdr:colOff>
          <xdr:row>34</xdr:row>
          <xdr:rowOff>101600</xdr:rowOff>
        </xdr:from>
        <xdr:to>
          <xdr:col>7</xdr:col>
          <xdr:colOff>406400</xdr:colOff>
          <xdr:row>37</xdr:row>
          <xdr:rowOff>139700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317500</xdr:colOff>
          <xdr:row>37</xdr:row>
          <xdr:rowOff>50800</xdr:rowOff>
        </xdr:from>
        <xdr:to>
          <xdr:col>7</xdr:col>
          <xdr:colOff>406400</xdr:colOff>
          <xdr:row>40</xdr:row>
          <xdr:rowOff>63500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330200</xdr:colOff>
          <xdr:row>39</xdr:row>
          <xdr:rowOff>152400</xdr:rowOff>
        </xdr:from>
        <xdr:to>
          <xdr:col>7</xdr:col>
          <xdr:colOff>419100</xdr:colOff>
          <xdr:row>43</xdr:row>
          <xdr:rowOff>63500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330200</xdr:colOff>
          <xdr:row>42</xdr:row>
          <xdr:rowOff>152400</xdr:rowOff>
        </xdr:from>
        <xdr:to>
          <xdr:col>7</xdr:col>
          <xdr:colOff>139700</xdr:colOff>
          <xdr:row>45</xdr:row>
          <xdr:rowOff>152400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355600</xdr:colOff>
      <xdr:row>13</xdr:row>
      <xdr:rowOff>12700</xdr:rowOff>
    </xdr:from>
    <xdr:to>
      <xdr:col>14</xdr:col>
      <xdr:colOff>774700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32</xdr:row>
      <xdr:rowOff>88900</xdr:rowOff>
    </xdr:from>
    <xdr:to>
      <xdr:col>18</xdr:col>
      <xdr:colOff>254000</xdr:colOff>
      <xdr:row>48</xdr:row>
      <xdr:rowOff>82550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533400</xdr:colOff>
      <xdr:row>33</xdr:row>
      <xdr:rowOff>76200</xdr:rowOff>
    </xdr:from>
    <xdr:to>
      <xdr:col>13</xdr:col>
      <xdr:colOff>558800</xdr:colOff>
      <xdr:row>47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9</xdr:row>
      <xdr:rowOff>127000</xdr:rowOff>
    </xdr:from>
    <xdr:to>
      <xdr:col>18</xdr:col>
      <xdr:colOff>292100</xdr:colOff>
      <xdr:row>29</xdr:row>
      <xdr:rowOff>25400</xdr:rowOff>
    </xdr:to>
    <xdr:sp macro="" textlink="">
      <xdr:nvSpPr>
        <xdr:cNvPr id="24" name="Rectangle 23"/>
        <xdr:cNvSpPr/>
      </xdr:nvSpPr>
      <xdr:spPr bwMode="auto">
        <a:xfrm>
          <a:off x="12763500" y="1612900"/>
          <a:ext cx="2387600" cy="3200400"/>
        </a:xfrm>
        <a:prstGeom prst="rect">
          <a:avLst/>
        </a:prstGeom>
        <a:solidFill>
          <a:srgbClr val="000000">
            <a:alpha val="4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355600</xdr:colOff>
      <xdr:row>10</xdr:row>
      <xdr:rowOff>25400</xdr:rowOff>
    </xdr:from>
    <xdr:to>
      <xdr:col>17</xdr:col>
      <xdr:colOff>76200</xdr:colOff>
      <xdr:row>13</xdr:row>
      <xdr:rowOff>63500</xdr:rowOff>
    </xdr:to>
    <xdr:sp macro="" textlink="">
      <xdr:nvSpPr>
        <xdr:cNvPr id="28" name="TextBox 27"/>
        <xdr:cNvSpPr txBox="1"/>
      </xdr:nvSpPr>
      <xdr:spPr>
        <a:xfrm>
          <a:off x="12738100" y="1676400"/>
          <a:ext cx="13716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0" i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Quarterly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457200</xdr:colOff>
          <xdr:row>13</xdr:row>
          <xdr:rowOff>88900</xdr:rowOff>
        </xdr:from>
        <xdr:to>
          <xdr:col>18</xdr:col>
          <xdr:colOff>63500</xdr:colOff>
          <xdr:row>15</xdr:row>
          <xdr:rowOff>114300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15</xdr:col>
      <xdr:colOff>520700</xdr:colOff>
      <xdr:row>13</xdr:row>
      <xdr:rowOff>139700</xdr:rowOff>
    </xdr:from>
    <xdr:to>
      <xdr:col>17</xdr:col>
      <xdr:colOff>431800</xdr:colOff>
      <xdr:row>15</xdr:row>
      <xdr:rowOff>139700</xdr:rowOff>
    </xdr:to>
    <xdr:sp macro="" textlink="">
      <xdr:nvSpPr>
        <xdr:cNvPr id="29" name="TextBox 28"/>
        <xdr:cNvSpPr txBox="1"/>
      </xdr:nvSpPr>
      <xdr:spPr>
        <a:xfrm>
          <a:off x="12903200" y="2286000"/>
          <a:ext cx="15621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i="0">
              <a:solidFill>
                <a:schemeClr val="bg1"/>
              </a:solidFill>
              <a:latin typeface="Helvetica Light" charset="0"/>
              <a:ea typeface="Helvetica Light" charset="0"/>
              <a:cs typeface="Helvetica Light" charset="0"/>
            </a:rPr>
            <a:t>Select to activate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152400</xdr:colOff>
          <xdr:row>17</xdr:row>
          <xdr:rowOff>63500</xdr:rowOff>
        </xdr:from>
        <xdr:to>
          <xdr:col>17</xdr:col>
          <xdr:colOff>457200</xdr:colOff>
          <xdr:row>25</xdr:row>
          <xdr:rowOff>114300</xdr:rowOff>
        </xdr:to>
        <xdr:sp macro="" textlink="">
          <xdr:nvSpPr>
            <xdr:cNvPr id="4121" name="List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9" Type="http://schemas.openxmlformats.org/officeDocument/2006/relationships/ctrlProp" Target="../ctrlProps/ctrlProp6.xml"/><Relationship Id="rId10" Type="http://schemas.openxmlformats.org/officeDocument/2006/relationships/ctrlProp" Target="../ctrlProps/ctrlProp7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X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" defaultRowHeight="13" x14ac:dyDescent="0.15"/>
  <cols>
    <col min="1" max="1" width="18.5" style="35" customWidth="1"/>
    <col min="2" max="2" width="3.5" style="35" customWidth="1"/>
    <col min="3" max="5" width="2" style="35" customWidth="1"/>
    <col min="6" max="6" width="4.5" style="35" customWidth="1"/>
    <col min="7" max="7" width="4.6640625" style="35" customWidth="1"/>
    <col min="8" max="8" width="4.1640625" style="35" customWidth="1"/>
    <col min="9" max="9" width="7.33203125" style="35" customWidth="1"/>
    <col min="10" max="10" width="9" style="35" customWidth="1"/>
    <col min="11" max="11" width="10.5" style="35" customWidth="1"/>
    <col min="12" max="12" width="7.5" style="35" customWidth="1"/>
    <col min="13" max="14" width="5" style="35" customWidth="1"/>
    <col min="15" max="17" width="6.83203125" style="35" customWidth="1"/>
    <col min="18" max="18" width="4.6640625" style="35" customWidth="1"/>
    <col min="19" max="19" width="11.83203125" style="35" customWidth="1"/>
    <col min="20" max="20" width="11.5" style="35" customWidth="1"/>
    <col min="21" max="21" width="9" style="35" customWidth="1"/>
    <col min="22" max="22" width="10.1640625" style="35" customWidth="1"/>
    <col min="23" max="25" width="9" style="35"/>
    <col min="26" max="26" width="20.5" style="35" customWidth="1"/>
    <col min="27" max="27" width="11.83203125" style="35" customWidth="1"/>
    <col min="28" max="28" width="11.5" style="35" customWidth="1"/>
    <col min="29" max="29" width="9" style="35" customWidth="1"/>
    <col min="30" max="30" width="10.1640625" style="35" customWidth="1"/>
    <col min="31" max="32" width="6.5" style="35" customWidth="1"/>
    <col min="33" max="33" width="4.33203125" style="35" customWidth="1"/>
    <col min="34" max="35" width="7.83203125" style="35" customWidth="1"/>
    <col min="36" max="37" width="6.5" style="35" customWidth="1"/>
    <col min="38" max="38" width="4.33203125" style="35" customWidth="1"/>
    <col min="39" max="40" width="7.83203125" style="35" customWidth="1"/>
    <col min="41" max="50" width="9" style="35"/>
  </cols>
  <sheetData>
    <row r="1" spans="1:50 1501:1506" s="34" customFormat="1" ht="15" x14ac:dyDescent="0.2">
      <c r="A1" s="36" t="s">
        <v>0</v>
      </c>
      <c r="B1" s="36" t="s">
        <v>1</v>
      </c>
      <c r="C1" s="36">
        <v>1</v>
      </c>
      <c r="D1" s="36">
        <v>2</v>
      </c>
      <c r="E1" s="36">
        <v>3</v>
      </c>
      <c r="F1" s="36" t="s">
        <v>2</v>
      </c>
      <c r="G1" s="36" t="s">
        <v>3</v>
      </c>
      <c r="H1" s="36" t="s">
        <v>4</v>
      </c>
      <c r="I1" s="36" t="s">
        <v>5</v>
      </c>
      <c r="J1" s="36" t="s">
        <v>6</v>
      </c>
      <c r="K1" s="36" t="s">
        <v>7</v>
      </c>
      <c r="L1" s="36" t="s">
        <v>8</v>
      </c>
      <c r="M1" s="36" t="s">
        <v>9</v>
      </c>
      <c r="N1" s="36" t="s">
        <v>10</v>
      </c>
      <c r="O1" s="37" t="s">
        <v>11</v>
      </c>
      <c r="P1" s="36" t="s">
        <v>12</v>
      </c>
      <c r="Q1" s="36" t="s">
        <v>13</v>
      </c>
      <c r="R1" s="36" t="s">
        <v>14</v>
      </c>
      <c r="S1" s="36" t="s">
        <v>15</v>
      </c>
      <c r="T1" s="36" t="s">
        <v>16</v>
      </c>
      <c r="U1" s="36" t="s">
        <v>17</v>
      </c>
      <c r="V1" s="36" t="s">
        <v>18</v>
      </c>
      <c r="W1" s="38"/>
      <c r="X1" s="38"/>
      <c r="Y1" s="38"/>
      <c r="Z1" s="36" t="s">
        <v>19</v>
      </c>
      <c r="AA1" s="36" t="s">
        <v>15</v>
      </c>
      <c r="AB1" s="36" t="s">
        <v>16</v>
      </c>
      <c r="AC1" s="39" t="s">
        <v>17</v>
      </c>
      <c r="AD1" s="36" t="s">
        <v>18</v>
      </c>
      <c r="AE1" s="39" t="s">
        <v>20</v>
      </c>
      <c r="AF1" s="39" t="s">
        <v>21</v>
      </c>
      <c r="AG1" s="39" t="s">
        <v>22</v>
      </c>
      <c r="AH1" s="39" t="s">
        <v>23</v>
      </c>
      <c r="AI1" s="39" t="s">
        <v>24</v>
      </c>
      <c r="AJ1" s="39" t="s">
        <v>20</v>
      </c>
      <c r="AK1" s="39" t="s">
        <v>21</v>
      </c>
      <c r="AL1" s="39" t="s">
        <v>22</v>
      </c>
      <c r="AM1" s="39" t="s">
        <v>23</v>
      </c>
      <c r="AN1" s="39" t="s">
        <v>24</v>
      </c>
      <c r="AO1" s="38"/>
      <c r="AP1" s="38"/>
      <c r="AQ1" s="38"/>
      <c r="AR1" s="38"/>
      <c r="AS1" s="38"/>
      <c r="AT1" s="38"/>
      <c r="AU1" s="38"/>
      <c r="AV1" s="38"/>
      <c r="AW1" s="38"/>
      <c r="AX1" s="38"/>
      <c r="BES1" s="36" t="s">
        <v>25</v>
      </c>
      <c r="BET1" s="36" t="s">
        <v>15</v>
      </c>
      <c r="BEU1" s="36" t="s">
        <v>16</v>
      </c>
      <c r="BEV1" s="39" t="s">
        <v>17</v>
      </c>
      <c r="BEW1" s="36" t="s">
        <v>18</v>
      </c>
      <c r="BEX1" s="39" t="s">
        <v>23</v>
      </c>
    </row>
    <row r="2" spans="1:50 1501:1506" x14ac:dyDescent="0.15">
      <c r="A2" s="35" t="s">
        <v>26</v>
      </c>
      <c r="B2" s="35">
        <f>55</f>
        <v>55</v>
      </c>
      <c r="C2" s="35">
        <f>B2-F2</f>
        <v>55</v>
      </c>
      <c r="D2" s="35">
        <f>H2/50</f>
        <v>2</v>
      </c>
      <c r="E2" s="35">
        <f>1.5*H2-C2-D2</f>
        <v>93</v>
      </c>
      <c r="F2" s="35">
        <v>0</v>
      </c>
      <c r="G2" s="35">
        <v>100</v>
      </c>
      <c r="H2" s="35">
        <f>G2-F2</f>
        <v>100</v>
      </c>
      <c r="I2" s="35" t="s">
        <v>27</v>
      </c>
      <c r="J2" s="35">
        <v>0</v>
      </c>
      <c r="K2" s="35">
        <v>9</v>
      </c>
      <c r="L2" s="35">
        <v>15</v>
      </c>
      <c r="M2" s="35">
        <v>70</v>
      </c>
      <c r="N2" s="35">
        <v>30</v>
      </c>
      <c r="O2" s="35">
        <v>255</v>
      </c>
      <c r="P2" s="35">
        <v>65535</v>
      </c>
      <c r="Q2" s="35">
        <v>65280</v>
      </c>
      <c r="R2" s="35" t="s">
        <v>28</v>
      </c>
      <c r="S2" s="35" t="str">
        <f ca="1">SUBSTITUTE(MID(_xlfn.FORMULATEXT(V2),2,FIND("!",_xlfn.FORMULATEXT(V2),1)-2),"'","")</f>
        <v>#REF</v>
      </c>
      <c r="T2" s="35" t="e">
        <f ca="1">_xlfn.SHEET(#REF!)</f>
        <v>#REF!</v>
      </c>
      <c r="V2" s="35" t="e">
        <f>#REF!</f>
        <v>#REF!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4.9989318521683403E-2"/>
    <pageSetUpPr fitToPage="1"/>
  </sheetPr>
  <dimension ref="B1:AE59"/>
  <sheetViews>
    <sheetView showGridLines="0" zoomScale="91" zoomScaleNormal="80" zoomScalePageLayoutView="80" workbookViewId="0">
      <selection activeCell="L11" sqref="L11"/>
    </sheetView>
  </sheetViews>
  <sheetFormatPr baseColWidth="10" defaultColWidth="12.6640625" defaultRowHeight="14" x14ac:dyDescent="0.2"/>
  <cols>
    <col min="1" max="1" width="2.6640625" style="1" customWidth="1"/>
    <col min="2" max="2" width="14.5" style="1" customWidth="1"/>
    <col min="3" max="3" width="15.6640625" style="1" customWidth="1"/>
    <col min="4" max="4" width="9.5" style="1" bestFit="1" customWidth="1"/>
    <col min="5" max="7" width="7" style="1" customWidth="1"/>
    <col min="8" max="9" width="2.6640625" style="1" customWidth="1"/>
    <col min="10" max="10" width="2" style="1" customWidth="1"/>
    <col min="11" max="11" width="3" style="1" customWidth="1"/>
    <col min="12" max="15" width="6.5" style="1" customWidth="1"/>
    <col min="16" max="16" width="1.33203125" style="1" customWidth="1"/>
    <col min="17" max="17" width="1.83203125" style="1" customWidth="1"/>
    <col min="18" max="21" width="6.5" style="1" customWidth="1"/>
    <col min="22" max="22" width="4" style="1" customWidth="1"/>
    <col min="23" max="26" width="7.33203125" style="1" customWidth="1"/>
    <col min="27" max="16384" width="12.6640625" style="1"/>
  </cols>
  <sheetData>
    <row r="1" spans="2:31" s="2" customFormat="1" x14ac:dyDescent="0.15"/>
    <row r="2" spans="2:31" s="2" customFormat="1" ht="30" customHeight="1" x14ac:dyDescent="0.15">
      <c r="B2" s="3" t="s">
        <v>31</v>
      </c>
      <c r="C2" s="4"/>
      <c r="D2" s="4"/>
      <c r="E2" s="4"/>
      <c r="F2" s="4"/>
      <c r="G2" s="4"/>
      <c r="H2" s="5"/>
    </row>
    <row r="3" spans="2:31" s="2" customFormat="1" ht="12.75" customHeight="1" x14ac:dyDescent="0.15">
      <c r="B3" s="6"/>
      <c r="C3" s="6"/>
      <c r="D3" s="5"/>
      <c r="E3" s="5"/>
      <c r="F3" s="5"/>
      <c r="G3" s="5"/>
      <c r="H3" s="7"/>
      <c r="I3" s="7"/>
    </row>
    <row r="4" spans="2:31" s="2" customFormat="1" ht="12.75" customHeight="1" x14ac:dyDescent="0.15">
      <c r="B4" s="6" t="s">
        <v>32</v>
      </c>
      <c r="C4" s="8">
        <v>5</v>
      </c>
      <c r="D4" s="40">
        <v>1</v>
      </c>
      <c r="E4" s="5"/>
      <c r="F4" s="5"/>
      <c r="G4" s="5"/>
    </row>
    <row r="5" spans="2:31" s="2" customFormat="1" ht="12.75" customHeight="1" x14ac:dyDescent="0.15">
      <c r="B5" s="9"/>
      <c r="C5" s="10"/>
      <c r="D5" s="5"/>
      <c r="E5" s="5"/>
      <c r="F5" s="5"/>
      <c r="G5" s="5"/>
      <c r="H5" s="5"/>
    </row>
    <row r="6" spans="2:31" s="2" customFormat="1" ht="20.25" customHeight="1" x14ac:dyDescent="0.15">
      <c r="B6" s="11" t="s">
        <v>33</v>
      </c>
      <c r="C6" s="12"/>
      <c r="D6" s="12"/>
      <c r="E6" s="12"/>
      <c r="F6" s="12"/>
      <c r="G6" s="12"/>
      <c r="H6" s="12"/>
    </row>
    <row r="7" spans="2:31" s="2" customFormat="1" x14ac:dyDescent="0.15">
      <c r="B7" s="13"/>
    </row>
    <row r="8" spans="2:31" s="2" customFormat="1" x14ac:dyDescent="0.15">
      <c r="B8" s="13"/>
      <c r="D8" s="52" t="s">
        <v>34</v>
      </c>
      <c r="E8" s="53"/>
      <c r="F8" s="53"/>
      <c r="G8" s="54"/>
      <c r="H8" s="14"/>
      <c r="I8" s="7"/>
      <c r="L8" s="55" t="s">
        <v>29</v>
      </c>
      <c r="M8" s="56"/>
      <c r="N8" s="56"/>
      <c r="O8" s="57"/>
      <c r="R8" s="55" t="s">
        <v>35</v>
      </c>
      <c r="S8" s="56"/>
      <c r="T8" s="56"/>
      <c r="U8" s="57"/>
      <c r="W8" s="55" t="s">
        <v>30</v>
      </c>
      <c r="X8" s="56"/>
      <c r="Y8" s="56"/>
      <c r="Z8" s="57"/>
    </row>
    <row r="9" spans="2:31" s="2" customFormat="1" x14ac:dyDescent="0.15">
      <c r="B9" s="15"/>
      <c r="C9" s="16" t="s">
        <v>36</v>
      </c>
      <c r="D9" s="17" t="s">
        <v>37</v>
      </c>
      <c r="E9" s="17" t="s">
        <v>38</v>
      </c>
      <c r="F9" s="17" t="s">
        <v>39</v>
      </c>
      <c r="G9" s="17" t="s">
        <v>40</v>
      </c>
      <c r="H9" s="5"/>
      <c r="L9" s="17" t="s">
        <v>37</v>
      </c>
      <c r="M9" s="17" t="s">
        <v>38</v>
      </c>
      <c r="N9" s="17" t="s">
        <v>39</v>
      </c>
      <c r="O9" s="17" t="s">
        <v>40</v>
      </c>
      <c r="P9" s="27"/>
      <c r="R9" s="29" t="s">
        <v>37</v>
      </c>
      <c r="S9" s="29" t="s">
        <v>38</v>
      </c>
      <c r="T9" s="29" t="s">
        <v>39</v>
      </c>
      <c r="U9" s="29" t="s">
        <v>40</v>
      </c>
      <c r="V9" s="27"/>
      <c r="W9" s="29" t="s">
        <v>37</v>
      </c>
      <c r="X9" s="29" t="s">
        <v>38</v>
      </c>
      <c r="Y9" s="29" t="s">
        <v>39</v>
      </c>
      <c r="Z9" s="29" t="s">
        <v>40</v>
      </c>
    </row>
    <row r="10" spans="2:31" s="2" customFormat="1" x14ac:dyDescent="0.15">
      <c r="B10" s="13"/>
      <c r="R10" s="30"/>
      <c r="S10" s="30"/>
      <c r="T10" s="30"/>
      <c r="U10" s="30"/>
      <c r="W10" s="31"/>
      <c r="X10" s="32"/>
      <c r="Y10" s="32"/>
      <c r="Z10" s="32"/>
    </row>
    <row r="11" spans="2:31" s="2" customFormat="1" x14ac:dyDescent="0.15">
      <c r="B11" s="18"/>
      <c r="C11" s="19">
        <v>1</v>
      </c>
      <c r="D11" s="20">
        <v>118</v>
      </c>
      <c r="E11" s="20">
        <v>69</v>
      </c>
      <c r="F11" s="20">
        <v>145</v>
      </c>
      <c r="G11" s="20">
        <v>84</v>
      </c>
      <c r="H11" s="5"/>
      <c r="J11" s="28"/>
      <c r="L11" s="28">
        <f>+D11</f>
        <v>118</v>
      </c>
      <c r="M11" s="28">
        <f>+E11</f>
        <v>69</v>
      </c>
      <c r="N11" s="28">
        <f>+F11</f>
        <v>145</v>
      </c>
      <c r="O11" s="28">
        <f>+G11</f>
        <v>84</v>
      </c>
      <c r="P11" s="28"/>
      <c r="R11" s="32">
        <v>8.0000000000000002E-3</v>
      </c>
      <c r="S11" s="32">
        <v>6.7000000000000004E-2</v>
      </c>
      <c r="T11" s="32">
        <v>0.01</v>
      </c>
      <c r="U11" s="32">
        <v>2E-3</v>
      </c>
      <c r="W11" s="33">
        <v>0.91149999999999998</v>
      </c>
      <c r="X11" s="33">
        <v>0.91100000000000003</v>
      </c>
      <c r="Y11" s="33">
        <v>0.91549999999999998</v>
      </c>
      <c r="Z11" s="33">
        <v>0.91559999999999997</v>
      </c>
      <c r="AB11" s="33"/>
      <c r="AC11" s="33"/>
      <c r="AD11" s="33"/>
      <c r="AE11" s="33"/>
    </row>
    <row r="12" spans="2:31" s="2" customFormat="1" x14ac:dyDescent="0.15">
      <c r="B12" s="21"/>
      <c r="C12" s="22">
        <v>2</v>
      </c>
      <c r="D12" s="20">
        <v>129</v>
      </c>
      <c r="E12" s="20">
        <v>126</v>
      </c>
      <c r="F12" s="20">
        <v>165</v>
      </c>
      <c r="G12" s="20">
        <v>124</v>
      </c>
      <c r="H12" s="5"/>
      <c r="J12" s="28"/>
      <c r="L12" s="28">
        <f>+D11+D12</f>
        <v>247</v>
      </c>
      <c r="M12" s="28">
        <f>+E11+E12</f>
        <v>195</v>
      </c>
      <c r="N12" s="28">
        <f>+F11+F12</f>
        <v>310</v>
      </c>
      <c r="O12" s="28">
        <f>+G11+G12</f>
        <v>208</v>
      </c>
      <c r="P12" s="28"/>
      <c r="R12" s="32">
        <v>9.1999999999999998E-2</v>
      </c>
      <c r="S12" s="32">
        <v>7.2999999999999995E-2</v>
      </c>
      <c r="T12" s="32">
        <v>0.02</v>
      </c>
      <c r="U12" s="32">
        <v>5.8000000000000003E-2</v>
      </c>
      <c r="W12" s="33">
        <v>0.91439999999999999</v>
      </c>
      <c r="X12" s="33">
        <v>0.91610000000000003</v>
      </c>
      <c r="Y12" s="33">
        <v>0.9173</v>
      </c>
      <c r="Z12" s="33">
        <v>0.91049999999999998</v>
      </c>
      <c r="AB12" s="33"/>
      <c r="AC12" s="33"/>
      <c r="AD12" s="33"/>
      <c r="AE12" s="33"/>
    </row>
    <row r="13" spans="2:31" s="2" customFormat="1" x14ac:dyDescent="0.15">
      <c r="B13" s="21"/>
      <c r="C13" s="22">
        <v>3</v>
      </c>
      <c r="D13" s="20">
        <v>167</v>
      </c>
      <c r="E13" s="20">
        <v>116</v>
      </c>
      <c r="F13" s="20">
        <v>103</v>
      </c>
      <c r="G13" s="20">
        <v>97</v>
      </c>
      <c r="H13" s="5"/>
      <c r="J13" s="28"/>
      <c r="L13" s="28">
        <f>+L12+D13</f>
        <v>414</v>
      </c>
      <c r="M13" s="28">
        <f>+M12+E13</f>
        <v>311</v>
      </c>
      <c r="N13" s="28">
        <f>+N12+F13</f>
        <v>413</v>
      </c>
      <c r="O13" s="28">
        <f>+O12+G13</f>
        <v>305</v>
      </c>
      <c r="P13" s="28"/>
      <c r="R13" s="32">
        <v>1.7999999999999999E-2</v>
      </c>
      <c r="S13" s="32">
        <v>7.0000000000000001E-3</v>
      </c>
      <c r="T13" s="32">
        <v>1.2999999999999999E-2</v>
      </c>
      <c r="U13" s="32">
        <v>2.5999999999999999E-2</v>
      </c>
      <c r="W13" s="33">
        <v>0.9093</v>
      </c>
      <c r="X13" s="33">
        <v>0.91879999999999995</v>
      </c>
      <c r="Y13" s="33">
        <v>0.91759999999999997</v>
      </c>
      <c r="Z13" s="33">
        <v>0.93</v>
      </c>
      <c r="AB13" s="33"/>
      <c r="AC13" s="33"/>
      <c r="AD13" s="33"/>
      <c r="AE13" s="33"/>
    </row>
    <row r="14" spans="2:31" s="2" customFormat="1" x14ac:dyDescent="0.15">
      <c r="B14" s="21"/>
      <c r="C14" s="22">
        <v>4</v>
      </c>
      <c r="D14" s="20">
        <v>130</v>
      </c>
      <c r="E14" s="20">
        <v>131</v>
      </c>
      <c r="F14" s="20">
        <v>151</v>
      </c>
      <c r="G14" s="20">
        <v>106</v>
      </c>
      <c r="H14" s="5"/>
      <c r="J14" s="28"/>
      <c r="L14" s="28">
        <f t="shared" ref="L14:L58" si="0">+L13+D14</f>
        <v>544</v>
      </c>
      <c r="M14" s="28">
        <f t="shared" ref="M14:O58" si="1">+M13+E14</f>
        <v>442</v>
      </c>
      <c r="N14" s="28">
        <f t="shared" si="1"/>
        <v>564</v>
      </c>
      <c r="O14" s="28">
        <f t="shared" si="1"/>
        <v>411</v>
      </c>
      <c r="P14" s="28"/>
      <c r="R14" s="32">
        <v>3.4000000000000002E-2</v>
      </c>
      <c r="S14" s="32">
        <v>3.6999999999999998E-2</v>
      </c>
      <c r="T14" s="32">
        <v>4.5999999999999999E-2</v>
      </c>
      <c r="U14" s="32">
        <v>9.1999999999999998E-2</v>
      </c>
      <c r="W14" s="33">
        <v>0.9093</v>
      </c>
      <c r="X14" s="33">
        <v>0.91710000000000003</v>
      </c>
      <c r="Y14" s="33">
        <v>0.91759999999999997</v>
      </c>
      <c r="Z14" s="33">
        <v>0.91049999999999998</v>
      </c>
      <c r="AB14" s="33"/>
      <c r="AC14" s="33"/>
      <c r="AD14" s="33"/>
      <c r="AE14" s="33"/>
    </row>
    <row r="15" spans="2:31" s="2" customFormat="1" x14ac:dyDescent="0.15">
      <c r="B15" s="21"/>
      <c r="C15" s="22">
        <v>5</v>
      </c>
      <c r="D15" s="20">
        <v>145</v>
      </c>
      <c r="E15" s="20">
        <v>118</v>
      </c>
      <c r="F15" s="20">
        <v>71</v>
      </c>
      <c r="G15" s="20">
        <v>88</v>
      </c>
      <c r="H15" s="5"/>
      <c r="J15" s="28"/>
      <c r="L15" s="28">
        <f t="shared" si="0"/>
        <v>689</v>
      </c>
      <c r="M15" s="28">
        <f t="shared" si="1"/>
        <v>560</v>
      </c>
      <c r="N15" s="28">
        <f t="shared" si="1"/>
        <v>635</v>
      </c>
      <c r="O15" s="28">
        <f t="shared" si="1"/>
        <v>499</v>
      </c>
      <c r="P15" s="28"/>
      <c r="R15" s="32">
        <v>2.5999999999999999E-2</v>
      </c>
      <c r="S15" s="32">
        <v>7.0999999999999994E-2</v>
      </c>
      <c r="T15" s="32">
        <v>1.7000000000000001E-2</v>
      </c>
      <c r="U15" s="32">
        <v>2.4E-2</v>
      </c>
      <c r="W15" s="33">
        <v>0.91810000000000003</v>
      </c>
      <c r="X15" s="33">
        <v>0.91069999999999995</v>
      </c>
      <c r="Y15" s="33">
        <v>0.91500000000000004</v>
      </c>
      <c r="Z15" s="33">
        <v>0.91869999999999996</v>
      </c>
      <c r="AB15" s="33"/>
      <c r="AC15" s="33"/>
      <c r="AD15" s="33"/>
      <c r="AE15" s="33"/>
    </row>
    <row r="16" spans="2:31" s="2" customFormat="1" x14ac:dyDescent="0.15">
      <c r="B16" s="21"/>
      <c r="C16" s="22">
        <v>6</v>
      </c>
      <c r="D16" s="20">
        <v>107</v>
      </c>
      <c r="E16" s="20">
        <v>97</v>
      </c>
      <c r="F16" s="20">
        <v>163</v>
      </c>
      <c r="G16" s="20">
        <v>161</v>
      </c>
      <c r="H16" s="5"/>
      <c r="J16" s="28"/>
      <c r="L16" s="28">
        <f t="shared" si="0"/>
        <v>796</v>
      </c>
      <c r="M16" s="28">
        <f t="shared" si="1"/>
        <v>657</v>
      </c>
      <c r="N16" s="28">
        <f t="shared" si="1"/>
        <v>798</v>
      </c>
      <c r="O16" s="28">
        <f t="shared" si="1"/>
        <v>660</v>
      </c>
      <c r="P16" s="28"/>
      <c r="R16" s="32">
        <v>2.1000000000000001E-2</v>
      </c>
      <c r="S16" s="32">
        <v>2.5000000000000001E-2</v>
      </c>
      <c r="T16" s="32">
        <v>8.1000000000000003E-2</v>
      </c>
      <c r="U16" s="32">
        <v>3.7999999999999999E-2</v>
      </c>
      <c r="W16" s="33">
        <v>0.9103</v>
      </c>
      <c r="X16" s="33">
        <v>0.91180000000000005</v>
      </c>
      <c r="Y16" s="33">
        <v>0.90990000000000004</v>
      </c>
      <c r="Z16" s="33">
        <v>0.91510000000000002</v>
      </c>
      <c r="AB16" s="33"/>
      <c r="AC16" s="33"/>
      <c r="AD16" s="33"/>
      <c r="AE16" s="33"/>
    </row>
    <row r="17" spans="2:31" s="2" customFormat="1" x14ac:dyDescent="0.15">
      <c r="B17" s="23"/>
      <c r="C17" s="22">
        <v>7</v>
      </c>
      <c r="D17" s="20">
        <v>69</v>
      </c>
      <c r="E17" s="20">
        <v>88</v>
      </c>
      <c r="F17" s="20">
        <v>168</v>
      </c>
      <c r="G17" s="20">
        <v>85</v>
      </c>
      <c r="H17" s="5"/>
      <c r="J17" s="28"/>
      <c r="L17" s="28">
        <f t="shared" si="0"/>
        <v>865</v>
      </c>
      <c r="M17" s="28">
        <f t="shared" si="1"/>
        <v>745</v>
      </c>
      <c r="N17" s="28">
        <f t="shared" si="1"/>
        <v>966</v>
      </c>
      <c r="O17" s="28">
        <f t="shared" si="1"/>
        <v>745</v>
      </c>
      <c r="P17" s="28"/>
      <c r="R17" s="32">
        <v>7.3999999999999996E-2</v>
      </c>
      <c r="S17" s="32">
        <v>5.0000000000000001E-3</v>
      </c>
      <c r="T17" s="32">
        <v>4.7E-2</v>
      </c>
      <c r="U17" s="32">
        <v>3.9E-2</v>
      </c>
      <c r="W17" s="33">
        <v>0.90959999999999996</v>
      </c>
      <c r="X17" s="33">
        <v>0.91669999999999996</v>
      </c>
      <c r="Y17" s="33">
        <v>0.91720000000000002</v>
      </c>
      <c r="Z17" s="33">
        <v>0.91720000000000002</v>
      </c>
      <c r="AB17" s="33"/>
      <c r="AC17" s="33"/>
      <c r="AD17" s="33"/>
      <c r="AE17" s="33"/>
    </row>
    <row r="18" spans="2:31" s="2" customFormat="1" x14ac:dyDescent="0.15">
      <c r="B18" s="23"/>
      <c r="C18" s="22">
        <v>8</v>
      </c>
      <c r="D18" s="20">
        <v>163</v>
      </c>
      <c r="E18" s="20">
        <v>147</v>
      </c>
      <c r="F18" s="20">
        <v>109</v>
      </c>
      <c r="G18" s="20">
        <v>94</v>
      </c>
      <c r="H18" s="5"/>
      <c r="J18" s="28"/>
      <c r="L18" s="28">
        <f t="shared" si="0"/>
        <v>1028</v>
      </c>
      <c r="M18" s="28">
        <f t="shared" si="1"/>
        <v>892</v>
      </c>
      <c r="N18" s="28">
        <f t="shared" si="1"/>
        <v>1075</v>
      </c>
      <c r="O18" s="28">
        <f t="shared" si="1"/>
        <v>839</v>
      </c>
      <c r="P18" s="28"/>
      <c r="R18" s="32">
        <v>5.1999999999999998E-2</v>
      </c>
      <c r="S18" s="32">
        <v>1.2E-2</v>
      </c>
      <c r="T18" s="32">
        <v>0.05</v>
      </c>
      <c r="U18" s="32">
        <v>7.0999999999999994E-2</v>
      </c>
      <c r="W18" s="33">
        <v>0.9123</v>
      </c>
      <c r="X18" s="33">
        <v>0.91839999999999999</v>
      </c>
      <c r="Y18" s="33">
        <v>0.91279999999999994</v>
      </c>
      <c r="Z18" s="33">
        <v>0.91259999999999997</v>
      </c>
      <c r="AB18" s="33"/>
      <c r="AC18" s="33"/>
      <c r="AD18" s="33"/>
      <c r="AE18" s="33"/>
    </row>
    <row r="19" spans="2:31" s="2" customFormat="1" x14ac:dyDescent="0.15">
      <c r="B19" s="23"/>
      <c r="C19" s="22">
        <v>9</v>
      </c>
      <c r="D19" s="20">
        <v>86</v>
      </c>
      <c r="E19" s="20">
        <v>66</v>
      </c>
      <c r="F19" s="20">
        <v>78</v>
      </c>
      <c r="G19" s="20">
        <v>117</v>
      </c>
      <c r="H19" s="5"/>
      <c r="J19" s="28"/>
      <c r="L19" s="28">
        <f t="shared" si="0"/>
        <v>1114</v>
      </c>
      <c r="M19" s="28">
        <f t="shared" si="1"/>
        <v>958</v>
      </c>
      <c r="N19" s="28">
        <f t="shared" si="1"/>
        <v>1153</v>
      </c>
      <c r="O19" s="28">
        <f t="shared" si="1"/>
        <v>956</v>
      </c>
      <c r="P19" s="28"/>
      <c r="R19" s="32">
        <v>3.7999999999999999E-2</v>
      </c>
      <c r="S19" s="32">
        <v>3.3000000000000002E-2</v>
      </c>
      <c r="T19" s="32">
        <v>4.7E-2</v>
      </c>
      <c r="U19" s="32">
        <v>1.4E-2</v>
      </c>
      <c r="W19" s="33">
        <v>0.9143</v>
      </c>
      <c r="X19" s="33">
        <v>0.91249999999999998</v>
      </c>
      <c r="Y19" s="33">
        <v>0.91710000000000003</v>
      </c>
      <c r="Z19" s="33">
        <v>0.91210000000000002</v>
      </c>
      <c r="AB19" s="33"/>
      <c r="AC19" s="33"/>
      <c r="AD19" s="33"/>
      <c r="AE19" s="33"/>
    </row>
    <row r="20" spans="2:31" s="2" customFormat="1" x14ac:dyDescent="0.15">
      <c r="B20" s="23"/>
      <c r="C20" s="22">
        <v>10</v>
      </c>
      <c r="D20" s="20">
        <v>115</v>
      </c>
      <c r="E20" s="20">
        <v>69</v>
      </c>
      <c r="F20" s="20">
        <v>151</v>
      </c>
      <c r="G20" s="20">
        <v>140</v>
      </c>
      <c r="H20" s="5"/>
      <c r="J20" s="28"/>
      <c r="L20" s="28">
        <f t="shared" si="0"/>
        <v>1229</v>
      </c>
      <c r="M20" s="28">
        <f t="shared" si="1"/>
        <v>1027</v>
      </c>
      <c r="N20" s="28">
        <f t="shared" si="1"/>
        <v>1304</v>
      </c>
      <c r="O20" s="28">
        <f t="shared" si="1"/>
        <v>1096</v>
      </c>
      <c r="P20" s="28"/>
      <c r="R20" s="32">
        <v>7.2999999999999995E-2</v>
      </c>
      <c r="S20" s="32">
        <v>6.7000000000000004E-2</v>
      </c>
      <c r="T20" s="32">
        <v>6.3E-2</v>
      </c>
      <c r="U20" s="32">
        <v>1.7999999999999999E-2</v>
      </c>
      <c r="W20" s="33">
        <v>0.91290000000000004</v>
      </c>
      <c r="X20" s="33">
        <v>0.91759999999999997</v>
      </c>
      <c r="Y20" s="33">
        <v>0.91910000000000003</v>
      </c>
      <c r="Z20" s="33">
        <v>0.92</v>
      </c>
      <c r="AB20" s="33"/>
      <c r="AC20" s="33"/>
      <c r="AD20" s="33"/>
      <c r="AE20" s="33"/>
    </row>
    <row r="21" spans="2:31" s="2" customFormat="1" x14ac:dyDescent="0.15">
      <c r="B21" s="23"/>
      <c r="C21" s="22">
        <v>11</v>
      </c>
      <c r="D21" s="20">
        <v>124</v>
      </c>
      <c r="E21" s="20">
        <v>149</v>
      </c>
      <c r="F21" s="20">
        <v>121</v>
      </c>
      <c r="G21" s="20">
        <v>142</v>
      </c>
      <c r="H21" s="5"/>
      <c r="J21" s="28"/>
      <c r="L21" s="28">
        <f t="shared" si="0"/>
        <v>1353</v>
      </c>
      <c r="M21" s="28">
        <f t="shared" si="1"/>
        <v>1176</v>
      </c>
      <c r="N21" s="28">
        <f t="shared" si="1"/>
        <v>1425</v>
      </c>
      <c r="O21" s="28">
        <f t="shared" si="1"/>
        <v>1238</v>
      </c>
      <c r="P21" s="28"/>
      <c r="R21" s="32">
        <v>6.4000000000000001E-2</v>
      </c>
      <c r="S21" s="32">
        <v>6.6000000000000003E-2</v>
      </c>
      <c r="T21" s="32">
        <v>8.1000000000000003E-2</v>
      </c>
      <c r="U21" s="32">
        <v>7.0000000000000007E-2</v>
      </c>
      <c r="W21" s="33">
        <v>0.91220000000000001</v>
      </c>
      <c r="X21" s="33">
        <v>0.91749999999999998</v>
      </c>
      <c r="Y21" s="33">
        <v>0.91600000000000004</v>
      </c>
      <c r="Z21" s="33">
        <v>0.91749999999999998</v>
      </c>
      <c r="AB21" s="33"/>
      <c r="AC21" s="33"/>
      <c r="AD21" s="33"/>
      <c r="AE21" s="33"/>
    </row>
    <row r="22" spans="2:31" s="2" customFormat="1" x14ac:dyDescent="0.15">
      <c r="B22" s="24"/>
      <c r="C22" s="25">
        <v>12</v>
      </c>
      <c r="D22" s="20">
        <v>144</v>
      </c>
      <c r="E22" s="20">
        <v>80</v>
      </c>
      <c r="F22" s="20">
        <v>101</v>
      </c>
      <c r="G22" s="20">
        <v>138</v>
      </c>
      <c r="H22" s="5"/>
      <c r="J22" s="28"/>
      <c r="L22" s="28">
        <f t="shared" si="0"/>
        <v>1497</v>
      </c>
      <c r="M22" s="28">
        <f t="shared" si="1"/>
        <v>1256</v>
      </c>
      <c r="N22" s="28">
        <f t="shared" si="1"/>
        <v>1526</v>
      </c>
      <c r="O22" s="28">
        <f t="shared" si="1"/>
        <v>1376</v>
      </c>
      <c r="P22" s="28"/>
      <c r="R22" s="32">
        <v>3.1E-2</v>
      </c>
      <c r="S22" s="32">
        <v>9.2999999999999999E-2</v>
      </c>
      <c r="T22" s="32">
        <v>6.3E-2</v>
      </c>
      <c r="U22" s="32">
        <v>5.3999999999999999E-2</v>
      </c>
      <c r="W22" s="33">
        <v>0.9163</v>
      </c>
      <c r="X22" s="33">
        <v>0.91139999999999999</v>
      </c>
      <c r="Y22" s="33">
        <v>0.91310000000000002</v>
      </c>
      <c r="Z22" s="33">
        <v>0.91439999999999999</v>
      </c>
      <c r="AB22" s="33"/>
      <c r="AC22" s="33"/>
      <c r="AD22" s="33"/>
      <c r="AE22" s="33"/>
    </row>
    <row r="23" spans="2:31" s="2" customFormat="1" x14ac:dyDescent="0.15">
      <c r="B23" s="26"/>
      <c r="C23" s="19">
        <v>13</v>
      </c>
      <c r="D23" s="20">
        <v>110</v>
      </c>
      <c r="E23" s="20">
        <v>69</v>
      </c>
      <c r="F23" s="20">
        <v>112</v>
      </c>
      <c r="G23" s="20">
        <v>163</v>
      </c>
      <c r="H23" s="5"/>
      <c r="J23" s="28"/>
      <c r="L23" s="28">
        <f t="shared" si="0"/>
        <v>1607</v>
      </c>
      <c r="M23" s="28">
        <f t="shared" si="1"/>
        <v>1325</v>
      </c>
      <c r="N23" s="28">
        <f t="shared" si="1"/>
        <v>1638</v>
      </c>
      <c r="O23" s="28">
        <f t="shared" si="1"/>
        <v>1539</v>
      </c>
      <c r="P23" s="28"/>
      <c r="R23" s="32">
        <v>0.08</v>
      </c>
      <c r="S23" s="32">
        <v>0.09</v>
      </c>
      <c r="T23" s="32">
        <v>2.3E-2</v>
      </c>
      <c r="U23" s="32">
        <v>6.0999999999999999E-2</v>
      </c>
      <c r="W23" s="33">
        <v>0.9123</v>
      </c>
      <c r="X23" s="33">
        <v>0.91500000000000004</v>
      </c>
      <c r="Y23" s="33">
        <v>0.91749999999999998</v>
      </c>
      <c r="Z23" s="33">
        <v>0.94</v>
      </c>
      <c r="AB23" s="33"/>
      <c r="AC23" s="33"/>
      <c r="AD23" s="33"/>
      <c r="AE23" s="33"/>
    </row>
    <row r="24" spans="2:31" s="2" customFormat="1" x14ac:dyDescent="0.15">
      <c r="B24" s="23"/>
      <c r="C24" s="22">
        <v>14</v>
      </c>
      <c r="D24" s="20">
        <v>141</v>
      </c>
      <c r="E24" s="20">
        <v>83</v>
      </c>
      <c r="F24" s="20">
        <v>169</v>
      </c>
      <c r="G24" s="20">
        <v>166</v>
      </c>
      <c r="H24" s="5"/>
      <c r="J24" s="28"/>
      <c r="L24" s="28">
        <f t="shared" si="0"/>
        <v>1748</v>
      </c>
      <c r="M24" s="28">
        <f t="shared" si="1"/>
        <v>1408</v>
      </c>
      <c r="N24" s="28">
        <f t="shared" si="1"/>
        <v>1807</v>
      </c>
      <c r="O24" s="28">
        <f t="shared" si="1"/>
        <v>1705</v>
      </c>
      <c r="P24" s="28"/>
      <c r="R24" s="32">
        <v>7.3999999999999996E-2</v>
      </c>
      <c r="S24" s="32">
        <v>6.7000000000000004E-2</v>
      </c>
      <c r="T24" s="32">
        <v>2.3E-2</v>
      </c>
      <c r="U24" s="32">
        <v>2.9000000000000001E-2</v>
      </c>
      <c r="W24" s="33">
        <v>0.91090000000000004</v>
      </c>
      <c r="X24" s="33">
        <v>0.91900000000000004</v>
      </c>
      <c r="Y24" s="33">
        <v>0.90939999999999999</v>
      </c>
      <c r="Z24" s="33">
        <v>0.91369999999999996</v>
      </c>
      <c r="AB24" s="33"/>
      <c r="AC24" s="33"/>
      <c r="AD24" s="33"/>
      <c r="AE24" s="33"/>
    </row>
    <row r="25" spans="2:31" s="2" customFormat="1" x14ac:dyDescent="0.15">
      <c r="B25" s="23"/>
      <c r="C25" s="22">
        <v>15</v>
      </c>
      <c r="D25" s="20">
        <v>91</v>
      </c>
      <c r="E25" s="20">
        <v>96</v>
      </c>
      <c r="F25" s="20">
        <v>109</v>
      </c>
      <c r="G25" s="20">
        <v>112</v>
      </c>
      <c r="H25" s="5"/>
      <c r="J25" s="28"/>
      <c r="L25" s="28">
        <f t="shared" si="0"/>
        <v>1839</v>
      </c>
      <c r="M25" s="28">
        <f t="shared" si="1"/>
        <v>1504</v>
      </c>
      <c r="N25" s="28">
        <f t="shared" si="1"/>
        <v>1916</v>
      </c>
      <c r="O25" s="28">
        <f t="shared" si="1"/>
        <v>1817</v>
      </c>
      <c r="P25" s="28"/>
      <c r="R25" s="32">
        <v>3.0000000000000001E-3</v>
      </c>
      <c r="S25" s="32">
        <v>9.8000000000000004E-2</v>
      </c>
      <c r="T25" s="32">
        <v>5.0000000000000001E-3</v>
      </c>
      <c r="U25" s="32">
        <v>8.0000000000000002E-3</v>
      </c>
      <c r="W25" s="33">
        <v>0.91359999999999997</v>
      </c>
      <c r="X25" s="33">
        <v>0.91649999999999998</v>
      </c>
      <c r="Y25" s="33">
        <v>0.91859999999999997</v>
      </c>
      <c r="Z25" s="33">
        <v>0.91400000000000003</v>
      </c>
      <c r="AB25" s="33"/>
      <c r="AC25" s="33"/>
      <c r="AD25" s="33"/>
      <c r="AE25" s="33"/>
    </row>
    <row r="26" spans="2:31" s="2" customFormat="1" x14ac:dyDescent="0.15">
      <c r="B26" s="23"/>
      <c r="C26" s="22">
        <v>16</v>
      </c>
      <c r="D26" s="20">
        <v>83</v>
      </c>
      <c r="E26" s="20">
        <v>98</v>
      </c>
      <c r="F26" s="20">
        <v>82</v>
      </c>
      <c r="G26" s="20">
        <v>80</v>
      </c>
      <c r="H26" s="5"/>
      <c r="J26" s="28"/>
      <c r="L26" s="28">
        <f t="shared" si="0"/>
        <v>1922</v>
      </c>
      <c r="M26" s="28">
        <f t="shared" si="1"/>
        <v>1602</v>
      </c>
      <c r="N26" s="28">
        <f t="shared" si="1"/>
        <v>1998</v>
      </c>
      <c r="O26" s="28">
        <f t="shared" si="1"/>
        <v>1897</v>
      </c>
      <c r="P26" s="28"/>
      <c r="R26" s="32">
        <v>1.4E-2</v>
      </c>
      <c r="S26" s="32">
        <v>8.2000000000000003E-2</v>
      </c>
      <c r="T26" s="32">
        <v>0.09</v>
      </c>
      <c r="U26" s="32">
        <v>4.9000000000000002E-2</v>
      </c>
      <c r="W26" s="33">
        <v>0.91220000000000001</v>
      </c>
      <c r="X26" s="33">
        <v>0.91249999999999998</v>
      </c>
      <c r="Y26" s="33">
        <v>0.91059999999999997</v>
      </c>
      <c r="Z26" s="33">
        <v>0.90920000000000001</v>
      </c>
      <c r="AB26" s="33"/>
      <c r="AC26" s="33"/>
      <c r="AD26" s="33"/>
      <c r="AE26" s="33"/>
    </row>
    <row r="27" spans="2:31" s="2" customFormat="1" x14ac:dyDescent="0.15">
      <c r="B27" s="23"/>
      <c r="C27" s="22">
        <v>17</v>
      </c>
      <c r="D27" s="20">
        <v>91</v>
      </c>
      <c r="E27" s="20">
        <v>94</v>
      </c>
      <c r="F27" s="20">
        <v>119</v>
      </c>
      <c r="G27" s="20">
        <v>68</v>
      </c>
      <c r="H27" s="5"/>
      <c r="J27" s="28"/>
      <c r="L27" s="28">
        <f t="shared" si="0"/>
        <v>2013</v>
      </c>
      <c r="M27" s="28">
        <f t="shared" si="1"/>
        <v>1696</v>
      </c>
      <c r="N27" s="28">
        <f t="shared" si="1"/>
        <v>2117</v>
      </c>
      <c r="O27" s="28">
        <f t="shared" si="1"/>
        <v>1965</v>
      </c>
      <c r="P27" s="28"/>
      <c r="R27" s="32">
        <v>3.3000000000000002E-2</v>
      </c>
      <c r="S27" s="32">
        <v>8.7999999999999995E-2</v>
      </c>
      <c r="T27" s="32">
        <v>0.05</v>
      </c>
      <c r="U27" s="32">
        <v>8.2000000000000003E-2</v>
      </c>
      <c r="W27" s="33">
        <v>0.91539999999999999</v>
      </c>
      <c r="X27" s="33">
        <v>0.91159999999999997</v>
      </c>
      <c r="Y27" s="33">
        <v>0.91049999999999998</v>
      </c>
      <c r="Z27" s="33">
        <v>0.91610000000000003</v>
      </c>
      <c r="AB27" s="33"/>
      <c r="AC27" s="33"/>
      <c r="AD27" s="33"/>
      <c r="AE27" s="33"/>
    </row>
    <row r="28" spans="2:31" s="2" customFormat="1" x14ac:dyDescent="0.15">
      <c r="B28" s="23"/>
      <c r="C28" s="22">
        <v>18</v>
      </c>
      <c r="D28" s="20">
        <v>125</v>
      </c>
      <c r="E28" s="20">
        <v>169</v>
      </c>
      <c r="F28" s="20">
        <v>155</v>
      </c>
      <c r="G28" s="20">
        <v>156</v>
      </c>
      <c r="H28" s="5"/>
      <c r="J28" s="28"/>
      <c r="L28" s="28">
        <f t="shared" si="0"/>
        <v>2138</v>
      </c>
      <c r="M28" s="28">
        <f t="shared" si="1"/>
        <v>1865</v>
      </c>
      <c r="N28" s="28">
        <f t="shared" si="1"/>
        <v>2272</v>
      </c>
      <c r="O28" s="28">
        <f t="shared" si="1"/>
        <v>2121</v>
      </c>
      <c r="P28" s="28"/>
      <c r="R28" s="32">
        <v>0.01</v>
      </c>
      <c r="S28" s="32">
        <v>8.4000000000000005E-2</v>
      </c>
      <c r="T28" s="32">
        <v>6.3E-2</v>
      </c>
      <c r="U28" s="32">
        <v>2.7E-2</v>
      </c>
      <c r="W28" s="33">
        <v>0.91590000000000005</v>
      </c>
      <c r="X28" s="33">
        <v>0.91139999999999999</v>
      </c>
      <c r="Y28" s="33">
        <v>0.91579999999999995</v>
      </c>
      <c r="Z28" s="33">
        <v>0.91779999999999995</v>
      </c>
      <c r="AB28" s="33"/>
      <c r="AC28" s="33"/>
      <c r="AD28" s="33"/>
      <c r="AE28" s="33"/>
    </row>
    <row r="29" spans="2:31" s="2" customFormat="1" x14ac:dyDescent="0.15">
      <c r="B29" s="23"/>
      <c r="C29" s="22">
        <v>19</v>
      </c>
      <c r="D29" s="20">
        <v>62</v>
      </c>
      <c r="E29" s="20">
        <v>145</v>
      </c>
      <c r="F29" s="20">
        <v>79</v>
      </c>
      <c r="G29" s="20">
        <v>145</v>
      </c>
      <c r="H29" s="5"/>
      <c r="J29" s="28"/>
      <c r="L29" s="28">
        <f t="shared" si="0"/>
        <v>2200</v>
      </c>
      <c r="M29" s="28">
        <f t="shared" si="1"/>
        <v>2010</v>
      </c>
      <c r="N29" s="28">
        <f t="shared" si="1"/>
        <v>2351</v>
      </c>
      <c r="O29" s="28">
        <f t="shared" si="1"/>
        <v>2266</v>
      </c>
      <c r="P29" s="28"/>
      <c r="R29" s="32">
        <v>3.7999999999999999E-2</v>
      </c>
      <c r="S29" s="32">
        <v>0.06</v>
      </c>
      <c r="T29" s="32">
        <v>9.7000000000000003E-2</v>
      </c>
      <c r="U29" s="32">
        <v>5.8000000000000003E-2</v>
      </c>
      <c r="W29" s="33">
        <v>0.91879999999999995</v>
      </c>
      <c r="X29" s="33">
        <v>0.91259999999999997</v>
      </c>
      <c r="Y29" s="33">
        <v>0.91339999999999999</v>
      </c>
      <c r="Z29" s="33">
        <v>0.91339999999999999</v>
      </c>
      <c r="AB29" s="33"/>
      <c r="AC29" s="33"/>
      <c r="AD29" s="33"/>
      <c r="AE29" s="33"/>
    </row>
    <row r="30" spans="2:31" s="2" customFormat="1" x14ac:dyDescent="0.15">
      <c r="B30" s="23"/>
      <c r="C30" s="22">
        <v>20</v>
      </c>
      <c r="D30" s="20">
        <v>154</v>
      </c>
      <c r="E30" s="20">
        <v>88</v>
      </c>
      <c r="F30" s="20">
        <v>150</v>
      </c>
      <c r="G30" s="20">
        <v>127</v>
      </c>
      <c r="H30" s="5"/>
      <c r="J30" s="28"/>
      <c r="L30" s="28">
        <f t="shared" si="0"/>
        <v>2354</v>
      </c>
      <c r="M30" s="28">
        <f t="shared" si="1"/>
        <v>2098</v>
      </c>
      <c r="N30" s="28">
        <f t="shared" si="1"/>
        <v>2501</v>
      </c>
      <c r="O30" s="28">
        <f t="shared" si="1"/>
        <v>2393</v>
      </c>
      <c r="P30" s="28"/>
      <c r="R30" s="32">
        <v>5.8999999999999997E-2</v>
      </c>
      <c r="S30" s="32">
        <v>3.5000000000000003E-2</v>
      </c>
      <c r="T30" s="32">
        <v>7.2999999999999995E-2</v>
      </c>
      <c r="U30" s="32">
        <v>0.09</v>
      </c>
      <c r="W30" s="33">
        <v>0.91710000000000003</v>
      </c>
      <c r="X30" s="33">
        <v>0.91220000000000001</v>
      </c>
      <c r="Y30" s="33">
        <v>0.91839999999999999</v>
      </c>
      <c r="Z30" s="33">
        <v>0.91549999999999998</v>
      </c>
      <c r="AB30" s="33"/>
      <c r="AC30" s="33"/>
      <c r="AD30" s="33"/>
      <c r="AE30" s="33"/>
    </row>
    <row r="31" spans="2:31" s="2" customFormat="1" x14ac:dyDescent="0.15">
      <c r="B31" s="23"/>
      <c r="C31" s="22">
        <v>21</v>
      </c>
      <c r="D31" s="20">
        <v>62</v>
      </c>
      <c r="E31" s="20">
        <v>140</v>
      </c>
      <c r="F31" s="20">
        <v>124</v>
      </c>
      <c r="G31" s="20">
        <v>110</v>
      </c>
      <c r="H31" s="5"/>
      <c r="J31" s="28"/>
      <c r="L31" s="28">
        <f t="shared" si="0"/>
        <v>2416</v>
      </c>
      <c r="M31" s="28">
        <f t="shared" si="1"/>
        <v>2238</v>
      </c>
      <c r="N31" s="28">
        <f t="shared" si="1"/>
        <v>2625</v>
      </c>
      <c r="O31" s="28">
        <f t="shared" si="1"/>
        <v>2503</v>
      </c>
      <c r="P31" s="28"/>
      <c r="R31" s="32">
        <v>6.6000000000000003E-2</v>
      </c>
      <c r="S31" s="32">
        <v>4.5999999999999999E-2</v>
      </c>
      <c r="T31" s="32">
        <v>5.2999999999999999E-2</v>
      </c>
      <c r="U31" s="32">
        <v>2.7E-2</v>
      </c>
      <c r="W31" s="33">
        <v>0.91820000000000002</v>
      </c>
      <c r="X31" s="33">
        <v>0.91779999999999995</v>
      </c>
      <c r="Y31" s="33">
        <v>0.91810000000000003</v>
      </c>
      <c r="Z31" s="33">
        <v>0.91469999999999996</v>
      </c>
      <c r="AB31" s="33"/>
      <c r="AC31" s="33"/>
      <c r="AD31" s="33"/>
      <c r="AE31" s="33"/>
    </row>
    <row r="32" spans="2:31" s="2" customFormat="1" x14ac:dyDescent="0.15">
      <c r="B32" s="23"/>
      <c r="C32" s="22">
        <v>22</v>
      </c>
      <c r="D32" s="20">
        <v>74</v>
      </c>
      <c r="E32" s="20">
        <v>168</v>
      </c>
      <c r="F32" s="20">
        <v>127</v>
      </c>
      <c r="G32" s="20">
        <v>169</v>
      </c>
      <c r="H32" s="5"/>
      <c r="J32" s="28"/>
      <c r="L32" s="28">
        <f t="shared" si="0"/>
        <v>2490</v>
      </c>
      <c r="M32" s="28">
        <f t="shared" si="1"/>
        <v>2406</v>
      </c>
      <c r="N32" s="28">
        <f t="shared" si="1"/>
        <v>2752</v>
      </c>
      <c r="O32" s="28">
        <f t="shared" si="1"/>
        <v>2672</v>
      </c>
      <c r="P32" s="28"/>
      <c r="R32" s="32">
        <v>0.03</v>
      </c>
      <c r="S32" s="32">
        <v>9.9000000000000005E-2</v>
      </c>
      <c r="T32" s="32">
        <v>7.3999999999999996E-2</v>
      </c>
      <c r="U32" s="32">
        <v>4.9000000000000002E-2</v>
      </c>
      <c r="W32" s="33">
        <v>0.91200000000000003</v>
      </c>
      <c r="X32" s="33">
        <v>0.91830000000000001</v>
      </c>
      <c r="Y32" s="33">
        <v>0.91290000000000004</v>
      </c>
      <c r="Z32" s="33">
        <v>0.95</v>
      </c>
      <c r="AB32" s="33"/>
      <c r="AC32" s="33"/>
      <c r="AD32" s="33"/>
      <c r="AE32" s="33"/>
    </row>
    <row r="33" spans="2:31" s="2" customFormat="1" x14ac:dyDescent="0.15">
      <c r="B33" s="23"/>
      <c r="C33" s="22">
        <v>23</v>
      </c>
      <c r="D33" s="20">
        <v>155</v>
      </c>
      <c r="E33" s="20">
        <v>95</v>
      </c>
      <c r="F33" s="20">
        <v>65</v>
      </c>
      <c r="G33" s="20">
        <v>112</v>
      </c>
      <c r="H33" s="5"/>
      <c r="J33" s="28"/>
      <c r="L33" s="28">
        <f t="shared" si="0"/>
        <v>2645</v>
      </c>
      <c r="M33" s="28">
        <f t="shared" si="1"/>
        <v>2501</v>
      </c>
      <c r="N33" s="28">
        <f t="shared" si="1"/>
        <v>2817</v>
      </c>
      <c r="O33" s="28">
        <f t="shared" si="1"/>
        <v>2784</v>
      </c>
      <c r="P33" s="28"/>
      <c r="R33" s="32">
        <v>8.5000000000000006E-2</v>
      </c>
      <c r="S33" s="32">
        <v>9.8000000000000004E-2</v>
      </c>
      <c r="T33" s="32">
        <v>9.8000000000000004E-2</v>
      </c>
      <c r="U33" s="32">
        <v>2.7E-2</v>
      </c>
      <c r="W33" s="33">
        <v>0.91320000000000001</v>
      </c>
      <c r="X33" s="33">
        <v>0.91739999999999999</v>
      </c>
      <c r="Y33" s="33">
        <v>0.91479999999999995</v>
      </c>
      <c r="Z33" s="33">
        <v>0.9123</v>
      </c>
      <c r="AB33" s="33"/>
      <c r="AC33" s="33"/>
      <c r="AD33" s="33"/>
      <c r="AE33" s="33"/>
    </row>
    <row r="34" spans="2:31" s="2" customFormat="1" x14ac:dyDescent="0.15">
      <c r="B34" s="24"/>
      <c r="C34" s="25">
        <v>24</v>
      </c>
      <c r="D34" s="20">
        <v>85</v>
      </c>
      <c r="E34" s="20">
        <v>139</v>
      </c>
      <c r="F34" s="20">
        <v>112</v>
      </c>
      <c r="G34" s="20">
        <v>135</v>
      </c>
      <c r="H34" s="5"/>
      <c r="J34" s="28"/>
      <c r="L34" s="28">
        <f t="shared" si="0"/>
        <v>2730</v>
      </c>
      <c r="M34" s="28">
        <f t="shared" si="1"/>
        <v>2640</v>
      </c>
      <c r="N34" s="28">
        <f t="shared" si="1"/>
        <v>2929</v>
      </c>
      <c r="O34" s="28">
        <f t="shared" si="1"/>
        <v>2919</v>
      </c>
      <c r="P34" s="28"/>
      <c r="R34" s="32">
        <v>1.9E-2</v>
      </c>
      <c r="S34" s="32">
        <v>1.7999999999999999E-2</v>
      </c>
      <c r="T34" s="32">
        <v>4.3999999999999997E-2</v>
      </c>
      <c r="U34" s="32">
        <v>0.08</v>
      </c>
      <c r="W34" s="33">
        <v>0.91679999999999995</v>
      </c>
      <c r="X34" s="33">
        <v>0.91669999999999996</v>
      </c>
      <c r="Y34" s="33">
        <v>0.91020000000000001</v>
      </c>
      <c r="Z34" s="33">
        <v>0.91749999999999998</v>
      </c>
      <c r="AB34" s="33"/>
      <c r="AC34" s="33"/>
      <c r="AD34" s="33"/>
      <c r="AE34" s="33"/>
    </row>
    <row r="35" spans="2:31" s="2" customFormat="1" x14ac:dyDescent="0.15">
      <c r="B35" s="26"/>
      <c r="C35" s="19">
        <v>25</v>
      </c>
      <c r="D35" s="20">
        <v>88</v>
      </c>
      <c r="E35" s="20">
        <v>84</v>
      </c>
      <c r="F35" s="20">
        <v>77</v>
      </c>
      <c r="G35" s="20">
        <v>152</v>
      </c>
      <c r="H35" s="5"/>
      <c r="J35" s="28"/>
      <c r="L35" s="28">
        <f t="shared" si="0"/>
        <v>2818</v>
      </c>
      <c r="M35" s="28">
        <f t="shared" si="1"/>
        <v>2724</v>
      </c>
      <c r="N35" s="28">
        <f t="shared" si="1"/>
        <v>3006</v>
      </c>
      <c r="O35" s="28">
        <f t="shared" si="1"/>
        <v>3071</v>
      </c>
      <c r="P35" s="28"/>
      <c r="R35" s="32">
        <v>8.5000000000000006E-2</v>
      </c>
      <c r="S35" s="32">
        <v>2.1000000000000001E-2</v>
      </c>
      <c r="T35" s="32">
        <v>5.0000000000000001E-3</v>
      </c>
      <c r="U35" s="32">
        <v>9.0999999999999998E-2</v>
      </c>
      <c r="W35" s="33">
        <v>0.91669999999999996</v>
      </c>
      <c r="X35" s="33">
        <v>0.91069999999999995</v>
      </c>
      <c r="Y35" s="33">
        <v>0.91869999999999996</v>
      </c>
      <c r="Z35" s="33">
        <v>0.91139999999999999</v>
      </c>
      <c r="AB35" s="33"/>
      <c r="AC35" s="33"/>
      <c r="AD35" s="33"/>
      <c r="AE35" s="33"/>
    </row>
    <row r="36" spans="2:31" s="2" customFormat="1" x14ac:dyDescent="0.15">
      <c r="B36" s="23"/>
      <c r="C36" s="22">
        <v>26</v>
      </c>
      <c r="D36" s="20">
        <v>120</v>
      </c>
      <c r="E36" s="20">
        <v>84</v>
      </c>
      <c r="F36" s="20">
        <v>103</v>
      </c>
      <c r="G36" s="20">
        <v>149</v>
      </c>
      <c r="H36" s="5"/>
      <c r="J36" s="28"/>
      <c r="L36" s="28">
        <f t="shared" si="0"/>
        <v>2938</v>
      </c>
      <c r="M36" s="28">
        <f t="shared" si="1"/>
        <v>2808</v>
      </c>
      <c r="N36" s="28">
        <f t="shared" si="1"/>
        <v>3109</v>
      </c>
      <c r="O36" s="28">
        <f t="shared" si="1"/>
        <v>3220</v>
      </c>
      <c r="P36" s="28"/>
      <c r="R36" s="32">
        <v>3.5999999999999997E-2</v>
      </c>
      <c r="S36" s="32">
        <v>3.5000000000000003E-2</v>
      </c>
      <c r="T36" s="32">
        <v>4.3999999999999997E-2</v>
      </c>
      <c r="U36" s="32">
        <v>8.5999999999999993E-2</v>
      </c>
      <c r="W36" s="33">
        <v>0.91</v>
      </c>
      <c r="X36" s="33">
        <v>0.91739999999999999</v>
      </c>
      <c r="Y36" s="33">
        <v>0.91479999999999995</v>
      </c>
      <c r="Z36" s="33">
        <v>0.91859999999999997</v>
      </c>
      <c r="AB36" s="33"/>
      <c r="AC36" s="33"/>
      <c r="AD36" s="33"/>
      <c r="AE36" s="33"/>
    </row>
    <row r="37" spans="2:31" s="2" customFormat="1" x14ac:dyDescent="0.15">
      <c r="B37" s="23"/>
      <c r="C37" s="22">
        <v>27</v>
      </c>
      <c r="D37" s="20">
        <v>91</v>
      </c>
      <c r="E37" s="20">
        <v>156</v>
      </c>
      <c r="F37" s="20">
        <v>139</v>
      </c>
      <c r="G37" s="20">
        <v>152</v>
      </c>
      <c r="H37" s="5"/>
      <c r="J37" s="28"/>
      <c r="L37" s="28">
        <f t="shared" si="0"/>
        <v>3029</v>
      </c>
      <c r="M37" s="28">
        <f t="shared" si="1"/>
        <v>2964</v>
      </c>
      <c r="N37" s="28">
        <f t="shared" si="1"/>
        <v>3248</v>
      </c>
      <c r="O37" s="28">
        <f t="shared" si="1"/>
        <v>3372</v>
      </c>
      <c r="P37" s="28"/>
      <c r="R37" s="32">
        <v>9.8000000000000004E-2</v>
      </c>
      <c r="S37" s="32">
        <v>6.7000000000000004E-2</v>
      </c>
      <c r="T37" s="32">
        <v>4.7E-2</v>
      </c>
      <c r="U37" s="32">
        <v>2.5000000000000001E-2</v>
      </c>
      <c r="W37" s="33">
        <v>0.91669999999999996</v>
      </c>
      <c r="X37" s="33">
        <v>0.91669999999999996</v>
      </c>
      <c r="Y37" s="33">
        <v>0.91710000000000003</v>
      </c>
      <c r="Z37" s="33">
        <v>0.97</v>
      </c>
      <c r="AB37" s="33"/>
      <c r="AC37" s="33"/>
      <c r="AD37" s="33"/>
      <c r="AE37" s="33"/>
    </row>
    <row r="38" spans="2:31" s="2" customFormat="1" x14ac:dyDescent="0.15">
      <c r="B38" s="23"/>
      <c r="C38" s="22">
        <v>28</v>
      </c>
      <c r="D38" s="20">
        <v>62</v>
      </c>
      <c r="E38" s="20">
        <v>96</v>
      </c>
      <c r="F38" s="20">
        <v>93</v>
      </c>
      <c r="G38" s="20">
        <v>128</v>
      </c>
      <c r="H38" s="5"/>
      <c r="J38" s="28"/>
      <c r="L38" s="28">
        <f t="shared" si="0"/>
        <v>3091</v>
      </c>
      <c r="M38" s="28">
        <f t="shared" si="1"/>
        <v>3060</v>
      </c>
      <c r="N38" s="28">
        <f t="shared" si="1"/>
        <v>3341</v>
      </c>
      <c r="O38" s="28">
        <f t="shared" si="1"/>
        <v>3500</v>
      </c>
      <c r="P38" s="28"/>
      <c r="R38" s="32">
        <v>9.1999999999999998E-2</v>
      </c>
      <c r="S38" s="32">
        <v>1.4999999999999999E-2</v>
      </c>
      <c r="T38" s="32">
        <v>5.6000000000000001E-2</v>
      </c>
      <c r="U38" s="32">
        <v>6.7000000000000004E-2</v>
      </c>
      <c r="W38" s="33">
        <v>0.91439999999999999</v>
      </c>
      <c r="X38" s="33">
        <v>0.91710000000000003</v>
      </c>
      <c r="Y38" s="33">
        <v>0.91890000000000005</v>
      </c>
      <c r="Z38" s="33">
        <v>0.9143</v>
      </c>
      <c r="AB38" s="33"/>
      <c r="AC38" s="33"/>
      <c r="AD38" s="33"/>
      <c r="AE38" s="33"/>
    </row>
    <row r="39" spans="2:31" s="2" customFormat="1" x14ac:dyDescent="0.15">
      <c r="B39" s="23"/>
      <c r="C39" s="22">
        <v>29</v>
      </c>
      <c r="D39" s="20">
        <v>157</v>
      </c>
      <c r="E39" s="20">
        <v>72</v>
      </c>
      <c r="F39" s="20">
        <v>149</v>
      </c>
      <c r="G39" s="20">
        <v>83</v>
      </c>
      <c r="H39" s="5"/>
      <c r="J39" s="28"/>
      <c r="L39" s="28">
        <f t="shared" si="0"/>
        <v>3248</v>
      </c>
      <c r="M39" s="28">
        <f t="shared" si="1"/>
        <v>3132</v>
      </c>
      <c r="N39" s="28">
        <f t="shared" si="1"/>
        <v>3490</v>
      </c>
      <c r="O39" s="28">
        <f t="shared" si="1"/>
        <v>3583</v>
      </c>
      <c r="P39" s="28"/>
      <c r="R39" s="32">
        <v>8.4000000000000005E-2</v>
      </c>
      <c r="S39" s="32">
        <v>1.7999999999999999E-2</v>
      </c>
      <c r="T39" s="32">
        <v>9.8000000000000004E-2</v>
      </c>
      <c r="U39" s="32">
        <v>1.6E-2</v>
      </c>
      <c r="W39" s="33">
        <v>0.91449999999999998</v>
      </c>
      <c r="X39" s="33">
        <v>0.91220000000000001</v>
      </c>
      <c r="Y39" s="33">
        <v>0.9133</v>
      </c>
      <c r="Z39" s="33">
        <v>0.9153</v>
      </c>
      <c r="AB39" s="33"/>
      <c r="AC39" s="33"/>
      <c r="AD39" s="33"/>
      <c r="AE39" s="33"/>
    </row>
    <row r="40" spans="2:31" s="2" customFormat="1" x14ac:dyDescent="0.15">
      <c r="B40" s="23"/>
      <c r="C40" s="22">
        <v>30</v>
      </c>
      <c r="D40" s="20">
        <v>109</v>
      </c>
      <c r="E40" s="20">
        <v>98</v>
      </c>
      <c r="F40" s="20">
        <v>130</v>
      </c>
      <c r="G40" s="20">
        <v>98</v>
      </c>
      <c r="H40" s="5"/>
      <c r="J40" s="28"/>
      <c r="L40" s="28">
        <f t="shared" si="0"/>
        <v>3357</v>
      </c>
      <c r="M40" s="28">
        <f t="shared" si="1"/>
        <v>3230</v>
      </c>
      <c r="N40" s="28">
        <f t="shared" si="1"/>
        <v>3620</v>
      </c>
      <c r="O40" s="28">
        <f t="shared" si="1"/>
        <v>3681</v>
      </c>
      <c r="P40" s="28"/>
      <c r="R40" s="32">
        <v>1.0999999999999999E-2</v>
      </c>
      <c r="S40" s="32">
        <v>1.0999999999999999E-2</v>
      </c>
      <c r="T40" s="32">
        <v>4.2000000000000003E-2</v>
      </c>
      <c r="U40" s="32">
        <v>0.01</v>
      </c>
      <c r="W40" s="33">
        <v>0.90990000000000004</v>
      </c>
      <c r="X40" s="33">
        <v>0.91049999999999998</v>
      </c>
      <c r="Y40" s="33">
        <v>0.90990000000000004</v>
      </c>
      <c r="Z40" s="33">
        <v>0.91779999999999995</v>
      </c>
      <c r="AB40" s="33"/>
      <c r="AC40" s="33"/>
      <c r="AD40" s="33"/>
      <c r="AE40" s="33"/>
    </row>
    <row r="41" spans="2:31" s="2" customFormat="1" x14ac:dyDescent="0.15">
      <c r="B41" s="23"/>
      <c r="C41" s="22">
        <v>31</v>
      </c>
      <c r="D41" s="20">
        <v>120</v>
      </c>
      <c r="E41" s="20">
        <v>106</v>
      </c>
      <c r="F41" s="20">
        <v>161</v>
      </c>
      <c r="G41" s="20">
        <v>155</v>
      </c>
      <c r="H41" s="5"/>
      <c r="J41" s="28"/>
      <c r="L41" s="28">
        <f t="shared" si="0"/>
        <v>3477</v>
      </c>
      <c r="M41" s="28">
        <f t="shared" si="1"/>
        <v>3336</v>
      </c>
      <c r="N41" s="28">
        <f t="shared" si="1"/>
        <v>3781</v>
      </c>
      <c r="O41" s="28">
        <f t="shared" si="1"/>
        <v>3836</v>
      </c>
      <c r="P41" s="28"/>
      <c r="R41" s="32">
        <v>4.2000000000000003E-2</v>
      </c>
      <c r="S41" s="32">
        <v>7.3999999999999996E-2</v>
      </c>
      <c r="T41" s="32">
        <v>4.3999999999999997E-2</v>
      </c>
      <c r="U41" s="32">
        <v>9.1999999999999998E-2</v>
      </c>
      <c r="W41" s="33">
        <v>0.91269999999999996</v>
      </c>
      <c r="X41" s="33">
        <v>0.91820000000000002</v>
      </c>
      <c r="Y41" s="33">
        <v>0.91059999999999997</v>
      </c>
      <c r="Z41" s="33">
        <v>0.90939999999999999</v>
      </c>
      <c r="AB41" s="33"/>
      <c r="AC41" s="33"/>
      <c r="AD41" s="33"/>
      <c r="AE41" s="33"/>
    </row>
    <row r="42" spans="2:31" s="2" customFormat="1" x14ac:dyDescent="0.15">
      <c r="B42" s="23"/>
      <c r="C42" s="22">
        <v>32</v>
      </c>
      <c r="D42" s="20">
        <v>130</v>
      </c>
      <c r="E42" s="20">
        <v>96</v>
      </c>
      <c r="F42" s="20">
        <v>127</v>
      </c>
      <c r="G42" s="20">
        <v>82</v>
      </c>
      <c r="H42" s="5"/>
      <c r="J42" s="28"/>
      <c r="L42" s="28">
        <f t="shared" si="0"/>
        <v>3607</v>
      </c>
      <c r="M42" s="28">
        <f t="shared" si="1"/>
        <v>3432</v>
      </c>
      <c r="N42" s="28">
        <f t="shared" si="1"/>
        <v>3908</v>
      </c>
      <c r="O42" s="28">
        <f t="shared" si="1"/>
        <v>3918</v>
      </c>
      <c r="P42" s="28"/>
      <c r="R42" s="32">
        <v>3.2000000000000001E-2</v>
      </c>
      <c r="S42" s="32">
        <v>9.5000000000000001E-2</v>
      </c>
      <c r="T42" s="32">
        <v>3.5000000000000003E-2</v>
      </c>
      <c r="U42" s="32">
        <v>2.8000000000000001E-2</v>
      </c>
      <c r="W42" s="33">
        <v>0.91739999999999999</v>
      </c>
      <c r="X42" s="33">
        <v>0.91269999999999996</v>
      </c>
      <c r="Y42" s="33">
        <v>0.91539999999999999</v>
      </c>
      <c r="Z42" s="33">
        <v>0.91479999999999995</v>
      </c>
      <c r="AB42" s="33"/>
      <c r="AC42" s="33"/>
      <c r="AD42" s="33"/>
      <c r="AE42" s="33"/>
    </row>
    <row r="43" spans="2:31" s="2" customFormat="1" x14ac:dyDescent="0.15">
      <c r="B43" s="23"/>
      <c r="C43" s="22">
        <v>33</v>
      </c>
      <c r="D43" s="20">
        <v>92</v>
      </c>
      <c r="E43" s="20">
        <v>135</v>
      </c>
      <c r="F43" s="20">
        <v>104</v>
      </c>
      <c r="G43" s="20">
        <v>97</v>
      </c>
      <c r="H43" s="5"/>
      <c r="J43" s="28"/>
      <c r="L43" s="28">
        <f t="shared" si="0"/>
        <v>3699</v>
      </c>
      <c r="M43" s="28">
        <f t="shared" si="1"/>
        <v>3567</v>
      </c>
      <c r="N43" s="28">
        <f t="shared" si="1"/>
        <v>4012</v>
      </c>
      <c r="O43" s="28">
        <f t="shared" si="1"/>
        <v>4015</v>
      </c>
      <c r="P43" s="28"/>
      <c r="R43" s="32">
        <v>2.7E-2</v>
      </c>
      <c r="S43" s="32">
        <v>7.5999999999999998E-2</v>
      </c>
      <c r="T43" s="32">
        <v>6.3E-2</v>
      </c>
      <c r="U43" s="32">
        <v>7.0999999999999994E-2</v>
      </c>
      <c r="W43" s="33">
        <v>0.91200000000000003</v>
      </c>
      <c r="X43" s="33">
        <v>0.91559999999999997</v>
      </c>
      <c r="Y43" s="33">
        <v>0.9133</v>
      </c>
      <c r="Z43" s="33">
        <v>0.91869999999999996</v>
      </c>
      <c r="AB43" s="33"/>
      <c r="AC43" s="33"/>
      <c r="AD43" s="33"/>
      <c r="AE43" s="33"/>
    </row>
    <row r="44" spans="2:31" s="2" customFormat="1" x14ac:dyDescent="0.15">
      <c r="B44" s="23"/>
      <c r="C44" s="22">
        <v>34</v>
      </c>
      <c r="D44" s="20">
        <v>116</v>
      </c>
      <c r="E44" s="20">
        <v>129</v>
      </c>
      <c r="F44" s="20">
        <v>132</v>
      </c>
      <c r="G44" s="20">
        <v>89</v>
      </c>
      <c r="H44" s="5"/>
      <c r="J44" s="28"/>
      <c r="L44" s="28">
        <f t="shared" si="0"/>
        <v>3815</v>
      </c>
      <c r="M44" s="28">
        <f t="shared" si="1"/>
        <v>3696</v>
      </c>
      <c r="N44" s="28">
        <f t="shared" si="1"/>
        <v>4144</v>
      </c>
      <c r="O44" s="28">
        <f t="shared" si="1"/>
        <v>4104</v>
      </c>
      <c r="P44" s="28"/>
      <c r="R44" s="32">
        <v>5.8000000000000003E-2</v>
      </c>
      <c r="S44" s="32">
        <v>5.8999999999999997E-2</v>
      </c>
      <c r="T44" s="32">
        <v>8.1000000000000003E-2</v>
      </c>
      <c r="U44" s="32">
        <v>0.04</v>
      </c>
      <c r="W44" s="33">
        <v>0.91320000000000001</v>
      </c>
      <c r="X44" s="33">
        <v>0.9143</v>
      </c>
      <c r="Y44" s="33">
        <v>0.91790000000000005</v>
      </c>
      <c r="Z44" s="33">
        <v>0.90910000000000002</v>
      </c>
      <c r="AB44" s="33"/>
      <c r="AC44" s="33"/>
      <c r="AD44" s="33"/>
      <c r="AE44" s="33"/>
    </row>
    <row r="45" spans="2:31" s="2" customFormat="1" x14ac:dyDescent="0.15">
      <c r="B45" s="23"/>
      <c r="C45" s="22">
        <v>35</v>
      </c>
      <c r="D45" s="20">
        <v>148</v>
      </c>
      <c r="E45" s="20">
        <v>157</v>
      </c>
      <c r="F45" s="20">
        <v>106</v>
      </c>
      <c r="G45" s="20">
        <v>110</v>
      </c>
      <c r="H45" s="5"/>
      <c r="J45" s="28"/>
      <c r="L45" s="28">
        <f t="shared" si="0"/>
        <v>3963</v>
      </c>
      <c r="M45" s="28">
        <f t="shared" si="1"/>
        <v>3853</v>
      </c>
      <c r="N45" s="28">
        <f t="shared" si="1"/>
        <v>4250</v>
      </c>
      <c r="O45" s="28">
        <f t="shared" si="1"/>
        <v>4214</v>
      </c>
      <c r="P45" s="28"/>
      <c r="R45" s="32">
        <v>3.1E-2</v>
      </c>
      <c r="S45" s="32">
        <v>6.9000000000000006E-2</v>
      </c>
      <c r="T45" s="32">
        <v>8.6999999999999994E-2</v>
      </c>
      <c r="U45" s="32">
        <v>0.05</v>
      </c>
      <c r="W45" s="33">
        <v>0.91359999999999997</v>
      </c>
      <c r="X45" s="33">
        <v>0.91349999999999998</v>
      </c>
      <c r="Y45" s="33">
        <v>0.90980000000000005</v>
      </c>
      <c r="Z45" s="33">
        <v>0.91600000000000004</v>
      </c>
      <c r="AB45" s="33"/>
      <c r="AC45" s="33"/>
      <c r="AD45" s="33"/>
      <c r="AE45" s="33"/>
    </row>
    <row r="46" spans="2:31" s="2" customFormat="1" x14ac:dyDescent="0.15">
      <c r="B46" s="24"/>
      <c r="C46" s="25">
        <v>36</v>
      </c>
      <c r="D46" s="20">
        <v>68</v>
      </c>
      <c r="E46" s="20">
        <v>120</v>
      </c>
      <c r="F46" s="20">
        <v>167</v>
      </c>
      <c r="G46" s="20">
        <v>118</v>
      </c>
      <c r="H46" s="5"/>
      <c r="J46" s="28"/>
      <c r="L46" s="28">
        <f t="shared" si="0"/>
        <v>4031</v>
      </c>
      <c r="M46" s="28">
        <f t="shared" si="1"/>
        <v>3973</v>
      </c>
      <c r="N46" s="28">
        <f t="shared" si="1"/>
        <v>4417</v>
      </c>
      <c r="O46" s="28">
        <f t="shared" si="1"/>
        <v>4332</v>
      </c>
      <c r="P46" s="28"/>
      <c r="R46" s="32">
        <v>6.7000000000000004E-2</v>
      </c>
      <c r="S46" s="32">
        <v>8.9999999999999993E-3</v>
      </c>
      <c r="T46" s="32">
        <v>6.7000000000000004E-2</v>
      </c>
      <c r="U46" s="32">
        <v>4.8000000000000001E-2</v>
      </c>
      <c r="W46" s="33">
        <v>0.91320000000000001</v>
      </c>
      <c r="X46" s="33">
        <v>0.91820000000000002</v>
      </c>
      <c r="Y46" s="33">
        <v>0.90949999999999998</v>
      </c>
      <c r="Z46" s="33">
        <v>0.91390000000000005</v>
      </c>
      <c r="AB46" s="33"/>
      <c r="AC46" s="33"/>
      <c r="AD46" s="33"/>
      <c r="AE46" s="33"/>
    </row>
    <row r="47" spans="2:31" s="2" customFormat="1" x14ac:dyDescent="0.15">
      <c r="B47" s="26"/>
      <c r="C47" s="19">
        <v>37</v>
      </c>
      <c r="D47" s="20">
        <v>158</v>
      </c>
      <c r="E47" s="20">
        <v>105</v>
      </c>
      <c r="F47" s="20">
        <v>102</v>
      </c>
      <c r="G47" s="20">
        <v>82</v>
      </c>
      <c r="H47" s="5"/>
      <c r="J47" s="28"/>
      <c r="L47" s="28">
        <f t="shared" si="0"/>
        <v>4189</v>
      </c>
      <c r="M47" s="28">
        <f t="shared" si="1"/>
        <v>4078</v>
      </c>
      <c r="N47" s="28">
        <f t="shared" si="1"/>
        <v>4519</v>
      </c>
      <c r="O47" s="28">
        <f t="shared" si="1"/>
        <v>4414</v>
      </c>
      <c r="P47" s="28"/>
      <c r="R47" s="32">
        <v>1.0999999999999999E-2</v>
      </c>
      <c r="S47" s="32">
        <v>4.9000000000000002E-2</v>
      </c>
      <c r="T47" s="32">
        <v>1.0999999999999999E-2</v>
      </c>
      <c r="U47" s="32">
        <v>4.2999999999999997E-2</v>
      </c>
      <c r="W47" s="33">
        <v>0.91</v>
      </c>
      <c r="X47" s="33">
        <v>0.91090000000000004</v>
      </c>
      <c r="Y47" s="33">
        <v>0.91910000000000003</v>
      </c>
      <c r="Z47" s="33">
        <v>0.91600000000000004</v>
      </c>
      <c r="AB47" s="33"/>
      <c r="AC47" s="33"/>
      <c r="AD47" s="33"/>
      <c r="AE47" s="33"/>
    </row>
    <row r="48" spans="2:31" s="2" customFormat="1" x14ac:dyDescent="0.15">
      <c r="B48" s="23"/>
      <c r="C48" s="22">
        <v>38</v>
      </c>
      <c r="D48" s="20">
        <v>140</v>
      </c>
      <c r="E48" s="20">
        <v>154</v>
      </c>
      <c r="F48" s="20">
        <v>157</v>
      </c>
      <c r="G48" s="20">
        <v>118</v>
      </c>
      <c r="H48" s="5"/>
      <c r="J48" s="28"/>
      <c r="L48" s="28">
        <f t="shared" si="0"/>
        <v>4329</v>
      </c>
      <c r="M48" s="28">
        <f t="shared" si="1"/>
        <v>4232</v>
      </c>
      <c r="N48" s="28">
        <f t="shared" si="1"/>
        <v>4676</v>
      </c>
      <c r="O48" s="28">
        <f t="shared" si="1"/>
        <v>4532</v>
      </c>
      <c r="P48" s="28"/>
      <c r="R48" s="32">
        <v>7.8E-2</v>
      </c>
      <c r="S48" s="32">
        <v>9.9000000000000005E-2</v>
      </c>
      <c r="T48" s="32">
        <v>5.8000000000000003E-2</v>
      </c>
      <c r="U48" s="32">
        <v>4.8000000000000001E-2</v>
      </c>
      <c r="W48" s="33">
        <v>0.91410000000000002</v>
      </c>
      <c r="X48" s="33">
        <v>0.91420000000000001</v>
      </c>
      <c r="Y48" s="33">
        <v>0.91190000000000004</v>
      </c>
      <c r="Z48" s="33">
        <v>0.9123</v>
      </c>
      <c r="AB48" s="33"/>
      <c r="AC48" s="33"/>
      <c r="AD48" s="33"/>
      <c r="AE48" s="33"/>
    </row>
    <row r="49" spans="2:31" s="2" customFormat="1" x14ac:dyDescent="0.15">
      <c r="B49" s="23"/>
      <c r="C49" s="22">
        <v>39</v>
      </c>
      <c r="D49" s="20">
        <v>77</v>
      </c>
      <c r="E49" s="20">
        <v>86</v>
      </c>
      <c r="F49" s="20">
        <v>163</v>
      </c>
      <c r="G49" s="20">
        <v>131</v>
      </c>
      <c r="H49" s="5"/>
      <c r="J49" s="28"/>
      <c r="L49" s="28">
        <f t="shared" si="0"/>
        <v>4406</v>
      </c>
      <c r="M49" s="28">
        <f t="shared" si="1"/>
        <v>4318</v>
      </c>
      <c r="N49" s="28">
        <f t="shared" si="1"/>
        <v>4839</v>
      </c>
      <c r="O49" s="28">
        <f t="shared" si="1"/>
        <v>4663</v>
      </c>
      <c r="P49" s="28"/>
      <c r="R49" s="32">
        <v>4.2000000000000003E-2</v>
      </c>
      <c r="S49" s="32">
        <v>3.2000000000000001E-2</v>
      </c>
      <c r="T49" s="32">
        <v>3.6999999999999998E-2</v>
      </c>
      <c r="U49" s="32">
        <v>3.1E-2</v>
      </c>
      <c r="W49" s="33">
        <v>0.91239999999999999</v>
      </c>
      <c r="X49" s="33">
        <v>0.91180000000000005</v>
      </c>
      <c r="Y49" s="33">
        <v>0.90939999999999999</v>
      </c>
      <c r="Z49" s="33">
        <v>0.91139999999999999</v>
      </c>
      <c r="AB49" s="33"/>
      <c r="AC49" s="33"/>
      <c r="AD49" s="33"/>
      <c r="AE49" s="33"/>
    </row>
    <row r="50" spans="2:31" s="2" customFormat="1" x14ac:dyDescent="0.15">
      <c r="B50" s="23"/>
      <c r="C50" s="22">
        <v>40</v>
      </c>
      <c r="D50" s="20">
        <v>165</v>
      </c>
      <c r="E50" s="20">
        <v>92</v>
      </c>
      <c r="F50" s="20">
        <v>167</v>
      </c>
      <c r="G50" s="20">
        <v>94</v>
      </c>
      <c r="H50" s="5"/>
      <c r="J50" s="28"/>
      <c r="L50" s="28">
        <f t="shared" si="0"/>
        <v>4571</v>
      </c>
      <c r="M50" s="28">
        <f t="shared" si="1"/>
        <v>4410</v>
      </c>
      <c r="N50" s="28">
        <f t="shared" si="1"/>
        <v>5006</v>
      </c>
      <c r="O50" s="28">
        <f t="shared" si="1"/>
        <v>4757</v>
      </c>
      <c r="P50" s="28"/>
      <c r="R50" s="32">
        <v>0</v>
      </c>
      <c r="S50" s="32">
        <v>1.2E-2</v>
      </c>
      <c r="T50" s="32">
        <v>6.7000000000000004E-2</v>
      </c>
      <c r="U50" s="32">
        <v>0.09</v>
      </c>
      <c r="W50" s="33">
        <v>0.90980000000000005</v>
      </c>
      <c r="X50" s="33">
        <v>0.91110000000000002</v>
      </c>
      <c r="Y50" s="33">
        <v>0.91300000000000003</v>
      </c>
      <c r="Z50" s="33">
        <v>0.91059999999999997</v>
      </c>
      <c r="AB50" s="33"/>
      <c r="AC50" s="33"/>
      <c r="AD50" s="33"/>
      <c r="AE50" s="33"/>
    </row>
    <row r="51" spans="2:31" s="2" customFormat="1" x14ac:dyDescent="0.15">
      <c r="B51" s="23"/>
      <c r="C51" s="22">
        <v>41</v>
      </c>
      <c r="D51" s="20">
        <v>118</v>
      </c>
      <c r="E51" s="20">
        <v>79</v>
      </c>
      <c r="F51" s="20">
        <v>61</v>
      </c>
      <c r="G51" s="20">
        <v>166</v>
      </c>
      <c r="H51" s="5"/>
      <c r="J51" s="28"/>
      <c r="L51" s="28">
        <f t="shared" si="0"/>
        <v>4689</v>
      </c>
      <c r="M51" s="28">
        <f t="shared" si="1"/>
        <v>4489</v>
      </c>
      <c r="N51" s="28">
        <f t="shared" si="1"/>
        <v>5067</v>
      </c>
      <c r="O51" s="28">
        <f t="shared" si="1"/>
        <v>4923</v>
      </c>
      <c r="P51" s="28"/>
      <c r="R51" s="32">
        <v>2.5999999999999999E-2</v>
      </c>
      <c r="S51" s="32">
        <v>8.7999999999999995E-2</v>
      </c>
      <c r="T51" s="32">
        <v>0.08</v>
      </c>
      <c r="U51" s="32">
        <v>2.1000000000000001E-2</v>
      </c>
      <c r="W51" s="33">
        <v>0.91320000000000001</v>
      </c>
      <c r="X51" s="33">
        <v>0.91259999999999997</v>
      </c>
      <c r="Y51" s="33">
        <v>0.91739999999999999</v>
      </c>
      <c r="Z51" s="33">
        <v>0.91090000000000004</v>
      </c>
      <c r="AB51" s="33"/>
      <c r="AC51" s="33"/>
      <c r="AD51" s="33"/>
      <c r="AE51" s="33"/>
    </row>
    <row r="52" spans="2:31" s="2" customFormat="1" x14ac:dyDescent="0.15">
      <c r="B52" s="23"/>
      <c r="C52" s="22">
        <v>42</v>
      </c>
      <c r="D52" s="20">
        <v>167</v>
      </c>
      <c r="E52" s="20">
        <v>87</v>
      </c>
      <c r="F52" s="20">
        <v>72</v>
      </c>
      <c r="G52" s="20">
        <v>89</v>
      </c>
      <c r="H52" s="5"/>
      <c r="J52" s="28"/>
      <c r="L52" s="28">
        <f t="shared" si="0"/>
        <v>4856</v>
      </c>
      <c r="M52" s="28">
        <f t="shared" si="1"/>
        <v>4576</v>
      </c>
      <c r="N52" s="28">
        <f t="shared" si="1"/>
        <v>5139</v>
      </c>
      <c r="O52" s="28">
        <f t="shared" si="1"/>
        <v>5012</v>
      </c>
      <c r="P52" s="28"/>
      <c r="R52" s="32">
        <v>2.8000000000000001E-2</v>
      </c>
      <c r="S52" s="32">
        <v>6.5000000000000002E-2</v>
      </c>
      <c r="T52" s="32">
        <v>3.5999999999999997E-2</v>
      </c>
      <c r="U52" s="32">
        <v>7.4999999999999997E-2</v>
      </c>
      <c r="W52" s="33">
        <v>0.91120000000000001</v>
      </c>
      <c r="X52" s="33">
        <v>0.9133</v>
      </c>
      <c r="Y52" s="33">
        <v>0.9143</v>
      </c>
      <c r="Z52" s="33">
        <v>0.91579999999999995</v>
      </c>
      <c r="AB52" s="33"/>
      <c r="AC52" s="33"/>
      <c r="AD52" s="33"/>
      <c r="AE52" s="33"/>
    </row>
    <row r="53" spans="2:31" s="2" customFormat="1" x14ac:dyDescent="0.15">
      <c r="B53" s="23"/>
      <c r="C53" s="22">
        <v>43</v>
      </c>
      <c r="D53" s="20">
        <v>120</v>
      </c>
      <c r="E53" s="20">
        <v>123</v>
      </c>
      <c r="F53" s="20">
        <v>81</v>
      </c>
      <c r="G53" s="20">
        <v>117</v>
      </c>
      <c r="H53" s="5"/>
      <c r="J53" s="28"/>
      <c r="L53" s="28">
        <f t="shared" si="0"/>
        <v>4976</v>
      </c>
      <c r="M53" s="28">
        <f t="shared" si="1"/>
        <v>4699</v>
      </c>
      <c r="N53" s="28">
        <f t="shared" si="1"/>
        <v>5220</v>
      </c>
      <c r="O53" s="28">
        <f t="shared" si="1"/>
        <v>5129</v>
      </c>
      <c r="P53" s="28"/>
      <c r="R53" s="32">
        <v>6.5000000000000002E-2</v>
      </c>
      <c r="S53" s="32">
        <v>4.1000000000000002E-2</v>
      </c>
      <c r="T53" s="32">
        <v>9.8000000000000004E-2</v>
      </c>
      <c r="U53" s="32">
        <v>2.7E-2</v>
      </c>
      <c r="W53" s="33">
        <v>0.91590000000000005</v>
      </c>
      <c r="X53" s="33">
        <v>0.9123</v>
      </c>
      <c r="Y53" s="33">
        <v>0.91759999999999997</v>
      </c>
      <c r="Z53" s="33">
        <v>0.91100000000000003</v>
      </c>
      <c r="AB53" s="33"/>
      <c r="AC53" s="33"/>
      <c r="AD53" s="33"/>
      <c r="AE53" s="33"/>
    </row>
    <row r="54" spans="2:31" s="2" customFormat="1" x14ac:dyDescent="0.15">
      <c r="B54" s="23"/>
      <c r="C54" s="22">
        <v>44</v>
      </c>
      <c r="D54" s="20">
        <v>123</v>
      </c>
      <c r="E54" s="20">
        <v>136</v>
      </c>
      <c r="F54" s="20">
        <v>139</v>
      </c>
      <c r="G54" s="20">
        <v>89</v>
      </c>
      <c r="H54" s="5"/>
      <c r="J54" s="28"/>
      <c r="L54" s="28">
        <f t="shared" si="0"/>
        <v>5099</v>
      </c>
      <c r="M54" s="28">
        <f t="shared" si="1"/>
        <v>4835</v>
      </c>
      <c r="N54" s="28">
        <f t="shared" si="1"/>
        <v>5359</v>
      </c>
      <c r="O54" s="28">
        <f t="shared" si="1"/>
        <v>5218</v>
      </c>
      <c r="P54" s="28"/>
      <c r="R54" s="32">
        <v>5.6000000000000001E-2</v>
      </c>
      <c r="S54" s="32">
        <v>2.3E-2</v>
      </c>
      <c r="T54" s="32">
        <v>7.4999999999999997E-2</v>
      </c>
      <c r="U54" s="32">
        <v>1.4E-2</v>
      </c>
      <c r="W54" s="33">
        <v>0.91269999999999996</v>
      </c>
      <c r="X54" s="33">
        <v>0.91169999999999995</v>
      </c>
      <c r="Y54" s="33">
        <v>0.91700000000000004</v>
      </c>
      <c r="Z54" s="33">
        <v>0.90949999999999998</v>
      </c>
      <c r="AB54" s="33"/>
      <c r="AC54" s="33"/>
      <c r="AD54" s="33"/>
      <c r="AE54" s="33"/>
    </row>
    <row r="55" spans="2:31" s="2" customFormat="1" x14ac:dyDescent="0.15">
      <c r="B55" s="23"/>
      <c r="C55" s="22">
        <v>45</v>
      </c>
      <c r="D55" s="20">
        <v>64</v>
      </c>
      <c r="E55" s="20">
        <v>163</v>
      </c>
      <c r="F55" s="20">
        <v>146</v>
      </c>
      <c r="G55" s="20">
        <v>67</v>
      </c>
      <c r="H55" s="5"/>
      <c r="J55" s="28"/>
      <c r="L55" s="28">
        <f t="shared" si="0"/>
        <v>5163</v>
      </c>
      <c r="M55" s="28">
        <f t="shared" si="1"/>
        <v>4998</v>
      </c>
      <c r="N55" s="28">
        <f t="shared" si="1"/>
        <v>5505</v>
      </c>
      <c r="O55" s="28">
        <f t="shared" si="1"/>
        <v>5285</v>
      </c>
      <c r="P55" s="28"/>
      <c r="R55" s="32">
        <v>8.9999999999999993E-3</v>
      </c>
      <c r="S55" s="32">
        <v>2.1000000000000001E-2</v>
      </c>
      <c r="T55" s="32">
        <v>4.5999999999999999E-2</v>
      </c>
      <c r="U55" s="32">
        <v>2.3E-2</v>
      </c>
      <c r="W55" s="33">
        <v>0.9173</v>
      </c>
      <c r="X55" s="33">
        <v>0.90980000000000005</v>
      </c>
      <c r="Y55" s="33">
        <v>0.91710000000000003</v>
      </c>
      <c r="Z55" s="33">
        <v>0.91090000000000004</v>
      </c>
      <c r="AB55" s="33"/>
      <c r="AC55" s="33"/>
      <c r="AD55" s="33"/>
      <c r="AE55" s="33"/>
    </row>
    <row r="56" spans="2:31" s="2" customFormat="1" x14ac:dyDescent="0.15">
      <c r="B56" s="23"/>
      <c r="C56" s="22">
        <v>46</v>
      </c>
      <c r="D56" s="20">
        <v>124</v>
      </c>
      <c r="E56" s="20">
        <v>85</v>
      </c>
      <c r="F56" s="20">
        <v>100</v>
      </c>
      <c r="G56" s="20">
        <v>142</v>
      </c>
      <c r="H56" s="5"/>
      <c r="J56" s="28"/>
      <c r="L56" s="28">
        <f t="shared" si="0"/>
        <v>5287</v>
      </c>
      <c r="M56" s="28">
        <f t="shared" si="1"/>
        <v>5083</v>
      </c>
      <c r="N56" s="28">
        <f t="shared" si="1"/>
        <v>5605</v>
      </c>
      <c r="O56" s="28">
        <f t="shared" si="1"/>
        <v>5427</v>
      </c>
      <c r="P56" s="28"/>
      <c r="R56" s="32">
        <v>1E-3</v>
      </c>
      <c r="S56" s="32">
        <v>5.3999999999999999E-2</v>
      </c>
      <c r="T56" s="32">
        <v>3.6999999999999998E-2</v>
      </c>
      <c r="U56" s="32">
        <v>3.7999999999999999E-2</v>
      </c>
      <c r="W56" s="33">
        <v>0.90910000000000002</v>
      </c>
      <c r="X56" s="33">
        <v>0.91659999999999997</v>
      </c>
      <c r="Y56" s="33">
        <v>0.91159999999999997</v>
      </c>
      <c r="Z56" s="33">
        <v>0.9123</v>
      </c>
      <c r="AB56" s="33"/>
      <c r="AC56" s="33"/>
      <c r="AD56" s="33"/>
      <c r="AE56" s="33"/>
    </row>
    <row r="57" spans="2:31" s="2" customFormat="1" x14ac:dyDescent="0.15">
      <c r="B57" s="23"/>
      <c r="C57" s="22">
        <v>47</v>
      </c>
      <c r="D57" s="20">
        <v>69</v>
      </c>
      <c r="E57" s="20">
        <v>158</v>
      </c>
      <c r="F57" s="20">
        <v>61</v>
      </c>
      <c r="G57" s="20">
        <v>81</v>
      </c>
      <c r="H57" s="5"/>
      <c r="J57" s="28"/>
      <c r="L57" s="28">
        <f t="shared" si="0"/>
        <v>5356</v>
      </c>
      <c r="M57" s="28">
        <f t="shared" si="1"/>
        <v>5241</v>
      </c>
      <c r="N57" s="28">
        <f t="shared" si="1"/>
        <v>5666</v>
      </c>
      <c r="O57" s="28">
        <f t="shared" si="1"/>
        <v>5508</v>
      </c>
      <c r="P57" s="28"/>
      <c r="R57" s="32">
        <v>1.2999999999999999E-2</v>
      </c>
      <c r="S57" s="32">
        <v>1.0999999999999999E-2</v>
      </c>
      <c r="T57" s="32">
        <v>6.4000000000000001E-2</v>
      </c>
      <c r="U57" s="32">
        <v>2E-3</v>
      </c>
      <c r="W57" s="33">
        <v>0.91720000000000002</v>
      </c>
      <c r="X57" s="33">
        <v>0.91910000000000003</v>
      </c>
      <c r="Y57" s="33">
        <v>0.91600000000000004</v>
      </c>
      <c r="Z57" s="33">
        <v>0.91279999999999994</v>
      </c>
      <c r="AB57" s="33"/>
      <c r="AC57" s="33"/>
      <c r="AD57" s="33"/>
      <c r="AE57" s="33"/>
    </row>
    <row r="58" spans="2:31" s="2" customFormat="1" x14ac:dyDescent="0.15">
      <c r="B58" s="24"/>
      <c r="C58" s="25">
        <v>48</v>
      </c>
      <c r="D58" s="20">
        <v>107</v>
      </c>
      <c r="E58" s="20">
        <v>105</v>
      </c>
      <c r="F58" s="20">
        <v>108</v>
      </c>
      <c r="G58" s="20">
        <v>123</v>
      </c>
      <c r="H58" s="5"/>
      <c r="J58" s="28"/>
      <c r="L58" s="28">
        <f t="shared" si="0"/>
        <v>5463</v>
      </c>
      <c r="M58" s="28">
        <f t="shared" si="1"/>
        <v>5346</v>
      </c>
      <c r="N58" s="28">
        <f t="shared" si="1"/>
        <v>5774</v>
      </c>
      <c r="O58" s="28">
        <f t="shared" si="1"/>
        <v>5631</v>
      </c>
      <c r="P58" s="28"/>
      <c r="R58" s="32">
        <v>6.6000000000000003E-2</v>
      </c>
      <c r="S58" s="32">
        <v>5.2999999999999999E-2</v>
      </c>
      <c r="T58" s="32">
        <v>0.09</v>
      </c>
      <c r="U58" s="32">
        <v>7.4999999999999997E-2</v>
      </c>
      <c r="W58" s="33">
        <v>0.9113</v>
      </c>
      <c r="X58" s="33">
        <v>0.9113</v>
      </c>
      <c r="Y58" s="33">
        <v>0.91310000000000002</v>
      </c>
      <c r="Z58" s="33">
        <v>0.91110000000000002</v>
      </c>
      <c r="AB58" s="33"/>
      <c r="AC58" s="33"/>
      <c r="AD58" s="33"/>
      <c r="AE58" s="33"/>
    </row>
    <row r="59" spans="2:31" s="2" customFormat="1" x14ac:dyDescent="0.15"/>
  </sheetData>
  <mergeCells count="4">
    <mergeCell ref="D8:G8"/>
    <mergeCell ref="L8:O8"/>
    <mergeCell ref="R8:U8"/>
    <mergeCell ref="W8:Z8"/>
  </mergeCells>
  <printOptions horizontalCentered="1"/>
  <pageMargins left="0.196527777777778" right="0.196527777777778" top="0.39305555555555599" bottom="0.39305555555555599" header="0.196527777777778" footer="0.196527777777778"/>
  <pageSetup paperSize="9" scale="45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9"/>
  <sheetViews>
    <sheetView topLeftCell="C7" zoomScale="90" zoomScaleNormal="90" zoomScalePageLayoutView="90" workbookViewId="0">
      <selection activeCell="J31" sqref="J31"/>
    </sheetView>
  </sheetViews>
  <sheetFormatPr baseColWidth="10" defaultRowHeight="13" x14ac:dyDescent="0.15"/>
  <sheetData>
    <row r="1" spans="2:24" ht="14" thickBot="1" x14ac:dyDescent="0.2"/>
    <row r="2" spans="2:24" ht="15" thickBot="1" x14ac:dyDescent="0.2">
      <c r="B2" s="52" t="s">
        <v>34</v>
      </c>
      <c r="C2" s="53"/>
      <c r="D2" s="53"/>
      <c r="E2" s="54"/>
      <c r="F2" s="14"/>
      <c r="G2" s="7"/>
      <c r="H2" s="2"/>
      <c r="I2" s="2"/>
      <c r="J2" s="55" t="s">
        <v>29</v>
      </c>
      <c r="K2" s="56"/>
      <c r="L2" s="56"/>
      <c r="M2" s="57"/>
      <c r="N2" s="2"/>
      <c r="O2" s="2"/>
      <c r="P2" s="55" t="s">
        <v>35</v>
      </c>
      <c r="Q2" s="56"/>
      <c r="R2" s="56"/>
      <c r="S2" s="57"/>
      <c r="T2" s="2"/>
      <c r="U2" s="55" t="s">
        <v>30</v>
      </c>
      <c r="V2" s="56"/>
      <c r="W2" s="56"/>
      <c r="X2" s="57"/>
    </row>
    <row r="3" spans="2:24" ht="14" x14ac:dyDescent="0.15">
      <c r="B3" s="17" t="s">
        <v>37</v>
      </c>
      <c r="C3" s="17" t="s">
        <v>38</v>
      </c>
      <c r="D3" s="17" t="s">
        <v>39</v>
      </c>
      <c r="E3" s="17" t="s">
        <v>40</v>
      </c>
      <c r="F3" s="5"/>
      <c r="G3" s="2"/>
      <c r="H3" s="2"/>
      <c r="I3" s="2"/>
      <c r="J3" s="17" t="s">
        <v>37</v>
      </c>
      <c r="K3" s="17" t="s">
        <v>38</v>
      </c>
      <c r="L3" s="17" t="s">
        <v>39</v>
      </c>
      <c r="M3" s="17" t="s">
        <v>40</v>
      </c>
      <c r="N3" s="27"/>
      <c r="O3" s="2"/>
      <c r="P3" s="29" t="s">
        <v>37</v>
      </c>
      <c r="Q3" s="29" t="s">
        <v>38</v>
      </c>
      <c r="R3" s="29" t="s">
        <v>39</v>
      </c>
      <c r="S3" s="29" t="s">
        <v>40</v>
      </c>
      <c r="T3" s="27"/>
      <c r="U3" s="29" t="s">
        <v>37</v>
      </c>
      <c r="V3" s="29" t="s">
        <v>38</v>
      </c>
      <c r="W3" s="29" t="s">
        <v>39</v>
      </c>
      <c r="X3" s="29" t="s">
        <v>40</v>
      </c>
    </row>
    <row r="4" spans="2:24" ht="15" thickBo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0"/>
      <c r="Q4" s="30"/>
      <c r="R4" s="30"/>
      <c r="S4" s="30"/>
      <c r="T4" s="2"/>
      <c r="U4" s="31"/>
      <c r="V4" s="32"/>
      <c r="W4" s="32"/>
      <c r="X4" s="32"/>
    </row>
    <row r="5" spans="2:24" ht="15" thickBot="1" x14ac:dyDescent="0.2">
      <c r="B5" s="20">
        <v>118</v>
      </c>
      <c r="C5" s="20">
        <v>69</v>
      </c>
      <c r="D5" s="20">
        <v>145</v>
      </c>
      <c r="E5" s="20">
        <v>84</v>
      </c>
      <c r="F5" s="5"/>
      <c r="G5" s="2"/>
      <c r="H5" s="28"/>
      <c r="I5" s="2"/>
      <c r="J5" s="28">
        <f>+B5</f>
        <v>118</v>
      </c>
      <c r="K5" s="28">
        <f>+C5</f>
        <v>69</v>
      </c>
      <c r="L5" s="28">
        <f>+D5</f>
        <v>145</v>
      </c>
      <c r="M5" s="28">
        <f>+E5</f>
        <v>84</v>
      </c>
      <c r="N5" s="28"/>
      <c r="O5" s="2"/>
      <c r="P5" s="32">
        <v>8.0000000000000002E-3</v>
      </c>
      <c r="Q5" s="32">
        <v>6.7000000000000004E-2</v>
      </c>
      <c r="R5" s="32">
        <v>0.01</v>
      </c>
      <c r="S5" s="32">
        <v>2E-3</v>
      </c>
      <c r="T5" s="2"/>
      <c r="U5" s="33">
        <v>0.91149999999999998</v>
      </c>
      <c r="V5" s="33">
        <v>0.91100000000000003</v>
      </c>
      <c r="W5" s="33">
        <v>0.91549999999999998</v>
      </c>
      <c r="X5" s="33">
        <v>0.91559999999999997</v>
      </c>
    </row>
    <row r="6" spans="2:24" ht="15" thickBot="1" x14ac:dyDescent="0.2">
      <c r="B6" s="20">
        <v>129</v>
      </c>
      <c r="C6" s="20">
        <v>126</v>
      </c>
      <c r="D6" s="20">
        <v>165</v>
      </c>
      <c r="E6" s="20">
        <v>124</v>
      </c>
      <c r="F6" s="5"/>
      <c r="G6" s="2"/>
      <c r="H6" s="28"/>
      <c r="I6" s="2"/>
      <c r="J6" s="28">
        <f>+B5+B6</f>
        <v>247</v>
      </c>
      <c r="K6" s="28">
        <f>+C5+C6</f>
        <v>195</v>
      </c>
      <c r="L6" s="28">
        <f>+D5+D6</f>
        <v>310</v>
      </c>
      <c r="M6" s="28">
        <f>+E5+E6</f>
        <v>208</v>
      </c>
      <c r="N6" s="28"/>
      <c r="O6" s="2"/>
      <c r="P6" s="32">
        <v>9.1999999999999998E-2</v>
      </c>
      <c r="Q6" s="32">
        <v>7.2999999999999995E-2</v>
      </c>
      <c r="R6" s="32">
        <v>0.02</v>
      </c>
      <c r="S6" s="32">
        <v>5.8000000000000003E-2</v>
      </c>
      <c r="T6" s="2"/>
      <c r="U6" s="33">
        <v>0.91439999999999999</v>
      </c>
      <c r="V6" s="33">
        <v>0.91610000000000003</v>
      </c>
      <c r="W6" s="33">
        <v>0.9173</v>
      </c>
      <c r="X6" s="33">
        <v>0.91049999999999998</v>
      </c>
    </row>
    <row r="7" spans="2:24" ht="15" thickBot="1" x14ac:dyDescent="0.2">
      <c r="B7" s="20">
        <v>167</v>
      </c>
      <c r="C7" s="20">
        <v>116</v>
      </c>
      <c r="D7" s="20">
        <v>103</v>
      </c>
      <c r="E7" s="20">
        <v>97</v>
      </c>
      <c r="F7" s="5"/>
      <c r="G7" s="2"/>
      <c r="H7" s="28"/>
      <c r="I7" s="2"/>
      <c r="J7" s="28">
        <f>+J6+B7</f>
        <v>414</v>
      </c>
      <c r="K7" s="28">
        <f>+K6+C7</f>
        <v>311</v>
      </c>
      <c r="L7" s="28">
        <f>+L6+D7</f>
        <v>413</v>
      </c>
      <c r="M7" s="28">
        <f>+M6+E7</f>
        <v>305</v>
      </c>
      <c r="N7" s="28"/>
      <c r="O7" s="2"/>
      <c r="P7" s="32">
        <v>1.7999999999999999E-2</v>
      </c>
      <c r="Q7" s="32">
        <v>7.0000000000000001E-3</v>
      </c>
      <c r="R7" s="32">
        <v>1.2999999999999999E-2</v>
      </c>
      <c r="S7" s="32">
        <v>2.5999999999999999E-2</v>
      </c>
      <c r="T7" s="2"/>
      <c r="U7" s="33">
        <v>0.9093</v>
      </c>
      <c r="V7" s="33">
        <v>0.91879999999999995</v>
      </c>
      <c r="W7" s="33">
        <v>0.91759999999999997</v>
      </c>
      <c r="X7" s="33">
        <v>0.93</v>
      </c>
    </row>
    <row r="8" spans="2:24" ht="15" thickBot="1" x14ac:dyDescent="0.2">
      <c r="B8" s="20">
        <v>130</v>
      </c>
      <c r="C8" s="20">
        <v>131</v>
      </c>
      <c r="D8" s="20">
        <v>151</v>
      </c>
      <c r="E8" s="20">
        <v>106</v>
      </c>
      <c r="F8" s="5"/>
      <c r="G8" s="2"/>
      <c r="H8" s="28"/>
      <c r="I8" s="2"/>
      <c r="J8" s="28">
        <f t="shared" ref="J8:M16" si="0">+J7+B8</f>
        <v>544</v>
      </c>
      <c r="K8" s="28">
        <f t="shared" si="0"/>
        <v>442</v>
      </c>
      <c r="L8" s="28">
        <f t="shared" si="0"/>
        <v>564</v>
      </c>
      <c r="M8" s="28">
        <f t="shared" si="0"/>
        <v>411</v>
      </c>
      <c r="N8" s="28"/>
      <c r="O8" s="2"/>
      <c r="P8" s="32">
        <v>3.4000000000000002E-2</v>
      </c>
      <c r="Q8" s="32">
        <v>3.6999999999999998E-2</v>
      </c>
      <c r="R8" s="32">
        <v>4.5999999999999999E-2</v>
      </c>
      <c r="S8" s="32">
        <v>9.1999999999999998E-2</v>
      </c>
      <c r="T8" s="2"/>
      <c r="U8" s="33">
        <v>0.9093</v>
      </c>
      <c r="V8" s="33">
        <v>0.91710000000000003</v>
      </c>
      <c r="W8" s="33">
        <v>0.91759999999999997</v>
      </c>
      <c r="X8" s="33">
        <v>0.91049999999999998</v>
      </c>
    </row>
    <row r="9" spans="2:24" ht="15" thickBot="1" x14ac:dyDescent="0.2">
      <c r="B9" s="20">
        <v>145</v>
      </c>
      <c r="C9" s="20">
        <v>118</v>
      </c>
      <c r="D9" s="20">
        <v>71</v>
      </c>
      <c r="E9" s="20">
        <v>88</v>
      </c>
      <c r="F9" s="5"/>
      <c r="G9" s="2"/>
      <c r="H9" s="28"/>
      <c r="I9" s="2"/>
      <c r="J9" s="28">
        <f t="shared" si="0"/>
        <v>689</v>
      </c>
      <c r="K9" s="28">
        <f t="shared" si="0"/>
        <v>560</v>
      </c>
      <c r="L9" s="28">
        <f t="shared" si="0"/>
        <v>635</v>
      </c>
      <c r="M9" s="28">
        <f t="shared" si="0"/>
        <v>499</v>
      </c>
      <c r="N9" s="28"/>
      <c r="O9" s="2"/>
      <c r="P9" s="32">
        <v>2.5999999999999999E-2</v>
      </c>
      <c r="Q9" s="32">
        <v>7.0999999999999994E-2</v>
      </c>
      <c r="R9" s="32">
        <v>1.7000000000000001E-2</v>
      </c>
      <c r="S9" s="32">
        <v>2.4E-2</v>
      </c>
      <c r="T9" s="2"/>
      <c r="U9" s="33">
        <v>0.91810000000000003</v>
      </c>
      <c r="V9" s="33">
        <v>0.91069999999999995</v>
      </c>
      <c r="W9" s="33">
        <v>0.91500000000000004</v>
      </c>
      <c r="X9" s="33">
        <v>0.91869999999999996</v>
      </c>
    </row>
    <row r="10" spans="2:24" ht="15" thickBot="1" x14ac:dyDescent="0.2">
      <c r="B10" s="20">
        <v>107</v>
      </c>
      <c r="C10" s="20">
        <v>97</v>
      </c>
      <c r="D10" s="20">
        <v>163</v>
      </c>
      <c r="E10" s="20">
        <v>161</v>
      </c>
      <c r="F10" s="5"/>
      <c r="G10" s="2"/>
      <c r="H10" s="28"/>
      <c r="I10" s="2"/>
      <c r="J10" s="28">
        <f t="shared" si="0"/>
        <v>796</v>
      </c>
      <c r="K10" s="28">
        <f t="shared" si="0"/>
        <v>657</v>
      </c>
      <c r="L10" s="28">
        <f t="shared" si="0"/>
        <v>798</v>
      </c>
      <c r="M10" s="28">
        <f t="shared" si="0"/>
        <v>660</v>
      </c>
      <c r="N10" s="28"/>
      <c r="O10" s="2"/>
      <c r="P10" s="32">
        <v>2.1000000000000001E-2</v>
      </c>
      <c r="Q10" s="32">
        <v>2.5000000000000001E-2</v>
      </c>
      <c r="R10" s="32">
        <v>8.1000000000000003E-2</v>
      </c>
      <c r="S10" s="32">
        <v>3.7999999999999999E-2</v>
      </c>
      <c r="T10" s="2"/>
      <c r="U10" s="33">
        <v>0.9103</v>
      </c>
      <c r="V10" s="33">
        <v>0.91180000000000005</v>
      </c>
      <c r="W10" s="33">
        <v>0.90990000000000004</v>
      </c>
      <c r="X10" s="33">
        <v>0.91510000000000002</v>
      </c>
    </row>
    <row r="11" spans="2:24" ht="15" thickBot="1" x14ac:dyDescent="0.2">
      <c r="B11" s="20">
        <v>69</v>
      </c>
      <c r="C11" s="20">
        <v>88</v>
      </c>
      <c r="D11" s="20">
        <v>168</v>
      </c>
      <c r="E11" s="20">
        <v>85</v>
      </c>
      <c r="F11" s="5"/>
      <c r="G11" s="2"/>
      <c r="H11" s="28"/>
      <c r="I11" s="2"/>
      <c r="J11" s="28">
        <f t="shared" si="0"/>
        <v>865</v>
      </c>
      <c r="K11" s="28">
        <f t="shared" si="0"/>
        <v>745</v>
      </c>
      <c r="L11" s="28">
        <f t="shared" si="0"/>
        <v>966</v>
      </c>
      <c r="M11" s="28">
        <f t="shared" si="0"/>
        <v>745</v>
      </c>
      <c r="N11" s="28"/>
      <c r="O11" s="2"/>
      <c r="P11" s="32">
        <v>7.3999999999999996E-2</v>
      </c>
      <c r="Q11" s="32">
        <v>5.0000000000000001E-3</v>
      </c>
      <c r="R11" s="32">
        <v>4.7E-2</v>
      </c>
      <c r="S11" s="32">
        <v>3.9E-2</v>
      </c>
      <c r="T11" s="2"/>
      <c r="U11" s="33">
        <v>0.90959999999999996</v>
      </c>
      <c r="V11" s="33">
        <v>0.91669999999999996</v>
      </c>
      <c r="W11" s="33">
        <v>0.91720000000000002</v>
      </c>
      <c r="X11" s="33">
        <v>0.91720000000000002</v>
      </c>
    </row>
    <row r="12" spans="2:24" ht="15" thickBot="1" x14ac:dyDescent="0.2">
      <c r="B12" s="20">
        <v>163</v>
      </c>
      <c r="C12" s="20">
        <v>147</v>
      </c>
      <c r="D12" s="20">
        <v>109</v>
      </c>
      <c r="E12" s="20">
        <v>94</v>
      </c>
      <c r="F12" s="5"/>
      <c r="G12" s="2"/>
      <c r="H12" s="28"/>
      <c r="I12" s="2"/>
      <c r="J12" s="28">
        <f t="shared" si="0"/>
        <v>1028</v>
      </c>
      <c r="K12" s="28">
        <f t="shared" si="0"/>
        <v>892</v>
      </c>
      <c r="L12" s="28">
        <f t="shared" si="0"/>
        <v>1075</v>
      </c>
      <c r="M12" s="28">
        <f t="shared" si="0"/>
        <v>839</v>
      </c>
      <c r="N12" s="28"/>
      <c r="O12" s="2"/>
      <c r="P12" s="32">
        <v>5.1999999999999998E-2</v>
      </c>
      <c r="Q12" s="32">
        <v>1.2E-2</v>
      </c>
      <c r="R12" s="32">
        <v>0.05</v>
      </c>
      <c r="S12" s="32">
        <v>7.0999999999999994E-2</v>
      </c>
      <c r="T12" s="2"/>
      <c r="U12" s="33">
        <v>0.9123</v>
      </c>
      <c r="V12" s="33">
        <v>0.91839999999999999</v>
      </c>
      <c r="W12" s="33">
        <v>0.91279999999999994</v>
      </c>
      <c r="X12" s="33">
        <v>0.91259999999999997</v>
      </c>
    </row>
    <row r="13" spans="2:24" ht="15" thickBot="1" x14ac:dyDescent="0.2">
      <c r="B13" s="20">
        <v>86</v>
      </c>
      <c r="C13" s="20">
        <v>66</v>
      </c>
      <c r="D13" s="20">
        <v>78</v>
      </c>
      <c r="E13" s="20">
        <v>117</v>
      </c>
      <c r="F13" s="5"/>
      <c r="G13" s="2"/>
      <c r="H13" s="28"/>
      <c r="I13" s="2"/>
      <c r="J13" s="28">
        <f t="shared" si="0"/>
        <v>1114</v>
      </c>
      <c r="K13" s="28">
        <f t="shared" si="0"/>
        <v>958</v>
      </c>
      <c r="L13" s="28">
        <f t="shared" si="0"/>
        <v>1153</v>
      </c>
      <c r="M13" s="28">
        <f t="shared" si="0"/>
        <v>956</v>
      </c>
      <c r="N13" s="28"/>
      <c r="O13" s="2"/>
      <c r="P13" s="32">
        <v>3.7999999999999999E-2</v>
      </c>
      <c r="Q13" s="32">
        <v>3.3000000000000002E-2</v>
      </c>
      <c r="R13" s="32">
        <v>4.7E-2</v>
      </c>
      <c r="S13" s="32">
        <v>1.4E-2</v>
      </c>
      <c r="T13" s="2"/>
      <c r="U13" s="33">
        <v>0.9143</v>
      </c>
      <c r="V13" s="33">
        <v>0.91249999999999998</v>
      </c>
      <c r="W13" s="33">
        <v>0.91710000000000003</v>
      </c>
      <c r="X13" s="33">
        <v>0.91210000000000002</v>
      </c>
    </row>
    <row r="14" spans="2:24" ht="15" thickBot="1" x14ac:dyDescent="0.2">
      <c r="B14" s="20">
        <v>115</v>
      </c>
      <c r="C14" s="20">
        <v>69</v>
      </c>
      <c r="D14" s="20">
        <v>151</v>
      </c>
      <c r="E14" s="20">
        <v>140</v>
      </c>
      <c r="F14" s="5"/>
      <c r="G14" s="2"/>
      <c r="H14" s="28"/>
      <c r="I14" s="2"/>
      <c r="J14" s="28">
        <f t="shared" si="0"/>
        <v>1229</v>
      </c>
      <c r="K14" s="28">
        <f t="shared" si="0"/>
        <v>1027</v>
      </c>
      <c r="L14" s="28">
        <f t="shared" si="0"/>
        <v>1304</v>
      </c>
      <c r="M14" s="28">
        <f t="shared" si="0"/>
        <v>1096</v>
      </c>
      <c r="N14" s="28"/>
      <c r="O14" s="2"/>
      <c r="P14" s="32">
        <v>7.2999999999999995E-2</v>
      </c>
      <c r="Q14" s="32">
        <v>6.7000000000000004E-2</v>
      </c>
      <c r="R14" s="32">
        <v>6.3E-2</v>
      </c>
      <c r="S14" s="32">
        <v>1.7999999999999999E-2</v>
      </c>
      <c r="T14" s="2"/>
      <c r="U14" s="33">
        <v>0.91290000000000004</v>
      </c>
      <c r="V14" s="33">
        <v>0.91759999999999997</v>
      </c>
      <c r="W14" s="33">
        <v>0.91910000000000003</v>
      </c>
      <c r="X14" s="33">
        <v>0.92</v>
      </c>
    </row>
    <row r="15" spans="2:24" ht="15" thickBot="1" x14ac:dyDescent="0.2">
      <c r="B15" s="20">
        <v>124</v>
      </c>
      <c r="C15" s="20">
        <v>149</v>
      </c>
      <c r="D15" s="20">
        <v>121</v>
      </c>
      <c r="E15" s="20">
        <v>142</v>
      </c>
      <c r="F15" s="5"/>
      <c r="G15" s="2"/>
      <c r="H15" s="28"/>
      <c r="I15" s="2"/>
      <c r="J15" s="28">
        <f t="shared" si="0"/>
        <v>1353</v>
      </c>
      <c r="K15" s="28">
        <f t="shared" si="0"/>
        <v>1176</v>
      </c>
      <c r="L15" s="28">
        <f t="shared" si="0"/>
        <v>1425</v>
      </c>
      <c r="M15" s="28">
        <f t="shared" si="0"/>
        <v>1238</v>
      </c>
      <c r="N15" s="28"/>
      <c r="O15" s="2"/>
      <c r="P15" s="32">
        <v>6.4000000000000001E-2</v>
      </c>
      <c r="Q15" s="32">
        <v>6.6000000000000003E-2</v>
      </c>
      <c r="R15" s="32">
        <v>8.1000000000000003E-2</v>
      </c>
      <c r="S15" s="32">
        <v>7.0000000000000007E-2</v>
      </c>
      <c r="T15" s="2"/>
      <c r="U15" s="33">
        <v>0.91220000000000001</v>
      </c>
      <c r="V15" s="33">
        <v>0.91749999999999998</v>
      </c>
      <c r="W15" s="33">
        <v>0.91600000000000004</v>
      </c>
      <c r="X15" s="33">
        <v>0.91749999999999998</v>
      </c>
    </row>
    <row r="16" spans="2:24" ht="14" x14ac:dyDescent="0.15">
      <c r="B16" s="20">
        <v>144</v>
      </c>
      <c r="C16" s="20">
        <v>80</v>
      </c>
      <c r="D16" s="20">
        <v>101</v>
      </c>
      <c r="E16" s="20">
        <v>138</v>
      </c>
      <c r="F16" s="5"/>
      <c r="G16" s="2"/>
      <c r="H16" s="28"/>
      <c r="I16" s="2"/>
      <c r="J16" s="28">
        <f t="shared" si="0"/>
        <v>1497</v>
      </c>
      <c r="K16" s="28">
        <f t="shared" si="0"/>
        <v>1256</v>
      </c>
      <c r="L16" s="28">
        <f t="shared" si="0"/>
        <v>1526</v>
      </c>
      <c r="M16" s="28">
        <f t="shared" si="0"/>
        <v>1376</v>
      </c>
      <c r="N16" s="28"/>
      <c r="O16" s="2"/>
      <c r="P16" s="32">
        <v>3.1E-2</v>
      </c>
      <c r="Q16" s="32">
        <v>9.2999999999999999E-2</v>
      </c>
      <c r="R16" s="32">
        <v>6.3E-2</v>
      </c>
      <c r="S16" s="32">
        <v>5.3999999999999999E-2</v>
      </c>
      <c r="T16" s="2"/>
      <c r="U16" s="33">
        <v>0.9163</v>
      </c>
      <c r="V16" s="33">
        <v>0.91139999999999999</v>
      </c>
      <c r="W16" s="33">
        <v>0.91310000000000002</v>
      </c>
      <c r="X16" s="33">
        <v>0.91439999999999999</v>
      </c>
    </row>
    <row r="17" spans="2:24" x14ac:dyDescent="0.15">
      <c r="I17" s="43">
        <v>1</v>
      </c>
      <c r="J17" s="44">
        <f>AVERAGE(J5:J16)</f>
        <v>824.5</v>
      </c>
      <c r="K17" s="44">
        <f t="shared" ref="K17:M17" si="1">AVERAGE(K5:K16)</f>
        <v>690.66666666666663</v>
      </c>
      <c r="L17" s="44">
        <f t="shared" si="1"/>
        <v>859.5</v>
      </c>
      <c r="M17" s="44">
        <f t="shared" si="1"/>
        <v>701.41666666666663</v>
      </c>
      <c r="P17" s="45">
        <f>SUM(P5:P16)/12</f>
        <v>4.4250000000000005E-2</v>
      </c>
      <c r="Q17" s="45">
        <f t="shared" ref="Q17:S17" si="2">SUM(Q5:Q16)/12</f>
        <v>4.6333333333333337E-2</v>
      </c>
      <c r="R17" s="45">
        <f t="shared" si="2"/>
        <v>4.4833333333333336E-2</v>
      </c>
      <c r="S17" s="45">
        <f t="shared" si="2"/>
        <v>4.2166666666666665E-2</v>
      </c>
      <c r="U17" s="45">
        <f>SUM(U5:U16)/12</f>
        <v>0.91254166666666681</v>
      </c>
      <c r="V17" s="45">
        <f t="shared" ref="V17:X17" si="3">SUM(V5:V16)/12</f>
        <v>0.91496666666666682</v>
      </c>
      <c r="W17" s="45">
        <f t="shared" si="3"/>
        <v>0.9156833333333334</v>
      </c>
      <c r="X17" s="45">
        <f t="shared" si="3"/>
        <v>0.91618333333333346</v>
      </c>
    </row>
    <row r="18" spans="2:24" ht="14" thickBot="1" x14ac:dyDescent="0.2"/>
    <row r="19" spans="2:24" ht="15" thickBot="1" x14ac:dyDescent="0.2">
      <c r="B19" s="20">
        <v>110</v>
      </c>
      <c r="C19" s="20">
        <v>69</v>
      </c>
      <c r="D19" s="20">
        <v>112</v>
      </c>
      <c r="E19" s="20">
        <v>163</v>
      </c>
      <c r="F19" s="5"/>
      <c r="G19" s="2"/>
      <c r="H19" s="28"/>
      <c r="I19" s="2"/>
      <c r="J19" s="28">
        <f t="shared" ref="J19:M30" si="4">+J18+B19</f>
        <v>110</v>
      </c>
      <c r="K19" s="28">
        <f t="shared" si="4"/>
        <v>69</v>
      </c>
      <c r="L19" s="28">
        <f t="shared" si="4"/>
        <v>112</v>
      </c>
      <c r="M19" s="28">
        <f t="shared" si="4"/>
        <v>163</v>
      </c>
      <c r="N19" s="28"/>
      <c r="O19" s="2"/>
      <c r="P19" s="32">
        <v>0.08</v>
      </c>
      <c r="Q19" s="32">
        <v>0.09</v>
      </c>
      <c r="R19" s="32">
        <v>2.3E-2</v>
      </c>
      <c r="S19" s="32">
        <v>6.0999999999999999E-2</v>
      </c>
      <c r="T19" s="2"/>
      <c r="U19" s="33">
        <v>0.9123</v>
      </c>
      <c r="V19" s="33">
        <v>0.91500000000000004</v>
      </c>
      <c r="W19" s="33">
        <v>0.91749999999999998</v>
      </c>
      <c r="X19" s="33">
        <v>0.94</v>
      </c>
    </row>
    <row r="20" spans="2:24" ht="15" thickBot="1" x14ac:dyDescent="0.2">
      <c r="B20" s="20">
        <v>141</v>
      </c>
      <c r="C20" s="20">
        <v>83</v>
      </c>
      <c r="D20" s="20">
        <v>169</v>
      </c>
      <c r="E20" s="20">
        <v>166</v>
      </c>
      <c r="F20" s="5"/>
      <c r="G20" s="2"/>
      <c r="H20" s="28"/>
      <c r="I20" s="2"/>
      <c r="J20" s="28">
        <f t="shared" si="4"/>
        <v>251</v>
      </c>
      <c r="K20" s="28">
        <f t="shared" si="4"/>
        <v>152</v>
      </c>
      <c r="L20" s="28">
        <f t="shared" si="4"/>
        <v>281</v>
      </c>
      <c r="M20" s="28">
        <f t="shared" si="4"/>
        <v>329</v>
      </c>
      <c r="N20" s="28"/>
      <c r="O20" s="2"/>
      <c r="P20" s="32">
        <v>7.3999999999999996E-2</v>
      </c>
      <c r="Q20" s="32">
        <v>6.7000000000000004E-2</v>
      </c>
      <c r="R20" s="32">
        <v>2.3E-2</v>
      </c>
      <c r="S20" s="32">
        <v>2.9000000000000001E-2</v>
      </c>
      <c r="T20" s="2"/>
      <c r="U20" s="33">
        <v>0.91090000000000004</v>
      </c>
      <c r="V20" s="33">
        <v>0.91900000000000004</v>
      </c>
      <c r="W20" s="33">
        <v>0.90939999999999999</v>
      </c>
      <c r="X20" s="33">
        <v>0.91369999999999996</v>
      </c>
    </row>
    <row r="21" spans="2:24" ht="15" thickBot="1" x14ac:dyDescent="0.2">
      <c r="B21" s="20">
        <v>91</v>
      </c>
      <c r="C21" s="20">
        <v>96</v>
      </c>
      <c r="D21" s="20">
        <v>109</v>
      </c>
      <c r="E21" s="20">
        <v>112</v>
      </c>
      <c r="F21" s="5"/>
      <c r="G21" s="2"/>
      <c r="H21" s="28"/>
      <c r="I21" s="2"/>
      <c r="J21" s="28">
        <f t="shared" si="4"/>
        <v>342</v>
      </c>
      <c r="K21" s="28">
        <f t="shared" si="4"/>
        <v>248</v>
      </c>
      <c r="L21" s="28">
        <f t="shared" si="4"/>
        <v>390</v>
      </c>
      <c r="M21" s="28">
        <f t="shared" si="4"/>
        <v>441</v>
      </c>
      <c r="N21" s="28"/>
      <c r="O21" s="2"/>
      <c r="P21" s="32">
        <v>3.0000000000000001E-3</v>
      </c>
      <c r="Q21" s="32">
        <v>9.8000000000000004E-2</v>
      </c>
      <c r="R21" s="32">
        <v>5.0000000000000001E-3</v>
      </c>
      <c r="S21" s="32">
        <v>8.0000000000000002E-3</v>
      </c>
      <c r="T21" s="2"/>
      <c r="U21" s="33">
        <v>0.91359999999999997</v>
      </c>
      <c r="V21" s="33">
        <v>0.91649999999999998</v>
      </c>
      <c r="W21" s="33">
        <v>0.91859999999999997</v>
      </c>
      <c r="X21" s="33">
        <v>0.91400000000000003</v>
      </c>
    </row>
    <row r="22" spans="2:24" ht="15" thickBot="1" x14ac:dyDescent="0.2">
      <c r="B22" s="20">
        <v>83</v>
      </c>
      <c r="C22" s="20">
        <v>98</v>
      </c>
      <c r="D22" s="20">
        <v>82</v>
      </c>
      <c r="E22" s="20">
        <v>80</v>
      </c>
      <c r="F22" s="5"/>
      <c r="G22" s="2"/>
      <c r="H22" s="28"/>
      <c r="I22" s="2"/>
      <c r="J22" s="28">
        <f t="shared" si="4"/>
        <v>425</v>
      </c>
      <c r="K22" s="28">
        <f t="shared" si="4"/>
        <v>346</v>
      </c>
      <c r="L22" s="28">
        <f t="shared" si="4"/>
        <v>472</v>
      </c>
      <c r="M22" s="28">
        <f t="shared" si="4"/>
        <v>521</v>
      </c>
      <c r="N22" s="28"/>
      <c r="O22" s="2"/>
      <c r="P22" s="32">
        <v>1.4E-2</v>
      </c>
      <c r="Q22" s="32">
        <v>8.2000000000000003E-2</v>
      </c>
      <c r="R22" s="32">
        <v>0.09</v>
      </c>
      <c r="S22" s="32">
        <v>4.9000000000000002E-2</v>
      </c>
      <c r="T22" s="2"/>
      <c r="U22" s="33">
        <v>0.91220000000000001</v>
      </c>
      <c r="V22" s="33">
        <v>0.91249999999999998</v>
      </c>
      <c r="W22" s="33">
        <v>0.91059999999999997</v>
      </c>
      <c r="X22" s="33">
        <v>0.90920000000000001</v>
      </c>
    </row>
    <row r="23" spans="2:24" ht="15" thickBot="1" x14ac:dyDescent="0.2">
      <c r="B23" s="20">
        <v>91</v>
      </c>
      <c r="C23" s="20">
        <v>94</v>
      </c>
      <c r="D23" s="20">
        <v>119</v>
      </c>
      <c r="E23" s="20">
        <v>68</v>
      </c>
      <c r="F23" s="5"/>
      <c r="G23" s="2"/>
      <c r="H23" s="28"/>
      <c r="I23" s="2"/>
      <c r="J23" s="28">
        <f t="shared" si="4"/>
        <v>516</v>
      </c>
      <c r="K23" s="28">
        <f t="shared" si="4"/>
        <v>440</v>
      </c>
      <c r="L23" s="28">
        <f t="shared" si="4"/>
        <v>591</v>
      </c>
      <c r="M23" s="28">
        <f t="shared" si="4"/>
        <v>589</v>
      </c>
      <c r="N23" s="28"/>
      <c r="O23" s="2"/>
      <c r="P23" s="32">
        <v>3.3000000000000002E-2</v>
      </c>
      <c r="Q23" s="32">
        <v>8.7999999999999995E-2</v>
      </c>
      <c r="R23" s="32">
        <v>0.05</v>
      </c>
      <c r="S23" s="32">
        <v>8.2000000000000003E-2</v>
      </c>
      <c r="T23" s="2"/>
      <c r="U23" s="33">
        <v>0.91539999999999999</v>
      </c>
      <c r="V23" s="33">
        <v>0.91159999999999997</v>
      </c>
      <c r="W23" s="33">
        <v>0.91049999999999998</v>
      </c>
      <c r="X23" s="33">
        <v>0.91610000000000003</v>
      </c>
    </row>
    <row r="24" spans="2:24" ht="15" thickBot="1" x14ac:dyDescent="0.2">
      <c r="B24" s="20">
        <v>125</v>
      </c>
      <c r="C24" s="20">
        <v>169</v>
      </c>
      <c r="D24" s="20">
        <v>155</v>
      </c>
      <c r="E24" s="20">
        <v>156</v>
      </c>
      <c r="F24" s="5"/>
      <c r="G24" s="2"/>
      <c r="H24" s="28"/>
      <c r="I24" s="2"/>
      <c r="J24" s="28">
        <f t="shared" si="4"/>
        <v>641</v>
      </c>
      <c r="K24" s="28">
        <f t="shared" si="4"/>
        <v>609</v>
      </c>
      <c r="L24" s="28">
        <f t="shared" si="4"/>
        <v>746</v>
      </c>
      <c r="M24" s="28">
        <f t="shared" si="4"/>
        <v>745</v>
      </c>
      <c r="N24" s="28"/>
      <c r="O24" s="2"/>
      <c r="P24" s="32">
        <v>0.01</v>
      </c>
      <c r="Q24" s="32">
        <v>8.4000000000000005E-2</v>
      </c>
      <c r="R24" s="32">
        <v>6.3E-2</v>
      </c>
      <c r="S24" s="32">
        <v>2.7E-2</v>
      </c>
      <c r="T24" s="2"/>
      <c r="U24" s="33">
        <v>0.91590000000000005</v>
      </c>
      <c r="V24" s="33">
        <v>0.91139999999999999</v>
      </c>
      <c r="W24" s="33">
        <v>0.91579999999999995</v>
      </c>
      <c r="X24" s="33">
        <v>0.91779999999999995</v>
      </c>
    </row>
    <row r="25" spans="2:24" ht="15" thickBot="1" x14ac:dyDescent="0.2">
      <c r="B25" s="20">
        <v>62</v>
      </c>
      <c r="C25" s="20">
        <v>145</v>
      </c>
      <c r="D25" s="20">
        <v>79</v>
      </c>
      <c r="E25" s="20">
        <v>145</v>
      </c>
      <c r="F25" s="5"/>
      <c r="G25" s="2"/>
      <c r="H25" s="28"/>
      <c r="I25" s="2"/>
      <c r="J25" s="28">
        <f t="shared" si="4"/>
        <v>703</v>
      </c>
      <c r="K25" s="28">
        <f t="shared" si="4"/>
        <v>754</v>
      </c>
      <c r="L25" s="28">
        <f t="shared" si="4"/>
        <v>825</v>
      </c>
      <c r="M25" s="28">
        <f t="shared" si="4"/>
        <v>890</v>
      </c>
      <c r="N25" s="28"/>
      <c r="O25" s="2"/>
      <c r="P25" s="32">
        <v>3.7999999999999999E-2</v>
      </c>
      <c r="Q25" s="32">
        <v>0.06</v>
      </c>
      <c r="R25" s="32">
        <v>9.7000000000000003E-2</v>
      </c>
      <c r="S25" s="32">
        <v>5.8000000000000003E-2</v>
      </c>
      <c r="T25" s="2"/>
      <c r="U25" s="33">
        <v>0.91879999999999995</v>
      </c>
      <c r="V25" s="33">
        <v>0.91259999999999997</v>
      </c>
      <c r="W25" s="33">
        <v>0.91339999999999999</v>
      </c>
      <c r="X25" s="33">
        <v>0.91339999999999999</v>
      </c>
    </row>
    <row r="26" spans="2:24" ht="15" thickBot="1" x14ac:dyDescent="0.2">
      <c r="B26" s="20">
        <v>154</v>
      </c>
      <c r="C26" s="20">
        <v>88</v>
      </c>
      <c r="D26" s="20">
        <v>150</v>
      </c>
      <c r="E26" s="20">
        <v>127</v>
      </c>
      <c r="F26" s="5"/>
      <c r="G26" s="2"/>
      <c r="H26" s="28"/>
      <c r="I26" s="2"/>
      <c r="J26" s="28">
        <f t="shared" si="4"/>
        <v>857</v>
      </c>
      <c r="K26" s="28">
        <f t="shared" si="4"/>
        <v>842</v>
      </c>
      <c r="L26" s="28">
        <f t="shared" si="4"/>
        <v>975</v>
      </c>
      <c r="M26" s="28">
        <f t="shared" si="4"/>
        <v>1017</v>
      </c>
      <c r="N26" s="28"/>
      <c r="O26" s="2"/>
      <c r="P26" s="32">
        <v>5.8999999999999997E-2</v>
      </c>
      <c r="Q26" s="32">
        <v>3.5000000000000003E-2</v>
      </c>
      <c r="R26" s="32">
        <v>7.2999999999999995E-2</v>
      </c>
      <c r="S26" s="32">
        <v>0.09</v>
      </c>
      <c r="T26" s="2"/>
      <c r="U26" s="33">
        <v>0.91710000000000003</v>
      </c>
      <c r="V26" s="33">
        <v>0.91220000000000001</v>
      </c>
      <c r="W26" s="33">
        <v>0.91839999999999999</v>
      </c>
      <c r="X26" s="33">
        <v>0.91549999999999998</v>
      </c>
    </row>
    <row r="27" spans="2:24" ht="15" thickBot="1" x14ac:dyDescent="0.2">
      <c r="B27" s="20">
        <v>62</v>
      </c>
      <c r="C27" s="20">
        <v>140</v>
      </c>
      <c r="D27" s="20">
        <v>124</v>
      </c>
      <c r="E27" s="20">
        <v>110</v>
      </c>
      <c r="F27" s="5"/>
      <c r="G27" s="2"/>
      <c r="H27" s="28"/>
      <c r="I27" s="2"/>
      <c r="J27" s="28">
        <f t="shared" si="4"/>
        <v>919</v>
      </c>
      <c r="K27" s="28">
        <f t="shared" si="4"/>
        <v>982</v>
      </c>
      <c r="L27" s="28">
        <f t="shared" si="4"/>
        <v>1099</v>
      </c>
      <c r="M27" s="28">
        <f t="shared" si="4"/>
        <v>1127</v>
      </c>
      <c r="N27" s="28"/>
      <c r="O27" s="2"/>
      <c r="P27" s="32">
        <v>6.6000000000000003E-2</v>
      </c>
      <c r="Q27" s="32">
        <v>4.5999999999999999E-2</v>
      </c>
      <c r="R27" s="32">
        <v>5.2999999999999999E-2</v>
      </c>
      <c r="S27" s="32">
        <v>2.7E-2</v>
      </c>
      <c r="T27" s="2"/>
      <c r="U27" s="33">
        <v>0.91820000000000002</v>
      </c>
      <c r="V27" s="33">
        <v>0.91779999999999995</v>
      </c>
      <c r="W27" s="33">
        <v>0.91810000000000003</v>
      </c>
      <c r="X27" s="33">
        <v>0.91469999999999996</v>
      </c>
    </row>
    <row r="28" spans="2:24" ht="15" thickBot="1" x14ac:dyDescent="0.2">
      <c r="B28" s="20">
        <v>74</v>
      </c>
      <c r="C28" s="20">
        <v>168</v>
      </c>
      <c r="D28" s="20">
        <v>127</v>
      </c>
      <c r="E28" s="20">
        <v>169</v>
      </c>
      <c r="F28" s="5"/>
      <c r="G28" s="2"/>
      <c r="H28" s="28"/>
      <c r="I28" s="2"/>
      <c r="J28" s="28">
        <f t="shared" si="4"/>
        <v>993</v>
      </c>
      <c r="K28" s="28">
        <f t="shared" si="4"/>
        <v>1150</v>
      </c>
      <c r="L28" s="28">
        <f t="shared" si="4"/>
        <v>1226</v>
      </c>
      <c r="M28" s="28">
        <f t="shared" si="4"/>
        <v>1296</v>
      </c>
      <c r="N28" s="28"/>
      <c r="O28" s="2"/>
      <c r="P28" s="32">
        <v>0.03</v>
      </c>
      <c r="Q28" s="32">
        <v>9.9000000000000005E-2</v>
      </c>
      <c r="R28" s="32">
        <v>7.3999999999999996E-2</v>
      </c>
      <c r="S28" s="32">
        <v>4.9000000000000002E-2</v>
      </c>
      <c r="T28" s="2"/>
      <c r="U28" s="33">
        <v>0.91200000000000003</v>
      </c>
      <c r="V28" s="33">
        <v>0.91830000000000001</v>
      </c>
      <c r="W28" s="33">
        <v>0.91290000000000004</v>
      </c>
      <c r="X28" s="33">
        <v>0.95</v>
      </c>
    </row>
    <row r="29" spans="2:24" ht="15" thickBot="1" x14ac:dyDescent="0.2">
      <c r="B29" s="20">
        <v>155</v>
      </c>
      <c r="C29" s="20">
        <v>95</v>
      </c>
      <c r="D29" s="20">
        <v>65</v>
      </c>
      <c r="E29" s="20">
        <v>112</v>
      </c>
      <c r="F29" s="5"/>
      <c r="G29" s="2"/>
      <c r="H29" s="28"/>
      <c r="I29" s="2"/>
      <c r="J29" s="28">
        <f t="shared" si="4"/>
        <v>1148</v>
      </c>
      <c r="K29" s="28">
        <f t="shared" si="4"/>
        <v>1245</v>
      </c>
      <c r="L29" s="28">
        <f t="shared" si="4"/>
        <v>1291</v>
      </c>
      <c r="M29" s="28">
        <f t="shared" si="4"/>
        <v>1408</v>
      </c>
      <c r="N29" s="28"/>
      <c r="O29" s="2"/>
      <c r="P29" s="32">
        <v>8.5000000000000006E-2</v>
      </c>
      <c r="Q29" s="32">
        <v>9.8000000000000004E-2</v>
      </c>
      <c r="R29" s="32">
        <v>9.8000000000000004E-2</v>
      </c>
      <c r="S29" s="32">
        <v>2.7E-2</v>
      </c>
      <c r="T29" s="2"/>
      <c r="U29" s="33">
        <v>0.91320000000000001</v>
      </c>
      <c r="V29" s="33">
        <v>0.91739999999999999</v>
      </c>
      <c r="W29" s="33">
        <v>0.91479999999999995</v>
      </c>
      <c r="X29" s="33">
        <v>0.9123</v>
      </c>
    </row>
    <row r="30" spans="2:24" ht="14" x14ac:dyDescent="0.15">
      <c r="B30" s="20">
        <v>85</v>
      </c>
      <c r="C30" s="20">
        <v>139</v>
      </c>
      <c r="D30" s="20">
        <v>112</v>
      </c>
      <c r="E30" s="20">
        <v>135</v>
      </c>
      <c r="F30" s="5"/>
      <c r="G30" s="2"/>
      <c r="H30" s="28"/>
      <c r="I30" s="2"/>
      <c r="J30" s="28">
        <f t="shared" si="4"/>
        <v>1233</v>
      </c>
      <c r="K30" s="28">
        <f t="shared" si="4"/>
        <v>1384</v>
      </c>
      <c r="L30" s="28">
        <f t="shared" si="4"/>
        <v>1403</v>
      </c>
      <c r="M30" s="28">
        <f t="shared" si="4"/>
        <v>1543</v>
      </c>
      <c r="N30" s="28"/>
      <c r="O30" s="2"/>
      <c r="P30" s="32">
        <v>1.9E-2</v>
      </c>
      <c r="Q30" s="32">
        <v>1.7999999999999999E-2</v>
      </c>
      <c r="R30" s="32">
        <v>4.3999999999999997E-2</v>
      </c>
      <c r="S30" s="32">
        <v>0.08</v>
      </c>
      <c r="T30" s="2"/>
      <c r="U30" s="33">
        <v>0.91679999999999995</v>
      </c>
      <c r="V30" s="33">
        <v>0.91669999999999996</v>
      </c>
      <c r="W30" s="33">
        <v>0.91020000000000001</v>
      </c>
      <c r="X30" s="33">
        <v>0.91749999999999998</v>
      </c>
    </row>
    <row r="31" spans="2:24" x14ac:dyDescent="0.15">
      <c r="I31" s="43">
        <v>2</v>
      </c>
      <c r="J31" s="44">
        <f>AVERAGE(J19:J30)</f>
        <v>678.16666666666663</v>
      </c>
      <c r="K31" s="44">
        <f t="shared" ref="K31:M31" si="5">AVERAGE(K19:K30)</f>
        <v>685.08333333333337</v>
      </c>
      <c r="L31" s="44">
        <f t="shared" si="5"/>
        <v>784.25</v>
      </c>
      <c r="M31" s="44">
        <f t="shared" si="5"/>
        <v>839.08333333333337</v>
      </c>
      <c r="P31" s="45">
        <f>SUM(P19:P30)/12</f>
        <v>4.2583333333333334E-2</v>
      </c>
      <c r="Q31" s="45">
        <f t="shared" ref="Q31:S31" si="6">SUM(Q19:Q30)/12</f>
        <v>7.2083333333333333E-2</v>
      </c>
      <c r="R31" s="45">
        <f t="shared" si="6"/>
        <v>5.7749999999999996E-2</v>
      </c>
      <c r="S31" s="45">
        <f t="shared" si="6"/>
        <v>4.8916666666666664E-2</v>
      </c>
      <c r="U31" s="45">
        <f>SUM(U19:U30)/12</f>
        <v>0.91469999999999996</v>
      </c>
      <c r="V31" s="45">
        <f t="shared" ref="V31:X31" si="7">SUM(V19:V30)/12</f>
        <v>0.91508333333333358</v>
      </c>
      <c r="W31" s="45">
        <f t="shared" si="7"/>
        <v>0.91418333333333335</v>
      </c>
      <c r="X31" s="45">
        <f t="shared" si="7"/>
        <v>0.91951666666666665</v>
      </c>
    </row>
    <row r="32" spans="2:24" ht="14" thickBot="1" x14ac:dyDescent="0.2"/>
    <row r="33" spans="2:24" ht="15" thickBot="1" x14ac:dyDescent="0.2">
      <c r="B33" s="20">
        <v>88</v>
      </c>
      <c r="C33" s="20">
        <v>84</v>
      </c>
      <c r="D33" s="20">
        <v>77</v>
      </c>
      <c r="E33" s="20">
        <v>152</v>
      </c>
      <c r="F33" s="5"/>
      <c r="G33" s="2"/>
      <c r="H33" s="28"/>
      <c r="I33" s="2"/>
      <c r="J33" s="28">
        <f t="shared" ref="J33:M44" si="8">+J32+B33</f>
        <v>88</v>
      </c>
      <c r="K33" s="28">
        <f t="shared" si="8"/>
        <v>84</v>
      </c>
      <c r="L33" s="28">
        <f t="shared" si="8"/>
        <v>77</v>
      </c>
      <c r="M33" s="28">
        <f t="shared" si="8"/>
        <v>152</v>
      </c>
      <c r="N33" s="28"/>
      <c r="O33" s="2"/>
      <c r="P33" s="32">
        <v>8.5000000000000006E-2</v>
      </c>
      <c r="Q33" s="32">
        <v>2.1000000000000001E-2</v>
      </c>
      <c r="R33" s="32">
        <v>5.0000000000000001E-3</v>
      </c>
      <c r="S33" s="32">
        <v>9.0999999999999998E-2</v>
      </c>
      <c r="T33" s="2"/>
      <c r="U33" s="33">
        <v>0.91669999999999996</v>
      </c>
      <c r="V33" s="33">
        <v>0.91069999999999995</v>
      </c>
      <c r="W33" s="33">
        <v>0.91869999999999996</v>
      </c>
      <c r="X33" s="33">
        <v>0.91139999999999999</v>
      </c>
    </row>
    <row r="34" spans="2:24" ht="15" thickBot="1" x14ac:dyDescent="0.2">
      <c r="B34" s="20">
        <v>120</v>
      </c>
      <c r="C34" s="20">
        <v>84</v>
      </c>
      <c r="D34" s="20">
        <v>103</v>
      </c>
      <c r="E34" s="20">
        <v>149</v>
      </c>
      <c r="F34" s="5"/>
      <c r="G34" s="2"/>
      <c r="H34" s="28"/>
      <c r="I34" s="2"/>
      <c r="J34" s="28">
        <f t="shared" si="8"/>
        <v>208</v>
      </c>
      <c r="K34" s="28">
        <f t="shared" si="8"/>
        <v>168</v>
      </c>
      <c r="L34" s="28">
        <f t="shared" si="8"/>
        <v>180</v>
      </c>
      <c r="M34" s="28">
        <f t="shared" si="8"/>
        <v>301</v>
      </c>
      <c r="N34" s="28"/>
      <c r="O34" s="2"/>
      <c r="P34" s="32">
        <v>3.5999999999999997E-2</v>
      </c>
      <c r="Q34" s="32">
        <v>3.5000000000000003E-2</v>
      </c>
      <c r="R34" s="32">
        <v>4.3999999999999997E-2</v>
      </c>
      <c r="S34" s="32">
        <v>8.5999999999999993E-2</v>
      </c>
      <c r="T34" s="2"/>
      <c r="U34" s="33">
        <v>0.91</v>
      </c>
      <c r="V34" s="33">
        <v>0.91739999999999999</v>
      </c>
      <c r="W34" s="33">
        <v>0.91479999999999995</v>
      </c>
      <c r="X34" s="33">
        <v>0.91859999999999997</v>
      </c>
    </row>
    <row r="35" spans="2:24" ht="15" thickBot="1" x14ac:dyDescent="0.2">
      <c r="B35" s="20">
        <v>91</v>
      </c>
      <c r="C35" s="20">
        <v>156</v>
      </c>
      <c r="D35" s="20">
        <v>139</v>
      </c>
      <c r="E35" s="20">
        <v>152</v>
      </c>
      <c r="F35" s="5"/>
      <c r="G35" s="2"/>
      <c r="H35" s="28"/>
      <c r="I35" s="2"/>
      <c r="J35" s="28">
        <f t="shared" si="8"/>
        <v>299</v>
      </c>
      <c r="K35" s="28">
        <f t="shared" si="8"/>
        <v>324</v>
      </c>
      <c r="L35" s="28">
        <f t="shared" si="8"/>
        <v>319</v>
      </c>
      <c r="M35" s="28">
        <f t="shared" si="8"/>
        <v>453</v>
      </c>
      <c r="N35" s="28"/>
      <c r="O35" s="2"/>
      <c r="P35" s="32">
        <v>9.8000000000000004E-2</v>
      </c>
      <c r="Q35" s="32">
        <v>6.7000000000000004E-2</v>
      </c>
      <c r="R35" s="32">
        <v>4.7E-2</v>
      </c>
      <c r="S35" s="32">
        <v>2.5000000000000001E-2</v>
      </c>
      <c r="T35" s="2"/>
      <c r="U35" s="33">
        <v>0.91669999999999996</v>
      </c>
      <c r="V35" s="33">
        <v>0.91669999999999996</v>
      </c>
      <c r="W35" s="33">
        <v>0.91710000000000003</v>
      </c>
      <c r="X35" s="33">
        <v>0.97</v>
      </c>
    </row>
    <row r="36" spans="2:24" ht="15" thickBot="1" x14ac:dyDescent="0.2">
      <c r="B36" s="20">
        <v>62</v>
      </c>
      <c r="C36" s="20">
        <v>96</v>
      </c>
      <c r="D36" s="20">
        <v>93</v>
      </c>
      <c r="E36" s="20">
        <v>128</v>
      </c>
      <c r="F36" s="5"/>
      <c r="G36" s="2"/>
      <c r="H36" s="28"/>
      <c r="I36" s="2"/>
      <c r="J36" s="28">
        <f t="shared" si="8"/>
        <v>361</v>
      </c>
      <c r="K36" s="28">
        <f t="shared" si="8"/>
        <v>420</v>
      </c>
      <c r="L36" s="28">
        <f t="shared" si="8"/>
        <v>412</v>
      </c>
      <c r="M36" s="28">
        <f t="shared" si="8"/>
        <v>581</v>
      </c>
      <c r="N36" s="28"/>
      <c r="O36" s="2"/>
      <c r="P36" s="32">
        <v>9.1999999999999998E-2</v>
      </c>
      <c r="Q36" s="32">
        <v>1.4999999999999999E-2</v>
      </c>
      <c r="R36" s="32">
        <v>5.6000000000000001E-2</v>
      </c>
      <c r="S36" s="32">
        <v>6.7000000000000004E-2</v>
      </c>
      <c r="T36" s="2"/>
      <c r="U36" s="33">
        <v>0.91439999999999999</v>
      </c>
      <c r="V36" s="33">
        <v>0.91710000000000003</v>
      </c>
      <c r="W36" s="33">
        <v>0.91890000000000005</v>
      </c>
      <c r="X36" s="33">
        <v>0.9143</v>
      </c>
    </row>
    <row r="37" spans="2:24" ht="15" thickBot="1" x14ac:dyDescent="0.2">
      <c r="B37" s="20">
        <v>157</v>
      </c>
      <c r="C37" s="20">
        <v>72</v>
      </c>
      <c r="D37" s="20">
        <v>149</v>
      </c>
      <c r="E37" s="20">
        <v>83</v>
      </c>
      <c r="F37" s="5"/>
      <c r="G37" s="2"/>
      <c r="H37" s="28"/>
      <c r="I37" s="2"/>
      <c r="J37" s="28">
        <f t="shared" si="8"/>
        <v>518</v>
      </c>
      <c r="K37" s="28">
        <f t="shared" si="8"/>
        <v>492</v>
      </c>
      <c r="L37" s="28">
        <f t="shared" si="8"/>
        <v>561</v>
      </c>
      <c r="M37" s="28">
        <f t="shared" si="8"/>
        <v>664</v>
      </c>
      <c r="N37" s="28"/>
      <c r="O37" s="2"/>
      <c r="P37" s="32">
        <v>8.4000000000000005E-2</v>
      </c>
      <c r="Q37" s="32">
        <v>1.7999999999999999E-2</v>
      </c>
      <c r="R37" s="32">
        <v>9.8000000000000004E-2</v>
      </c>
      <c r="S37" s="32">
        <v>1.6E-2</v>
      </c>
      <c r="T37" s="2"/>
      <c r="U37" s="33">
        <v>0.91449999999999998</v>
      </c>
      <c r="V37" s="33">
        <v>0.91220000000000001</v>
      </c>
      <c r="W37" s="33">
        <v>0.9133</v>
      </c>
      <c r="X37" s="33">
        <v>0.9153</v>
      </c>
    </row>
    <row r="38" spans="2:24" ht="15" thickBot="1" x14ac:dyDescent="0.2">
      <c r="B38" s="20">
        <v>109</v>
      </c>
      <c r="C38" s="20">
        <v>98</v>
      </c>
      <c r="D38" s="20">
        <v>130</v>
      </c>
      <c r="E38" s="20">
        <v>98</v>
      </c>
      <c r="F38" s="5"/>
      <c r="G38" s="2"/>
      <c r="H38" s="28"/>
      <c r="I38" s="2"/>
      <c r="J38" s="28">
        <f t="shared" si="8"/>
        <v>627</v>
      </c>
      <c r="K38" s="28">
        <f t="shared" si="8"/>
        <v>590</v>
      </c>
      <c r="L38" s="28">
        <f t="shared" si="8"/>
        <v>691</v>
      </c>
      <c r="M38" s="28">
        <f t="shared" si="8"/>
        <v>762</v>
      </c>
      <c r="N38" s="28"/>
      <c r="O38" s="2"/>
      <c r="P38" s="32">
        <v>1.0999999999999999E-2</v>
      </c>
      <c r="Q38" s="32">
        <v>1.0999999999999999E-2</v>
      </c>
      <c r="R38" s="32">
        <v>4.2000000000000003E-2</v>
      </c>
      <c r="S38" s="32">
        <v>0.01</v>
      </c>
      <c r="T38" s="2"/>
      <c r="U38" s="33">
        <v>0.90990000000000004</v>
      </c>
      <c r="V38" s="33">
        <v>0.91049999999999998</v>
      </c>
      <c r="W38" s="33">
        <v>0.90990000000000004</v>
      </c>
      <c r="X38" s="33">
        <v>0.91779999999999995</v>
      </c>
    </row>
    <row r="39" spans="2:24" ht="15" thickBot="1" x14ac:dyDescent="0.2">
      <c r="B39" s="20">
        <v>120</v>
      </c>
      <c r="C39" s="20">
        <v>106</v>
      </c>
      <c r="D39" s="20">
        <v>161</v>
      </c>
      <c r="E39" s="20">
        <v>155</v>
      </c>
      <c r="F39" s="5"/>
      <c r="G39" s="2"/>
      <c r="H39" s="28"/>
      <c r="I39" s="2"/>
      <c r="J39" s="28">
        <f t="shared" si="8"/>
        <v>747</v>
      </c>
      <c r="K39" s="28">
        <f t="shared" si="8"/>
        <v>696</v>
      </c>
      <c r="L39" s="28">
        <f t="shared" si="8"/>
        <v>852</v>
      </c>
      <c r="M39" s="28">
        <f t="shared" si="8"/>
        <v>917</v>
      </c>
      <c r="N39" s="28"/>
      <c r="O39" s="2"/>
      <c r="P39" s="32">
        <v>4.2000000000000003E-2</v>
      </c>
      <c r="Q39" s="32">
        <v>7.3999999999999996E-2</v>
      </c>
      <c r="R39" s="32">
        <v>4.3999999999999997E-2</v>
      </c>
      <c r="S39" s="32">
        <v>9.1999999999999998E-2</v>
      </c>
      <c r="T39" s="2"/>
      <c r="U39" s="33">
        <v>0.91269999999999996</v>
      </c>
      <c r="V39" s="33">
        <v>0.91820000000000002</v>
      </c>
      <c r="W39" s="33">
        <v>0.91059999999999997</v>
      </c>
      <c r="X39" s="33">
        <v>0.90939999999999999</v>
      </c>
    </row>
    <row r="40" spans="2:24" ht="15" thickBot="1" x14ac:dyDescent="0.2">
      <c r="B40" s="20">
        <v>130</v>
      </c>
      <c r="C40" s="20">
        <v>96</v>
      </c>
      <c r="D40" s="20">
        <v>127</v>
      </c>
      <c r="E40" s="20">
        <v>82</v>
      </c>
      <c r="F40" s="5"/>
      <c r="G40" s="2"/>
      <c r="H40" s="28"/>
      <c r="I40" s="2"/>
      <c r="J40" s="28">
        <f t="shared" si="8"/>
        <v>877</v>
      </c>
      <c r="K40" s="28">
        <f t="shared" si="8"/>
        <v>792</v>
      </c>
      <c r="L40" s="28">
        <f t="shared" si="8"/>
        <v>979</v>
      </c>
      <c r="M40" s="28">
        <f t="shared" si="8"/>
        <v>999</v>
      </c>
      <c r="N40" s="28"/>
      <c r="O40" s="2"/>
      <c r="P40" s="32">
        <v>3.2000000000000001E-2</v>
      </c>
      <c r="Q40" s="32">
        <v>9.5000000000000001E-2</v>
      </c>
      <c r="R40" s="32">
        <v>3.5000000000000003E-2</v>
      </c>
      <c r="S40" s="32">
        <v>2.8000000000000001E-2</v>
      </c>
      <c r="T40" s="2"/>
      <c r="U40" s="33">
        <v>0.91739999999999999</v>
      </c>
      <c r="V40" s="33">
        <v>0.91269999999999996</v>
      </c>
      <c r="W40" s="33">
        <v>0.91539999999999999</v>
      </c>
      <c r="X40" s="33">
        <v>0.91479999999999995</v>
      </c>
    </row>
    <row r="41" spans="2:24" ht="15" thickBot="1" x14ac:dyDescent="0.2">
      <c r="B41" s="20">
        <v>92</v>
      </c>
      <c r="C41" s="20">
        <v>135</v>
      </c>
      <c r="D41" s="20">
        <v>104</v>
      </c>
      <c r="E41" s="20">
        <v>97</v>
      </c>
      <c r="F41" s="5"/>
      <c r="G41" s="2"/>
      <c r="H41" s="28"/>
      <c r="I41" s="2"/>
      <c r="J41" s="28">
        <f t="shared" si="8"/>
        <v>969</v>
      </c>
      <c r="K41" s="28">
        <f t="shared" si="8"/>
        <v>927</v>
      </c>
      <c r="L41" s="28">
        <f t="shared" si="8"/>
        <v>1083</v>
      </c>
      <c r="M41" s="28">
        <f t="shared" si="8"/>
        <v>1096</v>
      </c>
      <c r="N41" s="28"/>
      <c r="O41" s="2"/>
      <c r="P41" s="32">
        <v>2.7E-2</v>
      </c>
      <c r="Q41" s="32">
        <v>7.5999999999999998E-2</v>
      </c>
      <c r="R41" s="32">
        <v>6.3E-2</v>
      </c>
      <c r="S41" s="32">
        <v>7.0999999999999994E-2</v>
      </c>
      <c r="T41" s="2"/>
      <c r="U41" s="33">
        <v>0.91200000000000003</v>
      </c>
      <c r="V41" s="33">
        <v>0.91559999999999997</v>
      </c>
      <c r="W41" s="33">
        <v>0.9133</v>
      </c>
      <c r="X41" s="33">
        <v>0.91869999999999996</v>
      </c>
    </row>
    <row r="42" spans="2:24" ht="15" thickBot="1" x14ac:dyDescent="0.2">
      <c r="B42" s="20">
        <v>116</v>
      </c>
      <c r="C42" s="20">
        <v>129</v>
      </c>
      <c r="D42" s="20">
        <v>132</v>
      </c>
      <c r="E42" s="20">
        <v>89</v>
      </c>
      <c r="F42" s="5"/>
      <c r="G42" s="2"/>
      <c r="H42" s="28"/>
      <c r="I42" s="2"/>
      <c r="J42" s="28">
        <f t="shared" si="8"/>
        <v>1085</v>
      </c>
      <c r="K42" s="28">
        <f t="shared" si="8"/>
        <v>1056</v>
      </c>
      <c r="L42" s="28">
        <f t="shared" si="8"/>
        <v>1215</v>
      </c>
      <c r="M42" s="28">
        <f t="shared" si="8"/>
        <v>1185</v>
      </c>
      <c r="N42" s="28"/>
      <c r="O42" s="2"/>
      <c r="P42" s="32">
        <v>5.8000000000000003E-2</v>
      </c>
      <c r="Q42" s="32">
        <v>5.8999999999999997E-2</v>
      </c>
      <c r="R42" s="32">
        <v>8.1000000000000003E-2</v>
      </c>
      <c r="S42" s="32">
        <v>0.04</v>
      </c>
      <c r="T42" s="2"/>
      <c r="U42" s="33">
        <v>0.91320000000000001</v>
      </c>
      <c r="V42" s="33">
        <v>0.9143</v>
      </c>
      <c r="W42" s="33">
        <v>0.91790000000000005</v>
      </c>
      <c r="X42" s="33">
        <v>0.90910000000000002</v>
      </c>
    </row>
    <row r="43" spans="2:24" ht="15" thickBot="1" x14ac:dyDescent="0.2">
      <c r="B43" s="20">
        <v>148</v>
      </c>
      <c r="C43" s="20">
        <v>157</v>
      </c>
      <c r="D43" s="20">
        <v>106</v>
      </c>
      <c r="E43" s="20">
        <v>110</v>
      </c>
      <c r="F43" s="5"/>
      <c r="G43" s="2"/>
      <c r="H43" s="28"/>
      <c r="I43" s="2"/>
      <c r="J43" s="28">
        <f t="shared" si="8"/>
        <v>1233</v>
      </c>
      <c r="K43" s="28">
        <f t="shared" si="8"/>
        <v>1213</v>
      </c>
      <c r="L43" s="28">
        <f t="shared" si="8"/>
        <v>1321</v>
      </c>
      <c r="M43" s="28">
        <f t="shared" si="8"/>
        <v>1295</v>
      </c>
      <c r="N43" s="28"/>
      <c r="O43" s="2"/>
      <c r="P43" s="32">
        <v>3.1E-2</v>
      </c>
      <c r="Q43" s="32">
        <v>6.9000000000000006E-2</v>
      </c>
      <c r="R43" s="32">
        <v>8.6999999999999994E-2</v>
      </c>
      <c r="S43" s="32">
        <v>0.05</v>
      </c>
      <c r="T43" s="2"/>
      <c r="U43" s="33">
        <v>0.91359999999999997</v>
      </c>
      <c r="V43" s="33">
        <v>0.91349999999999998</v>
      </c>
      <c r="W43" s="33">
        <v>0.90980000000000005</v>
      </c>
      <c r="X43" s="33">
        <v>0.91600000000000004</v>
      </c>
    </row>
    <row r="44" spans="2:24" ht="14" x14ac:dyDescent="0.15">
      <c r="B44" s="20">
        <v>68</v>
      </c>
      <c r="C44" s="20">
        <v>120</v>
      </c>
      <c r="D44" s="20">
        <v>167</v>
      </c>
      <c r="E44" s="20">
        <v>118</v>
      </c>
      <c r="F44" s="5"/>
      <c r="G44" s="2"/>
      <c r="H44" s="28"/>
      <c r="I44" s="2"/>
      <c r="J44" s="28">
        <f t="shared" si="8"/>
        <v>1301</v>
      </c>
      <c r="K44" s="28">
        <f t="shared" si="8"/>
        <v>1333</v>
      </c>
      <c r="L44" s="28">
        <f t="shared" si="8"/>
        <v>1488</v>
      </c>
      <c r="M44" s="28">
        <f t="shared" si="8"/>
        <v>1413</v>
      </c>
      <c r="N44" s="28"/>
      <c r="O44" s="2"/>
      <c r="P44" s="32">
        <v>6.7000000000000004E-2</v>
      </c>
      <c r="Q44" s="32">
        <v>8.9999999999999993E-3</v>
      </c>
      <c r="R44" s="32">
        <v>6.7000000000000004E-2</v>
      </c>
      <c r="S44" s="32">
        <v>4.8000000000000001E-2</v>
      </c>
      <c r="T44" s="2"/>
      <c r="U44" s="33">
        <v>0.91320000000000001</v>
      </c>
      <c r="V44" s="33">
        <v>0.91820000000000002</v>
      </c>
      <c r="W44" s="33">
        <v>0.90949999999999998</v>
      </c>
      <c r="X44" s="33">
        <v>0.91390000000000005</v>
      </c>
    </row>
    <row r="45" spans="2:24" x14ac:dyDescent="0.15">
      <c r="I45" s="43">
        <v>3</v>
      </c>
      <c r="J45" s="44">
        <f>AVERAGE(J33:J44)</f>
        <v>692.75</v>
      </c>
      <c r="K45" s="44">
        <f t="shared" ref="K45:M45" si="9">AVERAGE(K33:K44)</f>
        <v>674.58333333333337</v>
      </c>
      <c r="L45" s="44">
        <f t="shared" si="9"/>
        <v>764.83333333333337</v>
      </c>
      <c r="M45" s="44">
        <f t="shared" si="9"/>
        <v>818.16666666666663</v>
      </c>
      <c r="P45" s="45">
        <f>SUM(P33:P44)/12</f>
        <v>5.525E-2</v>
      </c>
      <c r="Q45" s="45">
        <f t="shared" ref="Q45:S45" si="10">SUM(Q33:Q44)/12</f>
        <v>4.5750000000000006E-2</v>
      </c>
      <c r="R45" s="45">
        <f t="shared" si="10"/>
        <v>5.5750000000000001E-2</v>
      </c>
      <c r="S45" s="45">
        <f t="shared" si="10"/>
        <v>5.2000000000000011E-2</v>
      </c>
      <c r="U45" s="45">
        <f>SUM(U33:U44)/12</f>
        <v>0.91369166666666679</v>
      </c>
      <c r="V45" s="45">
        <f t="shared" ref="V45:X45" si="11">SUM(V33:V44)/12</f>
        <v>0.91475833333333345</v>
      </c>
      <c r="W45" s="45">
        <f t="shared" si="11"/>
        <v>0.91410000000000002</v>
      </c>
      <c r="X45" s="45">
        <f t="shared" si="11"/>
        <v>0.9191083333333333</v>
      </c>
    </row>
    <row r="46" spans="2:24" ht="14" thickBot="1" x14ac:dyDescent="0.2"/>
    <row r="47" spans="2:24" ht="15" thickBot="1" x14ac:dyDescent="0.2">
      <c r="B47" s="20">
        <v>158</v>
      </c>
      <c r="C47" s="20">
        <v>105</v>
      </c>
      <c r="D47" s="20">
        <v>102</v>
      </c>
      <c r="E47" s="20">
        <v>82</v>
      </c>
      <c r="F47" s="5"/>
      <c r="G47" s="2"/>
      <c r="H47" s="28"/>
      <c r="I47" s="2"/>
      <c r="J47" s="28">
        <f t="shared" ref="J47:M58" si="12">+J46+B47</f>
        <v>158</v>
      </c>
      <c r="K47" s="28">
        <f t="shared" si="12"/>
        <v>105</v>
      </c>
      <c r="L47" s="28">
        <f t="shared" si="12"/>
        <v>102</v>
      </c>
      <c r="M47" s="28">
        <f t="shared" si="12"/>
        <v>82</v>
      </c>
      <c r="N47" s="28"/>
      <c r="O47" s="2"/>
      <c r="P47" s="32">
        <v>1.0999999999999999E-2</v>
      </c>
      <c r="Q47" s="32">
        <v>4.9000000000000002E-2</v>
      </c>
      <c r="R47" s="32">
        <v>1.0999999999999999E-2</v>
      </c>
      <c r="S47" s="32">
        <v>4.2999999999999997E-2</v>
      </c>
      <c r="T47" s="2"/>
      <c r="U47" s="33">
        <v>0.91</v>
      </c>
      <c r="V47" s="33">
        <v>0.91090000000000004</v>
      </c>
      <c r="W47" s="33">
        <v>0.91910000000000003</v>
      </c>
      <c r="X47" s="33">
        <v>0.91600000000000004</v>
      </c>
    </row>
    <row r="48" spans="2:24" ht="15" thickBot="1" x14ac:dyDescent="0.2">
      <c r="B48" s="20">
        <v>140</v>
      </c>
      <c r="C48" s="20">
        <v>154</v>
      </c>
      <c r="D48" s="20">
        <v>157</v>
      </c>
      <c r="E48" s="20">
        <v>118</v>
      </c>
      <c r="F48" s="5"/>
      <c r="G48" s="2"/>
      <c r="H48" s="28"/>
      <c r="I48" s="2"/>
      <c r="J48" s="28">
        <f t="shared" si="12"/>
        <v>298</v>
      </c>
      <c r="K48" s="28">
        <f t="shared" si="12"/>
        <v>259</v>
      </c>
      <c r="L48" s="28">
        <f t="shared" si="12"/>
        <v>259</v>
      </c>
      <c r="M48" s="28">
        <f t="shared" si="12"/>
        <v>200</v>
      </c>
      <c r="N48" s="28"/>
      <c r="O48" s="2"/>
      <c r="P48" s="32">
        <v>7.8E-2</v>
      </c>
      <c r="Q48" s="32">
        <v>9.9000000000000005E-2</v>
      </c>
      <c r="R48" s="32">
        <v>5.8000000000000003E-2</v>
      </c>
      <c r="S48" s="32">
        <v>4.8000000000000001E-2</v>
      </c>
      <c r="T48" s="2"/>
      <c r="U48" s="33">
        <v>0.91410000000000002</v>
      </c>
      <c r="V48" s="33">
        <v>0.91420000000000001</v>
      </c>
      <c r="W48" s="33">
        <v>0.91190000000000004</v>
      </c>
      <c r="X48" s="33">
        <v>0.9123</v>
      </c>
    </row>
    <row r="49" spans="2:24" ht="15" thickBot="1" x14ac:dyDescent="0.2">
      <c r="B49" s="20">
        <v>77</v>
      </c>
      <c r="C49" s="20">
        <v>86</v>
      </c>
      <c r="D49" s="20">
        <v>163</v>
      </c>
      <c r="E49" s="20">
        <v>131</v>
      </c>
      <c r="F49" s="5"/>
      <c r="G49" s="2"/>
      <c r="H49" s="28"/>
      <c r="I49" s="2"/>
      <c r="J49" s="28">
        <f t="shared" si="12"/>
        <v>375</v>
      </c>
      <c r="K49" s="28">
        <f t="shared" si="12"/>
        <v>345</v>
      </c>
      <c r="L49" s="28">
        <f t="shared" si="12"/>
        <v>422</v>
      </c>
      <c r="M49" s="28">
        <f t="shared" si="12"/>
        <v>331</v>
      </c>
      <c r="N49" s="28"/>
      <c r="O49" s="2"/>
      <c r="P49" s="32">
        <v>4.2000000000000003E-2</v>
      </c>
      <c r="Q49" s="32">
        <v>3.2000000000000001E-2</v>
      </c>
      <c r="R49" s="32">
        <v>3.6999999999999998E-2</v>
      </c>
      <c r="S49" s="32">
        <v>3.1E-2</v>
      </c>
      <c r="T49" s="2"/>
      <c r="U49" s="33">
        <v>0.91239999999999999</v>
      </c>
      <c r="V49" s="33">
        <v>0.91180000000000005</v>
      </c>
      <c r="W49" s="33">
        <v>0.90939999999999999</v>
      </c>
      <c r="X49" s="33">
        <v>0.91139999999999999</v>
      </c>
    </row>
    <row r="50" spans="2:24" ht="15" thickBot="1" x14ac:dyDescent="0.2">
      <c r="B50" s="20">
        <v>165</v>
      </c>
      <c r="C50" s="20">
        <v>92</v>
      </c>
      <c r="D50" s="20">
        <v>167</v>
      </c>
      <c r="E50" s="20">
        <v>94</v>
      </c>
      <c r="F50" s="5"/>
      <c r="G50" s="2"/>
      <c r="H50" s="28"/>
      <c r="I50" s="2"/>
      <c r="J50" s="28">
        <f t="shared" si="12"/>
        <v>540</v>
      </c>
      <c r="K50" s="28">
        <f t="shared" si="12"/>
        <v>437</v>
      </c>
      <c r="L50" s="28">
        <f t="shared" si="12"/>
        <v>589</v>
      </c>
      <c r="M50" s="28">
        <f t="shared" si="12"/>
        <v>425</v>
      </c>
      <c r="N50" s="28"/>
      <c r="O50" s="2"/>
      <c r="P50" s="32">
        <v>0</v>
      </c>
      <c r="Q50" s="32">
        <v>1.2E-2</v>
      </c>
      <c r="R50" s="32">
        <v>6.7000000000000004E-2</v>
      </c>
      <c r="S50" s="32">
        <v>0.09</v>
      </c>
      <c r="T50" s="2"/>
      <c r="U50" s="33">
        <v>0.90980000000000005</v>
      </c>
      <c r="V50" s="33">
        <v>0.91110000000000002</v>
      </c>
      <c r="W50" s="33">
        <v>0.91300000000000003</v>
      </c>
      <c r="X50" s="33">
        <v>0.91059999999999997</v>
      </c>
    </row>
    <row r="51" spans="2:24" ht="15" thickBot="1" x14ac:dyDescent="0.2">
      <c r="B51" s="20">
        <v>118</v>
      </c>
      <c r="C51" s="20">
        <v>79</v>
      </c>
      <c r="D51" s="20">
        <v>61</v>
      </c>
      <c r="E51" s="20">
        <v>166</v>
      </c>
      <c r="F51" s="5"/>
      <c r="G51" s="2"/>
      <c r="H51" s="28"/>
      <c r="I51" s="2"/>
      <c r="J51" s="28">
        <f t="shared" si="12"/>
        <v>658</v>
      </c>
      <c r="K51" s="28">
        <f t="shared" si="12"/>
        <v>516</v>
      </c>
      <c r="L51" s="28">
        <f t="shared" si="12"/>
        <v>650</v>
      </c>
      <c r="M51" s="28">
        <f t="shared" si="12"/>
        <v>591</v>
      </c>
      <c r="N51" s="28"/>
      <c r="O51" s="2"/>
      <c r="P51" s="32">
        <v>2.5999999999999999E-2</v>
      </c>
      <c r="Q51" s="32">
        <v>8.7999999999999995E-2</v>
      </c>
      <c r="R51" s="32">
        <v>0.08</v>
      </c>
      <c r="S51" s="32">
        <v>2.1000000000000001E-2</v>
      </c>
      <c r="T51" s="2"/>
      <c r="U51" s="33">
        <v>0.91320000000000001</v>
      </c>
      <c r="V51" s="33">
        <v>0.91259999999999997</v>
      </c>
      <c r="W51" s="33">
        <v>0.91739999999999999</v>
      </c>
      <c r="X51" s="33">
        <v>0.91090000000000004</v>
      </c>
    </row>
    <row r="52" spans="2:24" ht="15" thickBot="1" x14ac:dyDescent="0.2">
      <c r="B52" s="20">
        <v>167</v>
      </c>
      <c r="C52" s="20">
        <v>87</v>
      </c>
      <c r="D52" s="20">
        <v>72</v>
      </c>
      <c r="E52" s="20">
        <v>89</v>
      </c>
      <c r="F52" s="5"/>
      <c r="G52" s="2"/>
      <c r="H52" s="28"/>
      <c r="I52" s="2"/>
      <c r="J52" s="28">
        <f t="shared" si="12"/>
        <v>825</v>
      </c>
      <c r="K52" s="28">
        <f t="shared" si="12"/>
        <v>603</v>
      </c>
      <c r="L52" s="28">
        <f t="shared" si="12"/>
        <v>722</v>
      </c>
      <c r="M52" s="28">
        <f t="shared" si="12"/>
        <v>680</v>
      </c>
      <c r="N52" s="28"/>
      <c r="O52" s="2"/>
      <c r="P52" s="32">
        <v>2.8000000000000001E-2</v>
      </c>
      <c r="Q52" s="32">
        <v>6.5000000000000002E-2</v>
      </c>
      <c r="R52" s="32">
        <v>3.5999999999999997E-2</v>
      </c>
      <c r="S52" s="32">
        <v>7.4999999999999997E-2</v>
      </c>
      <c r="T52" s="2"/>
      <c r="U52" s="33">
        <v>0.91120000000000001</v>
      </c>
      <c r="V52" s="33">
        <v>0.9133</v>
      </c>
      <c r="W52" s="33">
        <v>0.9143</v>
      </c>
      <c r="X52" s="33">
        <v>0.91579999999999995</v>
      </c>
    </row>
    <row r="53" spans="2:24" ht="15" thickBot="1" x14ac:dyDescent="0.2">
      <c r="B53" s="20">
        <v>120</v>
      </c>
      <c r="C53" s="20">
        <v>123</v>
      </c>
      <c r="D53" s="20">
        <v>81</v>
      </c>
      <c r="E53" s="20">
        <v>117</v>
      </c>
      <c r="F53" s="5"/>
      <c r="G53" s="2"/>
      <c r="H53" s="28"/>
      <c r="I53" s="2"/>
      <c r="J53" s="28">
        <f t="shared" si="12"/>
        <v>945</v>
      </c>
      <c r="K53" s="28">
        <f t="shared" si="12"/>
        <v>726</v>
      </c>
      <c r="L53" s="28">
        <f t="shared" si="12"/>
        <v>803</v>
      </c>
      <c r="M53" s="28">
        <f t="shared" si="12"/>
        <v>797</v>
      </c>
      <c r="N53" s="28"/>
      <c r="O53" s="2"/>
      <c r="P53" s="32">
        <v>6.5000000000000002E-2</v>
      </c>
      <c r="Q53" s="32">
        <v>4.1000000000000002E-2</v>
      </c>
      <c r="R53" s="32">
        <v>9.8000000000000004E-2</v>
      </c>
      <c r="S53" s="32">
        <v>2.7E-2</v>
      </c>
      <c r="T53" s="2"/>
      <c r="U53" s="33">
        <v>0.91590000000000005</v>
      </c>
      <c r="V53" s="33">
        <v>0.9123</v>
      </c>
      <c r="W53" s="33">
        <v>0.91759999999999997</v>
      </c>
      <c r="X53" s="33">
        <v>0.91100000000000003</v>
      </c>
    </row>
    <row r="54" spans="2:24" ht="15" thickBot="1" x14ac:dyDescent="0.2">
      <c r="B54" s="20">
        <v>123</v>
      </c>
      <c r="C54" s="20">
        <v>136</v>
      </c>
      <c r="D54" s="20">
        <v>139</v>
      </c>
      <c r="E54" s="20">
        <v>89</v>
      </c>
      <c r="F54" s="5"/>
      <c r="G54" s="2"/>
      <c r="H54" s="28"/>
      <c r="I54" s="2"/>
      <c r="J54" s="28">
        <f t="shared" si="12"/>
        <v>1068</v>
      </c>
      <c r="K54" s="28">
        <f t="shared" si="12"/>
        <v>862</v>
      </c>
      <c r="L54" s="28">
        <f t="shared" si="12"/>
        <v>942</v>
      </c>
      <c r="M54" s="28">
        <f t="shared" si="12"/>
        <v>886</v>
      </c>
      <c r="N54" s="28"/>
      <c r="O54" s="2"/>
      <c r="P54" s="32">
        <v>5.6000000000000001E-2</v>
      </c>
      <c r="Q54" s="32">
        <v>2.3E-2</v>
      </c>
      <c r="R54" s="32">
        <v>7.4999999999999997E-2</v>
      </c>
      <c r="S54" s="32">
        <v>1.4E-2</v>
      </c>
      <c r="T54" s="2"/>
      <c r="U54" s="33">
        <v>0.91269999999999996</v>
      </c>
      <c r="V54" s="33">
        <v>0.91169999999999995</v>
      </c>
      <c r="W54" s="33">
        <v>0.91700000000000004</v>
      </c>
      <c r="X54" s="33">
        <v>0.90949999999999998</v>
      </c>
    </row>
    <row r="55" spans="2:24" ht="15" thickBot="1" x14ac:dyDescent="0.2">
      <c r="B55" s="20">
        <v>64</v>
      </c>
      <c r="C55" s="20">
        <v>163</v>
      </c>
      <c r="D55" s="20">
        <v>146</v>
      </c>
      <c r="E55" s="20">
        <v>67</v>
      </c>
      <c r="F55" s="5"/>
      <c r="G55" s="2"/>
      <c r="H55" s="28"/>
      <c r="I55" s="2"/>
      <c r="J55" s="28">
        <f t="shared" si="12"/>
        <v>1132</v>
      </c>
      <c r="K55" s="28">
        <f t="shared" si="12"/>
        <v>1025</v>
      </c>
      <c r="L55" s="28">
        <f t="shared" si="12"/>
        <v>1088</v>
      </c>
      <c r="M55" s="28">
        <f t="shared" si="12"/>
        <v>953</v>
      </c>
      <c r="N55" s="28"/>
      <c r="O55" s="2"/>
      <c r="P55" s="32">
        <v>8.9999999999999993E-3</v>
      </c>
      <c r="Q55" s="32">
        <v>2.1000000000000001E-2</v>
      </c>
      <c r="R55" s="32">
        <v>4.5999999999999999E-2</v>
      </c>
      <c r="S55" s="32">
        <v>2.3E-2</v>
      </c>
      <c r="T55" s="2"/>
      <c r="U55" s="33">
        <v>0.9173</v>
      </c>
      <c r="V55" s="33">
        <v>0.90980000000000005</v>
      </c>
      <c r="W55" s="33">
        <v>0.91710000000000003</v>
      </c>
      <c r="X55" s="33">
        <v>0.91090000000000004</v>
      </c>
    </row>
    <row r="56" spans="2:24" ht="15" thickBot="1" x14ac:dyDescent="0.2">
      <c r="B56" s="20">
        <v>124</v>
      </c>
      <c r="C56" s="20">
        <v>85</v>
      </c>
      <c r="D56" s="20">
        <v>100</v>
      </c>
      <c r="E56" s="20">
        <v>142</v>
      </c>
      <c r="F56" s="5"/>
      <c r="G56" s="2"/>
      <c r="H56" s="28"/>
      <c r="I56" s="2"/>
      <c r="J56" s="28">
        <f t="shared" si="12"/>
        <v>1256</v>
      </c>
      <c r="K56" s="28">
        <f t="shared" si="12"/>
        <v>1110</v>
      </c>
      <c r="L56" s="28">
        <f t="shared" si="12"/>
        <v>1188</v>
      </c>
      <c r="M56" s="28">
        <f t="shared" si="12"/>
        <v>1095</v>
      </c>
      <c r="N56" s="28"/>
      <c r="O56" s="2"/>
      <c r="P56" s="32">
        <v>1E-3</v>
      </c>
      <c r="Q56" s="32">
        <v>5.3999999999999999E-2</v>
      </c>
      <c r="R56" s="32">
        <v>3.6999999999999998E-2</v>
      </c>
      <c r="S56" s="32">
        <v>3.7999999999999999E-2</v>
      </c>
      <c r="T56" s="2"/>
      <c r="U56" s="33">
        <v>0.90910000000000002</v>
      </c>
      <c r="V56" s="33">
        <v>0.91659999999999997</v>
      </c>
      <c r="W56" s="33">
        <v>0.91159999999999997</v>
      </c>
      <c r="X56" s="33">
        <v>0.9123</v>
      </c>
    </row>
    <row r="57" spans="2:24" ht="15" thickBot="1" x14ac:dyDescent="0.2">
      <c r="B57" s="20">
        <v>69</v>
      </c>
      <c r="C57" s="20">
        <v>158</v>
      </c>
      <c r="D57" s="20">
        <v>61</v>
      </c>
      <c r="E57" s="20">
        <v>81</v>
      </c>
      <c r="F57" s="5"/>
      <c r="G57" s="2"/>
      <c r="H57" s="28"/>
      <c r="I57" s="2"/>
      <c r="J57" s="28">
        <f t="shared" si="12"/>
        <v>1325</v>
      </c>
      <c r="K57" s="28">
        <f t="shared" si="12"/>
        <v>1268</v>
      </c>
      <c r="L57" s="28">
        <f t="shared" si="12"/>
        <v>1249</v>
      </c>
      <c r="M57" s="28">
        <f t="shared" si="12"/>
        <v>1176</v>
      </c>
      <c r="N57" s="28"/>
      <c r="O57" s="2"/>
      <c r="P57" s="32">
        <v>1.2999999999999999E-2</v>
      </c>
      <c r="Q57" s="32">
        <v>1.0999999999999999E-2</v>
      </c>
      <c r="R57" s="32">
        <v>6.4000000000000001E-2</v>
      </c>
      <c r="S57" s="32">
        <v>2E-3</v>
      </c>
      <c r="T57" s="2"/>
      <c r="U57" s="33">
        <v>0.91720000000000002</v>
      </c>
      <c r="V57" s="33">
        <v>0.91910000000000003</v>
      </c>
      <c r="W57" s="33">
        <v>0.91600000000000004</v>
      </c>
      <c r="X57" s="33">
        <v>0.91279999999999994</v>
      </c>
    </row>
    <row r="58" spans="2:24" ht="14" x14ac:dyDescent="0.15">
      <c r="B58" s="20">
        <v>107</v>
      </c>
      <c r="C58" s="20">
        <v>105</v>
      </c>
      <c r="D58" s="20">
        <v>108</v>
      </c>
      <c r="E58" s="20">
        <v>123</v>
      </c>
      <c r="F58" s="5"/>
      <c r="G58" s="2"/>
      <c r="H58" s="28"/>
      <c r="I58" s="2"/>
      <c r="J58" s="28">
        <f t="shared" si="12"/>
        <v>1432</v>
      </c>
      <c r="K58" s="28">
        <f t="shared" si="12"/>
        <v>1373</v>
      </c>
      <c r="L58" s="28">
        <f t="shared" si="12"/>
        <v>1357</v>
      </c>
      <c r="M58" s="28">
        <f t="shared" si="12"/>
        <v>1299</v>
      </c>
      <c r="N58" s="28"/>
      <c r="O58" s="2"/>
      <c r="P58" s="32">
        <v>6.6000000000000003E-2</v>
      </c>
      <c r="Q58" s="32">
        <v>5.2999999999999999E-2</v>
      </c>
      <c r="R58" s="32">
        <v>0.09</v>
      </c>
      <c r="S58" s="32">
        <v>7.4999999999999997E-2</v>
      </c>
      <c r="T58" s="2"/>
      <c r="U58" s="33">
        <v>0.9113</v>
      </c>
      <c r="V58" s="33">
        <v>0.9113</v>
      </c>
      <c r="W58" s="33">
        <v>0.91310000000000002</v>
      </c>
      <c r="X58" s="33">
        <v>0.91110000000000002</v>
      </c>
    </row>
    <row r="59" spans="2:24" x14ac:dyDescent="0.15">
      <c r="I59" s="43">
        <v>4</v>
      </c>
      <c r="J59" s="44">
        <f>AVERAGE(J47:J58)</f>
        <v>834.33333333333337</v>
      </c>
      <c r="K59" s="44">
        <f t="shared" ref="K59:M59" si="13">AVERAGE(K47:K58)</f>
        <v>719.08333333333337</v>
      </c>
      <c r="L59" s="44">
        <f t="shared" si="13"/>
        <v>780.91666666666663</v>
      </c>
      <c r="M59" s="44">
        <f t="shared" si="13"/>
        <v>709.58333333333337</v>
      </c>
      <c r="P59" s="45">
        <f>SUM(P47:P58)/12</f>
        <v>3.291666666666667E-2</v>
      </c>
      <c r="Q59" s="45">
        <f t="shared" ref="Q59:S59" si="14">SUM(Q47:Q58)/12</f>
        <v>4.5666666666666668E-2</v>
      </c>
      <c r="R59" s="45">
        <f t="shared" si="14"/>
        <v>5.8249999999999996E-2</v>
      </c>
      <c r="S59" s="45">
        <f t="shared" si="14"/>
        <v>4.0583333333333339E-2</v>
      </c>
      <c r="U59" s="45">
        <f>SUM(U47:U58)/12</f>
        <v>0.91285000000000005</v>
      </c>
      <c r="V59" s="45">
        <f t="shared" ref="V59:X59" si="15">SUM(V47:V58)/12</f>
        <v>0.91289166666666688</v>
      </c>
      <c r="W59" s="45">
        <f t="shared" si="15"/>
        <v>0.91479166666666678</v>
      </c>
      <c r="X59" s="45">
        <f t="shared" si="15"/>
        <v>0.91204999999999992</v>
      </c>
    </row>
  </sheetData>
  <mergeCells count="4">
    <mergeCell ref="B2:E2"/>
    <mergeCell ref="J2:M2"/>
    <mergeCell ref="P2:S2"/>
    <mergeCell ref="U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1:P63"/>
  <sheetViews>
    <sheetView showGridLines="0" tabSelected="1" workbookViewId="0">
      <selection activeCell="R59" sqref="R59"/>
    </sheetView>
  </sheetViews>
  <sheetFormatPr baseColWidth="10" defaultRowHeight="13" x14ac:dyDescent="0.15"/>
  <sheetData>
    <row r="11" spans="5:10" x14ac:dyDescent="0.15">
      <c r="F11" s="48"/>
      <c r="G11" s="48"/>
      <c r="H11" s="48"/>
      <c r="I11" s="48"/>
      <c r="J11" s="48"/>
    </row>
    <row r="12" spans="5:10" x14ac:dyDescent="0.15">
      <c r="F12" s="48"/>
      <c r="G12" s="48"/>
      <c r="H12" s="48"/>
      <c r="I12" s="48"/>
      <c r="J12" s="48"/>
    </row>
    <row r="13" spans="5:10" x14ac:dyDescent="0.15">
      <c r="F13" s="48"/>
      <c r="G13" s="48"/>
      <c r="H13" s="48"/>
      <c r="I13" s="48"/>
      <c r="J13" s="48"/>
    </row>
    <row r="14" spans="5:10" x14ac:dyDescent="0.15">
      <c r="F14" s="48"/>
      <c r="G14" s="48"/>
      <c r="H14" s="48"/>
      <c r="I14" s="48"/>
      <c r="J14" s="48"/>
    </row>
    <row r="15" spans="5:10" x14ac:dyDescent="0.15">
      <c r="E15" s="48"/>
      <c r="F15" s="48"/>
      <c r="G15" s="48"/>
      <c r="H15" s="48"/>
      <c r="I15" s="48"/>
      <c r="J15" s="48"/>
    </row>
    <row r="16" spans="5:10" x14ac:dyDescent="0.15">
      <c r="E16" s="48"/>
      <c r="F16" s="48"/>
      <c r="G16" s="48"/>
      <c r="H16" s="48"/>
      <c r="I16" s="48"/>
      <c r="J16" s="48"/>
    </row>
    <row r="17" spans="1:10" x14ac:dyDescent="0.15">
      <c r="A17" s="48"/>
      <c r="B17" s="48"/>
      <c r="C17" s="48"/>
      <c r="D17" s="48"/>
      <c r="E17" s="48"/>
      <c r="F17" s="48"/>
      <c r="G17" s="48"/>
      <c r="H17" s="48"/>
      <c r="I17" s="48"/>
      <c r="J17" s="48"/>
    </row>
    <row r="18" spans="1:10" x14ac:dyDescent="0.15">
      <c r="A18" s="48"/>
      <c r="B18" s="48"/>
      <c r="C18" s="48"/>
      <c r="D18" s="48"/>
      <c r="E18" s="48"/>
      <c r="F18" s="48"/>
      <c r="G18" s="48"/>
      <c r="H18" s="48"/>
      <c r="I18" s="48"/>
      <c r="J18" s="48"/>
    </row>
    <row r="19" spans="1:10" x14ac:dyDescent="0.15">
      <c r="A19" s="48"/>
      <c r="B19" s="48"/>
      <c r="C19" s="48"/>
      <c r="D19" s="48"/>
      <c r="E19" s="48"/>
      <c r="F19" s="48"/>
      <c r="G19" s="48"/>
      <c r="H19" s="48"/>
      <c r="I19" s="48"/>
      <c r="J19" s="48"/>
    </row>
    <row r="20" spans="1:10" x14ac:dyDescent="0.15">
      <c r="A20" s="48"/>
      <c r="B20" s="46"/>
      <c r="C20" s="48"/>
      <c r="D20" s="47"/>
      <c r="E20" s="48"/>
      <c r="F20" s="48"/>
      <c r="G20" s="48"/>
      <c r="H20" s="48"/>
      <c r="I20" s="48"/>
      <c r="J20" s="48"/>
    </row>
    <row r="21" spans="1:10" x14ac:dyDescent="0.15">
      <c r="A21" s="48"/>
      <c r="B21" s="46"/>
      <c r="C21" s="48"/>
      <c r="D21" s="48"/>
      <c r="E21" s="48"/>
      <c r="F21" s="48"/>
      <c r="G21" s="48"/>
      <c r="H21" s="48"/>
      <c r="I21" s="48"/>
      <c r="J21" s="48"/>
    </row>
    <row r="22" spans="1:10" x14ac:dyDescent="0.15">
      <c r="A22" s="48"/>
      <c r="B22" s="46"/>
      <c r="C22" s="48"/>
      <c r="D22" s="48"/>
      <c r="E22" s="48"/>
      <c r="F22" s="48"/>
      <c r="G22" s="48"/>
      <c r="H22" s="48"/>
      <c r="I22" s="48"/>
      <c r="J22" s="48"/>
    </row>
    <row r="23" spans="1:10" x14ac:dyDescent="0.15">
      <c r="A23" s="48"/>
      <c r="B23" s="46"/>
      <c r="C23" s="48"/>
      <c r="D23" s="48"/>
      <c r="E23" s="48"/>
      <c r="F23" s="48"/>
      <c r="G23" s="48"/>
      <c r="H23" s="48"/>
      <c r="I23" s="48"/>
      <c r="J23" s="48"/>
    </row>
    <row r="24" spans="1:10" x14ac:dyDescent="0.15">
      <c r="B24" s="41"/>
    </row>
    <row r="25" spans="1:10" x14ac:dyDescent="0.15">
      <c r="B25" s="41"/>
    </row>
    <row r="26" spans="1:10" x14ac:dyDescent="0.15">
      <c r="B26" s="41"/>
    </row>
    <row r="27" spans="1:10" x14ac:dyDescent="0.15">
      <c r="B27" s="41"/>
    </row>
    <row r="28" spans="1:10" x14ac:dyDescent="0.15">
      <c r="B28" s="42"/>
    </row>
    <row r="29" spans="1:10" x14ac:dyDescent="0.15">
      <c r="B29" s="42"/>
    </row>
    <row r="30" spans="1:10" x14ac:dyDescent="0.15">
      <c r="B30" s="42"/>
    </row>
    <row r="31" spans="1:10" x14ac:dyDescent="0.15">
      <c r="B31" s="42"/>
    </row>
    <row r="34" spans="1:4" x14ac:dyDescent="0.15">
      <c r="C34" s="41"/>
    </row>
    <row r="35" spans="1:4" x14ac:dyDescent="0.15">
      <c r="A35" s="41"/>
      <c r="B35" s="41"/>
      <c r="C35" s="41"/>
      <c r="D35" s="41"/>
    </row>
    <row r="36" spans="1:4" x14ac:dyDescent="0.15">
      <c r="A36" s="41"/>
      <c r="B36" s="41"/>
      <c r="C36" s="41"/>
      <c r="D36" s="41"/>
    </row>
    <row r="37" spans="1:4" x14ac:dyDescent="0.15">
      <c r="A37" s="41"/>
    </row>
    <row r="38" spans="1:4" x14ac:dyDescent="0.15">
      <c r="A38" s="41"/>
    </row>
    <row r="58" spans="10:16" x14ac:dyDescent="0.15">
      <c r="J58" s="46" t="b">
        <v>1</v>
      </c>
      <c r="K58" s="46" t="str">
        <f>IF(J58=TRUE,"User 1","")</f>
        <v>User 1</v>
      </c>
      <c r="L58" s="49">
        <f>IF(J58=FALSE,0,IF(N63=TRUE,VLOOKUP($O$63,Sheet3!$I$17:$M$59,2,FALSE),HLOOKUP(K58,data!$L$9:$O$58,Sheet1!$L$63+2,FALSE)))</f>
        <v>678.16666666666663</v>
      </c>
      <c r="M58" s="50">
        <f>IF(J58=FALSE,0,IF($N$63=TRUE,VLOOKUP($O$63,Sheet3!$I$17:$X$59,8,FALSE),HLOOKUP(K58,data!$R$9:$U$58,Sheet1!$L$63+2,FALSE)))</f>
        <v>4.2583333333333334E-2</v>
      </c>
      <c r="N58" s="51">
        <f>IF(J58=FALSE,0,IF($N$63=TRUE,VLOOKUP($O$63,Sheet3!$I$17:$X$59,13,FALSE),HLOOKUP(K58,data!$W$9:$Z$58,Sheet1!$L$63+2,FALSE)))</f>
        <v>0.91469999999999996</v>
      </c>
      <c r="P58" t="s">
        <v>41</v>
      </c>
    </row>
    <row r="59" spans="10:16" x14ac:dyDescent="0.15">
      <c r="J59" s="46" t="b">
        <v>1</v>
      </c>
      <c r="K59" s="46" t="str">
        <f>IF(J59=TRUE,"User 2","")</f>
        <v>User 2</v>
      </c>
      <c r="L59" s="49">
        <f>IF(J59=FALSE,0,IF(N63=TRUE,VLOOKUP($O$63,Sheet3!$I$17:$M$59,3,FALSE),HLOOKUP(K59,data!$L$9:$O$58,Sheet1!$L$63+2,FALSE)))</f>
        <v>685.08333333333337</v>
      </c>
      <c r="M59" s="50">
        <f>IF(J59=FALSE,0,IF($N$63=TRUE,VLOOKUP($O$63,Sheet3!$I$17:$X$59,9,FALSE),HLOOKUP(K59,data!$R$9:$U$58,Sheet1!$L$63+2,FALSE)))</f>
        <v>7.2083333333333333E-2</v>
      </c>
      <c r="N59" s="51">
        <f>IF(J59=FALSE,0,IF($N$63=TRUE,VLOOKUP($O$63,Sheet3!$I$17:$X$59,14,FALSE),HLOOKUP(K59,data!$W$9:$Z$58,Sheet1!$L$63+2,FALSE)))</f>
        <v>0.91508333333333358</v>
      </c>
      <c r="P59" t="s">
        <v>42</v>
      </c>
    </row>
    <row r="60" spans="10:16" x14ac:dyDescent="0.15">
      <c r="J60" s="46" t="b">
        <v>1</v>
      </c>
      <c r="K60" s="46" t="str">
        <f>IF(J60=TRUE,"User 3","")</f>
        <v>User 3</v>
      </c>
      <c r="L60" s="49">
        <f>IF(J60=FALSE,0,IF(N63=TRUE,VLOOKUP($O$63,Sheet3!$I$17:$M$59,4,FALSE),HLOOKUP(K60,data!$L$9:$O$58,Sheet1!$L$63+2,FALSE)))</f>
        <v>784.25</v>
      </c>
      <c r="M60" s="50">
        <f>IF(J60=FALSE,0,IF($N$63=TRUE,VLOOKUP($O$63,Sheet3!$I$17:$X$59,10,FALSE),HLOOKUP(K60,data!$R$9:$U$58,Sheet1!$L$63+2,FALSE)))</f>
        <v>5.7749999999999996E-2</v>
      </c>
      <c r="N60" s="51">
        <f>IF(J60=FALSE,0,IF($N$63=TRUE,VLOOKUP($O$63,Sheet3!$I$17:$X$59,15,FALSE),HLOOKUP(K60,data!$W$9:$Z$58,Sheet1!$L$63+2,FALSE)))</f>
        <v>0.91418333333333335</v>
      </c>
      <c r="P60" t="s">
        <v>43</v>
      </c>
    </row>
    <row r="61" spans="10:16" x14ac:dyDescent="0.15">
      <c r="J61" s="46" t="b">
        <v>1</v>
      </c>
      <c r="K61" s="46" t="str">
        <f>IF(J61=TRUE,"User 4","")</f>
        <v>User 4</v>
      </c>
      <c r="L61" s="49">
        <f>IF(J61=FALSE,0,IF(N63=TRUE,VLOOKUP($O$63,Sheet3!$I$17:$M$59,5,FALSE),HLOOKUP(K61,data!$L$9:$O$58,Sheet1!$L$63+2,FALSE)))</f>
        <v>839.08333333333337</v>
      </c>
      <c r="M61" s="50">
        <f>IF(J61=FALSE,0,IF($N$63=TRUE,VLOOKUP($O$63,Sheet3!$I$17:$X$59,11,FALSE),HLOOKUP(K61,data!$R$9:$U$58,Sheet1!$L$63+2,FALSE)))</f>
        <v>4.8916666666666664E-2</v>
      </c>
      <c r="N61" s="51">
        <f>IF(J61=FALSE,0,IF($N$63=TRUE,VLOOKUP($O$63,Sheet3!$I$17:$X$59,16,FALSE),HLOOKUP(K61,data!$W$9:$Z$58,Sheet1!$L$63+2,FALSE)))</f>
        <v>0.91951666666666665</v>
      </c>
      <c r="P61" t="s">
        <v>44</v>
      </c>
    </row>
    <row r="62" spans="10:16" x14ac:dyDescent="0.15">
      <c r="J62" s="48" t="s">
        <v>45</v>
      </c>
      <c r="K62" s="48"/>
      <c r="L62" s="48"/>
      <c r="M62" s="48"/>
    </row>
    <row r="63" spans="10:16" x14ac:dyDescent="0.15">
      <c r="J63" s="48"/>
      <c r="K63" s="48"/>
      <c r="L63" s="46">
        <v>3</v>
      </c>
      <c r="M63" s="48"/>
      <c r="N63" t="b">
        <v>1</v>
      </c>
      <c r="O63">
        <v>2</v>
      </c>
    </row>
  </sheetData>
  <pageMargins left="0.7" right="0.7" top="0.75" bottom="0.75" header="0.3" footer="0.3"/>
  <pageSetup orientation="portrait" horizontalDpi="0" verticalDpi="0"/>
  <drawing r:id="rId1"/>
  <legacyDrawing r:id="rId2"/>
  <picture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4" r:id="rId4" name="List Box 8">
              <controlPr defaultSize="0" autoLine="0" autoPict="0">
                <anchor moveWithCells="1">
                  <from>
                    <xdr:col>4</xdr:col>
                    <xdr:colOff>482600</xdr:colOff>
                    <xdr:row>13</xdr:row>
                    <xdr:rowOff>139700</xdr:rowOff>
                  </from>
                  <to>
                    <xdr:col>6</xdr:col>
                    <xdr:colOff>381000</xdr:colOff>
                    <xdr:row>26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15" r:id="rId5" name="Check Box 19">
              <controlPr defaultSize="0" autoFill="0" autoLine="0" autoPict="0">
                <anchor moveWithCells="1">
                  <from>
                    <xdr:col>6</xdr:col>
                    <xdr:colOff>317500</xdr:colOff>
                    <xdr:row>34</xdr:row>
                    <xdr:rowOff>101600</xdr:rowOff>
                  </from>
                  <to>
                    <xdr:col>7</xdr:col>
                    <xdr:colOff>406400</xdr:colOff>
                    <xdr:row>37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16" r:id="rId6" name="Check Box 20">
              <controlPr defaultSize="0" autoFill="0" autoLine="0" autoPict="0">
                <anchor moveWithCells="1">
                  <from>
                    <xdr:col>6</xdr:col>
                    <xdr:colOff>317500</xdr:colOff>
                    <xdr:row>37</xdr:row>
                    <xdr:rowOff>50800</xdr:rowOff>
                  </from>
                  <to>
                    <xdr:col>7</xdr:col>
                    <xdr:colOff>406400</xdr:colOff>
                    <xdr:row>40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17" r:id="rId7" name="Check Box 21">
              <controlPr defaultSize="0" autoFill="0" autoLine="0" autoPict="0">
                <anchor moveWithCells="1">
                  <from>
                    <xdr:col>6</xdr:col>
                    <xdr:colOff>330200</xdr:colOff>
                    <xdr:row>39</xdr:row>
                    <xdr:rowOff>152400</xdr:rowOff>
                  </from>
                  <to>
                    <xdr:col>7</xdr:col>
                    <xdr:colOff>419100</xdr:colOff>
                    <xdr:row>43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18" r:id="rId8" name="Check Box 22">
              <controlPr defaultSize="0" autoFill="0" autoLine="0" autoPict="0">
                <anchor moveWithCells="1">
                  <from>
                    <xdr:col>6</xdr:col>
                    <xdr:colOff>330200</xdr:colOff>
                    <xdr:row>42</xdr:row>
                    <xdr:rowOff>152400</xdr:rowOff>
                  </from>
                  <to>
                    <xdr:col>7</xdr:col>
                    <xdr:colOff>139700</xdr:colOff>
                    <xdr:row>45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20" r:id="rId9" name="Check Box 24">
              <controlPr defaultSize="0" autoFill="0" autoLine="0" autoPict="0">
                <anchor moveWithCells="1">
                  <from>
                    <xdr:col>17</xdr:col>
                    <xdr:colOff>457200</xdr:colOff>
                    <xdr:row>13</xdr:row>
                    <xdr:rowOff>88900</xdr:rowOff>
                  </from>
                  <to>
                    <xdr:col>18</xdr:col>
                    <xdr:colOff>63500</xdr:colOff>
                    <xdr:row>15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21" r:id="rId10" name="List Box 25">
              <controlPr defaultSize="0" autoLine="0" autoPict="0">
                <anchor moveWithCells="1">
                  <from>
                    <xdr:col>16</xdr:col>
                    <xdr:colOff>152400</xdr:colOff>
                    <xdr:row>17</xdr:row>
                    <xdr:rowOff>63500</xdr:rowOff>
                  </from>
                  <to>
                    <xdr:col>17</xdr:col>
                    <xdr:colOff>457200</xdr:colOff>
                    <xdr:row>25</xdr:row>
                    <xdr:rowOff>114300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ktphase xmlns="104ed873-9faf-46cc-91ae-f1be11c64168" xsi:nil="true"/>
    <Datum xmlns="61b22550-9d70-4111-8ff1-625934f6cbb4" xsi:nil="true"/>
    <Dokumententyp xmlns="104ed873-9faf-46cc-91ae-f1be11c64168" xsi:nil="true"/>
    <Adressat xmlns="61b22550-9d70-4111-8ff1-625934f6cbb4">Steering Board</Adressat>
    <Status xmlns="61b22550-9d70-4111-8ff1-625934f6cbb4">Entwurf</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8E1A83B2152A44B8A3DF1E2A67D874" ma:contentTypeVersion="7" ma:contentTypeDescription="Ein neues Dokument erstellen." ma:contentTypeScope="" ma:versionID="3a88f8b31e2db569ee5eecc7291a0e0e">
  <xsd:schema xmlns:xsd="http://www.w3.org/2001/XMLSchema" xmlns:p="http://schemas.microsoft.com/office/2006/metadata/properties" xmlns:ns2="104ed873-9faf-46cc-91ae-f1be11c64168" xmlns:ns3="61b22550-9d70-4111-8ff1-625934f6cbb4" targetNamespace="http://schemas.microsoft.com/office/2006/metadata/properties" ma:root="true" ma:fieldsID="6fd617fdad0ab8ebcc1b99029a72ca97" ns2:_="" ns3:_="">
    <xsd:import namespace="104ed873-9faf-46cc-91ae-f1be11c64168"/>
    <xsd:import namespace="61b22550-9d70-4111-8ff1-625934f6cbb4"/>
    <xsd:element name="properties">
      <xsd:complexType>
        <xsd:sequence>
          <xsd:element name="documentManagement">
            <xsd:complexType>
              <xsd:all>
                <xsd:element ref="ns2:Dokumententyp" minOccurs="0"/>
                <xsd:element ref="ns2:Projektphase" minOccurs="0"/>
                <xsd:element ref="ns3:Status" minOccurs="0"/>
                <xsd:element ref="ns3:Adressat" minOccurs="0"/>
                <xsd:element ref="ns3:Datum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04ed873-9faf-46cc-91ae-f1be11c64168" elementFormDefault="qualified">
    <xsd:import namespace="http://schemas.microsoft.com/office/2006/documentManagement/types"/>
    <xsd:element name="Dokumententyp" ma:index="8" nillable="true" ma:displayName="Dokumententyp" ma:list="{5C3883A0-7E69-44B4-B367-16631F8F63B8}" ma:internalName="Dokumententyp" ma:showField="Title">
      <xsd:simpleType>
        <xsd:restriction base="dms:Lookup"/>
      </xsd:simpleType>
    </xsd:element>
    <xsd:element name="Projektphase" ma:index="9" nillable="true" ma:displayName="Projektphase" ma:list="{E1D7B9C6-8741-4462-8829-1CA1E674A191}" ma:internalName="Projektphase" ma:readOnly="false" ma:showField="Titl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61b22550-9d70-4111-8ff1-625934f6cbb4" elementFormDefault="qualified">
    <xsd:import namespace="http://schemas.microsoft.com/office/2006/documentManagement/types"/>
    <xsd:element name="Status" ma:index="10" nillable="true" ma:displayName="Status" ma:default="Entwurf" ma:format="Dropdown" ma:internalName="Status">
      <xsd:simpleType>
        <xsd:restriction base="dms:Choice">
          <xsd:enumeration value="Entwurf"/>
          <xsd:enumeration value="Zur Abstimmung"/>
          <xsd:enumeration value="Freigegeben"/>
          <xsd:enumeration value="In Review"/>
          <xsd:enumeration value="Zurückgezogen"/>
        </xsd:restriction>
      </xsd:simpleType>
    </xsd:element>
    <xsd:element name="Adressat" ma:index="11" nillable="true" ma:displayName="Adressat" ma:default="Steering Board" ma:description="Zur Differenzierung von Präsentationen, Reports etc." ma:format="Dropdown" ma:internalName="Adressat">
      <xsd:simpleType>
        <xsd:restriction base="dms:Choice">
          <xsd:enumeration value="Steering Board"/>
          <xsd:enumeration value="Business Board"/>
          <xsd:enumeration value="Project Board"/>
        </xsd:restriction>
      </xsd:simpleType>
    </xsd:element>
    <xsd:element name="Datum" ma:index="12" nillable="true" ma:displayName="Datum" ma:description="Datum des Meetings, der Freigabe etc. Format: tt.mm.yyyy" ma:format="DateOnly" ma:internalName="Datum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3D888205-C8D3-431D-BD16-6DECBC6CA41B}">
  <ds:schemaRefs/>
</ds:datastoreItem>
</file>

<file path=customXml/itemProps2.xml><?xml version="1.0" encoding="utf-8"?>
<ds:datastoreItem xmlns:ds="http://schemas.openxmlformats.org/officeDocument/2006/customXml" ds:itemID="{831D60F1-7F30-45C7-BA1A-1A024B148270}">
  <ds:schemaRefs/>
</ds:datastoreItem>
</file>

<file path=customXml/itemProps3.xml><?xml version="1.0" encoding="utf-8"?>
<ds:datastoreItem xmlns:ds="http://schemas.openxmlformats.org/officeDocument/2006/customXml" ds:itemID="{11AEF257-B382-4EB8-83F8-D1C31BBF83CA}">
  <ds:schemaRefs/>
</ds:datastoreItem>
</file>

<file path=customXml/itemProps4.xml><?xml version="1.0" encoding="utf-8"?>
<ds:datastoreItem xmlns:ds="http://schemas.openxmlformats.org/officeDocument/2006/customXml" ds:itemID="{CF5CAE4F-B4A3-4304-B0EB-0BA70591FD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Sheet3</vt:lpstr>
      <vt:lpstr>Sheet1</vt:lpstr>
    </vt:vector>
  </TitlesOfParts>
  <Manager>ExcelDashboards</Manager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István Vozár</dc:creator>
  <dc:description>exceldashboardschool.com</dc:description>
  <cp:lastModifiedBy>Microsoft Office User</cp:lastModifiedBy>
  <cp:lastPrinted>2010-01-31T15:37:00Z</cp:lastPrinted>
  <dcterms:created xsi:type="dcterms:W3CDTF">2007-09-07T07:07:00Z</dcterms:created>
  <dcterms:modified xsi:type="dcterms:W3CDTF">2020-02-04T13:26:20Z</dcterms:modified>
  <cp:category>Excel dashboards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