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ercier\Documents\Collision Tests\Ressources\"/>
    </mc:Choice>
  </mc:AlternateContent>
  <xr:revisionPtr revIDLastSave="0" documentId="13_ncr:1_{D1763F78-12D1-47A3-99AB-BCC44E9C3B2A}" xr6:coauthVersionLast="47" xr6:coauthVersionMax="47" xr10:uidLastSave="{00000000-0000-0000-0000-000000000000}"/>
  <bookViews>
    <workbookView xWindow="-120" yWindow="-120" windowWidth="29040" windowHeight="15840" activeTab="1" xr2:uid="{F3B195BC-2C62-40AF-B385-9C59BE305AF6}"/>
  </bookViews>
  <sheets>
    <sheet name="Sheet1" sheetId="1" r:id="rId1"/>
    <sheet name="Rob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S9" i="1"/>
  <c r="O5" i="1" s="1"/>
  <c r="Q5" i="1" s="1"/>
  <c r="E10" i="2"/>
  <c r="D10" i="2"/>
  <c r="D9" i="2"/>
  <c r="E9" i="2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N4" i="1"/>
  <c r="K26" i="1" l="1"/>
  <c r="K14" i="1"/>
  <c r="K25" i="1"/>
  <c r="K13" i="1"/>
  <c r="O27" i="1"/>
  <c r="Q27" i="1" s="1"/>
  <c r="O15" i="1"/>
  <c r="Q15" i="1" s="1"/>
  <c r="K24" i="1"/>
  <c r="K12" i="1"/>
  <c r="O26" i="1"/>
  <c r="Q26" i="1" s="1"/>
  <c r="O14" i="1"/>
  <c r="Q14" i="1" s="1"/>
  <c r="K23" i="1"/>
  <c r="K11" i="1"/>
  <c r="O25" i="1"/>
  <c r="Q25" i="1" s="1"/>
  <c r="O13" i="1"/>
  <c r="Q13" i="1" s="1"/>
  <c r="K22" i="1"/>
  <c r="K10" i="1"/>
  <c r="O24" i="1"/>
  <c r="Q24" i="1" s="1"/>
  <c r="O12" i="1"/>
  <c r="Q12" i="1" s="1"/>
  <c r="K21" i="1"/>
  <c r="K9" i="1"/>
  <c r="O23" i="1"/>
  <c r="Q23" i="1" s="1"/>
  <c r="O11" i="1"/>
  <c r="Q11" i="1" s="1"/>
  <c r="K20" i="1"/>
  <c r="K8" i="1"/>
  <c r="O22" i="1"/>
  <c r="Q22" i="1" s="1"/>
  <c r="O10" i="1"/>
  <c r="Q10" i="1" s="1"/>
  <c r="K19" i="1"/>
  <c r="K7" i="1"/>
  <c r="O21" i="1"/>
  <c r="Q21" i="1" s="1"/>
  <c r="O9" i="1"/>
  <c r="Q9" i="1" s="1"/>
  <c r="K4" i="1"/>
  <c r="K18" i="1"/>
  <c r="K6" i="1"/>
  <c r="O20" i="1"/>
  <c r="Q20" i="1" s="1"/>
  <c r="O8" i="1"/>
  <c r="Q8" i="1" s="1"/>
  <c r="K29" i="1"/>
  <c r="K17" i="1"/>
  <c r="K5" i="1"/>
  <c r="O19" i="1"/>
  <c r="Q19" i="1" s="1"/>
  <c r="O7" i="1"/>
  <c r="Q7" i="1" s="1"/>
  <c r="O16" i="1"/>
  <c r="Q16" i="1" s="1"/>
  <c r="K28" i="1"/>
  <c r="K16" i="1"/>
  <c r="O4" i="1"/>
  <c r="Q4" i="1" s="1"/>
  <c r="O18" i="1"/>
  <c r="Q18" i="1" s="1"/>
  <c r="O6" i="1"/>
  <c r="Q6" i="1" s="1"/>
  <c r="O28" i="1"/>
  <c r="Q28" i="1" s="1"/>
  <c r="K27" i="1"/>
  <c r="K15" i="1"/>
  <c r="O29" i="1"/>
  <c r="Q29" i="1" s="1"/>
  <c r="O17" i="1"/>
  <c r="Q17" i="1" s="1"/>
  <c r="M8" i="1"/>
  <c r="M20" i="1"/>
  <c r="M19" i="1"/>
  <c r="M18" i="1"/>
  <c r="M17" i="1"/>
  <c r="M16" i="1"/>
  <c r="M11" i="1"/>
  <c r="M4" i="1"/>
  <c r="M6" i="1"/>
  <c r="M29" i="1"/>
  <c r="M5" i="1"/>
  <c r="M28" i="1"/>
  <c r="M27" i="1"/>
  <c r="M15" i="1"/>
  <c r="M26" i="1"/>
  <c r="M14" i="1"/>
  <c r="M25" i="1"/>
  <c r="M13" i="1"/>
  <c r="M24" i="1"/>
  <c r="M12" i="1"/>
  <c r="M23" i="1"/>
  <c r="M22" i="1"/>
  <c r="M10" i="1"/>
  <c r="M21" i="1"/>
  <c r="M9" i="1"/>
  <c r="M7" i="1"/>
  <c r="I11" i="1"/>
  <c r="I22" i="1"/>
  <c r="I10" i="1"/>
  <c r="I9" i="1"/>
  <c r="I20" i="1"/>
  <c r="I8" i="1"/>
  <c r="I12" i="1"/>
  <c r="I23" i="1"/>
  <c r="I24" i="1"/>
  <c r="I21" i="1"/>
  <c r="I19" i="1"/>
  <c r="I18" i="1"/>
  <c r="I6" i="1"/>
  <c r="I17" i="1"/>
  <c r="I28" i="1"/>
  <c r="I16" i="1"/>
  <c r="I4" i="1"/>
  <c r="I29" i="1"/>
  <c r="I5" i="1"/>
  <c r="I27" i="1"/>
  <c r="I15" i="1"/>
  <c r="I7" i="1"/>
  <c r="I26" i="1"/>
  <c r="I14" i="1"/>
  <c r="I25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tc={4294CBE4-89FE-4FB9-AD2D-3501954E8319}</author>
    <author>tc={ABF952D5-D914-4B59-89BB-8AA188910B02}</author>
    <author>tc={E43DC837-3028-4D2C-B4C5-F9BC5EE25A46}</author>
    <author>tc={0B089B3D-3CC7-4DC7-A56A-26E014D0BB59}</author>
  </authors>
  <commentList>
    <comment ref="R4" authorId="0" shapeId="0" xr:uid="{4294CBE4-89FE-4FB9-AD2D-3501954E8319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area of contact between robot and body region</t>
      </text>
    </comment>
    <comment ref="R5" authorId="1" shapeId="0" xr:uid="{ABF952D5-D914-4B59-89BB-8AA188910B02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Masse maximale du payload et tooling du robot</t>
      </text>
    </comment>
    <comment ref="R6" authorId="2" shapeId="0" xr:uid="{E43DC837-3028-4D2C-B4C5-F9BC5EE25A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Robot Model</t>
      </text>
    </comment>
    <comment ref="R7" authorId="3" shapeId="0" xr:uid="{0B089B3D-3CC7-4DC7-A56A-26E014D0BB59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Portion du bras du robot qui effectue le mouvement.</t>
      </text>
    </comment>
  </commentList>
</comments>
</file>

<file path=xl/sharedStrings.xml><?xml version="1.0" encoding="utf-8"?>
<sst xmlns="http://schemas.openxmlformats.org/spreadsheetml/2006/main" count="74" uniqueCount="66">
  <si>
    <t>Body Region</t>
  </si>
  <si>
    <t>Specific Body area</t>
  </si>
  <si>
    <t>Quasi-static</t>
  </si>
  <si>
    <t>Transient</t>
  </si>
  <si>
    <t>Neck</t>
  </si>
  <si>
    <t>Back and Shoulders</t>
  </si>
  <si>
    <t>Chest</t>
  </si>
  <si>
    <t>Abdomen</t>
  </si>
  <si>
    <t>Pelvis</t>
  </si>
  <si>
    <t>Upper arms and elbow joints</t>
  </si>
  <si>
    <t>Lower arms and wrist joints</t>
  </si>
  <si>
    <t>Hands and fingers</t>
  </si>
  <si>
    <t>Thighs and knees</t>
  </si>
  <si>
    <t>Lower legs</t>
  </si>
  <si>
    <t>Neck muscle</t>
  </si>
  <si>
    <t>Seventh neck muscle</t>
  </si>
  <si>
    <t>Shoulder joint</t>
  </si>
  <si>
    <t>Fifth lumbar vertebra</t>
  </si>
  <si>
    <t>Sternum</t>
  </si>
  <si>
    <t>Pectoral muscle</t>
  </si>
  <si>
    <t>Abdominal muscle</t>
  </si>
  <si>
    <t>Pelvic bone</t>
  </si>
  <si>
    <t>Deltoid muscle</t>
  </si>
  <si>
    <t>Humerus</t>
  </si>
  <si>
    <t>Radial bone</t>
  </si>
  <si>
    <t>Forearm muscle</t>
  </si>
  <si>
    <t>Arm nerve</t>
  </si>
  <si>
    <t>Forefinger pad D</t>
  </si>
  <si>
    <t>Forefinger pad ND</t>
  </si>
  <si>
    <t>Forefinger end joint D</t>
  </si>
  <si>
    <t>Forefinger end joint ND</t>
  </si>
  <si>
    <t>Thenar eminence</t>
  </si>
  <si>
    <t>Palm D</t>
  </si>
  <si>
    <t>Palm ND</t>
  </si>
  <si>
    <t>Back of the hand D</t>
  </si>
  <si>
    <t>Back of the hand ND</t>
  </si>
  <si>
    <t>Thigh muscle</t>
  </si>
  <si>
    <t>Kneecap</t>
  </si>
  <si>
    <t>Middle of shin</t>
  </si>
  <si>
    <t>Calf muscle</t>
  </si>
  <si>
    <r>
      <t>Effective mass
M</t>
    </r>
    <r>
      <rPr>
        <b/>
        <sz val="9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(kg)</t>
    </r>
  </si>
  <si>
    <r>
      <t>Max Pressure
P</t>
    </r>
    <r>
      <rPr>
        <b/>
        <sz val="8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(N/cm²)</t>
    </r>
  </si>
  <si>
    <r>
      <t>Max Force
F</t>
    </r>
    <r>
      <rPr>
        <b/>
        <sz val="9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(N)</t>
    </r>
  </si>
  <si>
    <r>
      <t>V</t>
    </r>
    <r>
      <rPr>
        <b/>
        <sz val="9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
(mm/s)</t>
    </r>
  </si>
  <si>
    <t>A</t>
  </si>
  <si>
    <r>
      <rPr>
        <b/>
        <sz val="11"/>
        <color theme="1"/>
        <rFont val="Calibri"/>
        <family val="2"/>
        <scheme val="minor"/>
      </rPr>
      <t>M</t>
    </r>
    <r>
      <rPr>
        <b/>
        <sz val="8"/>
        <color theme="1"/>
        <rFont val="Calibri"/>
        <family val="2"/>
        <scheme val="minor"/>
      </rPr>
      <t>payload</t>
    </r>
  </si>
  <si>
    <t>cm²</t>
  </si>
  <si>
    <t>kg</t>
  </si>
  <si>
    <t>Robot</t>
  </si>
  <si>
    <t>Robot position</t>
  </si>
  <si>
    <t>Doosan H2017</t>
  </si>
  <si>
    <t>Forearm</t>
  </si>
  <si>
    <t>Full arm</t>
  </si>
  <si>
    <t>TM 12</t>
  </si>
  <si>
    <t>Mass (kg)</t>
  </si>
  <si>
    <t>TM 14</t>
  </si>
  <si>
    <t>Doosan M0609</t>
  </si>
  <si>
    <t>Doosan M0617</t>
  </si>
  <si>
    <t>Doosan M1013</t>
  </si>
  <si>
    <t>Doosan M1509</t>
  </si>
  <si>
    <t>Doosan H2515</t>
  </si>
  <si>
    <t>Mr</t>
  </si>
  <si>
    <t>Max Transferred Energy
E (J)</t>
  </si>
  <si>
    <t>test</t>
  </si>
  <si>
    <t>Effective Spring Constant
K (N/m)</t>
  </si>
  <si>
    <t>CRX-25ia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</si>
</sst>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164" fontId="1" fillId="3" borderId="0" xfId="0" applyNumberFormat="1" applyFont="1" applyFill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627280</xdr:colOff>
      <xdr:row>15</xdr:row>
      <xdr:rowOff>57149</xdr:rowOff>
    </xdr:from>
    <xdr:to>
      <xdr:col>24</xdr:col>
      <xdr:colOff>246841</xdr:colOff>
      <xdr:row>33</xdr:row>
      <xdr:rowOff>103981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D1A54-110C-4E02-A69D-59868256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3680" y="3305174"/>
          <a:ext cx="4534461" cy="34853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go Fortier-Topping" id="{7C161271-2B56-4A35-86C5-6B2E3A549B2F}" userId="Hugo Fortier-Topping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" dT="2022-04-07T12:44:57.50" personId="{7C161271-2B56-4A35-86C5-6B2E3A549B2F}" id="{4294CBE4-89FE-4FB9-AD2D-3501954E8319}">
    <text>Minimum area of contact between robot and body region</text>
  </threadedComment>
  <threadedComment ref="R5" dT="2022-04-07T12:45:45.21" personId="{7C161271-2B56-4A35-86C5-6B2E3A549B2F}" id="{ABF952D5-D914-4B59-89BB-8AA188910B02}">
    <text>Masse maximale du payload et tooling du robot</text>
  </threadedComment>
  <threadedComment ref="R6" dT="2022-04-07T12:47:08.90" personId="{7C161271-2B56-4A35-86C5-6B2E3A549B2F}" id="{E43DC837-3028-4D2C-B4C5-F9BC5EE25A46}">
    <text>Select Robot Model</text>
  </threadedComment>
  <threadedComment ref="R7" dT="2022-04-07T12:48:48.81" personId="{7C161271-2B56-4A35-86C5-6B2E3A549B2F}" id="{0B089B3D-3CC7-4DC7-A56A-26E014D0BB59}">
    <text>Portion du bras du robot qui effectue le mouvement.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A087-927E-42F0-B193-2FCF81E7550D}">
  <dimension ref="B1:T29"/>
  <sheetViews>
    <sheetView workbookViewId="0">
      <selection activeCell="S9" sqref="S9"/>
    </sheetView>
  </sheetViews>
  <sheetFormatPr defaultColWidth="9.140625" defaultRowHeight="15" x14ac:dyDescent="0.25"/>
  <cols>
    <col min="1" max="1" width="4.7109375" customWidth="1"/>
    <col min="2" max="2" width="26.85546875" bestFit="1" customWidth="1"/>
    <col min="3" max="3" width="3" bestFit="1" customWidth="1"/>
    <col min="4" max="4" width="22.28515625" bestFit="1" customWidth="1"/>
    <col min="5" max="5" width="15" bestFit="1" customWidth="1"/>
    <col min="6" max="6" width="13.85546875" bestFit="1" customWidth="1"/>
    <col min="7" max="7" width="15.7109375" bestFit="1" customWidth="1"/>
    <col min="8" max="8" width="13.140625" bestFit="1" customWidth="1"/>
    <col min="9" max="9" width="7.5703125" bestFit="1" customWidth="1"/>
    <col min="10" max="10" width="10.140625" bestFit="1" customWidth="1"/>
    <col min="11" max="11" width="7.5703125" bestFit="1" customWidth="1"/>
    <col min="12" max="12" width="13.140625" bestFit="1" customWidth="1"/>
    <col min="13" max="13" width="7.5703125" bestFit="1" customWidth="1"/>
    <col min="14" max="14" width="10.140625" bestFit="1" customWidth="1"/>
    <col min="15" max="15" width="7.5703125" bestFit="1" customWidth="1"/>
    <col min="16" max="16" width="11.5703125" bestFit="1" customWidth="1"/>
    <col min="17" max="17" width="9.85546875" customWidth="1"/>
    <col min="18" max="18" width="14.140625" bestFit="1" customWidth="1"/>
    <col min="19" max="19" width="13.85546875" bestFit="1" customWidth="1"/>
  </cols>
  <sheetData>
    <row r="1" spans="2:20" ht="15.75" thickBot="1" x14ac:dyDescent="0.3"/>
    <row r="2" spans="2:20" x14ac:dyDescent="0.25">
      <c r="B2" s="42" t="s">
        <v>0</v>
      </c>
      <c r="C2" s="34" t="s">
        <v>1</v>
      </c>
      <c r="D2" s="36"/>
      <c r="E2" s="37" t="s">
        <v>64</v>
      </c>
      <c r="F2" s="37" t="s">
        <v>40</v>
      </c>
      <c r="G2" s="37" t="s">
        <v>62</v>
      </c>
      <c r="H2" s="34" t="s">
        <v>2</v>
      </c>
      <c r="I2" s="35"/>
      <c r="J2" s="35"/>
      <c r="K2" s="36"/>
      <c r="L2" s="34" t="s">
        <v>3</v>
      </c>
      <c r="M2" s="35"/>
      <c r="N2" s="35"/>
      <c r="O2" s="36"/>
    </row>
    <row r="3" spans="2:20" ht="45" customHeight="1" thickBot="1" x14ac:dyDescent="0.3">
      <c r="B3" s="43"/>
      <c r="C3" s="40"/>
      <c r="D3" s="41"/>
      <c r="E3" s="44"/>
      <c r="F3" s="44"/>
      <c r="G3" s="38"/>
      <c r="H3" s="3" t="s">
        <v>41</v>
      </c>
      <c r="I3" s="4" t="s">
        <v>43</v>
      </c>
      <c r="J3" s="4" t="s">
        <v>42</v>
      </c>
      <c r="K3" s="5" t="s">
        <v>43</v>
      </c>
      <c r="L3" s="3" t="s">
        <v>41</v>
      </c>
      <c r="M3" s="4" t="s">
        <v>43</v>
      </c>
      <c r="N3" s="4" t="s">
        <v>42</v>
      </c>
      <c r="O3" s="5" t="s">
        <v>43</v>
      </c>
    </row>
    <row r="4" spans="2:20" x14ac:dyDescent="0.25">
      <c r="B4" s="39" t="s">
        <v>4</v>
      </c>
      <c r="C4" s="16">
        <v>4</v>
      </c>
      <c r="D4" s="17" t="s">
        <v>14</v>
      </c>
      <c r="E4" s="18">
        <v>50000</v>
      </c>
      <c r="F4" s="18">
        <v>1.2</v>
      </c>
      <c r="G4" s="19">
        <v>0.84</v>
      </c>
      <c r="H4" s="19">
        <v>140</v>
      </c>
      <c r="I4" s="24">
        <f>(H4*$S$4)/SQRT(1/(1/$F4+1/$S$9)*$E4)*1000</f>
        <v>1158.7006207391003</v>
      </c>
      <c r="J4" s="20">
        <v>150</v>
      </c>
      <c r="K4" s="24">
        <f>(J4)/SQRT(1/(1/$F4+1/$S$9)*$E4)*1000</f>
        <v>620.73247539594661</v>
      </c>
      <c r="L4" s="19">
        <f>H4*2</f>
        <v>280</v>
      </c>
      <c r="M4" s="24">
        <f>(L4*$S$4)/SQRT(1/(1/$F4+1/$S$9)*$E4)*1000</f>
        <v>2317.4012414782005</v>
      </c>
      <c r="N4" s="20">
        <f>J4*2</f>
        <v>300</v>
      </c>
      <c r="O4" s="27">
        <f>(N4)/SQRT(1/(1/$F4+1/$S$9)*$E4)*1000</f>
        <v>1241.4649507918932</v>
      </c>
      <c r="P4" s="31"/>
      <c r="Q4" s="22">
        <f>2*G4/((O4/1000)^2)</f>
        <v>1.0900347810577007</v>
      </c>
      <c r="R4" s="21" t="s">
        <v>44</v>
      </c>
      <c r="S4" s="30">
        <v>2</v>
      </c>
      <c r="T4" t="s">
        <v>46</v>
      </c>
    </row>
    <row r="5" spans="2:20" x14ac:dyDescent="0.25">
      <c r="B5" s="32"/>
      <c r="C5" s="13">
        <v>5</v>
      </c>
      <c r="D5" s="7" t="s">
        <v>15</v>
      </c>
      <c r="E5" s="11">
        <v>50000</v>
      </c>
      <c r="F5" s="11">
        <v>1.2</v>
      </c>
      <c r="G5" s="6">
        <v>0.84</v>
      </c>
      <c r="H5" s="6">
        <v>210</v>
      </c>
      <c r="I5" s="25">
        <f t="shared" ref="I5:I29" si="0">(H5*$S$4)/SQRT(1/(1/$F5+1/$S$9)*$E5)*1000</f>
        <v>1738.0509311086503</v>
      </c>
      <c r="J5" s="2">
        <v>150</v>
      </c>
      <c r="K5" s="25">
        <f t="shared" ref="K5:K29" si="1">(J5)/SQRT(1/(1/$F5+1/$S$9)*$E5)*1000</f>
        <v>620.73247539594661</v>
      </c>
      <c r="L5" s="6">
        <f t="shared" ref="L5:L29" si="2">H5*2</f>
        <v>420</v>
      </c>
      <c r="M5" s="25">
        <f t="shared" ref="M5:M29" si="3">(L5*$S$4)/SQRT(1/(1/$F5+1/$S$9)*$E5)*1000</f>
        <v>3476.1018622173005</v>
      </c>
      <c r="N5" s="2">
        <f t="shared" ref="N5:N29" si="4">J5*2</f>
        <v>300</v>
      </c>
      <c r="O5" s="28">
        <f t="shared" ref="O5:O29" si="5">(N5)/SQRT(1/(1/$F5+1/$S$9)*$E5)*1000</f>
        <v>1241.4649507918932</v>
      </c>
      <c r="P5" s="31"/>
      <c r="Q5" s="22">
        <f t="shared" ref="Q5:Q29" si="6">2*G5/((O5/1000)^2)</f>
        <v>1.0900347810577007</v>
      </c>
      <c r="R5" s="21" t="s">
        <v>45</v>
      </c>
      <c r="S5" s="30">
        <v>20</v>
      </c>
      <c r="T5" t="s">
        <v>47</v>
      </c>
    </row>
    <row r="6" spans="2:20" x14ac:dyDescent="0.25">
      <c r="B6" s="32" t="s">
        <v>5</v>
      </c>
      <c r="C6" s="13">
        <v>6</v>
      </c>
      <c r="D6" s="7" t="s">
        <v>16</v>
      </c>
      <c r="E6" s="11">
        <v>35000</v>
      </c>
      <c r="F6" s="11">
        <v>40</v>
      </c>
      <c r="G6" s="6">
        <v>2.5</v>
      </c>
      <c r="H6" s="6">
        <v>160</v>
      </c>
      <c r="I6" s="25">
        <f t="shared" si="0"/>
        <v>374.3881133258206</v>
      </c>
      <c r="J6" s="2">
        <v>210</v>
      </c>
      <c r="K6" s="25">
        <f t="shared" si="1"/>
        <v>245.69219937006977</v>
      </c>
      <c r="L6" s="6">
        <f t="shared" si="2"/>
        <v>320</v>
      </c>
      <c r="M6" s="25">
        <f t="shared" si="3"/>
        <v>748.7762266516412</v>
      </c>
      <c r="N6" s="2">
        <f t="shared" si="4"/>
        <v>420</v>
      </c>
      <c r="O6" s="28">
        <f t="shared" si="5"/>
        <v>491.38439874013955</v>
      </c>
      <c r="P6" s="31"/>
      <c r="Q6" s="22">
        <f t="shared" si="6"/>
        <v>20.707481258334795</v>
      </c>
      <c r="R6" s="21" t="s">
        <v>48</v>
      </c>
      <c r="S6" s="30" t="s">
        <v>50</v>
      </c>
    </row>
    <row r="7" spans="2:20" x14ac:dyDescent="0.25">
      <c r="B7" s="32"/>
      <c r="C7" s="13">
        <v>7</v>
      </c>
      <c r="D7" s="7" t="s">
        <v>17</v>
      </c>
      <c r="E7" s="11">
        <v>35000</v>
      </c>
      <c r="F7" s="11">
        <v>40</v>
      </c>
      <c r="G7" s="6">
        <v>2.5</v>
      </c>
      <c r="H7" s="6">
        <v>210</v>
      </c>
      <c r="I7" s="25">
        <f t="shared" si="0"/>
        <v>491.38439874013955</v>
      </c>
      <c r="J7" s="2">
        <v>210</v>
      </c>
      <c r="K7" s="25">
        <f t="shared" si="1"/>
        <v>245.69219937006977</v>
      </c>
      <c r="L7" s="6">
        <f t="shared" si="2"/>
        <v>420</v>
      </c>
      <c r="M7" s="25">
        <f t="shared" si="3"/>
        <v>982.76879748027909</v>
      </c>
      <c r="N7" s="2">
        <f t="shared" si="4"/>
        <v>420</v>
      </c>
      <c r="O7" s="28">
        <f t="shared" si="5"/>
        <v>491.38439874013955</v>
      </c>
      <c r="P7" s="31"/>
      <c r="Q7" s="22">
        <f t="shared" si="6"/>
        <v>20.707481258334795</v>
      </c>
      <c r="R7" s="21" t="s">
        <v>49</v>
      </c>
      <c r="S7" s="30" t="s">
        <v>52</v>
      </c>
    </row>
    <row r="8" spans="2:20" x14ac:dyDescent="0.25">
      <c r="B8" s="32" t="s">
        <v>6</v>
      </c>
      <c r="C8" s="13">
        <v>8</v>
      </c>
      <c r="D8" s="7" t="s">
        <v>18</v>
      </c>
      <c r="E8" s="11">
        <v>25000</v>
      </c>
      <c r="F8" s="11">
        <v>40</v>
      </c>
      <c r="G8" s="6">
        <v>1.6</v>
      </c>
      <c r="H8" s="6">
        <v>120</v>
      </c>
      <c r="I8" s="25">
        <f t="shared" si="0"/>
        <v>332.23649224195429</v>
      </c>
      <c r="J8" s="2">
        <v>140</v>
      </c>
      <c r="K8" s="25">
        <f t="shared" si="1"/>
        <v>193.80462047447332</v>
      </c>
      <c r="L8" s="6">
        <f t="shared" si="2"/>
        <v>240</v>
      </c>
      <c r="M8" s="25">
        <f t="shared" si="3"/>
        <v>664.47298448390859</v>
      </c>
      <c r="N8" s="2">
        <f t="shared" si="4"/>
        <v>280</v>
      </c>
      <c r="O8" s="28">
        <f t="shared" si="5"/>
        <v>387.60924094894665</v>
      </c>
      <c r="P8" s="31"/>
      <c r="Q8" s="22">
        <f t="shared" si="6"/>
        <v>21.299123580001506</v>
      </c>
    </row>
    <row r="9" spans="2:20" x14ac:dyDescent="0.25">
      <c r="B9" s="32"/>
      <c r="C9" s="13">
        <v>9</v>
      </c>
      <c r="D9" s="7" t="s">
        <v>19</v>
      </c>
      <c r="E9" s="11">
        <v>25000</v>
      </c>
      <c r="F9" s="11">
        <v>40</v>
      </c>
      <c r="G9" s="6">
        <v>1.6</v>
      </c>
      <c r="H9" s="6">
        <v>170</v>
      </c>
      <c r="I9" s="25">
        <f t="shared" si="0"/>
        <v>470.66836400943521</v>
      </c>
      <c r="J9" s="2">
        <v>140</v>
      </c>
      <c r="K9" s="25">
        <f t="shared" si="1"/>
        <v>193.80462047447332</v>
      </c>
      <c r="L9" s="6">
        <f t="shared" si="2"/>
        <v>340</v>
      </c>
      <c r="M9" s="25">
        <f t="shared" si="3"/>
        <v>941.33672801887042</v>
      </c>
      <c r="N9" s="2">
        <f t="shared" si="4"/>
        <v>280</v>
      </c>
      <c r="O9" s="28">
        <f t="shared" si="5"/>
        <v>387.60924094894665</v>
      </c>
      <c r="P9" s="31"/>
      <c r="Q9" s="22">
        <f t="shared" si="6"/>
        <v>21.299123580001506</v>
      </c>
      <c r="R9" s="21" t="s">
        <v>61</v>
      </c>
      <c r="S9" s="23">
        <f>INDEX(Robots!D2:E10,MATCH(Sheet1!S6,Robots!B2:B10,0),MATCH(Sheet1!S7,Robots!D1:E1,0))/2+S5</f>
        <v>43.652000000000001</v>
      </c>
      <c r="T9" t="s">
        <v>47</v>
      </c>
    </row>
    <row r="10" spans="2:20" x14ac:dyDescent="0.25">
      <c r="B10" s="15" t="s">
        <v>7</v>
      </c>
      <c r="C10" s="13">
        <v>10</v>
      </c>
      <c r="D10" s="7" t="s">
        <v>20</v>
      </c>
      <c r="E10" s="11">
        <v>10000</v>
      </c>
      <c r="F10" s="11">
        <v>40</v>
      </c>
      <c r="G10" s="6">
        <v>2.4</v>
      </c>
      <c r="H10" s="6">
        <v>140</v>
      </c>
      <c r="I10" s="25">
        <f t="shared" si="0"/>
        <v>612.86402176383831</v>
      </c>
      <c r="J10" s="2">
        <v>110</v>
      </c>
      <c r="K10" s="25">
        <f t="shared" si="1"/>
        <v>240.76800855007934</v>
      </c>
      <c r="L10" s="6">
        <f t="shared" si="2"/>
        <v>280</v>
      </c>
      <c r="M10" s="25">
        <f t="shared" si="3"/>
        <v>1225.7280435276766</v>
      </c>
      <c r="N10" s="2">
        <f t="shared" si="4"/>
        <v>220</v>
      </c>
      <c r="O10" s="28">
        <f t="shared" si="5"/>
        <v>481.53601710015869</v>
      </c>
      <c r="P10" s="31"/>
      <c r="Q10" s="22">
        <f t="shared" si="6"/>
        <v>20.700635809984931</v>
      </c>
    </row>
    <row r="11" spans="2:20" x14ac:dyDescent="0.25">
      <c r="B11" s="15" t="s">
        <v>8</v>
      </c>
      <c r="C11" s="13">
        <v>11</v>
      </c>
      <c r="D11" s="7" t="s">
        <v>21</v>
      </c>
      <c r="E11" s="11">
        <v>25000</v>
      </c>
      <c r="F11" s="11">
        <v>40</v>
      </c>
      <c r="G11" s="6">
        <v>2.6</v>
      </c>
      <c r="H11" s="6">
        <v>210</v>
      </c>
      <c r="I11" s="25">
        <f t="shared" si="0"/>
        <v>581.41386142342003</v>
      </c>
      <c r="J11" s="2">
        <v>180</v>
      </c>
      <c r="K11" s="25">
        <f t="shared" si="1"/>
        <v>249.17736918146571</v>
      </c>
      <c r="L11" s="6">
        <f t="shared" si="2"/>
        <v>420</v>
      </c>
      <c r="M11" s="25">
        <f t="shared" si="3"/>
        <v>1162.8277228468401</v>
      </c>
      <c r="N11" s="2">
        <f t="shared" si="4"/>
        <v>360</v>
      </c>
      <c r="O11" s="28">
        <f t="shared" si="5"/>
        <v>498.35473836293141</v>
      </c>
      <c r="P11" s="31"/>
      <c r="Q11" s="22">
        <f t="shared" si="6"/>
        <v>20.937564383427404</v>
      </c>
    </row>
    <row r="12" spans="2:20" x14ac:dyDescent="0.25">
      <c r="B12" s="32" t="s">
        <v>9</v>
      </c>
      <c r="C12" s="13">
        <v>12</v>
      </c>
      <c r="D12" s="7" t="s">
        <v>22</v>
      </c>
      <c r="E12" s="11">
        <v>30000</v>
      </c>
      <c r="F12" s="11">
        <v>3</v>
      </c>
      <c r="G12" s="6">
        <v>1.5</v>
      </c>
      <c r="H12" s="6">
        <v>190</v>
      </c>
      <c r="I12" s="25">
        <f t="shared" si="0"/>
        <v>1309.4695445106995</v>
      </c>
      <c r="J12" s="2">
        <v>150</v>
      </c>
      <c r="K12" s="25">
        <f t="shared" si="1"/>
        <v>516.89587283317087</v>
      </c>
      <c r="L12" s="6">
        <f t="shared" si="2"/>
        <v>380</v>
      </c>
      <c r="M12" s="25">
        <f t="shared" si="3"/>
        <v>2618.939089021399</v>
      </c>
      <c r="N12" s="2">
        <f t="shared" si="4"/>
        <v>300</v>
      </c>
      <c r="O12" s="28">
        <f t="shared" si="5"/>
        <v>1033.7917456663417</v>
      </c>
      <c r="P12" s="31"/>
      <c r="Q12" s="22">
        <f t="shared" si="6"/>
        <v>2.8070822258424077</v>
      </c>
    </row>
    <row r="13" spans="2:20" x14ac:dyDescent="0.25">
      <c r="B13" s="32"/>
      <c r="C13" s="13">
        <v>13</v>
      </c>
      <c r="D13" s="7" t="s">
        <v>23</v>
      </c>
      <c r="E13" s="11">
        <v>30000</v>
      </c>
      <c r="F13" s="11">
        <v>3</v>
      </c>
      <c r="G13" s="6">
        <v>1.5</v>
      </c>
      <c r="H13" s="6">
        <v>220</v>
      </c>
      <c r="I13" s="25">
        <f t="shared" si="0"/>
        <v>1516.2278936439677</v>
      </c>
      <c r="J13" s="2">
        <v>150</v>
      </c>
      <c r="K13" s="25">
        <f t="shared" si="1"/>
        <v>516.89587283317087</v>
      </c>
      <c r="L13" s="6">
        <f t="shared" si="2"/>
        <v>440</v>
      </c>
      <c r="M13" s="25">
        <f t="shared" si="3"/>
        <v>3032.4557872879354</v>
      </c>
      <c r="N13" s="2">
        <f t="shared" si="4"/>
        <v>300</v>
      </c>
      <c r="O13" s="28">
        <f t="shared" si="5"/>
        <v>1033.7917456663417</v>
      </c>
      <c r="P13" s="31"/>
      <c r="Q13" s="22">
        <f t="shared" si="6"/>
        <v>2.8070822258424077</v>
      </c>
    </row>
    <row r="14" spans="2:20" x14ac:dyDescent="0.25">
      <c r="B14" s="32" t="s">
        <v>10</v>
      </c>
      <c r="C14" s="13">
        <v>14</v>
      </c>
      <c r="D14" s="7" t="s">
        <v>24</v>
      </c>
      <c r="E14" s="11">
        <v>40000</v>
      </c>
      <c r="F14" s="11">
        <v>2</v>
      </c>
      <c r="G14" s="6">
        <v>1.3</v>
      </c>
      <c r="H14" s="6">
        <v>190</v>
      </c>
      <c r="I14" s="25">
        <f t="shared" si="0"/>
        <v>1373.9357818571657</v>
      </c>
      <c r="J14" s="2">
        <v>160</v>
      </c>
      <c r="K14" s="25">
        <f t="shared" si="1"/>
        <v>578.49927657143814</v>
      </c>
      <c r="L14" s="6">
        <f t="shared" si="2"/>
        <v>380</v>
      </c>
      <c r="M14" s="25">
        <f t="shared" si="3"/>
        <v>2747.8715637143314</v>
      </c>
      <c r="N14" s="2">
        <f t="shared" si="4"/>
        <v>320</v>
      </c>
      <c r="O14" s="28">
        <f t="shared" si="5"/>
        <v>1156.9985531428763</v>
      </c>
      <c r="P14" s="31"/>
      <c r="Q14" s="22">
        <f t="shared" si="6"/>
        <v>1.9422615657583455</v>
      </c>
    </row>
    <row r="15" spans="2:20" x14ac:dyDescent="0.25">
      <c r="B15" s="32"/>
      <c r="C15" s="13">
        <v>15</v>
      </c>
      <c r="D15" s="7" t="s">
        <v>25</v>
      </c>
      <c r="E15" s="11">
        <v>40000</v>
      </c>
      <c r="F15" s="11">
        <v>2</v>
      </c>
      <c r="G15" s="6">
        <v>1.3</v>
      </c>
      <c r="H15" s="6">
        <v>180</v>
      </c>
      <c r="I15" s="25">
        <f t="shared" si="0"/>
        <v>1301.6233722857357</v>
      </c>
      <c r="J15" s="2">
        <v>160</v>
      </c>
      <c r="K15" s="25">
        <f t="shared" si="1"/>
        <v>578.49927657143814</v>
      </c>
      <c r="L15" s="6">
        <f t="shared" si="2"/>
        <v>360</v>
      </c>
      <c r="M15" s="25">
        <f t="shared" si="3"/>
        <v>2603.2467445714715</v>
      </c>
      <c r="N15" s="2">
        <f t="shared" si="4"/>
        <v>320</v>
      </c>
      <c r="O15" s="28">
        <f t="shared" si="5"/>
        <v>1156.9985531428763</v>
      </c>
      <c r="P15" s="31"/>
      <c r="Q15" s="22">
        <f t="shared" si="6"/>
        <v>1.9422615657583455</v>
      </c>
    </row>
    <row r="16" spans="2:20" x14ac:dyDescent="0.25">
      <c r="B16" s="32"/>
      <c r="C16" s="13">
        <v>16</v>
      </c>
      <c r="D16" s="7" t="s">
        <v>26</v>
      </c>
      <c r="E16" s="11">
        <v>40000</v>
      </c>
      <c r="F16" s="11">
        <v>2</v>
      </c>
      <c r="G16" s="6">
        <v>1.3</v>
      </c>
      <c r="H16" s="6">
        <v>180</v>
      </c>
      <c r="I16" s="25">
        <f t="shared" si="0"/>
        <v>1301.6233722857357</v>
      </c>
      <c r="J16" s="2">
        <v>160</v>
      </c>
      <c r="K16" s="25">
        <f t="shared" si="1"/>
        <v>578.49927657143814</v>
      </c>
      <c r="L16" s="6">
        <f t="shared" si="2"/>
        <v>360</v>
      </c>
      <c r="M16" s="25">
        <f t="shared" si="3"/>
        <v>2603.2467445714715</v>
      </c>
      <c r="N16" s="2">
        <f t="shared" si="4"/>
        <v>320</v>
      </c>
      <c r="O16" s="28">
        <f t="shared" si="5"/>
        <v>1156.9985531428763</v>
      </c>
      <c r="P16" s="31"/>
      <c r="Q16" s="22">
        <f t="shared" si="6"/>
        <v>1.9422615657583455</v>
      </c>
    </row>
    <row r="17" spans="2:17" x14ac:dyDescent="0.25">
      <c r="B17" s="32" t="s">
        <v>11</v>
      </c>
      <c r="C17" s="13">
        <v>17</v>
      </c>
      <c r="D17" s="7" t="s">
        <v>27</v>
      </c>
      <c r="E17" s="11">
        <v>75000</v>
      </c>
      <c r="F17" s="11">
        <v>0.6</v>
      </c>
      <c r="G17" s="6">
        <v>0.49</v>
      </c>
      <c r="H17" s="6">
        <v>300</v>
      </c>
      <c r="I17" s="25">
        <f t="shared" si="0"/>
        <v>2847.7992551183415</v>
      </c>
      <c r="J17" s="2">
        <v>140</v>
      </c>
      <c r="K17" s="25">
        <f t="shared" si="1"/>
        <v>664.48649286094633</v>
      </c>
      <c r="L17" s="6">
        <f t="shared" si="2"/>
        <v>600</v>
      </c>
      <c r="M17" s="25">
        <f t="shared" si="3"/>
        <v>5695.5985102366831</v>
      </c>
      <c r="N17" s="2">
        <f t="shared" si="4"/>
        <v>280</v>
      </c>
      <c r="O17" s="28">
        <f t="shared" si="5"/>
        <v>1328.9729857218927</v>
      </c>
      <c r="P17" s="31"/>
      <c r="Q17" s="22">
        <f t="shared" si="6"/>
        <v>0.55487322606887823</v>
      </c>
    </row>
    <row r="18" spans="2:17" x14ac:dyDescent="0.25">
      <c r="B18" s="32"/>
      <c r="C18" s="13">
        <v>18</v>
      </c>
      <c r="D18" s="7" t="s">
        <v>28</v>
      </c>
      <c r="E18" s="11">
        <v>75000</v>
      </c>
      <c r="F18" s="11">
        <v>0.6</v>
      </c>
      <c r="G18" s="6">
        <v>0.49</v>
      </c>
      <c r="H18" s="6">
        <v>270</v>
      </c>
      <c r="I18" s="25">
        <f t="shared" si="0"/>
        <v>2563.0193296065072</v>
      </c>
      <c r="J18" s="2">
        <v>140</v>
      </c>
      <c r="K18" s="25">
        <f t="shared" si="1"/>
        <v>664.48649286094633</v>
      </c>
      <c r="L18" s="6">
        <f t="shared" si="2"/>
        <v>540</v>
      </c>
      <c r="M18" s="25">
        <f t="shared" si="3"/>
        <v>5126.0386592130144</v>
      </c>
      <c r="N18" s="2">
        <f t="shared" si="4"/>
        <v>280</v>
      </c>
      <c r="O18" s="28">
        <f t="shared" si="5"/>
        <v>1328.9729857218927</v>
      </c>
      <c r="P18" s="31"/>
      <c r="Q18" s="22">
        <f>2*G18/((O18/1000)^2)</f>
        <v>0.55487322606887823</v>
      </c>
    </row>
    <row r="19" spans="2:17" x14ac:dyDescent="0.25">
      <c r="B19" s="32"/>
      <c r="C19" s="13">
        <v>19</v>
      </c>
      <c r="D19" s="7" t="s">
        <v>29</v>
      </c>
      <c r="E19" s="11">
        <v>75000</v>
      </c>
      <c r="F19" s="11">
        <v>0.6</v>
      </c>
      <c r="G19" s="6">
        <v>0.49</v>
      </c>
      <c r="H19" s="6">
        <v>280</v>
      </c>
      <c r="I19" s="25">
        <f t="shared" si="0"/>
        <v>2657.9459714437853</v>
      </c>
      <c r="J19" s="2">
        <v>140</v>
      </c>
      <c r="K19" s="25">
        <f t="shared" si="1"/>
        <v>664.48649286094633</v>
      </c>
      <c r="L19" s="6">
        <f t="shared" si="2"/>
        <v>560</v>
      </c>
      <c r="M19" s="25">
        <f t="shared" si="3"/>
        <v>5315.8919428875706</v>
      </c>
      <c r="N19" s="2">
        <f t="shared" si="4"/>
        <v>280</v>
      </c>
      <c r="O19" s="28">
        <f t="shared" si="5"/>
        <v>1328.9729857218927</v>
      </c>
      <c r="P19" s="31"/>
      <c r="Q19" s="22">
        <f t="shared" si="6"/>
        <v>0.55487322606887823</v>
      </c>
    </row>
    <row r="20" spans="2:17" x14ac:dyDescent="0.25">
      <c r="B20" s="32"/>
      <c r="C20" s="13">
        <v>20</v>
      </c>
      <c r="D20" s="7" t="s">
        <v>30</v>
      </c>
      <c r="E20" s="11">
        <v>75000</v>
      </c>
      <c r="F20" s="11">
        <v>0.6</v>
      </c>
      <c r="G20" s="6">
        <v>0.49</v>
      </c>
      <c r="H20" s="6">
        <v>220</v>
      </c>
      <c r="I20" s="25">
        <f t="shared" si="0"/>
        <v>2088.3861204201166</v>
      </c>
      <c r="J20" s="2">
        <v>140</v>
      </c>
      <c r="K20" s="25">
        <f t="shared" si="1"/>
        <v>664.48649286094633</v>
      </c>
      <c r="L20" s="6">
        <f t="shared" si="2"/>
        <v>440</v>
      </c>
      <c r="M20" s="25">
        <f t="shared" si="3"/>
        <v>4176.7722408402333</v>
      </c>
      <c r="N20" s="2">
        <f t="shared" si="4"/>
        <v>280</v>
      </c>
      <c r="O20" s="28">
        <f t="shared" si="5"/>
        <v>1328.9729857218927</v>
      </c>
      <c r="P20" s="31"/>
      <c r="Q20" s="22">
        <f t="shared" si="6"/>
        <v>0.55487322606887823</v>
      </c>
    </row>
    <row r="21" spans="2:17" x14ac:dyDescent="0.25">
      <c r="B21" s="32"/>
      <c r="C21" s="13">
        <v>21</v>
      </c>
      <c r="D21" s="7" t="s">
        <v>31</v>
      </c>
      <c r="E21" s="11">
        <v>75000</v>
      </c>
      <c r="F21" s="11">
        <v>0.6</v>
      </c>
      <c r="G21" s="6">
        <v>0.49</v>
      </c>
      <c r="H21" s="6">
        <v>200</v>
      </c>
      <c r="I21" s="25">
        <f t="shared" si="0"/>
        <v>1898.5328367455609</v>
      </c>
      <c r="J21" s="2">
        <v>140</v>
      </c>
      <c r="K21" s="25">
        <f t="shared" si="1"/>
        <v>664.48649286094633</v>
      </c>
      <c r="L21" s="6">
        <f t="shared" si="2"/>
        <v>400</v>
      </c>
      <c r="M21" s="25">
        <f t="shared" si="3"/>
        <v>3797.0656734911217</v>
      </c>
      <c r="N21" s="2">
        <f t="shared" si="4"/>
        <v>280</v>
      </c>
      <c r="O21" s="28">
        <f t="shared" si="5"/>
        <v>1328.9729857218927</v>
      </c>
      <c r="P21" s="31"/>
      <c r="Q21" s="22">
        <f t="shared" si="6"/>
        <v>0.55487322606887823</v>
      </c>
    </row>
    <row r="22" spans="2:17" x14ac:dyDescent="0.25">
      <c r="B22" s="32"/>
      <c r="C22" s="13">
        <v>22</v>
      </c>
      <c r="D22" s="7" t="s">
        <v>32</v>
      </c>
      <c r="E22" s="11">
        <v>75000</v>
      </c>
      <c r="F22" s="11">
        <v>0.6</v>
      </c>
      <c r="G22" s="6">
        <v>0.49</v>
      </c>
      <c r="H22" s="6">
        <v>260</v>
      </c>
      <c r="I22" s="25">
        <f t="shared" si="0"/>
        <v>2468.0926877692291</v>
      </c>
      <c r="J22" s="2">
        <v>140</v>
      </c>
      <c r="K22" s="25">
        <f t="shared" si="1"/>
        <v>664.48649286094633</v>
      </c>
      <c r="L22" s="6">
        <f t="shared" si="2"/>
        <v>520</v>
      </c>
      <c r="M22" s="25">
        <f t="shared" si="3"/>
        <v>4936.1853755384582</v>
      </c>
      <c r="N22" s="2">
        <f t="shared" si="4"/>
        <v>280</v>
      </c>
      <c r="O22" s="28">
        <f t="shared" si="5"/>
        <v>1328.9729857218927</v>
      </c>
      <c r="P22" s="31"/>
      <c r="Q22" s="22">
        <f t="shared" si="6"/>
        <v>0.55487322606887823</v>
      </c>
    </row>
    <row r="23" spans="2:17" x14ac:dyDescent="0.25">
      <c r="B23" s="32"/>
      <c r="C23" s="13">
        <v>23</v>
      </c>
      <c r="D23" s="7" t="s">
        <v>33</v>
      </c>
      <c r="E23" s="11">
        <v>75000</v>
      </c>
      <c r="F23" s="11">
        <v>0.6</v>
      </c>
      <c r="G23" s="6">
        <v>0.49</v>
      </c>
      <c r="H23" s="6">
        <v>260</v>
      </c>
      <c r="I23" s="25">
        <f t="shared" si="0"/>
        <v>2468.0926877692291</v>
      </c>
      <c r="J23" s="2">
        <v>140</v>
      </c>
      <c r="K23" s="25">
        <f t="shared" si="1"/>
        <v>664.48649286094633</v>
      </c>
      <c r="L23" s="6">
        <f t="shared" si="2"/>
        <v>520</v>
      </c>
      <c r="M23" s="25">
        <f t="shared" si="3"/>
        <v>4936.1853755384582</v>
      </c>
      <c r="N23" s="2">
        <f t="shared" si="4"/>
        <v>280</v>
      </c>
      <c r="O23" s="28">
        <f t="shared" si="5"/>
        <v>1328.9729857218927</v>
      </c>
      <c r="P23" s="31"/>
      <c r="Q23" s="22">
        <f t="shared" si="6"/>
        <v>0.55487322606887823</v>
      </c>
    </row>
    <row r="24" spans="2:17" x14ac:dyDescent="0.25">
      <c r="B24" s="32"/>
      <c r="C24" s="13">
        <v>24</v>
      </c>
      <c r="D24" s="7" t="s">
        <v>34</v>
      </c>
      <c r="E24" s="11">
        <v>75000</v>
      </c>
      <c r="F24" s="11">
        <v>0.6</v>
      </c>
      <c r="G24" s="6">
        <v>0.49</v>
      </c>
      <c r="H24" s="6">
        <v>200</v>
      </c>
      <c r="I24" s="25">
        <f t="shared" si="0"/>
        <v>1898.5328367455609</v>
      </c>
      <c r="J24" s="2">
        <v>140</v>
      </c>
      <c r="K24" s="25">
        <f t="shared" si="1"/>
        <v>664.48649286094633</v>
      </c>
      <c r="L24" s="6">
        <f t="shared" si="2"/>
        <v>400</v>
      </c>
      <c r="M24" s="25">
        <f t="shared" si="3"/>
        <v>3797.0656734911217</v>
      </c>
      <c r="N24" s="2">
        <f t="shared" si="4"/>
        <v>280</v>
      </c>
      <c r="O24" s="28">
        <f t="shared" si="5"/>
        <v>1328.9729857218927</v>
      </c>
      <c r="P24" s="31"/>
      <c r="Q24" s="22">
        <f t="shared" si="6"/>
        <v>0.55487322606887823</v>
      </c>
    </row>
    <row r="25" spans="2:17" x14ac:dyDescent="0.25">
      <c r="B25" s="32"/>
      <c r="C25" s="13">
        <v>25</v>
      </c>
      <c r="D25" s="7" t="s">
        <v>35</v>
      </c>
      <c r="E25" s="11">
        <v>75000</v>
      </c>
      <c r="F25" s="11">
        <v>0.6</v>
      </c>
      <c r="G25" s="6">
        <v>0.49</v>
      </c>
      <c r="H25" s="6">
        <v>190</v>
      </c>
      <c r="I25" s="25">
        <f t="shared" si="0"/>
        <v>1803.606194908283</v>
      </c>
      <c r="J25" s="2">
        <v>140</v>
      </c>
      <c r="K25" s="25">
        <f t="shared" si="1"/>
        <v>664.48649286094633</v>
      </c>
      <c r="L25" s="6">
        <f t="shared" si="2"/>
        <v>380</v>
      </c>
      <c r="M25" s="25">
        <f t="shared" si="3"/>
        <v>3607.212389816566</v>
      </c>
      <c r="N25" s="2">
        <f t="shared" si="4"/>
        <v>280</v>
      </c>
      <c r="O25" s="28">
        <f t="shared" si="5"/>
        <v>1328.9729857218927</v>
      </c>
      <c r="P25" s="31"/>
      <c r="Q25" s="22">
        <f t="shared" si="6"/>
        <v>0.55487322606887823</v>
      </c>
    </row>
    <row r="26" spans="2:17" x14ac:dyDescent="0.25">
      <c r="B26" s="32" t="s">
        <v>12</v>
      </c>
      <c r="C26" s="13">
        <v>26</v>
      </c>
      <c r="D26" s="7" t="s">
        <v>36</v>
      </c>
      <c r="E26" s="11">
        <v>50000</v>
      </c>
      <c r="F26" s="11">
        <v>75</v>
      </c>
      <c r="G26" s="6">
        <v>1.9</v>
      </c>
      <c r="H26" s="6">
        <v>250</v>
      </c>
      <c r="I26" s="25">
        <f t="shared" si="0"/>
        <v>425.68645230940842</v>
      </c>
      <c r="J26" s="2">
        <v>220</v>
      </c>
      <c r="K26" s="25">
        <f t="shared" si="1"/>
        <v>187.30203901613973</v>
      </c>
      <c r="L26" s="6">
        <f t="shared" si="2"/>
        <v>500</v>
      </c>
      <c r="M26" s="25">
        <f t="shared" si="3"/>
        <v>851.37290461881685</v>
      </c>
      <c r="N26" s="2">
        <f t="shared" si="4"/>
        <v>440</v>
      </c>
      <c r="O26" s="28">
        <f t="shared" si="5"/>
        <v>374.60407803227946</v>
      </c>
      <c r="P26" s="31"/>
      <c r="Q26" s="22">
        <f t="shared" si="6"/>
        <v>27.07937240177052</v>
      </c>
    </row>
    <row r="27" spans="2:17" x14ac:dyDescent="0.25">
      <c r="B27" s="32"/>
      <c r="C27" s="13">
        <v>27</v>
      </c>
      <c r="D27" s="7" t="s">
        <v>37</v>
      </c>
      <c r="E27" s="11">
        <v>50000</v>
      </c>
      <c r="F27" s="11">
        <v>75</v>
      </c>
      <c r="G27" s="6">
        <v>1.9</v>
      </c>
      <c r="H27" s="6">
        <v>220</v>
      </c>
      <c r="I27" s="25">
        <f t="shared" si="0"/>
        <v>374.60407803227946</v>
      </c>
      <c r="J27" s="2">
        <v>220</v>
      </c>
      <c r="K27" s="25">
        <f t="shared" si="1"/>
        <v>187.30203901613973</v>
      </c>
      <c r="L27" s="6">
        <f t="shared" si="2"/>
        <v>440</v>
      </c>
      <c r="M27" s="25">
        <f t="shared" si="3"/>
        <v>749.20815606455892</v>
      </c>
      <c r="N27" s="2">
        <f t="shared" si="4"/>
        <v>440</v>
      </c>
      <c r="O27" s="28">
        <f t="shared" si="5"/>
        <v>374.60407803227946</v>
      </c>
      <c r="P27" s="31"/>
      <c r="Q27" s="22">
        <f t="shared" si="6"/>
        <v>27.07937240177052</v>
      </c>
    </row>
    <row r="28" spans="2:17" x14ac:dyDescent="0.25">
      <c r="B28" s="32" t="s">
        <v>13</v>
      </c>
      <c r="C28" s="13">
        <v>28</v>
      </c>
      <c r="D28" s="7" t="s">
        <v>38</v>
      </c>
      <c r="E28" s="11">
        <v>60000</v>
      </c>
      <c r="F28" s="11">
        <v>75</v>
      </c>
      <c r="G28" s="6">
        <v>0.52</v>
      </c>
      <c r="H28" s="6">
        <v>220</v>
      </c>
      <c r="I28" s="25">
        <f t="shared" si="0"/>
        <v>341.96517278617489</v>
      </c>
      <c r="J28" s="2">
        <v>130</v>
      </c>
      <c r="K28" s="25">
        <f t="shared" si="1"/>
        <v>101.0351646868244</v>
      </c>
      <c r="L28" s="6">
        <f t="shared" si="2"/>
        <v>440</v>
      </c>
      <c r="M28" s="25">
        <f t="shared" si="3"/>
        <v>683.93034557234978</v>
      </c>
      <c r="N28" s="2">
        <f t="shared" si="4"/>
        <v>260</v>
      </c>
      <c r="O28" s="28">
        <f t="shared" si="5"/>
        <v>202.0703293736488</v>
      </c>
      <c r="P28" s="31"/>
      <c r="Q28" s="22">
        <f t="shared" si="6"/>
        <v>25.469958689794847</v>
      </c>
    </row>
    <row r="29" spans="2:17" ht="15.75" thickBot="1" x14ac:dyDescent="0.3">
      <c r="B29" s="33"/>
      <c r="C29" s="14">
        <v>29</v>
      </c>
      <c r="D29" s="10" t="s">
        <v>39</v>
      </c>
      <c r="E29" s="12">
        <v>60000</v>
      </c>
      <c r="F29" s="12">
        <v>75</v>
      </c>
      <c r="G29" s="8">
        <v>0.52</v>
      </c>
      <c r="H29" s="8">
        <v>210</v>
      </c>
      <c r="I29" s="26">
        <f t="shared" si="0"/>
        <v>326.42130129589418</v>
      </c>
      <c r="J29" s="9">
        <v>130</v>
      </c>
      <c r="K29" s="26">
        <f t="shared" si="1"/>
        <v>101.0351646868244</v>
      </c>
      <c r="L29" s="8">
        <f t="shared" si="2"/>
        <v>420</v>
      </c>
      <c r="M29" s="26">
        <f t="shared" si="3"/>
        <v>652.84260259178836</v>
      </c>
      <c r="N29" s="9">
        <f t="shared" si="4"/>
        <v>260</v>
      </c>
      <c r="O29" s="29">
        <f t="shared" si="5"/>
        <v>202.0703293736488</v>
      </c>
      <c r="P29" s="31"/>
      <c r="Q29" s="22">
        <f t="shared" si="6"/>
        <v>25.469958689794847</v>
      </c>
    </row>
  </sheetData>
  <mergeCells count="15">
    <mergeCell ref="B26:B27"/>
    <mergeCell ref="B28:B29"/>
    <mergeCell ref="H2:K2"/>
    <mergeCell ref="L2:O2"/>
    <mergeCell ref="G2:G3"/>
    <mergeCell ref="B4:B5"/>
    <mergeCell ref="B6:B7"/>
    <mergeCell ref="B8:B9"/>
    <mergeCell ref="B12:B13"/>
    <mergeCell ref="B14:B16"/>
    <mergeCell ref="B17:B25"/>
    <mergeCell ref="C2:D3"/>
    <mergeCell ref="B2:B3"/>
    <mergeCell ref="E2:E3"/>
    <mergeCell ref="F2:F3"/>
  </mergeCells>
  <conditionalFormatting sqref="I4:I29 K4:K29">
    <cfRule type="expression" dxfId="1" priority="2">
      <formula>I4=MIN($I4,$K4)</formula>
    </cfRule>
  </conditionalFormatting>
  <conditionalFormatting sqref="M4:M29 O4:O29">
    <cfRule type="expression" dxfId="0" priority="1">
      <formula>M4=MIN($M4,$O4)</formula>
    </cfRule>
  </conditionalFormatting>
  <pageMargins left="0.7" right="0.7" top="0.75" bottom="0.75" header="0.3" footer="0.3"/>
  <pageSetup orientation="portrait" r:id="rId1"/>
  <ignoredErrors>
    <ignoredError sqref="N4:N29 L5:L29 M4:M29" 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C022F4-1575-4CCA-B71B-FFDD20B1A520}">
          <x14:formula1>
            <xm:f>Robots!$D$1:$E$1</xm:f>
          </x14:formula1>
          <xm:sqref>S7</xm:sqref>
        </x14:dataValidation>
        <x14:dataValidation type="list" allowBlank="1" showInputMessage="1" showErrorMessage="1" xr:uid="{1FCC663E-771E-44C8-AD64-D3DDE75307BF}">
          <x14:formula1>
            <xm:f>Robots!$B$2:$B$1048576</xm:f>
          </x14:formula1>
          <xm:sqref>S6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39EF-FCB3-4473-8539-45A5DE019CDD}">
  <dimension ref="B1:H11"/>
  <sheetViews>
    <sheetView tabSelected="1" workbookViewId="0">
      <selection activeCell="E18" sqref="E18"/>
    </sheetView>
  </sheetViews>
  <sheetFormatPr defaultColWidth="9.140625" defaultRowHeight="15" x14ac:dyDescent="0.25"/>
  <cols>
    <col min="2" max="2" width="13.42578125" bestFit="1" customWidth="1"/>
    <col min="3" max="3" width="9.28515625" bestFit="1" customWidth="1"/>
    <col min="4" max="4" width="8.42578125" bestFit="1" customWidth="1"/>
    <col min="5" max="5" width="8.140625" bestFit="1" customWidth="1"/>
  </cols>
  <sheetData>
    <row r="1" spans="2:8" x14ac:dyDescent="0.25">
      <c r="C1" t="s">
        <v>54</v>
      </c>
      <c r="D1" t="s">
        <v>51</v>
      </c>
      <c r="E1" t="s">
        <v>52</v>
      </c>
    </row>
    <row r="2" spans="2:8" x14ac:dyDescent="0.25">
      <c r="B2" t="s">
        <v>63</v>
      </c>
      <c r="D2">
        <v>10</v>
      </c>
      <c r="E2">
        <v>10</v>
      </c>
    </row>
    <row r="3" spans="2:8" x14ac:dyDescent="0.25">
      <c r="B3" t="s">
        <v>56</v>
      </c>
      <c r="C3" s="22">
        <v>23.6</v>
      </c>
      <c r="D3" s="22">
        <v>7.38</v>
      </c>
      <c r="E3" s="22">
        <v>18.71</v>
      </c>
    </row>
    <row r="4" spans="2:8" x14ac:dyDescent="0.25">
      <c r="B4" t="s">
        <v>57</v>
      </c>
      <c r="C4" s="22">
        <v>30.63</v>
      </c>
      <c r="D4" s="22">
        <v>8.09</v>
      </c>
      <c r="E4" s="22">
        <v>22.95</v>
      </c>
    </row>
    <row r="5" spans="2:8" x14ac:dyDescent="0.25">
      <c r="B5" t="s">
        <v>58</v>
      </c>
      <c r="C5" s="22">
        <v>29.43</v>
      </c>
      <c r="D5" s="22">
        <v>7.62</v>
      </c>
      <c r="E5" s="22">
        <v>21.76</v>
      </c>
    </row>
    <row r="6" spans="2:8" x14ac:dyDescent="0.25">
      <c r="B6" t="s">
        <v>59</v>
      </c>
      <c r="C6" s="22">
        <v>28.43</v>
      </c>
      <c r="D6" s="22">
        <v>7.38</v>
      </c>
      <c r="E6" s="22">
        <v>20.75</v>
      </c>
    </row>
    <row r="7" spans="2:8" x14ac:dyDescent="0.25">
      <c r="B7" s="2" t="s">
        <v>50</v>
      </c>
      <c r="C7" s="22">
        <v>63.38</v>
      </c>
      <c r="D7" s="22">
        <v>12.584</v>
      </c>
      <c r="E7" s="22">
        <v>47.304000000000002</v>
      </c>
      <c r="G7" s="22"/>
      <c r="H7" s="22"/>
    </row>
    <row r="8" spans="2:8" x14ac:dyDescent="0.25">
      <c r="B8" s="2" t="s">
        <v>60</v>
      </c>
      <c r="C8" s="22">
        <v>62.68</v>
      </c>
      <c r="D8" s="22">
        <v>12.29</v>
      </c>
      <c r="E8" s="22">
        <v>46.58</v>
      </c>
    </row>
    <row r="9" spans="2:8" x14ac:dyDescent="0.25">
      <c r="B9" s="1" t="s">
        <v>53</v>
      </c>
      <c r="C9" s="22">
        <v>33</v>
      </c>
      <c r="D9" s="22">
        <f>0.453*C9</f>
        <v>14.949</v>
      </c>
      <c r="E9" s="22">
        <f>0.887*C9</f>
        <v>29.271000000000001</v>
      </c>
    </row>
    <row r="10" spans="2:8" x14ac:dyDescent="0.25">
      <c r="B10" s="1" t="s">
        <v>55</v>
      </c>
      <c r="C10" s="22">
        <v>32.299999999999997</v>
      </c>
      <c r="D10" s="22">
        <f>0.525*C10</f>
        <v>16.9575</v>
      </c>
      <c r="E10" s="22">
        <f>0.869*C10</f>
        <v>28.068699999999996</v>
      </c>
    </row>
    <row r="11" spans="2:8" x14ac:dyDescent="0.25">
      <c r="B11" t="s">
        <v>65</v>
      </c>
      <c r="C1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Fortier-Topping</dc:creator>
  <cp:lastModifiedBy>Aryel  Morin-Mercier</cp:lastModifiedBy>
  <dcterms:created xsi:type="dcterms:W3CDTF">2022-04-07T12:27:39Z</dcterms:created>
  <dcterms:modified xsi:type="dcterms:W3CDTF">2024-06-19T18:26:36Z</dcterms:modified>
</cp:coreProperties>
</file>