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mmercier\Documents\Code\FANUC_Monitoring\Collision Tests\Tests Collision 2024 CRX-25ia PALT-2365\2 - Prise de Mesure\"/>
    </mc:Choice>
  </mc:AlternateContent>
  <xr:revisionPtr revIDLastSave="0" documentId="8_{6F128FAE-848C-48B3-AA3F-8318362A8116}" xr6:coauthVersionLast="47" xr6:coauthVersionMax="47" xr10:uidLastSave="{00000000-0000-0000-0000-000000000000}"/>
  <bookViews>
    <workbookView xWindow="-120" yWindow="-120" windowWidth="29040" windowHeight="15840" activeTab="2" xr2:uid="{5C9116E7-940A-49E2-A4C0-DD77B63E4D69}"/>
  </bookViews>
  <sheets>
    <sheet name="Conversion" sheetId="1" r:id="rId1"/>
    <sheet name="Prise de mesure" sheetId="2" r:id="rId2"/>
    <sheet name="Résulta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12" i="2" l="1"/>
  <c r="V11" i="2"/>
  <c r="V10" i="2"/>
  <c r="V9" i="2"/>
  <c r="V37" i="2"/>
  <c r="V36" i="2"/>
  <c r="V35" i="2"/>
  <c r="V34" i="2"/>
  <c r="V33" i="2"/>
  <c r="V27" i="2"/>
  <c r="V28" i="2"/>
  <c r="V29" i="2"/>
  <c r="V30" i="2"/>
  <c r="V26" i="2"/>
  <c r="V23" i="2"/>
  <c r="V20" i="2"/>
  <c r="V21" i="2"/>
  <c r="V22" i="2"/>
  <c r="V19" i="2"/>
  <c r="O19" i="2"/>
  <c r="J46" i="1"/>
  <c r="J39" i="1"/>
  <c r="J40" i="1"/>
  <c r="J38" i="1"/>
  <c r="H39" i="1"/>
  <c r="H40" i="1"/>
  <c r="H41" i="1"/>
  <c r="J41" i="1" s="1"/>
  <c r="H42" i="1"/>
  <c r="J42" i="1" s="1"/>
  <c r="H43" i="1"/>
  <c r="J43" i="1" s="1"/>
  <c r="H44" i="1"/>
  <c r="J44" i="1" s="1"/>
  <c r="H45" i="1"/>
  <c r="J45" i="1" s="1"/>
  <c r="H46" i="1"/>
  <c r="H38" i="1"/>
  <c r="J47" i="2"/>
  <c r="J48" i="2"/>
  <c r="Q10" i="1" l="1"/>
  <c r="P10" i="1"/>
  <c r="P9" i="1"/>
  <c r="Q9" i="1" s="1"/>
  <c r="Q8" i="1"/>
  <c r="P8" i="1"/>
  <c r="Q7" i="1"/>
  <c r="P7" i="1"/>
  <c r="Q6" i="1"/>
  <c r="J9" i="2"/>
  <c r="D9" i="3" s="1"/>
  <c r="F9" i="3"/>
  <c r="I22" i="3"/>
  <c r="H21" i="3"/>
  <c r="G19" i="3"/>
  <c r="I23" i="3"/>
  <c r="I21" i="3"/>
  <c r="I20" i="3"/>
  <c r="I19" i="3"/>
  <c r="H23" i="3"/>
  <c r="H22" i="3"/>
  <c r="H20" i="3"/>
  <c r="H19" i="3"/>
  <c r="G23" i="3"/>
  <c r="G22" i="3"/>
  <c r="G21" i="3"/>
  <c r="G20" i="3"/>
  <c r="G9" i="3"/>
  <c r="J50" i="2"/>
  <c r="D50" i="3" s="1"/>
  <c r="F50" i="2"/>
  <c r="C50" i="3" s="1"/>
  <c r="J49" i="2"/>
  <c r="D49" i="3" s="1"/>
  <c r="F49" i="2"/>
  <c r="C49" i="3" s="1"/>
  <c r="D48" i="3"/>
  <c r="F48" i="2"/>
  <c r="C48" i="3" s="1"/>
  <c r="D47" i="3"/>
  <c r="F47" i="2"/>
  <c r="C47" i="3" s="1"/>
  <c r="J62" i="2"/>
  <c r="D62" i="3" s="1"/>
  <c r="F62" i="2"/>
  <c r="C62" i="3" s="1"/>
  <c r="J61" i="2"/>
  <c r="D61" i="3" s="1"/>
  <c r="F61" i="2"/>
  <c r="C61" i="3" s="1"/>
  <c r="J60" i="2"/>
  <c r="D60" i="3" s="1"/>
  <c r="F60" i="2"/>
  <c r="C60" i="3" s="1"/>
  <c r="J59" i="2"/>
  <c r="D59" i="3" s="1"/>
  <c r="F59" i="2"/>
  <c r="C59" i="3" s="1"/>
  <c r="J58" i="2"/>
  <c r="D58" i="3" s="1"/>
  <c r="F58" i="2"/>
  <c r="C58" i="3" s="1"/>
  <c r="J57" i="2"/>
  <c r="D57" i="3" s="1"/>
  <c r="F57" i="2"/>
  <c r="C57" i="3" s="1"/>
  <c r="J42" i="2"/>
  <c r="D42" i="3" s="1"/>
  <c r="F42" i="2"/>
  <c r="C42" i="3" s="1"/>
  <c r="J41" i="2"/>
  <c r="D41" i="3" s="1"/>
  <c r="F41" i="2"/>
  <c r="C41" i="3" s="1"/>
  <c r="J40" i="2"/>
  <c r="D40" i="3" s="1"/>
  <c r="F40" i="2"/>
  <c r="C40" i="3" s="1"/>
  <c r="J39" i="2"/>
  <c r="D39" i="3" s="1"/>
  <c r="F39" i="2"/>
  <c r="C39" i="3" s="1"/>
  <c r="J32" i="2"/>
  <c r="D32" i="3" s="1"/>
  <c r="F32" i="2"/>
  <c r="C32" i="3" s="1"/>
  <c r="J31" i="2"/>
  <c r="D31" i="3" s="1"/>
  <c r="F31" i="2"/>
  <c r="C31" i="3" s="1"/>
  <c r="J30" i="2"/>
  <c r="D30" i="3" s="1"/>
  <c r="F30" i="2"/>
  <c r="C30" i="3" s="1"/>
  <c r="J29" i="2"/>
  <c r="D29" i="3" s="1"/>
  <c r="F29" i="2"/>
  <c r="C29" i="3" s="1"/>
  <c r="J19" i="2"/>
  <c r="D19" i="3" s="1"/>
  <c r="J24" i="2"/>
  <c r="D24" i="3" s="1"/>
  <c r="F24" i="2"/>
  <c r="C24" i="3" s="1"/>
  <c r="J23" i="2"/>
  <c r="D23" i="3" s="1"/>
  <c r="F23" i="2"/>
  <c r="C23" i="3" s="1"/>
  <c r="J22" i="2"/>
  <c r="D22" i="3" s="1"/>
  <c r="F22" i="2"/>
  <c r="C22" i="3" s="1"/>
  <c r="J21" i="2"/>
  <c r="D21" i="3" s="1"/>
  <c r="F21" i="2"/>
  <c r="C21" i="3" s="1"/>
  <c r="J20" i="2"/>
  <c r="D20" i="3" s="1"/>
  <c r="F20" i="2"/>
  <c r="C20" i="3" s="1"/>
  <c r="F19" i="2"/>
  <c r="C19" i="3" s="1"/>
  <c r="J10" i="2"/>
  <c r="D10" i="3" s="1"/>
  <c r="J11" i="2"/>
  <c r="D11" i="3" s="1"/>
  <c r="J12" i="2"/>
  <c r="D12" i="3" s="1"/>
  <c r="J13" i="2"/>
  <c r="D13" i="3" s="1"/>
  <c r="J14" i="2"/>
  <c r="D14" i="3" s="1"/>
  <c r="F10" i="2"/>
  <c r="C10" i="3" s="1"/>
  <c r="F11" i="2"/>
  <c r="C11" i="3" s="1"/>
  <c r="F12" i="2"/>
  <c r="C12" i="3" s="1"/>
  <c r="F13" i="2"/>
  <c r="C13" i="3" s="1"/>
  <c r="F14" i="2"/>
  <c r="C14" i="3" s="1"/>
  <c r="F9" i="2"/>
  <c r="C9" i="3" s="1"/>
  <c r="L12" i="1"/>
  <c r="N12" i="1"/>
  <c r="I4" i="1"/>
  <c r="F11" i="1" a="1"/>
  <c r="F11" i="1" s="1"/>
  <c r="H29" i="1" s="1"/>
  <c r="F9" i="1" a="1"/>
  <c r="F9" i="1" s="1"/>
  <c r="J29" i="1" s="1"/>
  <c r="J30" i="1" l="1"/>
  <c r="H30" i="1"/>
  <c r="N15" i="1" s="1"/>
  <c r="B22" i="1"/>
  <c r="C22" i="1" s="1"/>
  <c r="B21" i="1"/>
  <c r="B20" i="1"/>
  <c r="B19" i="1"/>
  <c r="C19" i="1" s="1"/>
  <c r="B18" i="1"/>
  <c r="C18" i="1" s="1"/>
  <c r="B17" i="1"/>
  <c r="C17" i="1" s="1"/>
  <c r="B16" i="1"/>
  <c r="C16" i="1" s="1"/>
  <c r="B15" i="1"/>
  <c r="B14" i="1"/>
  <c r="C13" i="1"/>
  <c r="C14" i="1"/>
  <c r="C15" i="1"/>
  <c r="C20" i="1"/>
  <c r="C21" i="1"/>
  <c r="F20" i="3"/>
  <c r="F21" i="3"/>
  <c r="F22" i="3"/>
  <c r="F23" i="3"/>
  <c r="F19" i="3"/>
  <c r="F10" i="3"/>
  <c r="F11" i="3"/>
  <c r="F12" i="3"/>
  <c r="B47" i="3"/>
  <c r="B48" i="3"/>
  <c r="B49" i="3"/>
  <c r="B50" i="3"/>
  <c r="B62" i="3"/>
  <c r="B58" i="3"/>
  <c r="B59" i="3"/>
  <c r="B60" i="3"/>
  <c r="B61" i="3"/>
  <c r="B57" i="3"/>
  <c r="B40" i="3"/>
  <c r="B41" i="3"/>
  <c r="B42" i="3"/>
  <c r="B39" i="3"/>
  <c r="B30" i="3"/>
  <c r="B31" i="3"/>
  <c r="B32" i="3"/>
  <c r="B29" i="3"/>
  <c r="B20" i="3"/>
  <c r="B21" i="3"/>
  <c r="B22" i="3"/>
  <c r="B23" i="3"/>
  <c r="B24" i="3"/>
  <c r="B19" i="3"/>
  <c r="B10" i="3"/>
  <c r="B11" i="3"/>
  <c r="B12" i="3"/>
  <c r="B13" i="3"/>
  <c r="B14" i="3"/>
  <c r="B9" i="3"/>
  <c r="L4" i="1"/>
  <c r="L5" i="1"/>
  <c r="L6" i="1"/>
  <c r="L7" i="1"/>
  <c r="L8" i="1"/>
  <c r="L9" i="1"/>
  <c r="L10" i="1"/>
  <c r="L11" i="1"/>
  <c r="L13" i="1"/>
  <c r="L14" i="1"/>
  <c r="L15" i="1"/>
  <c r="L16" i="1"/>
  <c r="L17" i="1"/>
  <c r="L18" i="1"/>
  <c r="L19" i="1"/>
  <c r="L20" i="1"/>
  <c r="L21" i="1"/>
  <c r="L22" i="1"/>
  <c r="L23" i="1"/>
  <c r="L24" i="1"/>
  <c r="L3" i="1"/>
  <c r="N24" i="1"/>
  <c r="N5" i="1"/>
  <c r="N6" i="1"/>
  <c r="N9" i="1"/>
  <c r="N10" i="1"/>
  <c r="N11" i="1"/>
  <c r="N13" i="1"/>
  <c r="N14" i="1"/>
  <c r="N19" i="1"/>
  <c r="N20" i="1"/>
  <c r="N21" i="1"/>
  <c r="N22" i="1"/>
  <c r="B10" i="1"/>
  <c r="C10" i="1" s="1"/>
  <c r="B13" i="1"/>
  <c r="C9" i="1"/>
  <c r="B12" i="1"/>
  <c r="C12" i="1" s="1"/>
  <c r="C5" i="1"/>
  <c r="C6" i="1"/>
  <c r="C7" i="1"/>
  <c r="C8" i="1"/>
  <c r="C11" i="1"/>
  <c r="C4" i="1"/>
  <c r="N3" i="1" l="1"/>
  <c r="N4" i="1"/>
  <c r="N8" i="1"/>
  <c r="N23" i="1"/>
  <c r="N7" i="1"/>
  <c r="N16" i="1"/>
  <c r="N18" i="1"/>
  <c r="N17" i="1"/>
  <c r="J4" i="1" l="1"/>
  <c r="J5" i="1"/>
  <c r="J6" i="1"/>
  <c r="J7" i="1"/>
  <c r="J8" i="1"/>
  <c r="J9" i="1"/>
  <c r="J10" i="1"/>
  <c r="J11" i="1"/>
  <c r="J12" i="1"/>
  <c r="J13" i="1"/>
  <c r="J14" i="1"/>
  <c r="J15" i="1"/>
  <c r="J16" i="1"/>
  <c r="J17" i="1"/>
  <c r="J24" i="1"/>
  <c r="J3" i="1"/>
  <c r="J18" i="1" l="1"/>
  <c r="J20" i="1" l="1"/>
  <c r="J19" i="1"/>
  <c r="J22" i="1" l="1"/>
  <c r="J23" i="1"/>
  <c r="J21" i="1"/>
  <c r="G12" i="3"/>
  <c r="G11" i="3"/>
  <c r="G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<sst xmlns="http://schemas.openxmlformats.org/spreadsheetml/2006/main" count="224" uniqueCount="92">
  <si>
    <t>V</t>
  </si>
  <si>
    <t>N</t>
  </si>
  <si>
    <t>Test 2</t>
  </si>
  <si>
    <t>Test 1</t>
  </si>
  <si>
    <t>Test 3</t>
  </si>
  <si>
    <t>Force Moy</t>
  </si>
  <si>
    <t>Mul</t>
  </si>
  <si>
    <t>Add</t>
  </si>
  <si>
    <t>Paramètres</t>
  </si>
  <si>
    <t>500 mm/s</t>
  </si>
  <si>
    <t>750 mm/s</t>
  </si>
  <si>
    <t>Tests de variabilité des différents paramètres FANUC : CRX-25ia</t>
  </si>
  <si>
    <t>1000 mm/s</t>
  </si>
  <si>
    <t>Test : Paramètre de sensibilité</t>
  </si>
  <si>
    <t>Test : Angle de contact</t>
  </si>
  <si>
    <t>Tests de validation de vitesse FANUC : CRX-25ia</t>
  </si>
  <si>
    <t>250 mm/s</t>
  </si>
  <si>
    <t>Test : Punching bag Transient</t>
  </si>
  <si>
    <t>Test : Déviation de la masse indiquée</t>
  </si>
  <si>
    <t>Test : Type de surface</t>
  </si>
  <si>
    <t>Test : Punching bag Quasi-Statique</t>
  </si>
  <si>
    <t>Test : Limite de force</t>
  </si>
  <si>
    <t>Test : Dureté de surface</t>
  </si>
  <si>
    <t>Force Moyenne</t>
  </si>
  <si>
    <t>Force moyenne</t>
  </si>
  <si>
    <t>Tension (V)</t>
  </si>
  <si>
    <t>Masse verticale appliquée (kg)</t>
  </si>
  <si>
    <t>Force (N)</t>
  </si>
  <si>
    <t>*Tester les limites du robot et changer variation en conséquence</t>
  </si>
  <si>
    <t>Conversion N à V (À faire)</t>
  </si>
  <si>
    <t>N à V</t>
  </si>
  <si>
    <t>V à N</t>
  </si>
  <si>
    <t>M (kg)</t>
  </si>
  <si>
    <t>g (N/kg)</t>
  </si>
  <si>
    <t>Valider que la loadcell reste fiable en décompression</t>
  </si>
  <si>
    <t>Fct linéaire</t>
  </si>
  <si>
    <t xml:space="preserve">Fct linéaire </t>
  </si>
  <si>
    <t xml:space="preserve">  </t>
  </si>
  <si>
    <t>kg</t>
  </si>
  <si>
    <t>0.9 kg (Low)</t>
  </si>
  <si>
    <t>0.9 kg (Normal)</t>
  </si>
  <si>
    <t>0.9  kg (Instant)</t>
  </si>
  <si>
    <t>0.9   kg (Punching bag)</t>
  </si>
  <si>
    <t>0.9  kg (Plaque de métal)</t>
  </si>
  <si>
    <t>0.9  kg (Punching bag)</t>
  </si>
  <si>
    <t>0.9  kg (Épaule humaine)</t>
  </si>
  <si>
    <t>0.9   kg  (Abdomen)</t>
  </si>
  <si>
    <t>0.9  kg (Horizontal)</t>
  </si>
  <si>
    <t>21.7 kg (Low)</t>
  </si>
  <si>
    <t>21.7 kg (Normal)</t>
  </si>
  <si>
    <t>21.7 kg (Instant)</t>
  </si>
  <si>
    <t>21.7 kg (Latéral)</t>
  </si>
  <si>
    <t>21.7 kg (Punching bag)</t>
  </si>
  <si>
    <t>21.7 kg (Plaque de métal)</t>
  </si>
  <si>
    <t xml:space="preserve">21.7 kg (Épaule humaine) </t>
  </si>
  <si>
    <t>21.7 kg (Abdomen)</t>
  </si>
  <si>
    <t>x</t>
  </si>
  <si>
    <t>y</t>
  </si>
  <si>
    <t>z</t>
  </si>
  <si>
    <t>lb</t>
  </si>
  <si>
    <t>Center of mass</t>
  </si>
  <si>
    <t>Tool</t>
  </si>
  <si>
    <t xml:space="preserve">Weight </t>
  </si>
  <si>
    <t>0.9 kg (3.9 indiqué)</t>
  </si>
  <si>
    <t>3.9 kg (3.9 indiqué)</t>
  </si>
  <si>
    <t>21.7 kg (21.7 indiqué)</t>
  </si>
  <si>
    <t>5.1  kg (3.9 indiqué)</t>
  </si>
  <si>
    <t>19.2 kg (21.7 indiqué)</t>
  </si>
  <si>
    <t>24 kg (21.7 indiqué)</t>
  </si>
  <si>
    <t>0.9  kg (Frontal)</t>
  </si>
  <si>
    <t>0.9 kg (Latéral)</t>
  </si>
  <si>
    <t>21.7 kg (Frontal)</t>
  </si>
  <si>
    <t>860 mm/s</t>
  </si>
  <si>
    <t>21.7 kg (100 N)</t>
  </si>
  <si>
    <t>21.7 kg (150 N)</t>
  </si>
  <si>
    <t>0.9 kg (100 N)</t>
  </si>
  <si>
    <t>0.9 kg (150 N)</t>
  </si>
  <si>
    <t>Validation finale avant tests finaux</t>
  </si>
  <si>
    <t>Masse mesurée</t>
  </si>
  <si>
    <t>Différence</t>
  </si>
  <si>
    <t>Force attendue</t>
  </si>
  <si>
    <t>Force percue</t>
  </si>
  <si>
    <t>La loadcell est bien calibrée pour les tests finaux!</t>
  </si>
  <si>
    <t>Prendre Onshape pour avoir le centre de masse des différentes situations : https://cad.onshape.com/documents/0665be6339c2fa1e968e371e/w/32f4ba3a51a757b9c6354d8b/e/ae888c30092b2bdf9c5f4aaf?renderMode=0&amp;uiState=667da96dbd75ec1e9ce6fab0</t>
  </si>
  <si>
    <t>Test 4</t>
  </si>
  <si>
    <t>Test 5</t>
  </si>
  <si>
    <t>Test 6</t>
  </si>
  <si>
    <t>600 mm/s</t>
  </si>
  <si>
    <t>400 mm/s</t>
  </si>
  <si>
    <t>0.9  kg (Axial)</t>
  </si>
  <si>
    <t>21.7kg (Horizontal)</t>
  </si>
  <si>
    <t>10.7 kg (Axial)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</si>
</sst>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4" x14ac:knownFonts="1">
    <font>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63">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164" fontId="0" fillId="0" borderId="10" xfId="0" applyNumberFormat="1" applyBorder="1"/>
    <xf numFmtId="0" fontId="0" fillId="0" borderId="10" xfId="0" applyBorder="1"/>
    <xf numFmtId="164" fontId="0" fillId="0" borderId="4" xfId="0" applyNumberFormat="1" applyBorder="1"/>
    <xf numFmtId="164" fontId="0" fillId="0" borderId="6" xfId="0" applyNumberFormat="1" applyBorder="1"/>
    <xf numFmtId="164" fontId="0" fillId="0" borderId="1" xfId="0" applyNumberFormat="1" applyBorder="1"/>
    <xf numFmtId="164" fontId="0" fillId="0" borderId="9" xfId="0" applyNumberFormat="1" applyBorder="1"/>
    <xf numFmtId="164" fontId="0" fillId="0" borderId="2" xfId="0" applyNumberFormat="1" applyBorder="1"/>
    <xf numFmtId="0" fontId="0" fillId="0" borderId="1"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1" fillId="0" borderId="0" xfId="0" applyFont="1"/>
    <xf numFmtId="0" fontId="0" fillId="0" borderId="0" xfId="0" applyAlignment="1">
      <alignment horizontal="center"/>
    </xf>
    <xf numFmtId="9" fontId="0" fillId="0" borderId="0" xfId="0" applyNumberFormat="1"/>
    <xf numFmtId="164" fontId="0" fillId="0" borderId="0" xfId="0" applyNumberFormat="1"/>
    <xf numFmtId="0" fontId="0" fillId="0" borderId="11" xfId="0" applyBorder="1"/>
    <xf numFmtId="0" fontId="0" fillId="0" borderId="0" xfId="0" applyAlignment="1">
      <alignment horizontal="center" vertical="center"/>
    </xf>
    <xf numFmtId="0" fontId="3" fillId="0" borderId="0" xfId="0" applyFont="1" applyAlignment="1">
      <alignment vertical="center"/>
    </xf>
    <xf numFmtId="0" fontId="0" fillId="0" borderId="2"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xf>
    <xf numFmtId="0" fontId="3" fillId="0" borderId="0" xfId="0" applyFont="1" applyAlignment="1">
      <alignmen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164" fontId="0" fillId="0" borderId="6" xfId="0" applyNumberFormat="1" applyBorder="1" applyAlignment="1">
      <alignment horizontal="center" vertical="center"/>
    </xf>
    <xf numFmtId="0" fontId="1" fillId="0" borderId="0" xfId="0" applyFont="1" applyAlignment="1">
      <alignment horizontal="center" vertical="center"/>
    </xf>
    <xf numFmtId="0" fontId="0" fillId="0" borderId="10" xfId="0" applyBorder="1" applyAlignment="1">
      <alignment horizontal="center" vertical="center"/>
    </xf>
    <xf numFmtId="0" fontId="0" fillId="0" borderId="0" xfId="0" applyAlignment="1">
      <alignment horizontal="left"/>
    </xf>
    <xf numFmtId="0" fontId="0" fillId="2" borderId="1" xfId="0" applyFill="1" applyBorder="1" applyAlignment="1">
      <alignment horizontal="center"/>
    </xf>
    <xf numFmtId="0" fontId="0" fillId="2" borderId="2" xfId="0" applyFill="1" applyBorder="1" applyAlignment="1">
      <alignment horizontal="center"/>
    </xf>
    <xf numFmtId="0" fontId="0" fillId="0" borderId="14" xfId="0" applyBorder="1" applyAlignment="1">
      <alignment horizontal="center" vertical="center"/>
    </xf>
    <xf numFmtId="0" fontId="0" fillId="0" borderId="7" xfId="0"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1" fillId="0" borderId="0" xfId="0" applyFont="1" applyAlignment="1">
      <alignment horizontal="center"/>
    </xf>
    <xf numFmtId="164" fontId="0" fillId="0" borderId="3" xfId="0" applyNumberFormat="1" applyBorder="1" applyAlignment="1">
      <alignment horizontal="center" vertical="center"/>
    </xf>
    <xf numFmtId="164" fontId="0" fillId="0" borderId="5" xfId="0" applyNumberFormat="1" applyBorder="1" applyAlignment="1">
      <alignment horizontal="center" vertical="center"/>
    </xf>
    <xf numFmtId="2" fontId="0" fillId="0" borderId="3" xfId="0" applyNumberFormat="1" applyBorder="1"/>
    <xf numFmtId="2" fontId="0" fillId="0" borderId="1" xfId="0" applyNumberFormat="1" applyBorder="1"/>
    <xf numFmtId="2" fontId="0" fillId="0" borderId="9" xfId="0" applyNumberFormat="1" applyBorder="1"/>
    <xf numFmtId="2" fontId="0" fillId="0" borderId="2" xfId="0" applyNumberFormat="1" applyBorder="1"/>
    <xf numFmtId="2" fontId="0" fillId="0" borderId="0" xfId="0" applyNumberFormat="1"/>
    <xf numFmtId="2" fontId="0" fillId="0" borderId="4" xfId="0" applyNumberFormat="1" applyBorder="1"/>
    <xf numFmtId="2" fontId="0" fillId="0" borderId="5" xfId="0" applyNumberFormat="1" applyBorder="1"/>
    <xf numFmtId="2" fontId="0" fillId="0" borderId="10" xfId="0" applyNumberFormat="1" applyBorder="1"/>
    <xf numFmtId="2" fontId="0" fillId="0" borderId="6" xfId="0" applyNumberFormat="1" applyBorder="1"/>
    <xf numFmtId="2" fontId="1" fillId="0" borderId="0" xfId="0" applyNumberFormat="1" applyFont="1"/>
    <xf numFmtId="0" fontId="0" fillId="0" borderId="4" xfId="0" applyBorder="1"/>
    <xf numFmtId="2" fontId="0" fillId="0" borderId="12" xfId="0" applyNumberFormat="1" applyBorder="1" applyAlignment="1">
      <alignment horizontal="center" vertical="center"/>
    </xf>
    <xf numFmtId="166" fontId="0" fillId="0" borderId="11" xfId="0" applyNumberFormat="1" applyBorder="1" applyAlignment="1">
      <alignment horizontal="left" vertical="center"/>
    </xf>
    <xf numFmtId="166" fontId="0" fillId="0" borderId="1" xfId="0" applyNumberFormat="1" applyBorder="1" applyAlignment="1">
      <alignment horizontal="center" vertical="center"/>
    </xf>
    <xf numFmtId="166" fontId="0" fillId="0" borderId="2" xfId="0" applyNumberFormat="1" applyBorder="1" applyAlignment="1">
      <alignment horizontal="center" vertical="center"/>
    </xf>
    <xf numFmtId="166" fontId="0" fillId="0" borderId="0" xfId="0" applyNumberFormat="1" applyAlignment="1">
      <alignment horizontal="center" vertical="center"/>
    </xf>
    <xf numFmtId="166" fontId="0" fillId="0" borderId="4" xfId="0" applyNumberFormat="1" applyBorder="1" applyAlignment="1">
      <alignment horizontal="center" vertical="center"/>
    </xf>
    <xf numFmtId="166" fontId="0" fillId="0" borderId="12" xfId="0" applyNumberFormat="1" applyBorder="1" applyAlignment="1">
      <alignment horizontal="left" vertical="center"/>
    </xf>
    <xf numFmtId="166" fontId="0" fillId="0" borderId="3" xfId="0" applyNumberFormat="1" applyBorder="1" applyAlignment="1">
      <alignment horizontal="center" vertical="center"/>
    </xf>
    <xf numFmtId="166" fontId="0" fillId="0" borderId="13" xfId="0" applyNumberFormat="1" applyBorder="1" applyAlignment="1">
      <alignment horizontal="left" vertical="center"/>
    </xf>
    <xf numFmtId="166" fontId="0" fillId="0" borderId="5" xfId="0" applyNumberFormat="1" applyBorder="1" applyAlignment="1">
      <alignment horizontal="center" vertical="center"/>
    </xf>
    <xf numFmtId="166" fontId="0" fillId="0" borderId="6" xfId="0" applyNumberFormat="1" applyBorder="1" applyAlignment="1">
      <alignment horizontal="center" vertical="center"/>
    </xf>
    <xf numFmtId="166" fontId="0" fillId="0" borderId="10" xfId="0" applyNumberFormat="1" applyBorder="1" applyAlignment="1">
      <alignment horizontal="center" vertical="center"/>
    </xf>
    <xf numFmtId="166" fontId="1" fillId="0" borderId="0" xfId="0" applyNumberFormat="1" applyFont="1" applyAlignment="1">
      <alignment horizontal="center" vertical="center"/>
    </xf>
    <xf numFmtId="166" fontId="0" fillId="0" borderId="12" xfId="0" applyNumberFormat="1" applyBorder="1" applyAlignment="1">
      <alignment horizontal="center" vertical="center"/>
    </xf>
    <xf numFmtId="166" fontId="0" fillId="0" borderId="9" xfId="0" applyNumberFormat="1" applyBorder="1" applyAlignment="1">
      <alignment horizontal="center" vertical="center"/>
    </xf>
    <xf numFmtId="166" fontId="0" fillId="0" borderId="1" xfId="0" applyNumberFormat="1" applyBorder="1" applyAlignment="1">
      <alignment horizontal="left" vertical="center"/>
    </xf>
    <xf numFmtId="166" fontId="0" fillId="0" borderId="3" xfId="0" applyNumberFormat="1" applyBorder="1" applyAlignment="1">
      <alignment horizontal="left" vertical="center"/>
    </xf>
    <xf numFmtId="166" fontId="0" fillId="0" borderId="5" xfId="0" applyNumberFormat="1" applyBorder="1" applyAlignment="1">
      <alignment horizontal="left" vertical="center"/>
    </xf>
    <xf numFmtId="166" fontId="0" fillId="0" borderId="0" xfId="0" applyNumberFormat="1" applyAlignment="1">
      <alignment horizontal="left" vertical="center"/>
    </xf>
    <xf numFmtId="166" fontId="0" fillId="0" borderId="0" xfId="0" applyNumberFormat="1"/>
    <xf numFmtId="0" fontId="0" fillId="0" borderId="9" xfId="0" applyBorder="1"/>
    <xf numFmtId="0" fontId="0" fillId="0" borderId="11" xfId="0" applyBorder="1" applyAlignment="1">
      <alignment horizontal="center"/>
    </xf>
    <xf numFmtId="0" fontId="0" fillId="0" borderId="12" xfId="0" applyBorder="1"/>
    <xf numFmtId="165" fontId="0" fillId="0" borderId="11" xfId="0" applyNumberFormat="1" applyBorder="1"/>
    <xf numFmtId="165" fontId="0" fillId="0" borderId="12" xfId="0" applyNumberFormat="1" applyBorder="1"/>
    <xf numFmtId="165" fontId="0" fillId="0" borderId="13" xfId="0" applyNumberFormat="1" applyBorder="1"/>
    <xf numFmtId="0" fontId="0" fillId="3" borderId="2" xfId="0" applyFill="1" applyBorder="1"/>
    <xf numFmtId="0" fontId="0" fillId="3" borderId="4" xfId="0" applyFill="1" applyBorder="1"/>
    <xf numFmtId="0" fontId="0" fillId="3" borderId="6" xfId="0" applyFill="1" applyBorder="1"/>
    <xf numFmtId="0" fontId="0" fillId="0" borderId="13" xfId="0" applyBorder="1" applyAlignment="1">
      <alignment horizontal="center"/>
    </xf>
    <xf numFmtId="2" fontId="0" fillId="0" borderId="13" xfId="0" applyNumberFormat="1" applyBorder="1" applyAlignment="1">
      <alignment horizontal="center" vertical="center"/>
    </xf>
    <xf numFmtId="2" fontId="0" fillId="0" borderId="11" xfId="0" applyNumberFormat="1" applyBorder="1" applyAlignment="1">
      <alignment horizontal="center" vertical="center"/>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0" borderId="1" xfId="0" applyBorder="1" applyAlignment="1">
      <alignment horizontal="center"/>
    </xf>
    <xf numFmtId="0" fontId="0" fillId="0" borderId="2" xfId="0" applyBorder="1" applyAlignment="1">
      <alignment horizontal="center"/>
    </xf>
    <xf numFmtId="0" fontId="1" fillId="0" borderId="1" xfId="0" applyFont="1" applyBorder="1" applyAlignment="1">
      <alignment horizontal="center"/>
    </xf>
    <xf numFmtId="0" fontId="1" fillId="0" borderId="9" xfId="0" applyFont="1" applyBorder="1" applyAlignment="1">
      <alignment horizontal="center"/>
    </xf>
    <xf numFmtId="0" fontId="1" fillId="0" borderId="2" xfId="0" applyFont="1"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7" xfId="0" applyBorder="1" applyAlignment="1">
      <alignment horizontal="center"/>
    </xf>
    <xf numFmtId="0" fontId="0" fillId="2" borderId="9"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0" fillId="2" borderId="5" xfId="0" applyFill="1" applyBorder="1" applyAlignment="1">
      <alignment horizontal="center" wrapText="1"/>
    </xf>
    <xf numFmtId="0" fontId="0" fillId="2" borderId="6" xfId="0" applyFill="1" applyBorder="1" applyAlignment="1">
      <alignment horizontal="center" wrapText="1"/>
    </xf>
    <xf numFmtId="0" fontId="0" fillId="0" borderId="9" xfId="0" applyBorder="1" applyAlignment="1">
      <alignment horizontal="center"/>
    </xf>
    <xf numFmtId="0" fontId="0" fillId="0" borderId="0" xfId="0" applyAlignment="1">
      <alignment horizontal="center"/>
    </xf>
    <xf numFmtId="0" fontId="0" fillId="0" borderId="4" xfId="0" applyBorder="1" applyAlignment="1">
      <alignment horizontal="center"/>
    </xf>
    <xf numFmtId="164" fontId="0" fillId="0" borderId="7" xfId="0" applyNumberFormat="1" applyBorder="1" applyAlignment="1">
      <alignment horizontal="center"/>
    </xf>
    <xf numFmtId="164" fontId="0" fillId="0" borderId="14" xfId="0" applyNumberFormat="1" applyBorder="1" applyAlignment="1">
      <alignment horizontal="center"/>
    </xf>
    <xf numFmtId="164" fontId="0" fillId="0" borderId="8" xfId="0" applyNumberFormat="1" applyBorder="1" applyAlignment="1">
      <alignment horizontal="center"/>
    </xf>
    <xf numFmtId="0" fontId="3" fillId="2" borderId="0" xfId="0" applyFont="1" applyFill="1" applyAlignment="1">
      <alignment horizontal="center" vertical="center"/>
    </xf>
    <xf numFmtId="2" fontId="1" fillId="0" borderId="7" xfId="0" applyNumberFormat="1" applyFont="1" applyBorder="1" applyAlignment="1">
      <alignment horizontal="center"/>
    </xf>
    <xf numFmtId="2" fontId="1" fillId="0" borderId="14" xfId="0" applyNumberFormat="1" applyFont="1" applyBorder="1" applyAlignment="1">
      <alignment horizontal="center"/>
    </xf>
    <xf numFmtId="2" fontId="1" fillId="0" borderId="8" xfId="0" applyNumberFormat="1" applyFont="1" applyBorder="1" applyAlignment="1">
      <alignment horizontal="center"/>
    </xf>
    <xf numFmtId="49" fontId="0" fillId="0" borderId="1" xfId="0" applyNumberFormat="1" applyBorder="1" applyAlignment="1">
      <alignment horizontal="center" vertical="top"/>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4" xfId="0" applyNumberFormat="1" applyBorder="1" applyAlignment="1">
      <alignment horizontal="center" vertical="top"/>
    </xf>
    <xf numFmtId="49" fontId="0" fillId="0" borderId="5" xfId="0" applyNumberFormat="1" applyBorder="1" applyAlignment="1">
      <alignment horizontal="center" vertical="top"/>
    </xf>
    <xf numFmtId="49" fontId="0" fillId="0" borderId="6" xfId="0" applyNumberFormat="1" applyBorder="1" applyAlignment="1">
      <alignment horizontal="center" vertical="top"/>
    </xf>
    <xf numFmtId="2" fontId="0" fillId="0" borderId="3" xfId="0" applyNumberFormat="1" applyBorder="1" applyAlignment="1">
      <alignment horizontal="center"/>
    </xf>
    <xf numFmtId="2" fontId="0" fillId="0" borderId="0" xfId="0" applyNumberFormat="1" applyAlignment="1">
      <alignment horizontal="center"/>
    </xf>
    <xf numFmtId="2" fontId="0" fillId="0" borderId="4" xfId="0" applyNumberFormat="1" applyBorder="1" applyAlignment="1">
      <alignment horizontal="center"/>
    </xf>
    <xf numFmtId="0" fontId="0" fillId="0" borderId="1" xfId="0" applyBorder="1" applyAlignment="1">
      <alignment horizontal="center" vertical="top" wrapText="1"/>
    </xf>
    <xf numFmtId="0" fontId="0" fillId="0" borderId="5" xfId="0" applyBorder="1" applyAlignment="1">
      <alignment horizontal="center" vertical="top" wrapText="1"/>
    </xf>
    <xf numFmtId="0" fontId="1" fillId="0" borderId="7" xfId="0" applyFont="1" applyBorder="1" applyAlignment="1">
      <alignment horizontal="center"/>
    </xf>
    <xf numFmtId="0" fontId="1" fillId="0" borderId="14" xfId="0" applyFont="1" applyBorder="1" applyAlignment="1">
      <alignment horizontal="center"/>
    </xf>
    <xf numFmtId="0" fontId="1" fillId="0" borderId="8" xfId="0" applyFont="1" applyBorder="1" applyAlignment="1">
      <alignment horizontal="center"/>
    </xf>
    <xf numFmtId="0" fontId="3" fillId="2" borderId="0" xfId="0" applyFont="1" applyFill="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166" fontId="0" fillId="0" borderId="10" xfId="0" applyNumberFormat="1" applyBorder="1" applyAlignment="1">
      <alignment horizontal="center" vertical="center"/>
    </xf>
    <xf numFmtId="166" fontId="0" fillId="0" borderId="6" xfId="0"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6" fontId="0" fillId="0" borderId="0" xfId="0" applyNumberFormat="1" applyAlignment="1">
      <alignment horizontal="center" vertical="center"/>
    </xf>
    <xf numFmtId="166" fontId="0" fillId="0" borderId="4" xfId="0" applyNumberFormat="1" applyBorder="1" applyAlignment="1">
      <alignment horizontal="center" vertical="center"/>
    </xf>
    <xf numFmtId="0" fontId="1" fillId="0" borderId="7" xfId="0" applyFont="1" applyBorder="1" applyAlignment="1">
      <alignment horizontal="center" vertical="center"/>
    </xf>
    <xf numFmtId="0" fontId="1" fillId="0" borderId="14" xfId="0" applyFont="1" applyBorder="1" applyAlignment="1">
      <alignment horizontal="center" vertical="center"/>
    </xf>
    <xf numFmtId="0" fontId="1" fillId="0" borderId="8" xfId="0" applyFont="1" applyBorder="1" applyAlignment="1">
      <alignment horizontal="center" vertical="center"/>
    </xf>
    <xf numFmtId="166" fontId="1" fillId="0" borderId="7" xfId="0" applyNumberFormat="1" applyFont="1" applyBorder="1" applyAlignment="1">
      <alignment horizontal="center" vertical="center"/>
    </xf>
    <xf numFmtId="166" fontId="1" fillId="0" borderId="14" xfId="0" applyNumberFormat="1" applyFont="1" applyBorder="1" applyAlignment="1">
      <alignment horizontal="center" vertical="center"/>
    </xf>
    <xf numFmtId="166" fontId="1" fillId="0" borderId="8" xfId="0" applyNumberFormat="1" applyFont="1" applyBorder="1" applyAlignment="1">
      <alignment horizontal="center" vertical="center"/>
    </xf>
  </cellXfs>
  <cellStyles count="1">
    <cellStyle name="Normal" xfId="0" builtinId="0"/>
  </cellStyles>
  <dxfs count="21">
    <dxf>
      <font>
        <color auto="1"/>
      </font>
      <numFmt numFmtId="0" formatCode="General"/>
      <fill>
        <patternFill>
          <bgColor rgb="FFFF0000"/>
        </patternFill>
      </fill>
    </dxf>
    <dxf>
      <font>
        <color auto="1"/>
      </font>
      <numFmt numFmtId="0" formatCode="General"/>
      <fill>
        <patternFill>
          <bgColor rgb="FFFF0000"/>
        </patternFill>
      </fill>
    </dxf>
    <dxf>
      <font>
        <color auto="1"/>
      </font>
      <numFmt numFmtId="0" formatCode="General"/>
      <fill>
        <patternFill>
          <bgColor rgb="FFFF0000"/>
        </patternFill>
      </fill>
    </dxf>
    <dxf>
      <font>
        <color auto="1"/>
      </font>
      <numFmt numFmtId="0" formatCode="General"/>
      <fill>
        <patternFill>
          <bgColor rgb="FFFF0000"/>
        </patternFill>
      </fill>
    </dxf>
    <dxf>
      <font>
        <color auto="1"/>
      </font>
      <numFmt numFmtId="0" formatCode="General"/>
      <fill>
        <patternFill>
          <bgColor rgb="FFFF0000"/>
        </patternFill>
      </fill>
    </dxf>
    <dxf>
      <fill>
        <patternFill>
          <bgColor rgb="FFFF0000"/>
        </patternFill>
      </fill>
    </dxf>
    <dxf>
      <fill>
        <patternFill patternType="solid">
          <fgColor auto="1"/>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0" i="0" u="none" strike="noStrike" kern="1200" spc="0" baseline="0">
                <a:solidFill>
                  <a:sysClr val="windowText" lastClr="000000">
                    <a:lumMod val="65000"/>
                    <a:lumOff val="35000"/>
                  </a:sysClr>
                </a:solidFill>
              </a:rPr>
              <a:t>Courbe de conversion V à N</a:t>
            </a:r>
          </a:p>
        </c:rich>
      </c:tx>
      <c:layout>
        <c:manualLayout>
          <c:xMode val="edge"/>
          <c:yMode val="edge"/>
          <c:x val="0.27392344706911642"/>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Compression</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4156972878390201"/>
                  <c:y val="1.118729950422863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1"/>
            <c:dispEq val="0"/>
            <c:trendlineLbl>
              <c:layout>
                <c:manualLayout>
                  <c:x val="-0.21680839895013124"/>
                  <c:y val="4.359470691163604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Conversion!$D$4:$D$13</c:f>
              <c:numCache>
                <c:formatCode>General</c:formatCode>
                <c:ptCount val="10"/>
                <c:pt idx="0">
                  <c:v>2.81E-2</c:v>
                </c:pt>
                <c:pt idx="1">
                  <c:v>5.4899999999999997E-2</c:v>
                </c:pt>
                <c:pt idx="2">
                  <c:v>9.64E-2</c:v>
                </c:pt>
                <c:pt idx="3">
                  <c:v>0.13550000000000001</c:v>
                </c:pt>
                <c:pt idx="4">
                  <c:v>0.26119999999999999</c:v>
                </c:pt>
                <c:pt idx="5">
                  <c:v>0.40649999999999997</c:v>
                </c:pt>
                <c:pt idx="6">
                  <c:v>0.52859999999999996</c:v>
                </c:pt>
                <c:pt idx="7">
                  <c:v>0.59689999999999999</c:v>
                </c:pt>
                <c:pt idx="8">
                  <c:v>0.63839999999999997</c:v>
                </c:pt>
                <c:pt idx="9">
                  <c:v>0.71899999999999997</c:v>
                </c:pt>
              </c:numCache>
            </c:numRef>
          </c:xVal>
          <c:yVal>
            <c:numRef>
              <c:f>Conversion!$C$4:$C$113</c:f>
              <c:numCache>
                <c:formatCode>General</c:formatCode>
                <c:ptCount val="110"/>
                <c:pt idx="0">
                  <c:v>0</c:v>
                </c:pt>
                <c:pt idx="1">
                  <c:v>10.66347</c:v>
                </c:pt>
                <c:pt idx="2">
                  <c:v>27.085410000000003</c:v>
                </c:pt>
                <c:pt idx="3">
                  <c:v>41.947560000000003</c:v>
                </c:pt>
                <c:pt idx="4">
                  <c:v>91.507679999999993</c:v>
                </c:pt>
                <c:pt idx="5">
                  <c:v>148.47435000000002</c:v>
                </c:pt>
                <c:pt idx="6">
                  <c:v>195.87627000000001</c:v>
                </c:pt>
                <c:pt idx="7">
                  <c:v>219.59685000000002</c:v>
                </c:pt>
                <c:pt idx="8">
                  <c:v>235.66563000000005</c:v>
                </c:pt>
                <c:pt idx="9">
                  <c:v>266.93010000000004</c:v>
                </c:pt>
                <c:pt idx="10">
                  <c:v>235.66563000000005</c:v>
                </c:pt>
                <c:pt idx="11">
                  <c:v>219.59685000000002</c:v>
                </c:pt>
                <c:pt idx="12">
                  <c:v>195.87627000000001</c:v>
                </c:pt>
                <c:pt idx="13">
                  <c:v>148.47435000000002</c:v>
                </c:pt>
                <c:pt idx="14">
                  <c:v>91.507679999999993</c:v>
                </c:pt>
                <c:pt idx="15">
                  <c:v>41.947560000000003</c:v>
                </c:pt>
                <c:pt idx="16">
                  <c:v>27.085410000000003</c:v>
                </c:pt>
                <c:pt idx="17">
                  <c:v>10.66347</c:v>
                </c:pt>
                <c:pt idx="18">
                  <c:v>0</c:v>
                </c:pt>
              </c:numCache>
            </c:numRef>
          </c:yVal>
          <c:smooth val="0"/>
          <c:extLst>
            <c:ext xmlns:c16="http://schemas.microsoft.com/office/drawing/2014/chart" uri="{C3380CC4-5D6E-409C-BE32-E72D297353CC}">
              <c16:uniqueId val="{00000009-A897-4234-88FA-8E4DC438A456}"/>
            </c:ext>
          </c:extLst>
        </c:ser>
        <c:ser>
          <c:idx val="1"/>
          <c:order val="1"/>
          <c:tx>
            <c:v>Decompression</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1"/>
            <c:trendlineLbl>
              <c:layout>
                <c:manualLayout>
                  <c:x val="-0.41414173228346457"/>
                  <c:y val="8.593722659667540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Conversion!$D$13:$D$22</c:f>
              <c:numCache>
                <c:formatCode>General</c:formatCode>
                <c:ptCount val="10"/>
                <c:pt idx="0">
                  <c:v>0.71899999999999997</c:v>
                </c:pt>
                <c:pt idx="1">
                  <c:v>0.63480000000000003</c:v>
                </c:pt>
                <c:pt idx="2">
                  <c:v>0.59640000000000004</c:v>
                </c:pt>
                <c:pt idx="3">
                  <c:v>0.52859999999999996</c:v>
                </c:pt>
                <c:pt idx="4">
                  <c:v>0.40839999999999999</c:v>
                </c:pt>
                <c:pt idx="5">
                  <c:v>0.25929999999999997</c:v>
                </c:pt>
                <c:pt idx="6">
                  <c:v>0.13550000000000001</c:v>
                </c:pt>
                <c:pt idx="7">
                  <c:v>9.6199999999999994E-2</c:v>
                </c:pt>
                <c:pt idx="8">
                  <c:v>5.45E-2</c:v>
                </c:pt>
                <c:pt idx="9">
                  <c:v>2.69E-2</c:v>
                </c:pt>
              </c:numCache>
            </c:numRef>
          </c:xVal>
          <c:yVal>
            <c:numRef>
              <c:f>Conversion!$C$13:$C$22</c:f>
              <c:numCache>
                <c:formatCode>General</c:formatCode>
                <c:ptCount val="10"/>
                <c:pt idx="0">
                  <c:v>266.93010000000004</c:v>
                </c:pt>
                <c:pt idx="1">
                  <c:v>235.66563000000005</c:v>
                </c:pt>
                <c:pt idx="2">
                  <c:v>219.59685000000002</c:v>
                </c:pt>
                <c:pt idx="3">
                  <c:v>195.87627000000001</c:v>
                </c:pt>
                <c:pt idx="4">
                  <c:v>148.47435000000002</c:v>
                </c:pt>
                <c:pt idx="5">
                  <c:v>91.507679999999993</c:v>
                </c:pt>
                <c:pt idx="6">
                  <c:v>41.947560000000003</c:v>
                </c:pt>
                <c:pt idx="7">
                  <c:v>27.085410000000003</c:v>
                </c:pt>
                <c:pt idx="8">
                  <c:v>10.66347</c:v>
                </c:pt>
                <c:pt idx="9">
                  <c:v>0</c:v>
                </c:pt>
              </c:numCache>
            </c:numRef>
          </c:yVal>
          <c:smooth val="0"/>
          <c:extLst>
            <c:ext xmlns:c16="http://schemas.microsoft.com/office/drawing/2014/chart" uri="{C3380CC4-5D6E-409C-BE32-E72D297353CC}">
              <c16:uniqueId val="{00000003-476B-4C41-AD50-1D4CE76C2FDC}"/>
            </c:ext>
          </c:extLst>
        </c:ser>
        <c:dLbls>
          <c:showLegendKey val="0"/>
          <c:showVal val="0"/>
          <c:showCatName val="0"/>
          <c:showSerName val="0"/>
          <c:showPercent val="0"/>
          <c:showBubbleSize val="0"/>
        </c:dLbls>
        <c:axId val="207324703"/>
        <c:axId val="207324223"/>
      </c:scatterChart>
      <c:valAx>
        <c:axId val="2073247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u="none" strike="noStrike" kern="1200" baseline="0">
                    <a:solidFill>
                      <a:sysClr val="windowText" lastClr="000000">
                        <a:lumMod val="65000"/>
                        <a:lumOff val="35000"/>
                      </a:sysClr>
                    </a:solidFill>
                  </a:rPr>
                  <a:t>Tension (V)</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24223"/>
        <c:crosses val="autoZero"/>
        <c:crossBetween val="midCat"/>
      </c:valAx>
      <c:valAx>
        <c:axId val="207324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u="none" strike="noStrike" kern="1200" baseline="0">
                    <a:solidFill>
                      <a:sysClr val="windowText" lastClr="000000">
                        <a:lumMod val="65000"/>
                        <a:lumOff val="35000"/>
                      </a:sysClr>
                    </a:solidFill>
                  </a:rPr>
                  <a:t>Force (N)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247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Courbe de conversion N à 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Compression</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28088910761154856"/>
                  <c:y val="2.660469524642752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1"/>
            <c:dispEq val="0"/>
            <c:trendlineLbl>
              <c:layout>
                <c:manualLayout>
                  <c:x val="-0.14668088363954507"/>
                  <c:y val="8.216025080198308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Conversion!$C$4:$C$13</c:f>
              <c:numCache>
                <c:formatCode>General</c:formatCode>
                <c:ptCount val="10"/>
                <c:pt idx="0">
                  <c:v>0</c:v>
                </c:pt>
                <c:pt idx="1">
                  <c:v>10.66347</c:v>
                </c:pt>
                <c:pt idx="2">
                  <c:v>27.085410000000003</c:v>
                </c:pt>
                <c:pt idx="3">
                  <c:v>41.947560000000003</c:v>
                </c:pt>
                <c:pt idx="4">
                  <c:v>91.507679999999993</c:v>
                </c:pt>
                <c:pt idx="5">
                  <c:v>148.47435000000002</c:v>
                </c:pt>
                <c:pt idx="6">
                  <c:v>195.87627000000001</c:v>
                </c:pt>
                <c:pt idx="7">
                  <c:v>219.59685000000002</c:v>
                </c:pt>
                <c:pt idx="8">
                  <c:v>235.66563000000005</c:v>
                </c:pt>
                <c:pt idx="9">
                  <c:v>266.93010000000004</c:v>
                </c:pt>
              </c:numCache>
            </c:numRef>
          </c:xVal>
          <c:yVal>
            <c:numRef>
              <c:f>Conversion!$D$4:$D$13</c:f>
              <c:numCache>
                <c:formatCode>General</c:formatCode>
                <c:ptCount val="10"/>
                <c:pt idx="0">
                  <c:v>2.81E-2</c:v>
                </c:pt>
                <c:pt idx="1">
                  <c:v>5.4899999999999997E-2</c:v>
                </c:pt>
                <c:pt idx="2">
                  <c:v>9.64E-2</c:v>
                </c:pt>
                <c:pt idx="3">
                  <c:v>0.13550000000000001</c:v>
                </c:pt>
                <c:pt idx="4">
                  <c:v>0.26119999999999999</c:v>
                </c:pt>
                <c:pt idx="5">
                  <c:v>0.40649999999999997</c:v>
                </c:pt>
                <c:pt idx="6">
                  <c:v>0.52859999999999996</c:v>
                </c:pt>
                <c:pt idx="7">
                  <c:v>0.59689999999999999</c:v>
                </c:pt>
                <c:pt idx="8">
                  <c:v>0.63839999999999997</c:v>
                </c:pt>
                <c:pt idx="9">
                  <c:v>0.71899999999999997</c:v>
                </c:pt>
              </c:numCache>
            </c:numRef>
          </c:yVal>
          <c:smooth val="0"/>
          <c:extLst>
            <c:ext xmlns:c16="http://schemas.microsoft.com/office/drawing/2014/chart" uri="{C3380CC4-5D6E-409C-BE32-E72D297353CC}">
              <c16:uniqueId val="{00000000-5BBA-4382-BA15-2D1CF749D13F}"/>
            </c:ext>
          </c:extLst>
        </c:ser>
        <c:ser>
          <c:idx val="1"/>
          <c:order val="1"/>
          <c:tx>
            <c:v>Decompression</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1"/>
            <c:trendlineLbl>
              <c:layout>
                <c:manualLayout>
                  <c:x val="-0.21721216097987753"/>
                  <c:y val="4.92465004374453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Conversion!$C$14:$C$22</c:f>
              <c:numCache>
                <c:formatCode>General</c:formatCode>
                <c:ptCount val="9"/>
                <c:pt idx="0">
                  <c:v>235.66563000000005</c:v>
                </c:pt>
                <c:pt idx="1">
                  <c:v>219.59685000000002</c:v>
                </c:pt>
                <c:pt idx="2">
                  <c:v>195.87627000000001</c:v>
                </c:pt>
                <c:pt idx="3">
                  <c:v>148.47435000000002</c:v>
                </c:pt>
                <c:pt idx="4">
                  <c:v>91.507679999999993</c:v>
                </c:pt>
                <c:pt idx="5">
                  <c:v>41.947560000000003</c:v>
                </c:pt>
                <c:pt idx="6">
                  <c:v>27.085410000000003</c:v>
                </c:pt>
                <c:pt idx="7">
                  <c:v>10.66347</c:v>
                </c:pt>
                <c:pt idx="8">
                  <c:v>0</c:v>
                </c:pt>
              </c:numCache>
            </c:numRef>
          </c:xVal>
          <c:yVal>
            <c:numRef>
              <c:f>Conversion!$D$14:$D$22</c:f>
              <c:numCache>
                <c:formatCode>General</c:formatCode>
                <c:ptCount val="9"/>
                <c:pt idx="0">
                  <c:v>0.63480000000000003</c:v>
                </c:pt>
                <c:pt idx="1">
                  <c:v>0.59640000000000004</c:v>
                </c:pt>
                <c:pt idx="2">
                  <c:v>0.52859999999999996</c:v>
                </c:pt>
                <c:pt idx="3">
                  <c:v>0.40839999999999999</c:v>
                </c:pt>
                <c:pt idx="4">
                  <c:v>0.25929999999999997</c:v>
                </c:pt>
                <c:pt idx="5">
                  <c:v>0.13550000000000001</c:v>
                </c:pt>
                <c:pt idx="6">
                  <c:v>9.6199999999999994E-2</c:v>
                </c:pt>
                <c:pt idx="7">
                  <c:v>5.45E-2</c:v>
                </c:pt>
                <c:pt idx="8">
                  <c:v>2.69E-2</c:v>
                </c:pt>
              </c:numCache>
            </c:numRef>
          </c:yVal>
          <c:smooth val="0"/>
          <c:extLst>
            <c:ext xmlns:c16="http://schemas.microsoft.com/office/drawing/2014/chart" uri="{C3380CC4-5D6E-409C-BE32-E72D297353CC}">
              <c16:uniqueId val="{00000003-5BBA-4382-BA15-2D1CF749D13F}"/>
            </c:ext>
          </c:extLst>
        </c:ser>
        <c:dLbls>
          <c:showLegendKey val="0"/>
          <c:showVal val="0"/>
          <c:showCatName val="0"/>
          <c:showSerName val="0"/>
          <c:showPercent val="0"/>
          <c:showBubbleSize val="0"/>
        </c:dLbls>
        <c:axId val="261633488"/>
        <c:axId val="261633008"/>
      </c:scatterChart>
      <c:valAx>
        <c:axId val="261633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633008"/>
        <c:crosses val="autoZero"/>
        <c:crossBetween val="midCat"/>
      </c:valAx>
      <c:valAx>
        <c:axId val="26163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63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557212</xdr:colOff>
      <xdr:row>23</xdr:row>
      <xdr:rowOff>195262</xdr:rowOff>
    </xdr:from>
    <xdr:to>
      <xdr:col>4</xdr:col>
      <xdr:colOff>481012</xdr:colOff>
      <xdr:row>38</xdr:row>
      <xdr:rowOff>52387</xdr:rowOff>
    </xdr:to>
    <xdr:graphicFrame macro="">
      <xdr:nvGraphicFramePr>
        <xdr:cNvPr id="5" name="Chart 4">
          <a:extLst>
            <a:ext uri="{FF2B5EF4-FFF2-40B4-BE49-F238E27FC236}">
              <a16:creationId xmlns:a16="http://schemas.microsoft.com/office/drawing/2014/main" id="{87F8A0BB-FCB6-A458-0EF2-B79A2EE4A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547687</xdr:colOff>
      <xdr:row>39</xdr:row>
      <xdr:rowOff>52387</xdr:rowOff>
    </xdr:from>
    <xdr:to>
      <xdr:col>4</xdr:col>
      <xdr:colOff>471487</xdr:colOff>
      <xdr:row>53</xdr:row>
      <xdr:rowOff>128587</xdr:rowOff>
    </xdr:to>
    <xdr:graphicFrame macro="">
      <xdr:nvGraphicFramePr>
        <xdr:cNvPr id="2" name="Chart 1">
          <a:extLst>
            <a:ext uri="{FF2B5EF4-FFF2-40B4-BE49-F238E27FC236}">
              <a16:creationId xmlns:a16="http://schemas.microsoft.com/office/drawing/2014/main" id="{A6D79E8E-40C4-4A56-9560-03BF81A56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209550</xdr:colOff>
      <xdr:row>4</xdr:row>
      <xdr:rowOff>190500</xdr:rowOff>
    </xdr:from>
    <xdr:to>
      <xdr:col>13</xdr:col>
      <xdr:colOff>209550</xdr:colOff>
      <xdr:row>64</xdr:row>
      <xdr:rowOff>133350</xdr:rowOff>
    </xdr:to>
    <xdr:sp macro="" textlink="">
      <xdr:nvSpPr>
        <xdr:cNvPr id="2" name="TextBox 1">
          <a:extLst>
            <a:ext uri="{FF2B5EF4-FFF2-40B4-BE49-F238E27FC236}">
              <a16:creationId xmlns:a16="http://schemas.microsoft.com/office/drawing/2014/main" id="{33A42418-A54D-40A0-54DE-1B564BD2F1DF}"/>
            </a:ext>
          </a:extLst>
        </xdr:cNvPr>
        <xdr:cNvSpPr txBox="1"/>
      </xdr:nvSpPr>
      <xdr:spPr>
        <a:xfrm>
          <a:off x="9058275" y="1028700"/>
          <a:ext cx="3429000" cy="1194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Notes :                                             </a:t>
          </a:r>
        </a:p>
        <a:p>
          <a:r>
            <a:rPr lang="en-CA" sz="1100"/>
            <a:t> -On prend le coup inital, qui représente l'impact donné à un humain qui recule et non un sac qui reviens frapper   </a:t>
          </a:r>
        </a:p>
        <a:p>
          <a:r>
            <a:rPr lang="en-CA" sz="1100"/>
            <a:t>                                          </a:t>
          </a:r>
        </a:p>
        <a:p>
          <a:r>
            <a:rPr lang="en-CA" sz="1100"/>
            <a:t> -tests préliminaires fait a 500/1000 seulement pour observer comportement aux limites      </a:t>
          </a:r>
        </a:p>
        <a:p>
          <a:endParaRPr lang="en-CA" sz="1100"/>
        </a:p>
        <a:p>
          <a:r>
            <a:rPr lang="en-CA" sz="1100"/>
            <a:t>-Vitesse limitée machine a 860 (Quand on indique</a:t>
          </a:r>
          <a:r>
            <a:rPr lang="en-CA" sz="1100" baseline="0"/>
            <a:t> 1000 dans le programme, la vitesse est bloquée à 860)</a:t>
          </a:r>
          <a:r>
            <a:rPr lang="en-CA" sz="1100"/>
            <a:t>, remplace tests de 1000 puisque déjà assez violent     </a:t>
          </a:r>
        </a:p>
        <a:p>
          <a:endParaRPr lang="en-CA" sz="1100"/>
        </a:p>
        <a:p>
          <a:r>
            <a:rPr lang="en-CA" sz="1100"/>
            <a:t> -Le centre de masse de l'outil est mesuré avec simulation puisque l'option de le déterminer par lui même n'est pas disponible dans le robot (Il est</a:t>
          </a:r>
          <a:r>
            <a:rPr lang="en-CA" sz="1100" baseline="0"/>
            <a:t> marqué que ce robot ne possède pas l'option</a:t>
          </a:r>
          <a:r>
            <a:rPr lang="en-CA" sz="1100"/>
            <a:t>)               </a:t>
          </a:r>
        </a:p>
        <a:p>
          <a:r>
            <a:rPr lang="en-CA" sz="1100"/>
            <a:t>                       </a:t>
          </a:r>
        </a:p>
        <a:p>
          <a:r>
            <a:rPr lang="en-CA" sz="1100"/>
            <a:t> -J'ai validé que la vitesse reste constante peu importe la charge         </a:t>
          </a:r>
        </a:p>
        <a:p>
          <a:r>
            <a:rPr lang="en-CA" sz="1100"/>
            <a:t>                               </a:t>
          </a:r>
        </a:p>
        <a:p>
          <a:r>
            <a:rPr lang="en-CA" sz="1100"/>
            <a:t>  -Le paramètre de sensibilité gardé est low, puisque c'est</a:t>
          </a:r>
          <a:r>
            <a:rPr lang="en-CA" sz="1100" baseline="0"/>
            <a:t> celui qui fonctionne le mieux malgré l'intuition que Inst devrait être plus efficace.</a:t>
          </a:r>
          <a:endParaRPr lang="en-CA" sz="1100"/>
        </a:p>
        <a:p>
          <a:r>
            <a:rPr lang="en-CA" sz="1100"/>
            <a:t>                                               </a:t>
          </a:r>
        </a:p>
        <a:p>
          <a:r>
            <a:rPr lang="en-CA" sz="1100"/>
            <a:t> -A partir d'angle de contact, le sac s'est déplacé et la force moyenne a beaucoup augmentée,</a:t>
          </a:r>
          <a:r>
            <a:rPr lang="en-CA" sz="1100" baseline="0"/>
            <a:t> c'est parce que le sac a été déplacé, mais chaque pré-test en soit reste dans les même conditions pour faire une bonne comparaison.</a:t>
          </a:r>
          <a:endParaRPr lang="en-CA" sz="1100"/>
        </a:p>
        <a:p>
          <a:endParaRPr lang="en-CA" sz="1100"/>
        </a:p>
        <a:p>
          <a:r>
            <a:rPr lang="en-CA" sz="1100"/>
            <a:t>-Il</a:t>
          </a:r>
          <a:r>
            <a:rPr lang="en-CA" sz="1100" baseline="0"/>
            <a:t> est possible qu'en changeant les batteries, il soit arrivé une perte de calibration du robot, mais je ne pense pas</a:t>
          </a:r>
          <a:r>
            <a:rPr lang="en-CA" sz="1100"/>
            <a:t>        </a:t>
          </a:r>
        </a:p>
        <a:p>
          <a:r>
            <a:rPr lang="en-CA" sz="1100"/>
            <a:t>                            </a:t>
          </a:r>
        </a:p>
        <a:p>
          <a:r>
            <a:rPr lang="en-CA" sz="1100"/>
            <a:t>-Les tests latéraux ne représente pas bien le vrai impact ressenti au TCP, il faudrait tester par exemple si la cellule de charge est désaxée par rapport au TCP pour voir la sentibilité si par exemple un coin de la main accroche                                          -La plaque de métal démontre que la dureté</a:t>
          </a:r>
          <a:r>
            <a:rPr lang="en-CA" sz="1100" baseline="0"/>
            <a:t> de surface possède un grand impact sur les limites ressenties. Ainsi, il faut prévoir en fonction des différentes parties du corps humain et prendre la pire section ( Moins de tissus adipeux)</a:t>
          </a:r>
          <a:endParaRPr lang="en-CA" sz="1100"/>
        </a:p>
        <a:p>
          <a:endParaRPr lang="en-CA" sz="1100"/>
        </a:p>
        <a:p>
          <a:r>
            <a:rPr lang="en-CA" sz="1100"/>
            <a:t>-Pour les</a:t>
          </a:r>
          <a:r>
            <a:rPr lang="en-CA" sz="1100" baseline="0"/>
            <a:t> tests de type de surface, c'est difficile de tout le temps se placer au bon endroit et il peut arriver plusieurs situations différentes. J'ai donc pris des coups plus forts pour avoir vraiment différentes situations dans la moyenne. Les données du punching bag sont plus bas que la plupart des tests sur moi, il faut donc a mon avis se donner une marge de sécurité.</a:t>
          </a:r>
        </a:p>
        <a:p>
          <a:endParaRPr lang="en-CA" sz="1100" baseline="0"/>
        </a:p>
        <a:p>
          <a:r>
            <a:rPr lang="en-CA" sz="1100" baseline="0"/>
            <a:t>-La loadcell varie beaucoup lorsqu'on change la position du sac et l'angle de frappe de la loadcell. Il faut faire varier la position et l'angle de frappe pour trouver le pire cas et évaluer en fonction de cela. Ainsi, il est plus prudent de prévoir les limites en fonction de la pire situation possible.</a:t>
          </a:r>
        </a:p>
        <a:p>
          <a:endParaRPr lang="en-CA" sz="1100" baseline="0"/>
        </a:p>
        <a:p>
          <a:r>
            <a:rPr lang="en-CA" sz="1100" baseline="0"/>
            <a:t>-À mon avis ce robot est vraiment plus lourd et donc possède beaucoup d'inertie.. Il réagit rapidement, mais avec une masse pareil il ne peut pas rouler aussi vite que les Doosann.... Ainsi, il va peut-être falloir rouler a 500mms ou plus bas...</a:t>
          </a:r>
        </a:p>
        <a:p>
          <a:endParaRPr lang="en-CA" sz="1100" baseline="0"/>
        </a:p>
        <a:p>
          <a:r>
            <a:rPr lang="en-CA" sz="1100" baseline="0"/>
            <a:t>-Pour les tests quasi-statique, le setup que j'ai monté ne pouvais pas aller plus lourd que 10.7kg sans avoir de la difficulté</a:t>
          </a:r>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11206</xdr:colOff>
      <xdr:row>24</xdr:row>
      <xdr:rowOff>145677</xdr:rowOff>
    </xdr:from>
    <xdr:to>
      <xdr:col>9</xdr:col>
      <xdr:colOff>448236</xdr:colOff>
      <xdr:row>58</xdr:row>
      <xdr:rowOff>56029</xdr:rowOff>
    </xdr:to>
    <xdr:sp macro="" textlink="">
      <xdr:nvSpPr>
        <xdr:cNvPr id="2" name="TextBox 1">
          <a:extLst>
            <a:ext uri="{FF2B5EF4-FFF2-40B4-BE49-F238E27FC236}">
              <a16:creationId xmlns:a16="http://schemas.microsoft.com/office/drawing/2014/main" id="{F6BFE76A-FBBF-5964-C169-DA73008E4975}"/>
            </a:ext>
          </a:extLst>
        </xdr:cNvPr>
        <xdr:cNvSpPr txBox="1"/>
      </xdr:nvSpPr>
      <xdr:spPr>
        <a:xfrm>
          <a:off x="5468471" y="5546912"/>
          <a:ext cx="3798794" cy="67347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Commentaires sur résultats</a:t>
          </a:r>
          <a:r>
            <a:rPr lang="en-CA" sz="1100" baseline="0"/>
            <a:t> de pré-tests : </a:t>
          </a:r>
        </a:p>
        <a:p>
          <a:endParaRPr lang="en-CA" sz="1100" baseline="0"/>
        </a:p>
        <a:p>
          <a:r>
            <a:rPr lang="en-CA" sz="1100"/>
            <a:t>1-</a:t>
          </a:r>
          <a:r>
            <a:rPr lang="en-CA" sz="1100" baseline="0"/>
            <a:t> La vitesse de 1000 (860) est trop rapide pour respecter les limites de forces dans la grande partie des situations.</a:t>
          </a:r>
        </a:p>
        <a:p>
          <a:r>
            <a:rPr lang="en-CA" sz="1100" baseline="0"/>
            <a:t>2- La plaque de métal crée un trop gros impact, mais sur un corps humain la réaction n'est pas ainsi alors ce n'es pas un facteur limitant </a:t>
          </a:r>
        </a:p>
        <a:p>
          <a:r>
            <a:rPr lang="en-CA" sz="1100" baseline="0"/>
            <a:t>3- Le punching bag représente correctement la situation réelle, mais il donne quand même des valeurs moins fortes alors il est mieux de se laisser une marge de sécurité</a:t>
          </a:r>
        </a:p>
        <a:p>
          <a:r>
            <a:rPr lang="en-CA" sz="1100" baseline="0"/>
            <a:t>4- Baisser la limite de force à 100N est une bonne chose puisque l'impact ressenti est légèrement réduit.</a:t>
          </a:r>
        </a:p>
        <a:p>
          <a:r>
            <a:rPr lang="en-CA" sz="1100" baseline="0"/>
            <a:t>5- Le paramètre de sensibilité est bien à Low, on voit que les impacts sont quand même assez bien réduit dans la majorité des cas. Il serait bien de retester un peu plus pour valider l'effet</a:t>
          </a:r>
        </a:p>
        <a:p>
          <a:r>
            <a:rPr lang="en-CA" sz="1100" baseline="0"/>
            <a:t>6- Il est mieux d'indiquer au robot une masse d'objet plus lourdre pour qu'il se comporte de manière plus sécuritaire que s'il avait moins lourd qu'indiqué</a:t>
          </a:r>
        </a:p>
        <a:p>
          <a:r>
            <a:rPr lang="en-CA" sz="1100"/>
            <a:t>7- Beaucoup de variation</a:t>
          </a:r>
          <a:r>
            <a:rPr lang="en-CA" sz="1100" baseline="0"/>
            <a:t> dans les forces si on déplace le sac. Il n'était pas déplacé pendant chaque test unitaire alors il est bien de tester différentes positions et prendre le pire pour être certain de respecter les conditions dans différentes situations. Parfois, il est possible qu'il ralentissait puisque sa cible était trop proche du sac. Heureusement, les pré-tests servent de comparaison pour trouver les paramètres optimaux. Ainsi, il faut s'assurer de faire les vrais tests avec la bonne vitesse à l'impact, mais pas besoin de refaire les autres.</a:t>
          </a:r>
        </a:p>
        <a:p>
          <a:r>
            <a:rPr lang="en-CA" sz="1100" baseline="0"/>
            <a:t>8- S'assurer de placer la position cible plus loin que le sac pour que la collision se fasse a pleine vitesse</a:t>
          </a:r>
        </a:p>
      </xdr:txBody>
    </xdr:sp>
    <xdr:clientData/>
  </xdr:twoCellAnchor>
  <xdr:twoCellAnchor>
    <xdr:from>
      <xdr:col>11</xdr:col>
      <xdr:colOff>336176</xdr:colOff>
      <xdr:row>3</xdr:row>
      <xdr:rowOff>179294</xdr:rowOff>
    </xdr:from>
    <xdr:to>
      <xdr:col>20</xdr:col>
      <xdr:colOff>280147</xdr:colOff>
      <xdr:row>27</xdr:row>
      <xdr:rowOff>156883</xdr:rowOff>
    </xdr:to>
    <xdr:sp macro="" textlink="">
      <xdr:nvSpPr>
        <xdr:cNvPr id="3" name="TextBox 2">
          <a:extLst>
            <a:ext uri="{FF2B5EF4-FFF2-40B4-BE49-F238E27FC236}">
              <a16:creationId xmlns:a16="http://schemas.microsoft.com/office/drawing/2014/main" id="{4A823D83-97D1-92D2-D1F8-2FC7EDC685CC}"/>
            </a:ext>
          </a:extLst>
        </xdr:cNvPr>
        <xdr:cNvSpPr txBox="1"/>
      </xdr:nvSpPr>
      <xdr:spPr>
        <a:xfrm>
          <a:off x="10365441" y="683559"/>
          <a:ext cx="6241677" cy="552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Commentaires sur résultats tests</a:t>
          </a:r>
        </a:p>
        <a:p>
          <a:endParaRPr lang="en-CA" sz="1100"/>
        </a:p>
        <a:p>
          <a:r>
            <a:rPr lang="en-CA" sz="1100"/>
            <a:t>1- La vitesse</a:t>
          </a:r>
          <a:r>
            <a:rPr lang="en-CA" sz="1100" baseline="0"/>
            <a:t> de 400 mm/s semble appropriée. Elle nous donne une marge de sécurité et semble bien fonctionner. En ce qui concerne les tests quasi-statiques, je pense que c'est un peu trop élevé même pour la main dans les tests axial, mais on pourrait supposer qu'une boite moins rigide transportée agit comme une protection entre les deux. Cela pourrait justifier de garder cette vitesse.</a:t>
          </a:r>
        </a:p>
        <a:p>
          <a:endParaRPr lang="en-CA" sz="1100" baseline="0"/>
        </a:p>
        <a:p>
          <a:r>
            <a:rPr lang="en-CA" sz="1100" baseline="0"/>
            <a:t>2- Les tests semblaient très constant lorsque l'on garde le sac dans la même position et donc je pense que les contacts sont fiables.</a:t>
          </a:r>
        </a:p>
        <a:p>
          <a:endParaRPr lang="en-CA" sz="1100" baseline="0"/>
        </a:p>
        <a:p>
          <a:endParaRPr lang="en-CA"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D253D-FCF3-447A-B6D9-AB632D3A38B4}">
  <dimension ref="B1:W46"/>
  <sheetViews>
    <sheetView workbookViewId="0">
      <selection activeCell="R17" sqref="R17"/>
    </sheetView>
  </sheetViews>
  <sheetFormatPr defaultRowHeight="15" x14ac:dyDescent="0.25"/>
  <cols>
    <col min="2" max="2" width="28.5703125" bestFit="1" customWidth="1"/>
    <col min="3" max="3" width="20.85546875" customWidth="1"/>
    <col min="4" max="4" width="11.140625" bestFit="1" customWidth="1"/>
    <col min="5" max="5" width="10.85546875" bestFit="1" customWidth="1"/>
    <col min="6" max="6" width="12" bestFit="1" customWidth="1"/>
    <col min="7" max="7" width="15" bestFit="1" customWidth="1"/>
    <col min="8" max="8" width="15.28515625" bestFit="1" customWidth="1"/>
    <col min="9" max="9" width="12.42578125" bestFit="1" customWidth="1"/>
    <col min="10" max="10" width="12.7109375" bestFit="1" customWidth="1"/>
  </cols>
  <sheetData>
    <row r="1" spans="2:23" ht="15.75" thickBot="1" x14ac:dyDescent="0.3"/>
    <row r="2" spans="2:23" ht="19.5" thickBot="1" x14ac:dyDescent="0.35">
      <c r="B2" s="104" t="s">
        <v>29</v>
      </c>
      <c r="C2" s="105"/>
      <c r="D2" s="106"/>
      <c r="F2" s="5" t="s">
        <v>33</v>
      </c>
      <c r="G2" s="6">
        <v>9.81</v>
      </c>
      <c r="I2" s="29" t="s">
        <v>0</v>
      </c>
      <c r="J2" s="30" t="s">
        <v>1</v>
      </c>
      <c r="L2" s="47" t="s">
        <v>32</v>
      </c>
      <c r="M2" s="46" t="s">
        <v>1</v>
      </c>
      <c r="N2" s="30" t="s">
        <v>0</v>
      </c>
    </row>
    <row r="3" spans="2:23" ht="15.75" thickBot="1" x14ac:dyDescent="0.3">
      <c r="B3" s="35" t="s">
        <v>26</v>
      </c>
      <c r="C3" s="16" t="s">
        <v>27</v>
      </c>
      <c r="D3" s="15" t="s">
        <v>25</v>
      </c>
      <c r="I3" s="44">
        <v>0</v>
      </c>
      <c r="J3" s="45">
        <f>$J$29*I3+$J$30</f>
        <v>-10.133444678748091</v>
      </c>
      <c r="L3" s="2">
        <f t="shared" ref="L3:L24" si="0">M3/$G$2</f>
        <v>1.5290519877675841</v>
      </c>
      <c r="M3" s="18">
        <v>15</v>
      </c>
      <c r="N3" s="26">
        <f>$H$29*M3+$H$30</f>
        <v>6.5071463714354821E-2</v>
      </c>
      <c r="P3" s="125" t="s">
        <v>61</v>
      </c>
      <c r="Q3" s="126"/>
      <c r="R3" s="126"/>
      <c r="S3" s="126"/>
      <c r="T3" s="127"/>
      <c r="V3" s="96" t="s">
        <v>83</v>
      </c>
      <c r="W3" s="97"/>
    </row>
    <row r="4" spans="2:23" x14ac:dyDescent="0.25">
      <c r="B4" s="14">
        <v>0</v>
      </c>
      <c r="C4" s="16">
        <f t="shared" ref="C4:C12" si="1">B4*$G$2</f>
        <v>0</v>
      </c>
      <c r="D4" s="15">
        <v>2.81E-2</v>
      </c>
      <c r="F4" s="20"/>
      <c r="I4" s="25">
        <f>D4</f>
        <v>2.81E-2</v>
      </c>
      <c r="J4" s="26">
        <f t="shared" ref="J4:J24" si="2">$J$29*I4+$J$30</f>
        <v>0.72449721902372133</v>
      </c>
      <c r="L4" s="2">
        <f t="shared" si="0"/>
        <v>3.0581039755351682</v>
      </c>
      <c r="M4" s="18">
        <v>30</v>
      </c>
      <c r="N4" s="26">
        <f>$H$29*M4+$H$30</f>
        <v>0.10388726189333519</v>
      </c>
      <c r="P4" s="102" t="s">
        <v>62</v>
      </c>
      <c r="Q4" s="103"/>
      <c r="R4" s="123" t="s">
        <v>60</v>
      </c>
      <c r="S4" s="123"/>
      <c r="T4" s="124"/>
      <c r="V4" s="98"/>
      <c r="W4" s="99"/>
    </row>
    <row r="5" spans="2:23" ht="15.75" thickBot="1" x14ac:dyDescent="0.3">
      <c r="B5" s="25">
        <v>1.087</v>
      </c>
      <c r="C5" s="18">
        <f t="shared" si="1"/>
        <v>10.66347</v>
      </c>
      <c r="D5" s="26">
        <v>5.4899999999999997E-2</v>
      </c>
      <c r="I5" s="25">
        <v>0.05</v>
      </c>
      <c r="J5" s="26">
        <f t="shared" si="2"/>
        <v>9.186736634013144</v>
      </c>
      <c r="L5" s="2">
        <f t="shared" si="0"/>
        <v>4.5871559633027523</v>
      </c>
      <c r="M5" s="18">
        <v>45</v>
      </c>
      <c r="N5" s="26">
        <f t="shared" ref="N5:N23" si="3">$H$29*M5+$H$30</f>
        <v>0.14270306007231556</v>
      </c>
      <c r="P5" s="36" t="s">
        <v>38</v>
      </c>
      <c r="Q5" s="37" t="s">
        <v>59</v>
      </c>
      <c r="R5" s="42" t="s">
        <v>56</v>
      </c>
      <c r="S5" s="42" t="s">
        <v>57</v>
      </c>
      <c r="T5" s="37" t="s">
        <v>58</v>
      </c>
      <c r="V5" s="98"/>
      <c r="W5" s="99"/>
    </row>
    <row r="6" spans="2:23" x14ac:dyDescent="0.25">
      <c r="B6" s="25">
        <v>2.7610000000000001</v>
      </c>
      <c r="C6" s="18">
        <f t="shared" si="1"/>
        <v>27.085410000000003</v>
      </c>
      <c r="D6" s="26">
        <v>9.64E-2</v>
      </c>
      <c r="I6" s="25">
        <v>0.11</v>
      </c>
      <c r="J6" s="26">
        <f t="shared" si="2"/>
        <v>32.370954209326619</v>
      </c>
      <c r="L6" s="2">
        <f t="shared" si="0"/>
        <v>6.1162079510703364</v>
      </c>
      <c r="M6" s="18">
        <v>60</v>
      </c>
      <c r="N6" s="26">
        <f t="shared" si="3"/>
        <v>0.18151885825129593</v>
      </c>
      <c r="P6" s="35">
        <v>0.9</v>
      </c>
      <c r="Q6" s="38">
        <f>P6*2.2</f>
        <v>1.9800000000000002</v>
      </c>
      <c r="R6" s="20">
        <v>3.9</v>
      </c>
      <c r="S6" s="20">
        <v>0.02</v>
      </c>
      <c r="T6" s="9">
        <v>1.97</v>
      </c>
      <c r="V6" s="98"/>
      <c r="W6" s="99"/>
    </row>
    <row r="7" spans="2:23" ht="15.75" thickBot="1" x14ac:dyDescent="0.3">
      <c r="B7" s="25">
        <v>4.2759999999999998</v>
      </c>
      <c r="C7" s="18">
        <f t="shared" si="1"/>
        <v>41.947560000000003</v>
      </c>
      <c r="D7" s="26">
        <v>0.13550000000000001</v>
      </c>
      <c r="I7" s="25">
        <v>0.14000000000000001</v>
      </c>
      <c r="J7" s="26">
        <f t="shared" si="2"/>
        <v>43.963062996983368</v>
      </c>
      <c r="L7" s="2">
        <f t="shared" si="0"/>
        <v>7.6452599388379205</v>
      </c>
      <c r="M7" s="18">
        <v>75</v>
      </c>
      <c r="N7" s="26">
        <f t="shared" si="3"/>
        <v>0.2203346564302763</v>
      </c>
      <c r="P7" s="51">
        <f>4.82+0.9</f>
        <v>5.7200000000000006</v>
      </c>
      <c r="Q7" s="39">
        <f>P7*2.2</f>
        <v>12.584000000000003</v>
      </c>
      <c r="R7" s="20">
        <v>0.1</v>
      </c>
      <c r="S7" s="20">
        <v>0.1</v>
      </c>
      <c r="T7" s="9">
        <v>20.5</v>
      </c>
      <c r="V7" s="98"/>
      <c r="W7" s="99"/>
    </row>
    <row r="8" spans="2:23" ht="15.75" thickBot="1" x14ac:dyDescent="0.3">
      <c r="B8" s="25">
        <v>9.3279999999999994</v>
      </c>
      <c r="C8" s="18">
        <f t="shared" si="1"/>
        <v>91.507679999999993</v>
      </c>
      <c r="D8" s="26">
        <v>0.26119999999999999</v>
      </c>
      <c r="F8" s="1" t="s">
        <v>35</v>
      </c>
      <c r="G8" s="24" t="s">
        <v>31</v>
      </c>
      <c r="I8" s="25">
        <v>0.17</v>
      </c>
      <c r="J8" s="26">
        <f t="shared" si="2"/>
        <v>55.555171784640109</v>
      </c>
      <c r="L8" s="2">
        <f t="shared" si="0"/>
        <v>9.1743119266055047</v>
      </c>
      <c r="M8" s="18">
        <v>90</v>
      </c>
      <c r="N8" s="26">
        <f t="shared" si="3"/>
        <v>0.25915045460925668</v>
      </c>
      <c r="P8" s="51">
        <f>9.42+P6</f>
        <v>10.32</v>
      </c>
      <c r="Q8" s="39">
        <f>P8*2.2</f>
        <v>22.704000000000004</v>
      </c>
      <c r="R8">
        <v>1.68</v>
      </c>
      <c r="S8">
        <v>0.3</v>
      </c>
      <c r="T8" s="63">
        <v>22</v>
      </c>
      <c r="V8" s="100"/>
      <c r="W8" s="101"/>
    </row>
    <row r="9" spans="2:23" ht="15.75" thickBot="1" x14ac:dyDescent="0.3">
      <c r="B9" s="25">
        <v>15.135</v>
      </c>
      <c r="C9" s="18">
        <f t="shared" si="1"/>
        <v>148.47435000000002</v>
      </c>
      <c r="D9" s="26">
        <v>0.40649999999999997</v>
      </c>
      <c r="F9" s="3" cm="1">
        <f t="array" ref="F9:G9">LINEST(C4:C13,D4:D13)</f>
        <v>386.40362625522465</v>
      </c>
      <c r="G9" s="4">
        <v>-10.133444678748091</v>
      </c>
      <c r="I9" s="25">
        <v>0.2</v>
      </c>
      <c r="J9" s="26">
        <f t="shared" si="2"/>
        <v>67.14728057229685</v>
      </c>
      <c r="L9" s="2">
        <f t="shared" si="0"/>
        <v>10.703363914373089</v>
      </c>
      <c r="M9" s="18">
        <v>105</v>
      </c>
      <c r="N9" s="26">
        <f t="shared" si="3"/>
        <v>0.29796625278823702</v>
      </c>
      <c r="P9" s="51">
        <f>13.95+P6</f>
        <v>14.85</v>
      </c>
      <c r="Q9" s="39">
        <f>P9*2.2</f>
        <v>32.67</v>
      </c>
      <c r="R9">
        <v>2.6</v>
      </c>
      <c r="S9">
        <v>0.2</v>
      </c>
      <c r="T9" s="9">
        <v>22.8</v>
      </c>
    </row>
    <row r="10" spans="2:23" ht="15.75" thickBot="1" x14ac:dyDescent="0.3">
      <c r="B10" s="25">
        <f>4.832+B9</f>
        <v>19.966999999999999</v>
      </c>
      <c r="C10" s="18">
        <f t="shared" si="1"/>
        <v>195.87627000000001</v>
      </c>
      <c r="D10" s="26">
        <v>0.52859999999999996</v>
      </c>
      <c r="F10" s="1" t="s">
        <v>36</v>
      </c>
      <c r="G10" s="24" t="s">
        <v>30</v>
      </c>
      <c r="I10" s="25">
        <v>0.23</v>
      </c>
      <c r="J10" s="26">
        <f t="shared" si="2"/>
        <v>78.739389359953577</v>
      </c>
      <c r="L10" s="2">
        <f t="shared" si="0"/>
        <v>12.232415902140673</v>
      </c>
      <c r="M10" s="18">
        <v>120</v>
      </c>
      <c r="N10" s="26">
        <f t="shared" si="3"/>
        <v>0.33678205096721742</v>
      </c>
      <c r="P10" s="52">
        <f>20.87+P6</f>
        <v>21.77</v>
      </c>
      <c r="Q10" s="40">
        <f>P10*2.2</f>
        <v>47.894000000000005</v>
      </c>
      <c r="R10" s="8">
        <v>3.6</v>
      </c>
      <c r="S10" s="8">
        <v>0.1</v>
      </c>
      <c r="T10" s="4">
        <v>23.2</v>
      </c>
    </row>
    <row r="11" spans="2:23" ht="15.75" thickBot="1" x14ac:dyDescent="0.3">
      <c r="B11" s="25">
        <v>22.385000000000002</v>
      </c>
      <c r="C11" s="18">
        <f t="shared" si="1"/>
        <v>219.59685000000002</v>
      </c>
      <c r="D11" s="26">
        <v>0.59689999999999999</v>
      </c>
      <c r="F11" s="3" cm="1">
        <f t="array" ref="F11:G11">LINEST(D4:D13,C4:C13)</f>
        <v>2.5877198785986912E-3</v>
      </c>
      <c r="G11" s="4">
        <v>2.6255665535374451E-2</v>
      </c>
      <c r="I11" s="25">
        <v>0.26</v>
      </c>
      <c r="J11" s="26">
        <f t="shared" si="2"/>
        <v>90.331498147610318</v>
      </c>
      <c r="L11" s="2">
        <f t="shared" si="0"/>
        <v>13.761467889908257</v>
      </c>
      <c r="M11" s="18">
        <v>135</v>
      </c>
      <c r="N11" s="26">
        <f t="shared" si="3"/>
        <v>0.37559784914619776</v>
      </c>
    </row>
    <row r="12" spans="2:23" ht="15.75" thickBot="1" x14ac:dyDescent="0.3">
      <c r="B12" s="25">
        <f>1.638+B11</f>
        <v>24.023000000000003</v>
      </c>
      <c r="C12" s="18">
        <f t="shared" si="1"/>
        <v>235.66563000000005</v>
      </c>
      <c r="D12" s="26">
        <v>0.63839999999999997</v>
      </c>
      <c r="I12" s="25">
        <v>0.28999999999999998</v>
      </c>
      <c r="J12" s="26">
        <f t="shared" si="2"/>
        <v>101.92360693526705</v>
      </c>
      <c r="L12" s="2">
        <f t="shared" si="0"/>
        <v>15.290519877675841</v>
      </c>
      <c r="M12" s="18">
        <v>150</v>
      </c>
      <c r="N12" s="26">
        <f>$H$29*M12+$H$30</f>
        <v>0.41441364732517816</v>
      </c>
    </row>
    <row r="13" spans="2:23" ht="15.75" customHeight="1" thickBot="1" x14ac:dyDescent="0.3">
      <c r="B13" s="25">
        <f>3.187+B12</f>
        <v>27.210000000000004</v>
      </c>
      <c r="C13" s="18">
        <f t="shared" ref="C13:C22" si="4">B13*$G$2</f>
        <v>266.93010000000004</v>
      </c>
      <c r="D13" s="26">
        <v>0.71899999999999997</v>
      </c>
      <c r="E13" s="110" t="s">
        <v>34</v>
      </c>
      <c r="F13" s="111"/>
      <c r="I13" s="25">
        <v>0.32</v>
      </c>
      <c r="J13" s="26">
        <f t="shared" si="2"/>
        <v>113.5157157229238</v>
      </c>
      <c r="L13" s="2">
        <f t="shared" si="0"/>
        <v>16.819571865443425</v>
      </c>
      <c r="M13" s="18">
        <v>165</v>
      </c>
      <c r="N13" s="26">
        <f t="shared" si="3"/>
        <v>0.4532294455041585</v>
      </c>
    </row>
    <row r="14" spans="2:23" x14ac:dyDescent="0.25">
      <c r="B14" s="14">
        <f>B12</f>
        <v>24.023000000000003</v>
      </c>
      <c r="C14" s="16">
        <f t="shared" si="4"/>
        <v>235.66563000000005</v>
      </c>
      <c r="D14" s="15">
        <v>0.63480000000000003</v>
      </c>
      <c r="E14" s="112"/>
      <c r="F14" s="113"/>
      <c r="I14" s="25">
        <v>0.35</v>
      </c>
      <c r="J14" s="26">
        <f t="shared" si="2"/>
        <v>125.10782451058053</v>
      </c>
      <c r="L14" s="2">
        <f t="shared" si="0"/>
        <v>18.348623853211009</v>
      </c>
      <c r="M14" s="18">
        <v>180</v>
      </c>
      <c r="N14" s="26">
        <f t="shared" si="3"/>
        <v>0.4920452436831389</v>
      </c>
    </row>
    <row r="15" spans="2:23" x14ac:dyDescent="0.25">
      <c r="B15" s="25">
        <f>B11</f>
        <v>22.385000000000002</v>
      </c>
      <c r="C15" s="18">
        <f t="shared" si="4"/>
        <v>219.59685000000002</v>
      </c>
      <c r="D15" s="26">
        <v>0.59640000000000004</v>
      </c>
      <c r="E15" s="112"/>
      <c r="F15" s="113"/>
      <c r="I15" s="25">
        <v>0.38</v>
      </c>
      <c r="J15" s="26">
        <f t="shared" si="2"/>
        <v>136.69993329823728</v>
      </c>
      <c r="L15" s="2">
        <f t="shared" si="0"/>
        <v>19.877675840978593</v>
      </c>
      <c r="M15" s="18">
        <v>195</v>
      </c>
      <c r="N15" s="26">
        <f t="shared" si="3"/>
        <v>0.53086104186211913</v>
      </c>
    </row>
    <row r="16" spans="2:23" x14ac:dyDescent="0.25">
      <c r="B16" s="25">
        <f>B10</f>
        <v>19.966999999999999</v>
      </c>
      <c r="C16" s="18">
        <f t="shared" si="4"/>
        <v>195.87627000000001</v>
      </c>
      <c r="D16" s="26">
        <v>0.52859999999999996</v>
      </c>
      <c r="E16" s="112"/>
      <c r="F16" s="113"/>
      <c r="I16" s="25">
        <v>0.41</v>
      </c>
      <c r="J16" s="26">
        <f t="shared" si="2"/>
        <v>148.29204208589402</v>
      </c>
      <c r="L16" s="2">
        <f t="shared" si="0"/>
        <v>21.406727828746178</v>
      </c>
      <c r="M16" s="18">
        <v>210</v>
      </c>
      <c r="N16" s="26">
        <f t="shared" si="3"/>
        <v>0.56967684004109964</v>
      </c>
    </row>
    <row r="17" spans="2:14" ht="15.75" thickBot="1" x14ac:dyDescent="0.3">
      <c r="B17" s="25">
        <f>B9</f>
        <v>15.135</v>
      </c>
      <c r="C17" s="18">
        <f t="shared" si="4"/>
        <v>148.47435000000002</v>
      </c>
      <c r="D17" s="26">
        <v>0.40839999999999999</v>
      </c>
      <c r="E17" s="114"/>
      <c r="F17" s="115"/>
      <c r="I17" s="25">
        <v>0.44</v>
      </c>
      <c r="J17" s="26">
        <f t="shared" si="2"/>
        <v>159.88415087355077</v>
      </c>
      <c r="L17" s="2">
        <f t="shared" si="0"/>
        <v>22.935779816513762</v>
      </c>
      <c r="M17" s="18">
        <v>225</v>
      </c>
      <c r="N17" s="26">
        <f t="shared" si="3"/>
        <v>0.60849263822007993</v>
      </c>
    </row>
    <row r="18" spans="2:14" x14ac:dyDescent="0.25">
      <c r="B18" s="25">
        <f>B8</f>
        <v>9.3279999999999994</v>
      </c>
      <c r="C18" s="18">
        <f t="shared" si="4"/>
        <v>91.507679999999993</v>
      </c>
      <c r="D18" s="26">
        <v>0.25929999999999997</v>
      </c>
      <c r="I18" s="25">
        <v>0.47</v>
      </c>
      <c r="J18" s="26">
        <f t="shared" si="2"/>
        <v>171.47625966120751</v>
      </c>
      <c r="L18" s="2">
        <f t="shared" si="0"/>
        <v>24.464831804281346</v>
      </c>
      <c r="M18" s="18">
        <v>240</v>
      </c>
      <c r="N18" s="26">
        <f t="shared" si="3"/>
        <v>0.64730843639906044</v>
      </c>
    </row>
    <row r="19" spans="2:14" x14ac:dyDescent="0.25">
      <c r="B19" s="25">
        <f>B7</f>
        <v>4.2759999999999998</v>
      </c>
      <c r="C19" s="18">
        <f t="shared" si="4"/>
        <v>41.947560000000003</v>
      </c>
      <c r="D19" s="26">
        <v>0.13550000000000001</v>
      </c>
      <c r="I19" s="25">
        <v>0.5</v>
      </c>
      <c r="J19" s="26">
        <f t="shared" si="2"/>
        <v>183.06836844886425</v>
      </c>
      <c r="L19" s="2">
        <f t="shared" si="0"/>
        <v>25.99388379204893</v>
      </c>
      <c r="M19" s="18">
        <v>255</v>
      </c>
      <c r="N19" s="26">
        <f t="shared" si="3"/>
        <v>0.68612423457804073</v>
      </c>
    </row>
    <row r="20" spans="2:14" x14ac:dyDescent="0.25">
      <c r="B20" s="25">
        <f>B6</f>
        <v>2.7610000000000001</v>
      </c>
      <c r="C20" s="18">
        <f t="shared" si="4"/>
        <v>27.085410000000003</v>
      </c>
      <c r="D20" s="26">
        <v>9.6199999999999994E-2</v>
      </c>
      <c r="I20" s="25">
        <v>0.53</v>
      </c>
      <c r="J20" s="26">
        <f t="shared" si="2"/>
        <v>194.66047723652099</v>
      </c>
      <c r="L20" s="2">
        <f t="shared" si="0"/>
        <v>27.522935779816514</v>
      </c>
      <c r="M20" s="18">
        <v>270</v>
      </c>
      <c r="N20" s="26">
        <f t="shared" si="3"/>
        <v>0.72494003275702101</v>
      </c>
    </row>
    <row r="21" spans="2:14" x14ac:dyDescent="0.25">
      <c r="B21" s="25">
        <f>B5</f>
        <v>1.087</v>
      </c>
      <c r="C21" s="18">
        <f t="shared" si="4"/>
        <v>10.66347</v>
      </c>
      <c r="D21" s="26">
        <v>5.45E-2</v>
      </c>
      <c r="I21" s="25">
        <v>0.56000000000000005</v>
      </c>
      <c r="J21" s="26">
        <f t="shared" si="2"/>
        <v>206.25258602417773</v>
      </c>
      <c r="L21" s="2">
        <f t="shared" si="0"/>
        <v>29.051987767584098</v>
      </c>
      <c r="M21" s="18">
        <v>285</v>
      </c>
      <c r="N21" s="26">
        <f t="shared" si="3"/>
        <v>0.76375583093600152</v>
      </c>
    </row>
    <row r="22" spans="2:14" ht="15.75" thickBot="1" x14ac:dyDescent="0.3">
      <c r="B22" s="27">
        <f>B4</f>
        <v>0</v>
      </c>
      <c r="C22" s="32">
        <f t="shared" si="4"/>
        <v>0</v>
      </c>
      <c r="D22" s="28">
        <v>2.69E-2</v>
      </c>
      <c r="I22" s="25">
        <v>0.59</v>
      </c>
      <c r="J22" s="26">
        <f t="shared" si="2"/>
        <v>217.84469481183442</v>
      </c>
      <c r="L22" s="2">
        <f t="shared" si="0"/>
        <v>30.581039755351682</v>
      </c>
      <c r="M22" s="18">
        <v>300</v>
      </c>
      <c r="N22" s="26">
        <f t="shared" si="3"/>
        <v>0.80257162911498181</v>
      </c>
    </row>
    <row r="23" spans="2:14" x14ac:dyDescent="0.25">
      <c r="B23" s="18"/>
      <c r="C23" s="18"/>
      <c r="D23" s="18"/>
      <c r="I23" s="25">
        <v>0.62</v>
      </c>
      <c r="J23" s="26">
        <f t="shared" si="2"/>
        <v>229.43680359949121</v>
      </c>
      <c r="L23" s="2">
        <f t="shared" si="0"/>
        <v>32.110091743119263</v>
      </c>
      <c r="M23" s="18">
        <v>315</v>
      </c>
      <c r="N23" s="26">
        <f t="shared" si="3"/>
        <v>0.8413874272939621</v>
      </c>
    </row>
    <row r="24" spans="2:14" ht="15.75" thickBot="1" x14ac:dyDescent="0.3">
      <c r="B24" s="18"/>
      <c r="C24" s="18"/>
      <c r="D24" s="18"/>
      <c r="I24" s="48">
        <v>10</v>
      </c>
      <c r="J24" s="49">
        <f t="shared" si="2"/>
        <v>3853.9028178734984</v>
      </c>
      <c r="L24" s="3">
        <f t="shared" si="0"/>
        <v>33.63914373088685</v>
      </c>
      <c r="M24" s="32">
        <v>330</v>
      </c>
      <c r="N24" s="28">
        <f>$H$29*M24+$H$30</f>
        <v>0.88020322547294261</v>
      </c>
    </row>
    <row r="25" spans="2:14" x14ac:dyDescent="0.25">
      <c r="B25" s="18"/>
      <c r="C25" s="18"/>
      <c r="D25" s="18"/>
    </row>
    <row r="26" spans="2:14" ht="15.75" thickBot="1" x14ac:dyDescent="0.3">
      <c r="B26" s="18"/>
      <c r="C26" s="18"/>
      <c r="D26" s="18"/>
    </row>
    <row r="27" spans="2:14" ht="15.75" thickBot="1" x14ac:dyDescent="0.3">
      <c r="B27" s="18"/>
      <c r="C27" s="18"/>
      <c r="D27" s="18"/>
      <c r="G27" s="109" t="s">
        <v>30</v>
      </c>
      <c r="H27" s="107"/>
      <c r="I27" s="107" t="s">
        <v>31</v>
      </c>
      <c r="J27" s="108"/>
    </row>
    <row r="28" spans="2:14" x14ac:dyDescent="0.25">
      <c r="B28" s="18"/>
      <c r="C28" s="18"/>
      <c r="D28" s="18"/>
      <c r="G28" s="102" t="s">
        <v>8</v>
      </c>
      <c r="H28" s="103"/>
      <c r="I28" s="102" t="s">
        <v>8</v>
      </c>
      <c r="J28" s="103"/>
    </row>
    <row r="29" spans="2:14" x14ac:dyDescent="0.25">
      <c r="B29" s="18"/>
      <c r="C29" s="18"/>
      <c r="D29" s="18"/>
      <c r="G29" s="2" t="s">
        <v>6</v>
      </c>
      <c r="H29" s="63">
        <f>F11</f>
        <v>2.5877198785986912E-3</v>
      </c>
      <c r="I29" s="2" t="s">
        <v>6</v>
      </c>
      <c r="J29" s="63">
        <f>F9</f>
        <v>386.40362625522465</v>
      </c>
    </row>
    <row r="30" spans="2:14" ht="15.75" thickBot="1" x14ac:dyDescent="0.3">
      <c r="B30" s="18"/>
      <c r="C30" s="18"/>
      <c r="D30" s="18"/>
      <c r="G30" s="3" t="s">
        <v>7</v>
      </c>
      <c r="H30" s="4">
        <f>G11</f>
        <v>2.6255665535374451E-2</v>
      </c>
      <c r="I30" s="3" t="s">
        <v>7</v>
      </c>
      <c r="J30" s="4">
        <f>G9</f>
        <v>-10.133444678748091</v>
      </c>
    </row>
    <row r="31" spans="2:14" x14ac:dyDescent="0.25">
      <c r="B31" s="18"/>
      <c r="C31" s="18"/>
      <c r="D31" s="18"/>
    </row>
    <row r="32" spans="2:14" x14ac:dyDescent="0.25">
      <c r="B32" s="18"/>
      <c r="C32" s="18"/>
      <c r="D32" s="18"/>
    </row>
    <row r="33" spans="2:13" x14ac:dyDescent="0.25">
      <c r="B33" s="18"/>
      <c r="C33" s="18"/>
      <c r="D33" s="18"/>
    </row>
    <row r="34" spans="2:13" ht="15.75" thickBot="1" x14ac:dyDescent="0.3"/>
    <row r="35" spans="2:13" ht="15.75" thickBot="1" x14ac:dyDescent="0.3">
      <c r="G35" s="102" t="s">
        <v>77</v>
      </c>
      <c r="H35" s="122"/>
      <c r="I35" s="122"/>
      <c r="J35" s="103"/>
    </row>
    <row r="36" spans="2:13" ht="15.75" thickBot="1" x14ac:dyDescent="0.3">
      <c r="G36" s="85" t="s">
        <v>38</v>
      </c>
      <c r="H36" s="102" t="s">
        <v>1</v>
      </c>
      <c r="I36" s="122"/>
      <c r="J36" s="103"/>
    </row>
    <row r="37" spans="2:13" ht="15.75" thickBot="1" x14ac:dyDescent="0.3">
      <c r="G37" s="86" t="s">
        <v>78</v>
      </c>
      <c r="H37" s="2" t="s">
        <v>80</v>
      </c>
      <c r="I37" t="s">
        <v>81</v>
      </c>
      <c r="J37" s="63" t="s">
        <v>79</v>
      </c>
      <c r="L37" s="116" t="s">
        <v>82</v>
      </c>
      <c r="M37" s="117"/>
    </row>
    <row r="38" spans="2:13" x14ac:dyDescent="0.25">
      <c r="G38" s="87">
        <v>0</v>
      </c>
      <c r="H38" s="1">
        <f>G38*9.81</f>
        <v>0</v>
      </c>
      <c r="I38" s="84">
        <v>2.6</v>
      </c>
      <c r="J38" s="90">
        <f>I38-H38</f>
        <v>2.6</v>
      </c>
      <c r="L38" s="118"/>
      <c r="M38" s="119"/>
    </row>
    <row r="39" spans="2:13" ht="15.75" thickBot="1" x14ac:dyDescent="0.3">
      <c r="G39" s="88">
        <v>4.9219999999999997</v>
      </c>
      <c r="H39" s="2">
        <f t="shared" ref="H39:H46" si="5">G39*9.81</f>
        <v>48.284819999999996</v>
      </c>
      <c r="I39">
        <v>49.3</v>
      </c>
      <c r="J39" s="91">
        <f t="shared" ref="J39:J46" si="6">I39-H39</f>
        <v>1.0151800000000009</v>
      </c>
      <c r="L39" s="120"/>
      <c r="M39" s="121"/>
    </row>
    <row r="40" spans="2:13" x14ac:dyDescent="0.25">
      <c r="G40" s="88">
        <v>9.5289999999999999</v>
      </c>
      <c r="H40" s="2">
        <f t="shared" si="5"/>
        <v>93.479489999999998</v>
      </c>
      <c r="I40">
        <v>94.1</v>
      </c>
      <c r="J40" s="91">
        <f t="shared" si="6"/>
        <v>0.6205099999999959</v>
      </c>
    </row>
    <row r="41" spans="2:13" x14ac:dyDescent="0.25">
      <c r="G41" s="88">
        <v>14.089</v>
      </c>
      <c r="H41" s="2">
        <f t="shared" si="5"/>
        <v>138.21309000000002</v>
      </c>
      <c r="I41">
        <v>138.9</v>
      </c>
      <c r="J41" s="91">
        <f t="shared" si="6"/>
        <v>0.68690999999998326</v>
      </c>
    </row>
    <row r="42" spans="2:13" x14ac:dyDescent="0.25">
      <c r="G42" s="88">
        <v>20.870999999999999</v>
      </c>
      <c r="H42" s="2">
        <f t="shared" si="5"/>
        <v>204.74450999999999</v>
      </c>
      <c r="I42">
        <v>205.9</v>
      </c>
      <c r="J42" s="91">
        <f t="shared" si="6"/>
        <v>1.1554900000000146</v>
      </c>
    </row>
    <row r="43" spans="2:13" x14ac:dyDescent="0.25">
      <c r="G43" s="88">
        <v>14.089</v>
      </c>
      <c r="H43" s="2">
        <f t="shared" si="5"/>
        <v>138.21309000000002</v>
      </c>
      <c r="I43">
        <v>138.9</v>
      </c>
      <c r="J43" s="91">
        <f t="shared" si="6"/>
        <v>0.68690999999998326</v>
      </c>
    </row>
    <row r="44" spans="2:13" x14ac:dyDescent="0.25">
      <c r="G44" s="88">
        <v>9.5289999999999999</v>
      </c>
      <c r="H44" s="2">
        <f t="shared" si="5"/>
        <v>93.479489999999998</v>
      </c>
      <c r="I44">
        <v>94.6</v>
      </c>
      <c r="J44" s="91">
        <f t="shared" si="6"/>
        <v>1.1205099999999959</v>
      </c>
    </row>
    <row r="45" spans="2:13" x14ac:dyDescent="0.25">
      <c r="G45" s="88">
        <v>4.9219999999999997</v>
      </c>
      <c r="H45" s="2">
        <f t="shared" si="5"/>
        <v>48.284819999999996</v>
      </c>
      <c r="I45">
        <v>49.3</v>
      </c>
      <c r="J45" s="91">
        <f t="shared" si="6"/>
        <v>1.0151800000000009</v>
      </c>
    </row>
    <row r="46" spans="2:13" ht="15.75" thickBot="1" x14ac:dyDescent="0.3">
      <c r="G46" s="89">
        <v>0</v>
      </c>
      <c r="H46" s="3">
        <f t="shared" si="5"/>
        <v>0</v>
      </c>
      <c r="I46" s="8">
        <v>2.6</v>
      </c>
      <c r="J46" s="92">
        <f t="shared" si="6"/>
        <v>2.6</v>
      </c>
    </row>
  </sheetData>
  <mergeCells count="13">
    <mergeCell ref="L37:M39"/>
    <mergeCell ref="G35:J35"/>
    <mergeCell ref="H36:J36"/>
    <mergeCell ref="R4:T4"/>
    <mergeCell ref="P3:T3"/>
    <mergeCell ref="P4:Q4"/>
    <mergeCell ref="V3:W8"/>
    <mergeCell ref="I28:J28"/>
    <mergeCell ref="B2:D2"/>
    <mergeCell ref="I27:J27"/>
    <mergeCell ref="G27:H27"/>
    <mergeCell ref="G28:H28"/>
    <mergeCell ref="E13:F17"/>
  </mergeCells>
  <conditionalFormatting sqref="G39:G45">
    <cfRule type="cellIs" dxfId="20" priority="1" operator="greaterThan">
      <formula>220</formula>
    </cfRule>
  </conditionalFormatting>
  <conditionalFormatting sqref="P3">
    <cfRule type="cellIs" dxfId="19" priority="3" operator="greaterThan">
      <formula>220</formula>
    </cfRule>
  </conditionalFormatting>
  <conditionalFormatting sqref="P7:P10">
    <cfRule type="cellIs" dxfId="18" priority="2" operator="greaterThan">
      <formula>220</formula>
    </cfRule>
  </conditionalFormatting>
  <conditionalFormatting sqref="R6:T7 Q6:Q10 T9">
    <cfRule type="cellIs" dxfId="17" priority="4" operator="greaterThan">
      <formula>220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CFD9-2B57-4BC3-8CDF-8F77C24E6C7B}">
  <dimension ref="B1:AJ106"/>
  <sheetViews>
    <sheetView topLeftCell="C1" zoomScale="85" zoomScaleNormal="85" workbookViewId="0">
      <selection activeCell="W12" sqref="W12"/>
    </sheetView>
  </sheetViews>
  <sheetFormatPr defaultRowHeight="15" x14ac:dyDescent="0.25"/>
  <cols>
    <col min="2" max="2" width="30.7109375" bestFit="1" customWidth="1"/>
    <col min="3" max="3" width="12.5703125" bestFit="1" customWidth="1"/>
    <col min="4" max="5" width="9.28515625" bestFit="1" customWidth="1"/>
    <col min="6" max="6" width="16.42578125" bestFit="1" customWidth="1"/>
    <col min="7" max="8" width="9.28515625" bestFit="1" customWidth="1"/>
    <col min="9" max="9" width="10.28515625" bestFit="1" customWidth="1"/>
    <col min="10" max="10" width="16.42578125" bestFit="1" customWidth="1"/>
    <col min="11" max="11" width="9.28515625" bestFit="1" customWidth="1"/>
    <col min="12" max="12" width="10.28515625" bestFit="1" customWidth="1"/>
    <col min="13" max="13" width="31.85546875" customWidth="1"/>
    <col min="14" max="14" width="9.5703125" bestFit="1" customWidth="1"/>
    <col min="15" max="15" width="35" bestFit="1" customWidth="1"/>
    <col min="16" max="16" width="11.140625" bestFit="1" customWidth="1"/>
    <col min="17" max="17" width="10.140625" bestFit="1" customWidth="1"/>
    <col min="18" max="18" width="13.85546875" bestFit="1" customWidth="1"/>
    <col min="19" max="19" width="11.140625" customWidth="1"/>
    <col min="20" max="20" width="10.140625" bestFit="1" customWidth="1"/>
    <col min="21" max="21" width="8.7109375" bestFit="1" customWidth="1"/>
    <col min="22" max="22" width="11" bestFit="1" customWidth="1"/>
    <col min="23" max="23" width="11.140625" bestFit="1" customWidth="1"/>
    <col min="24" max="24" width="10.140625" bestFit="1" customWidth="1"/>
    <col min="25" max="25" width="10.28515625" bestFit="1" customWidth="1"/>
    <col min="27" max="27" width="11.140625" bestFit="1" customWidth="1"/>
    <col min="28" max="28" width="10.42578125" customWidth="1"/>
    <col min="29" max="29" width="11" bestFit="1" customWidth="1"/>
    <col min="31" max="31" width="10.28515625" bestFit="1" customWidth="1"/>
    <col min="35" max="35" width="10.28515625" bestFit="1" customWidth="1"/>
    <col min="39" max="39" width="10.28515625" bestFit="1" customWidth="1"/>
  </cols>
  <sheetData>
    <row r="1" spans="2:36" ht="15" customHeight="1" x14ac:dyDescent="0.25">
      <c r="F1" s="23"/>
      <c r="G1" s="23"/>
      <c r="H1" s="23"/>
      <c r="I1" s="23"/>
      <c r="J1" s="23"/>
      <c r="K1" s="23"/>
      <c r="L1" s="23"/>
      <c r="M1" s="23"/>
      <c r="N1" s="23"/>
    </row>
    <row r="2" spans="2:36" ht="15" customHeight="1" x14ac:dyDescent="0.25">
      <c r="B2" s="23"/>
      <c r="C2" s="23"/>
      <c r="D2" s="23"/>
      <c r="E2" s="23"/>
      <c r="F2" s="23"/>
      <c r="G2" s="23"/>
      <c r="H2" s="23"/>
      <c r="I2" s="23"/>
      <c r="J2" s="23"/>
      <c r="K2" s="23"/>
      <c r="L2" s="23"/>
      <c r="M2" s="23"/>
      <c r="N2" s="23"/>
    </row>
    <row r="3" spans="2:36" ht="21" customHeight="1" x14ac:dyDescent="0.25">
      <c r="B3" s="128" t="s">
        <v>11</v>
      </c>
      <c r="C3" s="128"/>
      <c r="D3" s="128"/>
      <c r="E3" s="128"/>
      <c r="F3" s="128"/>
      <c r="G3" s="128"/>
      <c r="H3" s="128"/>
      <c r="I3" s="128"/>
      <c r="J3" s="128"/>
      <c r="K3" s="128"/>
      <c r="L3" s="128"/>
      <c r="M3" s="128"/>
      <c r="O3" s="128" t="s">
        <v>15</v>
      </c>
      <c r="P3" s="128"/>
      <c r="Q3" s="128"/>
      <c r="R3" s="128"/>
      <c r="S3" s="128"/>
      <c r="T3" s="128"/>
      <c r="U3" s="128"/>
      <c r="V3" s="128"/>
      <c r="W3" s="128"/>
      <c r="X3" s="128"/>
      <c r="Y3" s="128"/>
      <c r="Z3" s="128"/>
    </row>
    <row r="4" spans="2:36" ht="15" customHeight="1" x14ac:dyDescent="0.25">
      <c r="B4" s="128"/>
      <c r="C4" s="128"/>
      <c r="D4" s="128"/>
      <c r="E4" s="128"/>
      <c r="F4" s="128"/>
      <c r="G4" s="128"/>
      <c r="H4" s="128"/>
      <c r="I4" s="128"/>
      <c r="J4" s="128"/>
      <c r="K4" s="128"/>
      <c r="L4" s="128"/>
      <c r="M4" s="128"/>
      <c r="O4" s="128"/>
      <c r="P4" s="128"/>
      <c r="Q4" s="128"/>
      <c r="R4" s="128"/>
      <c r="S4" s="128"/>
      <c r="T4" s="128"/>
      <c r="U4" s="128"/>
      <c r="V4" s="128"/>
      <c r="W4" s="128"/>
      <c r="X4" s="128"/>
      <c r="Y4" s="128"/>
      <c r="Z4" s="128"/>
    </row>
    <row r="5" spans="2:36" ht="15.75" thickBot="1" x14ac:dyDescent="0.3"/>
    <row r="6" spans="2:36" ht="19.5" thickBot="1" x14ac:dyDescent="0.35">
      <c r="B6" s="143" t="s">
        <v>18</v>
      </c>
      <c r="C6" s="144"/>
      <c r="D6" s="144"/>
      <c r="E6" s="144"/>
      <c r="F6" s="144"/>
      <c r="G6" s="144"/>
      <c r="H6" s="144"/>
      <c r="I6" s="144"/>
      <c r="J6" s="145"/>
      <c r="K6" s="17"/>
      <c r="L6" s="17"/>
      <c r="M6" s="17"/>
      <c r="N6" s="17"/>
      <c r="O6" s="143" t="s">
        <v>20</v>
      </c>
      <c r="P6" s="144"/>
      <c r="Q6" s="144"/>
      <c r="R6" s="144"/>
      <c r="S6" s="144"/>
      <c r="T6" s="144"/>
      <c r="U6" s="144"/>
      <c r="V6" s="145"/>
    </row>
    <row r="7" spans="2:36" x14ac:dyDescent="0.25">
      <c r="B7" s="141" t="s">
        <v>28</v>
      </c>
      <c r="C7" s="102" t="s">
        <v>9</v>
      </c>
      <c r="D7" s="122"/>
      <c r="E7" s="122"/>
      <c r="F7" s="103"/>
      <c r="G7" s="102" t="s">
        <v>72</v>
      </c>
      <c r="H7" s="122"/>
      <c r="I7" s="122"/>
      <c r="J7" s="103"/>
      <c r="L7" s="132"/>
      <c r="M7" s="133"/>
      <c r="O7" s="2"/>
      <c r="P7" s="102" t="s">
        <v>16</v>
      </c>
      <c r="Q7" s="122"/>
      <c r="R7" s="122"/>
      <c r="S7" s="122"/>
      <c r="T7" s="122"/>
      <c r="U7" s="122"/>
      <c r="V7" s="103"/>
    </row>
    <row r="8" spans="2:36" ht="15.75" thickBot="1" x14ac:dyDescent="0.3">
      <c r="B8" s="142"/>
      <c r="C8" s="3" t="s">
        <v>3</v>
      </c>
      <c r="D8" s="8" t="s">
        <v>2</v>
      </c>
      <c r="E8" s="8" t="s">
        <v>4</v>
      </c>
      <c r="F8" s="4" t="s">
        <v>24</v>
      </c>
      <c r="G8" s="8" t="s">
        <v>3</v>
      </c>
      <c r="H8" s="8" t="s">
        <v>2</v>
      </c>
      <c r="I8" s="8" t="s">
        <v>4</v>
      </c>
      <c r="J8" s="4" t="s">
        <v>24</v>
      </c>
      <c r="L8" s="134"/>
      <c r="M8" s="135"/>
      <c r="O8" s="3"/>
      <c r="P8" s="3" t="s">
        <v>3</v>
      </c>
      <c r="Q8" s="8" t="s">
        <v>2</v>
      </c>
      <c r="R8" s="8" t="s">
        <v>4</v>
      </c>
      <c r="S8" s="8" t="s">
        <v>84</v>
      </c>
      <c r="T8" s="8" t="s">
        <v>85</v>
      </c>
      <c r="U8" s="8" t="s">
        <v>86</v>
      </c>
      <c r="V8" s="4" t="s">
        <v>5</v>
      </c>
    </row>
    <row r="9" spans="2:36" x14ac:dyDescent="0.25">
      <c r="B9" s="53" t="s">
        <v>63</v>
      </c>
      <c r="C9" s="54">
        <v>198.4</v>
      </c>
      <c r="D9" s="55">
        <v>187.5</v>
      </c>
      <c r="E9" s="55">
        <v>202.6</v>
      </c>
      <c r="F9" s="56">
        <f>AVERAGE(C9:E9)</f>
        <v>196.16666666666666</v>
      </c>
      <c r="G9" s="57">
        <v>236.1</v>
      </c>
      <c r="H9" s="57">
        <v>219.1</v>
      </c>
      <c r="I9" s="57">
        <v>216.7</v>
      </c>
      <c r="J9" s="58">
        <f>AVERAGE(G9:I9)</f>
        <v>223.96666666666667</v>
      </c>
      <c r="K9" s="20"/>
      <c r="L9" s="134"/>
      <c r="M9" s="135"/>
      <c r="N9" s="20"/>
      <c r="O9" s="1" t="s">
        <v>89</v>
      </c>
      <c r="P9" s="11">
        <v>315.3</v>
      </c>
      <c r="Q9" s="12">
        <v>305.39999999999998</v>
      </c>
      <c r="R9" s="12">
        <v>313.39999999999998</v>
      </c>
      <c r="S9" s="12">
        <v>303.5</v>
      </c>
      <c r="T9" s="12">
        <v>310.10000000000002</v>
      </c>
      <c r="U9" s="12">
        <v>304</v>
      </c>
      <c r="V9" s="13">
        <f>AVERAGE(P9:U9)</f>
        <v>308.61666666666662</v>
      </c>
    </row>
    <row r="10" spans="2:36" x14ac:dyDescent="0.25">
      <c r="B10" s="53" t="s">
        <v>64</v>
      </c>
      <c r="C10" s="53">
        <v>200.7</v>
      </c>
      <c r="D10" s="57">
        <v>195</v>
      </c>
      <c r="E10" s="57">
        <v>165.3</v>
      </c>
      <c r="F10" s="58">
        <f t="shared" ref="F10:F14" si="0">AVERAGE(C10:E10)</f>
        <v>187</v>
      </c>
      <c r="G10" s="57">
        <v>225.7</v>
      </c>
      <c r="H10" s="57">
        <v>200.2</v>
      </c>
      <c r="I10" s="57">
        <v>239.9</v>
      </c>
      <c r="J10" s="58">
        <f t="shared" ref="J10:J14" si="1">AVERAGE(G10:I10)</f>
        <v>221.93333333333331</v>
      </c>
      <c r="K10" s="20"/>
      <c r="L10" s="134"/>
      <c r="M10" s="135"/>
      <c r="N10" s="20"/>
      <c r="O10" s="2" t="s">
        <v>47</v>
      </c>
      <c r="P10" s="2">
        <v>210.6</v>
      </c>
      <c r="Q10" s="20">
        <v>211.6</v>
      </c>
      <c r="R10">
        <v>225.2</v>
      </c>
      <c r="S10">
        <v>222.9</v>
      </c>
      <c r="T10" s="20">
        <v>227.1</v>
      </c>
      <c r="U10">
        <v>221.5</v>
      </c>
      <c r="V10" s="9">
        <f>AVERAGE(P10:U10)</f>
        <v>219.81666666666663</v>
      </c>
    </row>
    <row r="11" spans="2:36" x14ac:dyDescent="0.25">
      <c r="B11" s="53" t="s">
        <v>66</v>
      </c>
      <c r="C11" s="53">
        <v>181.4</v>
      </c>
      <c r="D11" s="57">
        <v>149.19999999999999</v>
      </c>
      <c r="E11" s="57">
        <v>171.2</v>
      </c>
      <c r="F11" s="58">
        <f t="shared" si="0"/>
        <v>167.26666666666668</v>
      </c>
      <c r="G11" s="57">
        <v>213.9</v>
      </c>
      <c r="H11" s="57">
        <v>237.5</v>
      </c>
      <c r="I11" s="57">
        <v>208.3</v>
      </c>
      <c r="J11" s="58">
        <f t="shared" si="1"/>
        <v>219.9</v>
      </c>
      <c r="K11" s="20"/>
      <c r="L11" s="134"/>
      <c r="M11" s="135"/>
      <c r="N11" s="20"/>
      <c r="O11" s="2" t="s">
        <v>91</v>
      </c>
      <c r="P11" s="2">
        <v>333.3</v>
      </c>
      <c r="Q11">
        <v>293.60000000000002</v>
      </c>
      <c r="R11">
        <v>314.60000000000002</v>
      </c>
      <c r="S11">
        <v>312</v>
      </c>
      <c r="T11">
        <v>335.1</v>
      </c>
      <c r="U11">
        <v>332.3</v>
      </c>
      <c r="V11" s="9">
        <f>AVERAGE(P11:U11)</f>
        <v>320.14999999999998</v>
      </c>
    </row>
    <row r="12" spans="2:36" ht="15.75" thickBot="1" x14ac:dyDescent="0.3">
      <c r="B12" s="53" t="s">
        <v>67</v>
      </c>
      <c r="C12" s="53">
        <v>187</v>
      </c>
      <c r="D12" s="57">
        <v>172.4</v>
      </c>
      <c r="E12" s="57">
        <v>174.3</v>
      </c>
      <c r="F12" s="58">
        <f t="shared" si="0"/>
        <v>177.9</v>
      </c>
      <c r="G12" s="57">
        <v>199.3</v>
      </c>
      <c r="H12" s="57">
        <v>229.5</v>
      </c>
      <c r="I12" s="57">
        <v>199.8</v>
      </c>
      <c r="J12" s="58">
        <f t="shared" si="1"/>
        <v>209.53333333333333</v>
      </c>
      <c r="K12" s="20"/>
      <c r="L12" s="134"/>
      <c r="M12" s="135"/>
      <c r="N12" s="20"/>
      <c r="O12" s="3" t="s">
        <v>90</v>
      </c>
      <c r="P12" s="3">
        <v>227.1</v>
      </c>
      <c r="Q12" s="8">
        <v>238</v>
      </c>
      <c r="R12" s="8">
        <v>233.7</v>
      </c>
      <c r="S12" s="8">
        <v>226.7</v>
      </c>
      <c r="T12" s="8">
        <v>235.6</v>
      </c>
      <c r="U12" s="8">
        <v>235.1</v>
      </c>
      <c r="V12" s="10">
        <f>AVERAGE(P12:U12)</f>
        <v>232.69999999999996</v>
      </c>
    </row>
    <row r="13" spans="2:36" x14ac:dyDescent="0.25">
      <c r="B13" s="53" t="s">
        <v>65</v>
      </c>
      <c r="C13" s="53">
        <v>176.7</v>
      </c>
      <c r="D13" s="57">
        <v>178.1</v>
      </c>
      <c r="E13" s="57">
        <v>183.3</v>
      </c>
      <c r="F13" s="58">
        <f t="shared" si="0"/>
        <v>179.36666666666665</v>
      </c>
      <c r="G13" s="57">
        <v>222.9</v>
      </c>
      <c r="H13" s="57">
        <v>221.5</v>
      </c>
      <c r="I13" s="57">
        <v>188.9</v>
      </c>
      <c r="J13" s="58">
        <f t="shared" si="1"/>
        <v>211.1</v>
      </c>
      <c r="K13" s="20"/>
      <c r="L13" s="134"/>
      <c r="M13" s="135"/>
      <c r="N13" s="20"/>
    </row>
    <row r="14" spans="2:36" ht="15.75" thickBot="1" x14ac:dyDescent="0.3">
      <c r="B14" s="59" t="s">
        <v>68</v>
      </c>
      <c r="C14" s="59">
        <v>168.2</v>
      </c>
      <c r="D14" s="60">
        <v>177.1</v>
      </c>
      <c r="E14" s="60">
        <v>157.80000000000001</v>
      </c>
      <c r="F14" s="61">
        <f t="shared" si="0"/>
        <v>167.7</v>
      </c>
      <c r="G14" s="60">
        <v>208.7</v>
      </c>
      <c r="H14" s="60">
        <v>227.1</v>
      </c>
      <c r="I14" s="60">
        <v>212.1</v>
      </c>
      <c r="J14" s="61">
        <f t="shared" si="1"/>
        <v>215.96666666666667</v>
      </c>
      <c r="K14" s="20"/>
      <c r="L14" s="134"/>
      <c r="M14" s="135"/>
      <c r="N14" s="20"/>
    </row>
    <row r="15" spans="2:36" ht="15.75" thickBot="1" x14ac:dyDescent="0.3">
      <c r="B15" s="57"/>
      <c r="C15" s="57"/>
      <c r="D15" s="57"/>
      <c r="E15" s="57"/>
      <c r="F15" s="57"/>
      <c r="G15" s="57"/>
      <c r="H15" s="57"/>
      <c r="I15" s="57"/>
      <c r="J15" s="57"/>
      <c r="L15" s="134"/>
      <c r="M15" s="135"/>
    </row>
    <row r="16" spans="2:36" ht="19.5" thickBot="1" x14ac:dyDescent="0.35">
      <c r="B16" s="129" t="s">
        <v>13</v>
      </c>
      <c r="C16" s="130"/>
      <c r="D16" s="130"/>
      <c r="E16" s="130"/>
      <c r="F16" s="130"/>
      <c r="G16" s="130"/>
      <c r="H16" s="130"/>
      <c r="I16" s="130"/>
      <c r="J16" s="131"/>
      <c r="K16" s="17"/>
      <c r="L16" s="134"/>
      <c r="M16" s="135"/>
      <c r="N16" s="17"/>
      <c r="O16" s="143" t="s">
        <v>17</v>
      </c>
      <c r="P16" s="144"/>
      <c r="Q16" s="144"/>
      <c r="R16" s="144"/>
      <c r="S16" s="144"/>
      <c r="T16" s="144"/>
      <c r="U16" s="144"/>
      <c r="V16" s="145"/>
      <c r="W16" s="17"/>
      <c r="X16" s="17"/>
      <c r="Y16" s="17"/>
      <c r="Z16" s="17"/>
      <c r="AA16" s="17"/>
      <c r="AB16" s="50"/>
      <c r="AC16" s="50"/>
      <c r="AD16" s="50"/>
      <c r="AE16" s="50"/>
      <c r="AF16" s="50"/>
      <c r="AG16" s="50"/>
      <c r="AH16" s="50"/>
      <c r="AI16" s="50"/>
      <c r="AJ16" s="50"/>
    </row>
    <row r="17" spans="2:36" x14ac:dyDescent="0.25">
      <c r="B17" s="53"/>
      <c r="C17" s="138" t="s">
        <v>9</v>
      </c>
      <c r="D17" s="139"/>
      <c r="E17" s="139"/>
      <c r="F17" s="140"/>
      <c r="G17" s="138" t="s">
        <v>72</v>
      </c>
      <c r="H17" s="139"/>
      <c r="I17" s="139"/>
      <c r="J17" s="140"/>
      <c r="L17" s="134"/>
      <c r="M17" s="135"/>
      <c r="O17" s="21"/>
      <c r="P17" s="102" t="s">
        <v>88</v>
      </c>
      <c r="Q17" s="122"/>
      <c r="R17" s="122"/>
      <c r="S17" s="122"/>
      <c r="T17" s="122"/>
      <c r="U17" s="122"/>
      <c r="V17" s="103"/>
      <c r="AB17" s="18"/>
      <c r="AC17" s="18"/>
      <c r="AD17" s="18"/>
      <c r="AE17" s="18"/>
      <c r="AF17" s="18"/>
      <c r="AG17" s="18"/>
      <c r="AH17" s="18"/>
      <c r="AI17" s="18"/>
      <c r="AJ17" s="18"/>
    </row>
    <row r="18" spans="2:36" ht="15.75" thickBot="1" x14ac:dyDescent="0.3">
      <c r="B18" s="53"/>
      <c r="C18" s="59" t="s">
        <v>3</v>
      </c>
      <c r="D18" s="60" t="s">
        <v>2</v>
      </c>
      <c r="E18" s="60" t="s">
        <v>4</v>
      </c>
      <c r="F18" s="61" t="s">
        <v>24</v>
      </c>
      <c r="G18" s="60" t="s">
        <v>3</v>
      </c>
      <c r="H18" s="60" t="s">
        <v>2</v>
      </c>
      <c r="I18" s="60" t="s">
        <v>4</v>
      </c>
      <c r="J18" s="61" t="s">
        <v>24</v>
      </c>
      <c r="L18" s="134"/>
      <c r="M18" s="135"/>
      <c r="O18" s="93" t="s">
        <v>38</v>
      </c>
      <c r="P18" s="3" t="s">
        <v>3</v>
      </c>
      <c r="Q18" s="8" t="s">
        <v>2</v>
      </c>
      <c r="R18" s="8" t="s">
        <v>4</v>
      </c>
      <c r="S18" s="8" t="s">
        <v>84</v>
      </c>
      <c r="T18" s="8" t="s">
        <v>85</v>
      </c>
      <c r="U18" s="8" t="s">
        <v>86</v>
      </c>
      <c r="V18" s="4" t="s">
        <v>5</v>
      </c>
    </row>
    <row r="19" spans="2:36" x14ac:dyDescent="0.25">
      <c r="B19" s="54" t="s">
        <v>39</v>
      </c>
      <c r="C19" s="54">
        <v>183.3</v>
      </c>
      <c r="D19" s="55">
        <v>170.5</v>
      </c>
      <c r="E19" s="55">
        <v>183.7</v>
      </c>
      <c r="F19" s="56">
        <f>AVERAGE(C19:E19)</f>
        <v>179.16666666666666</v>
      </c>
      <c r="G19" s="57">
        <v>204</v>
      </c>
      <c r="H19" s="57">
        <v>181.4</v>
      </c>
      <c r="I19" s="57">
        <v>227</v>
      </c>
      <c r="J19" s="58">
        <f>AVERAGE(G19:I19)</f>
        <v>204.13333333333333</v>
      </c>
      <c r="K19" s="20"/>
      <c r="L19" s="134"/>
      <c r="M19" s="135"/>
      <c r="N19" s="20"/>
      <c r="O19" s="64">
        <f>Conversion!G38+0.9</f>
        <v>0.9</v>
      </c>
      <c r="P19" s="20">
        <v>205</v>
      </c>
      <c r="Q19" s="20">
        <v>210.6</v>
      </c>
      <c r="R19" s="20">
        <v>201.5</v>
      </c>
      <c r="S19" s="20">
        <v>198.8</v>
      </c>
      <c r="T19" s="20">
        <v>203.1</v>
      </c>
      <c r="U19" s="20">
        <v>198.4</v>
      </c>
      <c r="V19" s="9">
        <f>AVERAGE(P19:U19)</f>
        <v>202.9</v>
      </c>
      <c r="AB19" s="20"/>
      <c r="AC19" s="20"/>
      <c r="AD19" s="20"/>
      <c r="AE19" s="20"/>
      <c r="AF19" s="20"/>
      <c r="AG19" s="20"/>
      <c r="AH19" s="20"/>
      <c r="AI19" s="20"/>
      <c r="AJ19" s="20"/>
    </row>
    <row r="20" spans="2:36" x14ac:dyDescent="0.25">
      <c r="B20" s="53" t="s">
        <v>40</v>
      </c>
      <c r="C20" s="53">
        <v>185.6</v>
      </c>
      <c r="D20" s="57">
        <v>179.5</v>
      </c>
      <c r="E20" s="57">
        <v>177.6</v>
      </c>
      <c r="F20" s="58">
        <f t="shared" ref="F20:F24" si="2">AVERAGE(C20:E20)</f>
        <v>180.9</v>
      </c>
      <c r="G20" s="57">
        <v>217.2</v>
      </c>
      <c r="H20" s="57">
        <v>213.4</v>
      </c>
      <c r="I20" s="57">
        <v>233.3</v>
      </c>
      <c r="J20" s="58">
        <f t="shared" ref="J20:J24" si="3">AVERAGE(G20:I20)</f>
        <v>221.30000000000004</v>
      </c>
      <c r="K20" s="20"/>
      <c r="L20" s="134"/>
      <c r="M20" s="135"/>
      <c r="N20" s="20"/>
      <c r="O20" s="64">
        <v>6.1</v>
      </c>
      <c r="P20">
        <v>189.9</v>
      </c>
      <c r="Q20" s="20">
        <v>192.7</v>
      </c>
      <c r="R20">
        <v>184.7</v>
      </c>
      <c r="S20">
        <v>188.4</v>
      </c>
      <c r="T20">
        <v>190.3</v>
      </c>
      <c r="U20">
        <v>198.8</v>
      </c>
      <c r="V20" s="9">
        <f t="shared" ref="V20:V22" si="4">AVERAGE(P20:U20)</f>
        <v>190.79999999999998</v>
      </c>
      <c r="AB20" s="20"/>
      <c r="AC20" s="20"/>
      <c r="AD20" s="20"/>
      <c r="AE20" s="20"/>
      <c r="AF20" s="20"/>
      <c r="AG20" s="20"/>
      <c r="AH20" s="20"/>
      <c r="AI20" s="20"/>
      <c r="AJ20" s="20"/>
    </row>
    <row r="21" spans="2:36" x14ac:dyDescent="0.25">
      <c r="B21" s="53" t="s">
        <v>41</v>
      </c>
      <c r="C21" s="53">
        <v>191.7</v>
      </c>
      <c r="D21" s="57">
        <v>204.5</v>
      </c>
      <c r="E21" s="57">
        <v>209.7</v>
      </c>
      <c r="F21" s="58">
        <f t="shared" si="2"/>
        <v>201.96666666666667</v>
      </c>
      <c r="G21" s="57">
        <v>205</v>
      </c>
      <c r="H21" s="57">
        <v>235</v>
      </c>
      <c r="I21" s="57">
        <v>230</v>
      </c>
      <c r="J21" s="58">
        <f t="shared" si="3"/>
        <v>223.33333333333334</v>
      </c>
      <c r="K21" s="20"/>
      <c r="L21" s="134"/>
      <c r="M21" s="135"/>
      <c r="N21" s="20"/>
      <c r="O21" s="64">
        <v>10.7</v>
      </c>
      <c r="P21">
        <v>201.7</v>
      </c>
      <c r="Q21">
        <v>188.4</v>
      </c>
      <c r="R21">
        <v>201.2</v>
      </c>
      <c r="S21">
        <v>199.8</v>
      </c>
      <c r="T21">
        <v>197.9</v>
      </c>
      <c r="U21">
        <v>194.1</v>
      </c>
      <c r="V21" s="9">
        <f t="shared" si="4"/>
        <v>197.18333333333331</v>
      </c>
      <c r="AB21" s="20"/>
      <c r="AC21" s="20"/>
      <c r="AD21" s="20"/>
      <c r="AE21" s="20"/>
      <c r="AF21" s="20"/>
      <c r="AG21" s="20"/>
      <c r="AH21" s="20"/>
      <c r="AI21" s="20"/>
      <c r="AJ21" s="20"/>
    </row>
    <row r="22" spans="2:36" x14ac:dyDescent="0.25">
      <c r="B22" s="53" t="s">
        <v>48</v>
      </c>
      <c r="C22" s="53">
        <v>173.4</v>
      </c>
      <c r="D22" s="57">
        <v>165.3</v>
      </c>
      <c r="E22" s="57">
        <v>160.1</v>
      </c>
      <c r="F22" s="58">
        <f t="shared" si="2"/>
        <v>166.26666666666668</v>
      </c>
      <c r="G22" s="57">
        <v>206</v>
      </c>
      <c r="H22" s="57">
        <v>211.4</v>
      </c>
      <c r="I22" s="57">
        <v>201.6</v>
      </c>
      <c r="J22" s="58">
        <f t="shared" si="3"/>
        <v>206.33333333333334</v>
      </c>
      <c r="K22" s="20"/>
      <c r="L22" s="134"/>
      <c r="M22" s="135"/>
      <c r="N22" s="20"/>
      <c r="O22" s="64">
        <v>15.2</v>
      </c>
      <c r="P22">
        <v>198.8</v>
      </c>
      <c r="Q22">
        <v>204</v>
      </c>
      <c r="R22">
        <v>204.1</v>
      </c>
      <c r="S22">
        <v>205</v>
      </c>
      <c r="T22">
        <v>204.5</v>
      </c>
      <c r="U22">
        <v>198.4</v>
      </c>
      <c r="V22" s="9">
        <f t="shared" si="4"/>
        <v>202.46666666666667</v>
      </c>
      <c r="AB22" s="20"/>
      <c r="AC22" s="20"/>
      <c r="AD22" s="20"/>
      <c r="AE22" s="20"/>
      <c r="AF22" s="20"/>
      <c r="AG22" s="20"/>
      <c r="AH22" s="20"/>
      <c r="AI22" s="20"/>
      <c r="AJ22" s="20"/>
    </row>
    <row r="23" spans="2:36" ht="15.75" thickBot="1" x14ac:dyDescent="0.3">
      <c r="B23" s="53" t="s">
        <v>49</v>
      </c>
      <c r="C23" s="53">
        <v>180.4</v>
      </c>
      <c r="D23" s="57">
        <v>217.7</v>
      </c>
      <c r="E23" s="57">
        <v>175.7</v>
      </c>
      <c r="F23" s="58">
        <f t="shared" si="2"/>
        <v>191.26666666666665</v>
      </c>
      <c r="G23" s="57">
        <v>207.8</v>
      </c>
      <c r="H23" s="57">
        <v>220</v>
      </c>
      <c r="I23" s="57">
        <v>194.1</v>
      </c>
      <c r="J23" s="58">
        <f t="shared" si="3"/>
        <v>207.29999999999998</v>
      </c>
      <c r="K23" s="20"/>
      <c r="L23" s="134"/>
      <c r="M23" s="135"/>
      <c r="N23" s="20"/>
      <c r="O23" s="94">
        <v>22</v>
      </c>
      <c r="P23" s="8">
        <v>203.5</v>
      </c>
      <c r="Q23" s="8">
        <v>202.6</v>
      </c>
      <c r="R23" s="8">
        <v>201.7</v>
      </c>
      <c r="S23" s="8">
        <v>209.7</v>
      </c>
      <c r="T23" s="8">
        <v>203.5</v>
      </c>
      <c r="U23" s="8">
        <v>200.2</v>
      </c>
      <c r="V23" s="10">
        <f>AVERAGE(P23:U23)</f>
        <v>203.53333333333333</v>
      </c>
      <c r="AB23" s="20"/>
      <c r="AC23" s="20"/>
      <c r="AD23" s="20"/>
      <c r="AE23" s="20"/>
      <c r="AF23" s="20"/>
      <c r="AG23" s="20"/>
      <c r="AH23" s="20"/>
      <c r="AI23" s="20"/>
      <c r="AJ23" s="20"/>
    </row>
    <row r="24" spans="2:36" ht="15.75" thickBot="1" x14ac:dyDescent="0.3">
      <c r="B24" s="59" t="s">
        <v>50</v>
      </c>
      <c r="C24" s="59">
        <v>191.3</v>
      </c>
      <c r="D24" s="60">
        <v>196</v>
      </c>
      <c r="E24" s="60">
        <v>189.9</v>
      </c>
      <c r="F24" s="61">
        <f t="shared" si="2"/>
        <v>192.4</v>
      </c>
      <c r="G24" s="60">
        <v>223.8</v>
      </c>
      <c r="H24" s="60">
        <v>237.5</v>
      </c>
      <c r="I24" s="60">
        <v>249</v>
      </c>
      <c r="J24" s="61">
        <f t="shared" si="3"/>
        <v>236.76666666666665</v>
      </c>
      <c r="K24" s="20"/>
      <c r="L24" s="134"/>
      <c r="M24" s="135"/>
      <c r="N24" s="20"/>
      <c r="O24" s="95"/>
      <c r="P24" s="102" t="s">
        <v>9</v>
      </c>
      <c r="Q24" s="122"/>
      <c r="R24" s="122"/>
      <c r="S24" s="122"/>
      <c r="T24" s="122"/>
      <c r="U24" s="122"/>
      <c r="V24" s="103"/>
      <c r="Z24" s="20"/>
      <c r="AA24" s="20"/>
      <c r="AB24" s="20"/>
      <c r="AC24" s="20"/>
      <c r="AD24" s="20"/>
      <c r="AE24" s="20"/>
      <c r="AF24" s="20"/>
      <c r="AG24" s="20"/>
      <c r="AH24" s="20"/>
      <c r="AI24" s="20"/>
      <c r="AJ24" s="20"/>
    </row>
    <row r="25" spans="2:36" ht="15.75" thickBot="1" x14ac:dyDescent="0.3">
      <c r="B25" s="57"/>
      <c r="C25" s="57"/>
      <c r="D25" s="57"/>
      <c r="E25" s="57"/>
      <c r="F25" s="57"/>
      <c r="G25" s="57"/>
      <c r="H25" s="57"/>
      <c r="I25" s="57"/>
      <c r="J25" s="57"/>
      <c r="L25" s="134"/>
      <c r="M25" s="135"/>
      <c r="O25" s="94" t="s">
        <v>38</v>
      </c>
      <c r="P25" s="3" t="s">
        <v>3</v>
      </c>
      <c r="Q25" s="8" t="s">
        <v>2</v>
      </c>
      <c r="R25" s="8" t="s">
        <v>4</v>
      </c>
      <c r="S25" s="8" t="s">
        <v>84</v>
      </c>
      <c r="T25" s="8" t="s">
        <v>85</v>
      </c>
      <c r="U25" s="8" t="s">
        <v>86</v>
      </c>
      <c r="V25" s="4" t="s">
        <v>5</v>
      </c>
    </row>
    <row r="26" spans="2:36" ht="19.5" thickBot="1" x14ac:dyDescent="0.35">
      <c r="B26" s="129" t="s">
        <v>14</v>
      </c>
      <c r="C26" s="130"/>
      <c r="D26" s="130"/>
      <c r="E26" s="130"/>
      <c r="F26" s="130"/>
      <c r="G26" s="130"/>
      <c r="H26" s="130"/>
      <c r="I26" s="130"/>
      <c r="J26" s="131"/>
      <c r="K26" s="17"/>
      <c r="L26" s="134"/>
      <c r="M26" s="135"/>
      <c r="N26" s="17"/>
      <c r="O26" s="64">
        <v>0.9</v>
      </c>
      <c r="P26" s="20">
        <v>225.2</v>
      </c>
      <c r="Q26" s="20">
        <v>225.1</v>
      </c>
      <c r="R26" s="20">
        <v>226.2</v>
      </c>
      <c r="S26" s="20">
        <v>224.8</v>
      </c>
      <c r="T26" s="20">
        <v>219.1</v>
      </c>
      <c r="U26" s="20">
        <v>233.3</v>
      </c>
      <c r="V26" s="9">
        <f>AVERAGE(P26:U26)</f>
        <v>225.61666666666665</v>
      </c>
      <c r="X26" s="20"/>
      <c r="Y26" s="20"/>
      <c r="Z26" s="20"/>
    </row>
    <row r="27" spans="2:36" x14ac:dyDescent="0.25">
      <c r="B27" s="53"/>
      <c r="C27" s="138" t="s">
        <v>9</v>
      </c>
      <c r="D27" s="139"/>
      <c r="E27" s="139"/>
      <c r="F27" s="140"/>
      <c r="G27" s="138" t="s">
        <v>72</v>
      </c>
      <c r="H27" s="139"/>
      <c r="I27" s="139"/>
      <c r="J27" s="140"/>
      <c r="L27" s="134"/>
      <c r="M27" s="135"/>
      <c r="O27" s="64">
        <v>6.1</v>
      </c>
      <c r="P27">
        <v>223.8</v>
      </c>
      <c r="Q27">
        <v>239.9</v>
      </c>
      <c r="R27">
        <v>232.3</v>
      </c>
      <c r="S27">
        <v>238.9</v>
      </c>
      <c r="T27">
        <v>236.1</v>
      </c>
      <c r="U27">
        <v>233.7</v>
      </c>
      <c r="V27" s="9">
        <f>AVERAGE(P27:U27)</f>
        <v>234.11666666666667</v>
      </c>
      <c r="X27" s="20"/>
      <c r="Y27" s="20"/>
      <c r="Z27" s="20"/>
      <c r="AA27" s="20"/>
      <c r="AB27" s="20"/>
      <c r="AC27" s="20"/>
    </row>
    <row r="28" spans="2:36" ht="15.75" thickBot="1" x14ac:dyDescent="0.3">
      <c r="B28" s="53"/>
      <c r="C28" s="59" t="s">
        <v>3</v>
      </c>
      <c r="D28" s="60" t="s">
        <v>2</v>
      </c>
      <c r="E28" s="60" t="s">
        <v>4</v>
      </c>
      <c r="F28" s="61" t="s">
        <v>24</v>
      </c>
      <c r="G28" s="60" t="s">
        <v>3</v>
      </c>
      <c r="H28" s="60" t="s">
        <v>2</v>
      </c>
      <c r="I28" s="60" t="s">
        <v>4</v>
      </c>
      <c r="J28" s="61" t="s">
        <v>24</v>
      </c>
      <c r="L28" s="134"/>
      <c r="M28" s="135"/>
      <c r="O28" s="64">
        <v>10.7</v>
      </c>
      <c r="P28">
        <v>232.3</v>
      </c>
      <c r="Q28" s="20">
        <v>229</v>
      </c>
      <c r="R28" s="20">
        <v>229</v>
      </c>
      <c r="S28">
        <v>232.3</v>
      </c>
      <c r="T28">
        <v>231.8</v>
      </c>
      <c r="U28">
        <v>233.3</v>
      </c>
      <c r="V28" s="9">
        <f t="shared" ref="V28:V30" si="5">AVERAGE(P28:U28)</f>
        <v>231.2833333333333</v>
      </c>
    </row>
    <row r="29" spans="2:36" x14ac:dyDescent="0.25">
      <c r="B29" s="54" t="s">
        <v>69</v>
      </c>
      <c r="C29" s="54">
        <v>213</v>
      </c>
      <c r="D29" s="55">
        <v>207.9</v>
      </c>
      <c r="E29" s="55">
        <v>190.8</v>
      </c>
      <c r="F29" s="56">
        <f>AVERAGE(C29:E29)</f>
        <v>203.9</v>
      </c>
      <c r="G29" s="57">
        <v>242.2</v>
      </c>
      <c r="H29" s="57">
        <v>249.7</v>
      </c>
      <c r="I29" s="57">
        <v>240.8</v>
      </c>
      <c r="J29" s="58">
        <f>AVERAGE(G29:I29)</f>
        <v>244.23333333333335</v>
      </c>
      <c r="K29" s="20"/>
      <c r="L29" s="134"/>
      <c r="M29" s="135"/>
      <c r="N29" s="20"/>
      <c r="O29" s="64">
        <v>15.2</v>
      </c>
      <c r="P29">
        <v>247.7</v>
      </c>
      <c r="Q29">
        <v>247.4</v>
      </c>
      <c r="R29" s="20">
        <v>240.3</v>
      </c>
      <c r="S29">
        <v>242.2</v>
      </c>
      <c r="T29">
        <v>243.6</v>
      </c>
      <c r="U29">
        <v>241.3</v>
      </c>
      <c r="V29" s="9">
        <f t="shared" si="5"/>
        <v>243.75</v>
      </c>
    </row>
    <row r="30" spans="2:36" ht="15.75" thickBot="1" x14ac:dyDescent="0.3">
      <c r="B30" s="53" t="s">
        <v>70</v>
      </c>
      <c r="C30" s="53">
        <v>31.8</v>
      </c>
      <c r="D30" s="57">
        <v>38.5</v>
      </c>
      <c r="E30" s="57">
        <v>44.1</v>
      </c>
      <c r="F30" s="58">
        <f t="shared" ref="F30" si="6">AVERAGE(C30:E30)</f>
        <v>38.133333333333333</v>
      </c>
      <c r="G30" s="57">
        <v>41.3</v>
      </c>
      <c r="H30" s="57">
        <v>45.1</v>
      </c>
      <c r="I30" s="57">
        <v>51.3</v>
      </c>
      <c r="J30" s="58">
        <f t="shared" ref="J30" si="7">AVERAGE(G30:I30)</f>
        <v>45.9</v>
      </c>
      <c r="K30" s="20"/>
      <c r="L30" s="134"/>
      <c r="M30" s="135"/>
      <c r="N30" s="20"/>
      <c r="O30" s="94">
        <v>22</v>
      </c>
      <c r="P30" s="8">
        <v>248.8</v>
      </c>
      <c r="Q30" s="8">
        <v>241.7</v>
      </c>
      <c r="R30" s="7">
        <v>247.9</v>
      </c>
      <c r="S30" s="8">
        <v>250.2</v>
      </c>
      <c r="T30" s="8">
        <v>246.5</v>
      </c>
      <c r="U30" s="8">
        <v>246.9</v>
      </c>
      <c r="V30" s="10">
        <f t="shared" si="5"/>
        <v>247</v>
      </c>
    </row>
    <row r="31" spans="2:36" x14ac:dyDescent="0.25">
      <c r="B31" s="53" t="s">
        <v>71</v>
      </c>
      <c r="C31" s="53">
        <v>206.4</v>
      </c>
      <c r="D31" s="57">
        <v>202.3</v>
      </c>
      <c r="E31" s="57">
        <v>208.3</v>
      </c>
      <c r="F31" s="58">
        <f>AVERAGE(C31:E31)</f>
        <v>205.66666666666666</v>
      </c>
      <c r="G31" s="57">
        <v>234.7</v>
      </c>
      <c r="H31" s="57">
        <v>243</v>
      </c>
      <c r="I31" s="57">
        <v>226.2</v>
      </c>
      <c r="J31" s="58">
        <f>AVERAGE(G31:I31)</f>
        <v>234.63333333333333</v>
      </c>
      <c r="K31" s="20"/>
      <c r="L31" s="134"/>
      <c r="M31" s="135"/>
      <c r="N31" s="20"/>
      <c r="O31" s="95"/>
      <c r="P31" s="102" t="s">
        <v>87</v>
      </c>
      <c r="Q31" s="122"/>
      <c r="R31" s="122"/>
      <c r="S31" s="122"/>
      <c r="T31" s="122"/>
      <c r="U31" s="122"/>
      <c r="V31" s="103"/>
    </row>
    <row r="32" spans="2:36" ht="15.75" thickBot="1" x14ac:dyDescent="0.3">
      <c r="B32" s="59" t="s">
        <v>51</v>
      </c>
      <c r="C32" s="59">
        <v>61.2</v>
      </c>
      <c r="D32" s="60">
        <v>58.3</v>
      </c>
      <c r="E32" s="60">
        <v>68.2</v>
      </c>
      <c r="F32" s="61">
        <f>AVERAGE(C32:E32)</f>
        <v>62.566666666666663</v>
      </c>
      <c r="G32" s="60">
        <v>80.2</v>
      </c>
      <c r="H32" s="60">
        <v>77.599999999999994</v>
      </c>
      <c r="I32" s="60">
        <v>83.7</v>
      </c>
      <c r="J32" s="61">
        <f>AVERAGE(G32:I32)</f>
        <v>80.5</v>
      </c>
      <c r="K32" s="20"/>
      <c r="L32" s="134"/>
      <c r="M32" s="135"/>
      <c r="N32" s="20"/>
      <c r="O32" s="94" t="s">
        <v>38</v>
      </c>
      <c r="P32" s="3" t="s">
        <v>3</v>
      </c>
      <c r="Q32" s="8" t="s">
        <v>2</v>
      </c>
      <c r="R32" s="8" t="s">
        <v>4</v>
      </c>
      <c r="S32" s="8" t="s">
        <v>84</v>
      </c>
      <c r="T32" s="8" t="s">
        <v>85</v>
      </c>
      <c r="U32" s="8" t="s">
        <v>86</v>
      </c>
      <c r="V32" s="4" t="s">
        <v>5</v>
      </c>
    </row>
    <row r="33" spans="2:26" x14ac:dyDescent="0.25">
      <c r="K33" s="20"/>
      <c r="L33" s="134"/>
      <c r="M33" s="135"/>
      <c r="N33" s="20"/>
      <c r="O33" s="64">
        <v>0.9</v>
      </c>
      <c r="P33" s="20">
        <v>259.7</v>
      </c>
      <c r="Q33" s="20">
        <v>259.7</v>
      </c>
      <c r="R33" s="20">
        <v>256.8</v>
      </c>
      <c r="S33">
        <v>228.5</v>
      </c>
      <c r="T33" s="20">
        <v>263.39999999999998</v>
      </c>
      <c r="U33" s="20">
        <v>259.2</v>
      </c>
      <c r="V33" s="9">
        <f>AVERAGE(P33:U33)</f>
        <v>254.54999999999998</v>
      </c>
      <c r="W33" s="20"/>
      <c r="X33" s="20"/>
      <c r="Z33" t="s">
        <v>37</v>
      </c>
    </row>
    <row r="34" spans="2:26" x14ac:dyDescent="0.25">
      <c r="B34" s="57"/>
      <c r="C34" s="57"/>
      <c r="D34" s="57"/>
      <c r="E34" s="57"/>
      <c r="F34" s="57"/>
      <c r="G34" s="57"/>
      <c r="H34" s="57"/>
      <c r="I34" s="57"/>
      <c r="J34" s="57"/>
      <c r="K34" s="20"/>
      <c r="L34" s="134"/>
      <c r="M34" s="135"/>
      <c r="N34" s="20"/>
      <c r="O34" s="64">
        <v>6.1</v>
      </c>
      <c r="P34">
        <v>280.39999999999998</v>
      </c>
      <c r="Q34">
        <v>278.10000000000002</v>
      </c>
      <c r="R34">
        <v>261.10000000000002</v>
      </c>
      <c r="S34">
        <v>263.89999999999998</v>
      </c>
      <c r="T34" s="20">
        <v>261.10000000000002</v>
      </c>
      <c r="U34" s="20">
        <v>267.7</v>
      </c>
      <c r="V34" s="9">
        <f>AVERAGE(P34:U34)</f>
        <v>268.71666666666664</v>
      </c>
      <c r="W34" s="20"/>
      <c r="X34" s="20"/>
    </row>
    <row r="35" spans="2:26" ht="15.75" thickBot="1" x14ac:dyDescent="0.3">
      <c r="B35" s="57"/>
      <c r="C35" s="57"/>
      <c r="D35" s="57"/>
      <c r="E35" s="57"/>
      <c r="F35" s="57"/>
      <c r="G35" s="57"/>
      <c r="H35" s="57"/>
      <c r="I35" s="57"/>
      <c r="J35" s="57"/>
      <c r="L35" s="134"/>
      <c r="M35" s="135"/>
      <c r="N35" s="20"/>
      <c r="O35" s="64">
        <v>10.7</v>
      </c>
      <c r="P35">
        <v>277.60000000000002</v>
      </c>
      <c r="Q35">
        <v>286.10000000000002</v>
      </c>
      <c r="R35">
        <v>274.8</v>
      </c>
      <c r="S35">
        <v>276.7</v>
      </c>
      <c r="T35">
        <v>275.7</v>
      </c>
      <c r="U35">
        <v>275.2</v>
      </c>
      <c r="V35" s="9">
        <f>AVERAGE(P35:U35)</f>
        <v>277.68333333333334</v>
      </c>
      <c r="W35" s="20"/>
      <c r="X35" s="20"/>
    </row>
    <row r="36" spans="2:26" ht="19.5" thickBot="1" x14ac:dyDescent="0.35">
      <c r="B36" s="129" t="s">
        <v>22</v>
      </c>
      <c r="C36" s="130"/>
      <c r="D36" s="130"/>
      <c r="E36" s="130"/>
      <c r="F36" s="130"/>
      <c r="G36" s="130"/>
      <c r="H36" s="130"/>
      <c r="I36" s="130"/>
      <c r="J36" s="131"/>
      <c r="K36" s="17"/>
      <c r="L36" s="134"/>
      <c r="M36" s="135"/>
      <c r="N36" s="17"/>
      <c r="O36" s="64">
        <v>15.2</v>
      </c>
      <c r="P36">
        <v>284.7</v>
      </c>
      <c r="Q36" s="20">
        <v>267.7</v>
      </c>
      <c r="R36" s="20">
        <v>272.89999999999998</v>
      </c>
      <c r="S36">
        <v>284.7</v>
      </c>
      <c r="T36" s="20">
        <v>289.39999999999998</v>
      </c>
      <c r="U36" s="20">
        <v>283.3</v>
      </c>
      <c r="V36" s="9">
        <f>AVERAGE(P36:U36)</f>
        <v>280.45</v>
      </c>
      <c r="W36" s="20"/>
      <c r="X36" s="20"/>
    </row>
    <row r="37" spans="2:26" ht="15.75" thickBot="1" x14ac:dyDescent="0.3">
      <c r="B37" s="53"/>
      <c r="C37" s="138" t="s">
        <v>9</v>
      </c>
      <c r="D37" s="139"/>
      <c r="E37" s="139"/>
      <c r="F37" s="140"/>
      <c r="G37" s="138" t="s">
        <v>72</v>
      </c>
      <c r="H37" s="139"/>
      <c r="I37" s="139"/>
      <c r="J37" s="140"/>
      <c r="L37" s="134"/>
      <c r="M37" s="135"/>
      <c r="O37" s="94">
        <v>22</v>
      </c>
      <c r="P37" s="8">
        <v>285.60000000000002</v>
      </c>
      <c r="Q37" s="8">
        <v>297.60000000000002</v>
      </c>
      <c r="R37" s="7">
        <v>285.60000000000002</v>
      </c>
      <c r="S37" s="8">
        <v>297.39999999999998</v>
      </c>
      <c r="T37" s="8">
        <v>289.89999999999998</v>
      </c>
      <c r="U37" s="8">
        <v>289.89999999999998</v>
      </c>
      <c r="V37" s="10">
        <f>AVERAGE(P37:U37)</f>
        <v>291</v>
      </c>
    </row>
    <row r="38" spans="2:26" ht="15.75" thickBot="1" x14ac:dyDescent="0.3">
      <c r="B38" s="53"/>
      <c r="C38" s="59" t="s">
        <v>3</v>
      </c>
      <c r="D38" s="60" t="s">
        <v>2</v>
      </c>
      <c r="E38" s="60" t="s">
        <v>4</v>
      </c>
      <c r="F38" s="61" t="s">
        <v>24</v>
      </c>
      <c r="G38" s="60" t="s">
        <v>3</v>
      </c>
      <c r="H38" s="60" t="s">
        <v>2</v>
      </c>
      <c r="I38" s="60" t="s">
        <v>4</v>
      </c>
      <c r="J38" s="61" t="s">
        <v>24</v>
      </c>
      <c r="L38" s="134"/>
      <c r="M38" s="135"/>
      <c r="W38" s="20"/>
    </row>
    <row r="39" spans="2:26" x14ac:dyDescent="0.25">
      <c r="B39" s="54" t="s">
        <v>42</v>
      </c>
      <c r="C39" s="54">
        <v>200.2</v>
      </c>
      <c r="D39" s="55">
        <v>199.8</v>
      </c>
      <c r="E39" s="55">
        <v>200.7</v>
      </c>
      <c r="F39" s="56">
        <f>AVERAGE(C39:E39)</f>
        <v>200.23333333333335</v>
      </c>
      <c r="G39" s="55">
        <v>244.6</v>
      </c>
      <c r="H39" s="55">
        <v>241.3</v>
      </c>
      <c r="I39" s="55">
        <v>246.5</v>
      </c>
      <c r="J39" s="56">
        <f>AVERAGE(G39:I39)</f>
        <v>244.13333333333333</v>
      </c>
      <c r="K39" s="20"/>
      <c r="L39" s="134"/>
      <c r="M39" s="135"/>
      <c r="N39" s="20"/>
      <c r="W39" s="20"/>
    </row>
    <row r="40" spans="2:26" x14ac:dyDescent="0.25">
      <c r="B40" s="53" t="s">
        <v>43</v>
      </c>
      <c r="C40" s="2">
        <v>241.7</v>
      </c>
      <c r="D40" s="57">
        <v>221.5</v>
      </c>
      <c r="E40" s="57">
        <v>247.9</v>
      </c>
      <c r="F40" s="58">
        <f t="shared" ref="F40:F42" si="8">AVERAGE(C40:E40)</f>
        <v>237.03333333333333</v>
      </c>
      <c r="G40" s="57">
        <v>318.2</v>
      </c>
      <c r="H40" s="57">
        <v>303.10000000000002</v>
      </c>
      <c r="I40" s="57">
        <v>326.2</v>
      </c>
      <c r="J40" s="58">
        <f t="shared" ref="J40:J42" si="9">AVERAGE(G40:I40)</f>
        <v>315.83333333333331</v>
      </c>
      <c r="K40" s="20"/>
      <c r="L40" s="134"/>
      <c r="M40" s="135"/>
      <c r="N40" s="20"/>
    </row>
    <row r="41" spans="2:26" x14ac:dyDescent="0.25">
      <c r="B41" s="53" t="s">
        <v>52</v>
      </c>
      <c r="C41" s="53">
        <v>188.9</v>
      </c>
      <c r="D41" s="57">
        <v>184.7</v>
      </c>
      <c r="E41" s="57">
        <v>193.6</v>
      </c>
      <c r="F41" s="58">
        <f t="shared" si="8"/>
        <v>189.06666666666669</v>
      </c>
      <c r="G41" s="57">
        <v>228.5</v>
      </c>
      <c r="H41" s="57">
        <v>242.7</v>
      </c>
      <c r="I41" s="57">
        <v>237</v>
      </c>
      <c r="J41" s="58">
        <f t="shared" si="9"/>
        <v>236.06666666666669</v>
      </c>
      <c r="K41" s="20"/>
      <c r="L41" s="134"/>
      <c r="M41" s="135"/>
      <c r="N41" s="20"/>
    </row>
    <row r="42" spans="2:26" ht="15.75" thickBot="1" x14ac:dyDescent="0.3">
      <c r="B42" s="59" t="s">
        <v>53</v>
      </c>
      <c r="C42" s="59">
        <v>290.3</v>
      </c>
      <c r="D42" s="60">
        <v>267.7</v>
      </c>
      <c r="E42" s="60">
        <v>271</v>
      </c>
      <c r="F42" s="61">
        <f t="shared" si="8"/>
        <v>276.33333333333331</v>
      </c>
      <c r="G42" s="60">
        <v>347.9</v>
      </c>
      <c r="H42" s="60">
        <v>352.6</v>
      </c>
      <c r="I42" s="60">
        <v>357.3</v>
      </c>
      <c r="J42" s="61">
        <f t="shared" si="9"/>
        <v>352.59999999999997</v>
      </c>
      <c r="K42" s="20"/>
      <c r="L42" s="134"/>
      <c r="M42" s="135"/>
      <c r="N42" s="20"/>
    </row>
    <row r="43" spans="2:26" ht="15.75" thickBot="1" x14ac:dyDescent="0.3">
      <c r="B43" s="57"/>
      <c r="C43" s="57"/>
      <c r="D43" s="57"/>
      <c r="E43" s="57"/>
      <c r="F43" s="57"/>
      <c r="G43" s="57"/>
      <c r="H43" s="57"/>
      <c r="I43" s="57"/>
      <c r="J43" s="57"/>
      <c r="K43" s="20"/>
      <c r="L43" s="134"/>
      <c r="M43" s="135"/>
      <c r="N43" s="20"/>
      <c r="O43" s="20"/>
      <c r="P43" s="20"/>
    </row>
    <row r="44" spans="2:26" ht="19.5" thickBot="1" x14ac:dyDescent="0.35">
      <c r="B44" s="129" t="s">
        <v>21</v>
      </c>
      <c r="C44" s="130"/>
      <c r="D44" s="130"/>
      <c r="E44" s="130"/>
      <c r="F44" s="130"/>
      <c r="G44" s="130"/>
      <c r="H44" s="130"/>
      <c r="I44" s="130"/>
      <c r="J44" s="131"/>
      <c r="K44" s="17"/>
      <c r="L44" s="134"/>
      <c r="M44" s="135"/>
      <c r="N44" s="17"/>
      <c r="O44" s="17"/>
      <c r="P44" s="17"/>
    </row>
    <row r="45" spans="2:26" x14ac:dyDescent="0.25">
      <c r="B45" s="53"/>
      <c r="C45" s="138" t="s">
        <v>9</v>
      </c>
      <c r="D45" s="139"/>
      <c r="E45" s="139"/>
      <c r="F45" s="140"/>
      <c r="G45" s="138" t="s">
        <v>72</v>
      </c>
      <c r="H45" s="139"/>
      <c r="I45" s="139"/>
      <c r="J45" s="140"/>
      <c r="L45" s="134"/>
      <c r="M45" s="135"/>
    </row>
    <row r="46" spans="2:26" ht="15.75" thickBot="1" x14ac:dyDescent="0.3">
      <c r="B46" s="53"/>
      <c r="C46" s="53" t="s">
        <v>3</v>
      </c>
      <c r="D46" s="57" t="s">
        <v>2</v>
      </c>
      <c r="E46" s="57" t="s">
        <v>4</v>
      </c>
      <c r="F46" s="58" t="s">
        <v>24</v>
      </c>
      <c r="G46" s="57" t="s">
        <v>3</v>
      </c>
      <c r="H46" s="57" t="s">
        <v>2</v>
      </c>
      <c r="I46" s="57" t="s">
        <v>4</v>
      </c>
      <c r="J46" s="58" t="s">
        <v>24</v>
      </c>
      <c r="L46" s="134"/>
      <c r="M46" s="135"/>
    </row>
    <row r="47" spans="2:26" x14ac:dyDescent="0.25">
      <c r="B47" s="54" t="s">
        <v>75</v>
      </c>
      <c r="C47" s="54">
        <v>213.9</v>
      </c>
      <c r="D47" s="55">
        <v>220.5</v>
      </c>
      <c r="E47" s="55">
        <v>216.3</v>
      </c>
      <c r="F47" s="55">
        <f>AVERAGE(C47:E47)</f>
        <v>216.9</v>
      </c>
      <c r="G47" s="54">
        <v>255</v>
      </c>
      <c r="H47" s="55">
        <v>239</v>
      </c>
      <c r="I47" s="55">
        <v>248.3</v>
      </c>
      <c r="J47" s="56">
        <f>AVERAGE(G47:I47)</f>
        <v>247.43333333333331</v>
      </c>
      <c r="K47" s="20"/>
      <c r="L47" s="134"/>
      <c r="M47" s="135"/>
      <c r="N47" s="20"/>
      <c r="O47" s="20"/>
      <c r="P47" s="20"/>
    </row>
    <row r="48" spans="2:26" x14ac:dyDescent="0.25">
      <c r="B48" s="53" t="s">
        <v>76</v>
      </c>
      <c r="C48" s="53">
        <v>222.9</v>
      </c>
      <c r="D48" s="57">
        <v>218.6</v>
      </c>
      <c r="E48" s="57">
        <v>221.9</v>
      </c>
      <c r="F48" s="57">
        <f>AVERAGE(C48:E48)</f>
        <v>221.13333333333333</v>
      </c>
      <c r="G48" s="53">
        <v>270.5</v>
      </c>
      <c r="H48" s="57">
        <v>267.2</v>
      </c>
      <c r="I48" s="57">
        <v>257.3</v>
      </c>
      <c r="J48" s="58">
        <f>AVERAGE(G48:I48)</f>
        <v>265</v>
      </c>
      <c r="K48" s="20"/>
      <c r="L48" s="134"/>
      <c r="M48" s="135"/>
      <c r="N48" s="20"/>
      <c r="O48" s="20"/>
      <c r="P48" s="20"/>
    </row>
    <row r="49" spans="2:17" x14ac:dyDescent="0.25">
      <c r="B49" s="53" t="s">
        <v>73</v>
      </c>
      <c r="C49" s="53">
        <v>229</v>
      </c>
      <c r="D49" s="57">
        <v>227.1</v>
      </c>
      <c r="E49" s="57">
        <v>221</v>
      </c>
      <c r="F49" s="57">
        <f>AVERAGE(C49:E49)</f>
        <v>225.70000000000002</v>
      </c>
      <c r="G49" s="53">
        <v>238</v>
      </c>
      <c r="H49" s="57">
        <v>256.8</v>
      </c>
      <c r="I49" s="57">
        <v>268.2</v>
      </c>
      <c r="J49" s="58">
        <f>AVERAGE(G49:I49)</f>
        <v>254.33333333333334</v>
      </c>
      <c r="K49" s="20"/>
      <c r="L49" s="134"/>
      <c r="M49" s="135"/>
      <c r="N49" s="20"/>
      <c r="O49" s="20"/>
      <c r="P49" s="20"/>
      <c r="Q49" s="20"/>
    </row>
    <row r="50" spans="2:17" ht="15.75" thickBot="1" x14ac:dyDescent="0.3">
      <c r="B50" s="59" t="s">
        <v>74</v>
      </c>
      <c r="C50" s="59">
        <v>224.8</v>
      </c>
      <c r="D50" s="60">
        <v>241.3</v>
      </c>
      <c r="E50" s="60">
        <v>235.4</v>
      </c>
      <c r="F50" s="60">
        <f>AVERAGE(C50:E50)</f>
        <v>233.83333333333334</v>
      </c>
      <c r="G50" s="59">
        <v>265.8</v>
      </c>
      <c r="H50" s="60">
        <v>274.3</v>
      </c>
      <c r="I50" s="60">
        <v>267.2</v>
      </c>
      <c r="J50" s="61">
        <f>AVERAGE(G50:I50)</f>
        <v>269.09999999999997</v>
      </c>
      <c r="K50" s="20"/>
      <c r="L50" s="134"/>
      <c r="M50" s="135"/>
      <c r="N50" s="20"/>
    </row>
    <row r="51" spans="2:17" x14ac:dyDescent="0.25">
      <c r="C51" s="53"/>
      <c r="F51" s="58"/>
      <c r="K51" s="20"/>
      <c r="L51" s="134"/>
      <c r="M51" s="135"/>
      <c r="N51" s="20"/>
    </row>
    <row r="52" spans="2:17" x14ac:dyDescent="0.25">
      <c r="K52" s="20"/>
      <c r="L52" s="134"/>
      <c r="M52" s="135"/>
      <c r="N52" s="20"/>
      <c r="O52" s="57"/>
      <c r="P52" s="57"/>
      <c r="Q52" s="57"/>
    </row>
    <row r="53" spans="2:17" ht="19.5" thickBot="1" x14ac:dyDescent="0.35">
      <c r="B53" s="57"/>
      <c r="C53" s="62"/>
      <c r="D53" s="62"/>
      <c r="E53" s="62"/>
      <c r="F53" s="62"/>
      <c r="G53" s="62"/>
      <c r="H53" s="62"/>
      <c r="I53" s="62"/>
      <c r="J53" s="62"/>
      <c r="K53" s="17"/>
      <c r="L53" s="134"/>
      <c r="M53" s="135"/>
      <c r="N53" s="17"/>
    </row>
    <row r="54" spans="2:17" ht="19.5" thickBot="1" x14ac:dyDescent="0.35">
      <c r="B54" s="129" t="s">
        <v>19</v>
      </c>
      <c r="C54" s="130"/>
      <c r="D54" s="130"/>
      <c r="E54" s="130"/>
      <c r="F54" s="130"/>
      <c r="G54" s="130"/>
      <c r="H54" s="130"/>
      <c r="I54" s="130"/>
      <c r="J54" s="131"/>
      <c r="L54" s="134"/>
      <c r="M54" s="135"/>
    </row>
    <row r="55" spans="2:17" x14ac:dyDescent="0.25">
      <c r="B55" s="53"/>
      <c r="C55" s="138" t="s">
        <v>9</v>
      </c>
      <c r="D55" s="139"/>
      <c r="E55" s="139"/>
      <c r="F55" s="140"/>
      <c r="G55" s="138" t="s">
        <v>72</v>
      </c>
      <c r="H55" s="139"/>
      <c r="I55" s="139"/>
      <c r="J55" s="140"/>
      <c r="L55" s="134"/>
      <c r="M55" s="135"/>
    </row>
    <row r="56" spans="2:17" ht="15.75" thickBot="1" x14ac:dyDescent="0.3">
      <c r="B56" s="53"/>
      <c r="C56" s="59" t="s">
        <v>3</v>
      </c>
      <c r="D56" s="60" t="s">
        <v>2</v>
      </c>
      <c r="E56" s="60" t="s">
        <v>4</v>
      </c>
      <c r="F56" s="61" t="s">
        <v>24</v>
      </c>
      <c r="G56" s="60" t="s">
        <v>3</v>
      </c>
      <c r="H56" s="60" t="s">
        <v>2</v>
      </c>
      <c r="I56" s="60" t="s">
        <v>4</v>
      </c>
      <c r="J56" s="61" t="s">
        <v>24</v>
      </c>
      <c r="L56" s="134"/>
      <c r="M56" s="135"/>
    </row>
    <row r="57" spans="2:17" x14ac:dyDescent="0.25">
      <c r="B57" s="54" t="s">
        <v>44</v>
      </c>
      <c r="C57">
        <v>222.9</v>
      </c>
      <c r="D57" s="55">
        <v>186.1</v>
      </c>
      <c r="E57" s="55">
        <v>211.6</v>
      </c>
      <c r="F57" s="56">
        <f>AVERAGE(C57:E57)</f>
        <v>206.86666666666667</v>
      </c>
      <c r="G57" s="57">
        <v>199.8</v>
      </c>
      <c r="H57">
        <v>206.8</v>
      </c>
      <c r="I57" s="57">
        <v>230</v>
      </c>
      <c r="J57" s="58">
        <f>AVERAGE(G57:I57)</f>
        <v>212.20000000000002</v>
      </c>
      <c r="K57" s="20"/>
      <c r="L57" s="134"/>
      <c r="M57" s="135"/>
      <c r="N57" s="20"/>
    </row>
    <row r="58" spans="2:17" x14ac:dyDescent="0.25">
      <c r="B58" s="53" t="s">
        <v>45</v>
      </c>
      <c r="C58" s="53">
        <v>258.3</v>
      </c>
      <c r="D58" s="57">
        <v>213.9</v>
      </c>
      <c r="E58" s="57">
        <v>241.7</v>
      </c>
      <c r="F58" s="58">
        <f>AVERAGE(C58:E58)</f>
        <v>237.9666666666667</v>
      </c>
      <c r="G58" s="57">
        <v>265.8</v>
      </c>
      <c r="H58" s="57">
        <v>245</v>
      </c>
      <c r="I58" s="57">
        <v>249</v>
      </c>
      <c r="J58" s="58">
        <f t="shared" ref="J58:J61" si="10">AVERAGE(G58:I58)</f>
        <v>253.26666666666665</v>
      </c>
      <c r="K58" s="20"/>
      <c r="L58" s="134"/>
      <c r="M58" s="135"/>
      <c r="N58" s="20"/>
    </row>
    <row r="59" spans="2:17" x14ac:dyDescent="0.25">
      <c r="B59" s="53" t="s">
        <v>46</v>
      </c>
      <c r="C59" s="53">
        <v>249</v>
      </c>
      <c r="D59" s="57">
        <v>212.5</v>
      </c>
      <c r="E59" s="57">
        <v>230.9</v>
      </c>
      <c r="F59" s="58">
        <f t="shared" ref="F59:F62" si="11">AVERAGE(C59:E59)</f>
        <v>230.79999999999998</v>
      </c>
      <c r="G59" s="57">
        <v>248.8</v>
      </c>
      <c r="H59" s="57">
        <v>247.4</v>
      </c>
      <c r="I59" s="57">
        <v>222.4</v>
      </c>
      <c r="J59" s="58">
        <f t="shared" si="10"/>
        <v>239.53333333333333</v>
      </c>
      <c r="K59" s="20"/>
      <c r="L59" s="134"/>
      <c r="M59" s="135"/>
      <c r="N59" s="20"/>
      <c r="O59" s="20"/>
      <c r="P59" s="20"/>
      <c r="Q59" s="20"/>
    </row>
    <row r="60" spans="2:17" x14ac:dyDescent="0.25">
      <c r="B60" s="53" t="s">
        <v>52</v>
      </c>
      <c r="C60" s="53">
        <v>191.3</v>
      </c>
      <c r="D60" s="57">
        <v>189.9</v>
      </c>
      <c r="E60" s="57">
        <v>196.5</v>
      </c>
      <c r="F60" s="58">
        <f t="shared" si="11"/>
        <v>192.56666666666669</v>
      </c>
      <c r="G60" s="57">
        <v>221.9</v>
      </c>
      <c r="H60" s="57">
        <v>231.4</v>
      </c>
      <c r="I60" s="57">
        <v>189.4</v>
      </c>
      <c r="J60" s="58">
        <f>AVERAGE(G60:I60)</f>
        <v>214.23333333333335</v>
      </c>
      <c r="K60" s="20"/>
      <c r="L60" s="134"/>
      <c r="M60" s="135"/>
      <c r="N60" s="20"/>
      <c r="O60" s="20"/>
      <c r="P60" s="20"/>
      <c r="Q60" s="20"/>
    </row>
    <row r="61" spans="2:17" x14ac:dyDescent="0.25">
      <c r="B61" s="53" t="s">
        <v>54</v>
      </c>
      <c r="C61" s="53">
        <v>217.7</v>
      </c>
      <c r="D61" s="57">
        <v>200.7</v>
      </c>
      <c r="E61" s="57">
        <v>198.4</v>
      </c>
      <c r="F61" s="58">
        <f t="shared" si="11"/>
        <v>205.6</v>
      </c>
      <c r="G61" s="57">
        <v>211.1</v>
      </c>
      <c r="H61" s="57">
        <v>232.2</v>
      </c>
      <c r="I61" s="57">
        <v>235.1</v>
      </c>
      <c r="J61" s="58">
        <f t="shared" si="10"/>
        <v>226.13333333333333</v>
      </c>
      <c r="K61" s="20"/>
      <c r="L61" s="134"/>
      <c r="M61" s="135"/>
      <c r="N61" s="20"/>
      <c r="O61" s="20"/>
      <c r="P61" s="20"/>
    </row>
    <row r="62" spans="2:17" ht="15.75" thickBot="1" x14ac:dyDescent="0.3">
      <c r="B62" s="59" t="s">
        <v>55</v>
      </c>
      <c r="C62" s="59">
        <v>196.5</v>
      </c>
      <c r="D62" s="60">
        <v>187.5</v>
      </c>
      <c r="E62" s="60">
        <v>199.3</v>
      </c>
      <c r="F62" s="61">
        <f t="shared" si="11"/>
        <v>194.43333333333331</v>
      </c>
      <c r="G62" s="60">
        <v>220</v>
      </c>
      <c r="H62" s="60">
        <v>249.3</v>
      </c>
      <c r="I62" s="60">
        <v>238</v>
      </c>
      <c r="J62" s="61">
        <f>AVERAGE(G62:I62)</f>
        <v>235.76666666666665</v>
      </c>
      <c r="K62" s="20"/>
      <c r="L62" s="136"/>
      <c r="M62" s="137"/>
      <c r="N62" s="20"/>
      <c r="O62" s="20"/>
      <c r="P62" s="20"/>
    </row>
    <row r="64" spans="2:17" x14ac:dyDescent="0.25">
      <c r="Q64" s="20"/>
    </row>
    <row r="65" spans="2:17" x14ac:dyDescent="0.25">
      <c r="B65" s="19"/>
      <c r="G65" s="57"/>
      <c r="H65" s="57"/>
      <c r="I65" s="57"/>
      <c r="J65" s="20"/>
      <c r="K65" s="20"/>
      <c r="L65" s="20"/>
      <c r="M65" s="20"/>
      <c r="N65" s="20"/>
      <c r="O65" s="20"/>
      <c r="P65" s="20"/>
      <c r="Q65" s="20"/>
    </row>
    <row r="67" spans="2:17" ht="18.75" x14ac:dyDescent="0.3">
      <c r="B67" s="17"/>
    </row>
    <row r="70" spans="2:17" x14ac:dyDescent="0.25">
      <c r="B70" s="19"/>
      <c r="C70" s="20"/>
      <c r="D70" s="20"/>
      <c r="E70" s="20"/>
      <c r="F70" s="20"/>
      <c r="G70" s="20"/>
      <c r="H70" s="20"/>
      <c r="I70" s="20"/>
      <c r="J70" s="20"/>
      <c r="K70" s="20"/>
      <c r="L70" s="20"/>
      <c r="M70" s="20"/>
      <c r="N70" s="20"/>
      <c r="O70" s="20"/>
      <c r="P70" s="20"/>
      <c r="Q70" s="20"/>
    </row>
    <row r="71" spans="2:17" x14ac:dyDescent="0.25">
      <c r="B71" s="19"/>
      <c r="F71" s="20"/>
      <c r="J71" s="20"/>
      <c r="K71" s="20"/>
      <c r="L71" s="20"/>
      <c r="M71" s="20"/>
      <c r="N71" s="20"/>
      <c r="O71" s="20"/>
      <c r="P71" s="20"/>
      <c r="Q71" s="20"/>
    </row>
    <row r="74" spans="2:17" ht="18.75" x14ac:dyDescent="0.3">
      <c r="B74" s="17"/>
    </row>
    <row r="77" spans="2:17" x14ac:dyDescent="0.25">
      <c r="B77" s="19"/>
      <c r="C77" s="20"/>
      <c r="D77" s="20"/>
      <c r="E77" s="20"/>
      <c r="F77" s="20"/>
      <c r="G77" s="20"/>
      <c r="H77" s="20"/>
      <c r="I77" s="20"/>
      <c r="J77" s="20"/>
      <c r="K77" s="20"/>
      <c r="L77" s="20"/>
      <c r="M77" s="20"/>
      <c r="N77" s="20"/>
      <c r="O77" s="20"/>
      <c r="P77" s="20"/>
      <c r="Q77" s="20"/>
    </row>
    <row r="80" spans="2:17" ht="18.75" x14ac:dyDescent="0.3">
      <c r="B80" s="17"/>
    </row>
    <row r="81" spans="2:28" x14ac:dyDescent="0.25">
      <c r="C81" s="123"/>
      <c r="D81" s="123"/>
      <c r="E81" s="123"/>
      <c r="F81" s="123"/>
      <c r="G81" s="123"/>
      <c r="H81" s="123"/>
      <c r="I81" s="123"/>
      <c r="J81" s="123"/>
      <c r="K81" s="123"/>
      <c r="M81" s="123"/>
      <c r="N81" s="123"/>
      <c r="O81" s="123"/>
      <c r="P81" s="123"/>
      <c r="Q81" s="123"/>
      <c r="R81" s="123"/>
      <c r="S81" s="123"/>
      <c r="T81" s="123"/>
      <c r="U81" s="123"/>
      <c r="V81" s="123"/>
      <c r="W81" s="123"/>
      <c r="X81" s="123"/>
    </row>
    <row r="83" spans="2:28" x14ac:dyDescent="0.25">
      <c r="B83" s="19"/>
      <c r="F83" s="20"/>
      <c r="H83" s="20"/>
      <c r="I83" s="20"/>
      <c r="J83" s="20"/>
      <c r="K83" s="20"/>
      <c r="M83" s="20"/>
      <c r="N83" s="20"/>
      <c r="O83" s="20"/>
      <c r="P83" s="20"/>
      <c r="Q83" s="20"/>
      <c r="R83" s="20"/>
      <c r="S83" s="20"/>
      <c r="T83" s="20"/>
      <c r="U83" s="20"/>
      <c r="V83" s="20"/>
      <c r="W83" s="20"/>
      <c r="X83" s="20"/>
      <c r="Z83" s="20"/>
      <c r="AA83" s="20"/>
      <c r="AB83" s="20"/>
    </row>
    <row r="84" spans="2:28" x14ac:dyDescent="0.25">
      <c r="B84" s="19"/>
      <c r="C84" s="20"/>
      <c r="F84" s="20"/>
      <c r="I84" s="20"/>
      <c r="J84" s="20"/>
      <c r="M84" s="20"/>
      <c r="N84" s="20"/>
      <c r="O84" s="20"/>
      <c r="P84" s="20"/>
      <c r="Q84" s="20"/>
      <c r="R84" s="20"/>
      <c r="S84" s="20"/>
      <c r="T84" s="20"/>
      <c r="U84" s="20"/>
      <c r="V84" s="20"/>
      <c r="W84" s="20"/>
      <c r="X84" s="20"/>
    </row>
    <row r="85" spans="2:28" x14ac:dyDescent="0.25">
      <c r="B85" s="19"/>
      <c r="C85" s="20"/>
      <c r="E85" s="20"/>
      <c r="F85" s="20"/>
      <c r="I85" s="20"/>
      <c r="J85" s="20"/>
      <c r="M85" s="20"/>
      <c r="N85" s="20"/>
      <c r="O85" s="20"/>
      <c r="P85" s="20"/>
      <c r="Q85" s="20"/>
      <c r="R85" s="20"/>
      <c r="S85" s="20"/>
      <c r="T85" s="20"/>
      <c r="U85" s="20"/>
      <c r="V85" s="20"/>
      <c r="W85" s="20"/>
      <c r="X85" s="20"/>
      <c r="Z85" s="20"/>
      <c r="AA85" s="20"/>
      <c r="AB85" s="20"/>
    </row>
    <row r="88" spans="2:28" ht="18.75" x14ac:dyDescent="0.3">
      <c r="B88" s="17"/>
    </row>
    <row r="91" spans="2:28" x14ac:dyDescent="0.25">
      <c r="E91" s="20"/>
      <c r="F91" s="20"/>
      <c r="G91" s="20"/>
      <c r="H91" s="20"/>
      <c r="I91" s="20"/>
      <c r="J91" s="20"/>
      <c r="K91" s="20"/>
      <c r="L91" s="20"/>
      <c r="M91" s="20"/>
      <c r="N91" s="20"/>
      <c r="O91" s="20"/>
      <c r="P91" s="20"/>
      <c r="Q91" s="20"/>
      <c r="R91" s="20"/>
      <c r="S91" s="20"/>
      <c r="T91" s="20"/>
      <c r="U91" s="20"/>
      <c r="V91" s="20"/>
      <c r="W91" s="20"/>
      <c r="X91" s="20"/>
    </row>
    <row r="92" spans="2:28" x14ac:dyDescent="0.25">
      <c r="M92" s="20"/>
      <c r="N92" s="20"/>
      <c r="O92" s="20"/>
      <c r="P92" s="20"/>
      <c r="Q92" s="20"/>
      <c r="R92" s="20"/>
      <c r="S92" s="20"/>
      <c r="T92" s="20"/>
      <c r="U92" s="20"/>
      <c r="V92" s="20"/>
      <c r="W92" s="20"/>
      <c r="X92" s="20"/>
    </row>
    <row r="93" spans="2:28" x14ac:dyDescent="0.25">
      <c r="G93" s="20"/>
      <c r="J93" s="20"/>
      <c r="M93" s="20"/>
      <c r="N93" s="20"/>
      <c r="O93" s="20"/>
      <c r="P93" s="20"/>
      <c r="Q93" s="20"/>
      <c r="R93" s="20"/>
      <c r="S93" s="20"/>
      <c r="T93" s="20"/>
      <c r="U93" s="20"/>
      <c r="V93" s="20"/>
      <c r="W93" s="20"/>
      <c r="X93" s="20"/>
    </row>
    <row r="94" spans="2:28" x14ac:dyDescent="0.25">
      <c r="F94" s="20"/>
      <c r="H94" s="20"/>
      <c r="I94" s="20"/>
      <c r="J94" s="20"/>
      <c r="K94" s="20"/>
      <c r="M94" s="20"/>
      <c r="N94" s="20"/>
      <c r="O94" s="20"/>
      <c r="P94" s="20"/>
      <c r="Q94" s="20"/>
      <c r="R94" s="20"/>
      <c r="S94" s="20"/>
      <c r="T94" s="20"/>
      <c r="U94" s="20"/>
      <c r="V94" s="20"/>
      <c r="W94" s="20"/>
      <c r="X94" s="20"/>
    </row>
    <row r="95" spans="2:28" x14ac:dyDescent="0.25">
      <c r="G95" s="20"/>
      <c r="J95" s="20"/>
      <c r="M95" s="20"/>
      <c r="N95" s="20"/>
      <c r="O95" s="20"/>
      <c r="P95" s="20"/>
      <c r="Q95" s="20"/>
      <c r="R95" s="20"/>
      <c r="S95" s="20"/>
      <c r="T95" s="20"/>
      <c r="U95" s="20"/>
      <c r="V95" s="20"/>
      <c r="W95" s="20"/>
      <c r="X95" s="20"/>
    </row>
    <row r="96" spans="2:28" x14ac:dyDescent="0.25">
      <c r="G96" s="20"/>
      <c r="H96" s="20"/>
      <c r="J96" s="20"/>
      <c r="K96" s="20"/>
      <c r="M96" s="20"/>
      <c r="N96" s="20"/>
      <c r="O96" s="20"/>
      <c r="P96" s="20"/>
      <c r="Q96" s="20"/>
      <c r="R96" s="20"/>
      <c r="S96" s="20"/>
      <c r="T96" s="20"/>
      <c r="U96" s="20"/>
      <c r="V96" s="20"/>
      <c r="W96" s="20"/>
      <c r="X96" s="20"/>
    </row>
    <row r="97" spans="2:24" x14ac:dyDescent="0.25">
      <c r="H97" s="20"/>
    </row>
    <row r="98" spans="2:24" ht="18.75" x14ac:dyDescent="0.3">
      <c r="B98" s="17"/>
    </row>
    <row r="101" spans="2:24" x14ac:dyDescent="0.25">
      <c r="B101" s="19"/>
      <c r="E101" s="20"/>
      <c r="F101" s="20"/>
      <c r="G101" s="20"/>
      <c r="H101" s="20"/>
      <c r="I101" s="20"/>
      <c r="J101" s="20"/>
      <c r="K101" s="20"/>
      <c r="L101" s="20"/>
      <c r="M101" s="20"/>
      <c r="N101" s="20"/>
      <c r="O101" s="20"/>
      <c r="P101" s="20"/>
      <c r="Q101" s="20"/>
      <c r="R101" s="20"/>
      <c r="S101" s="20"/>
      <c r="T101" s="20"/>
      <c r="U101" s="20"/>
      <c r="V101" s="20"/>
      <c r="W101" s="20"/>
      <c r="X101" s="20"/>
    </row>
    <row r="102" spans="2:24" x14ac:dyDescent="0.25">
      <c r="B102" s="19"/>
      <c r="M102" s="20"/>
      <c r="N102" s="20"/>
      <c r="O102" s="20"/>
      <c r="P102" s="20"/>
      <c r="Q102" s="20"/>
      <c r="R102" s="20"/>
      <c r="S102" s="20"/>
      <c r="T102" s="20"/>
      <c r="U102" s="20"/>
      <c r="V102" s="20"/>
      <c r="W102" s="20"/>
      <c r="X102" s="20"/>
    </row>
    <row r="103" spans="2:24" x14ac:dyDescent="0.25">
      <c r="B103" s="19"/>
      <c r="G103" s="20"/>
      <c r="J103" s="20"/>
      <c r="M103" s="20"/>
      <c r="N103" s="20"/>
      <c r="O103" s="20"/>
      <c r="P103" s="20"/>
      <c r="Q103" s="20"/>
      <c r="R103" s="20"/>
      <c r="S103" s="20"/>
      <c r="T103" s="20"/>
      <c r="U103" s="20"/>
      <c r="V103" s="20"/>
      <c r="W103" s="20"/>
      <c r="X103" s="20"/>
    </row>
    <row r="104" spans="2:24" x14ac:dyDescent="0.25">
      <c r="B104" s="19"/>
      <c r="F104" s="20"/>
      <c r="H104" s="20"/>
      <c r="I104" s="20"/>
      <c r="J104" s="20"/>
      <c r="K104" s="20"/>
      <c r="M104" s="20"/>
      <c r="N104" s="20"/>
      <c r="O104" s="20"/>
      <c r="P104" s="20"/>
      <c r="Q104" s="20"/>
      <c r="R104" s="20"/>
      <c r="S104" s="20"/>
      <c r="T104" s="20"/>
      <c r="U104" s="20"/>
      <c r="V104" s="20"/>
      <c r="W104" s="20"/>
      <c r="X104" s="20"/>
    </row>
    <row r="105" spans="2:24" x14ac:dyDescent="0.25">
      <c r="B105" s="19"/>
      <c r="G105" s="20"/>
      <c r="J105" s="20"/>
      <c r="M105" s="20"/>
      <c r="N105" s="20"/>
      <c r="O105" s="20"/>
      <c r="P105" s="20"/>
      <c r="Q105" s="20"/>
      <c r="R105" s="20"/>
      <c r="S105" s="20"/>
      <c r="T105" s="20"/>
      <c r="U105" s="20"/>
      <c r="V105" s="20"/>
      <c r="W105" s="20"/>
      <c r="X105" s="20"/>
    </row>
    <row r="106" spans="2:24" x14ac:dyDescent="0.25">
      <c r="B106" s="19"/>
      <c r="G106" s="20"/>
      <c r="H106" s="20"/>
      <c r="J106" s="20"/>
      <c r="K106" s="20"/>
      <c r="M106" s="20"/>
      <c r="N106" s="20"/>
      <c r="O106" s="20"/>
      <c r="P106" s="20"/>
      <c r="Q106" s="20"/>
      <c r="R106" s="20"/>
      <c r="S106" s="20"/>
      <c r="T106" s="20"/>
      <c r="U106" s="20"/>
      <c r="V106" s="20"/>
      <c r="W106" s="20"/>
      <c r="X106" s="20"/>
    </row>
  </sheetData>
  <mergeCells count="32">
    <mergeCell ref="M81:X81"/>
    <mergeCell ref="B3:M4"/>
    <mergeCell ref="G17:J17"/>
    <mergeCell ref="B16:J16"/>
    <mergeCell ref="C81:E81"/>
    <mergeCell ref="F81:H81"/>
    <mergeCell ref="I81:K81"/>
    <mergeCell ref="B36:J36"/>
    <mergeCell ref="B54:J54"/>
    <mergeCell ref="B44:J44"/>
    <mergeCell ref="C27:F27"/>
    <mergeCell ref="G27:J27"/>
    <mergeCell ref="C37:F37"/>
    <mergeCell ref="G37:J37"/>
    <mergeCell ref="C55:F55"/>
    <mergeCell ref="G55:J55"/>
    <mergeCell ref="O3:Z4"/>
    <mergeCell ref="B26:J26"/>
    <mergeCell ref="L7:M62"/>
    <mergeCell ref="C45:F45"/>
    <mergeCell ref="G45:J45"/>
    <mergeCell ref="B7:B8"/>
    <mergeCell ref="C7:F7"/>
    <mergeCell ref="G7:J7"/>
    <mergeCell ref="B6:J6"/>
    <mergeCell ref="C17:F17"/>
    <mergeCell ref="O6:V6"/>
    <mergeCell ref="O16:V16"/>
    <mergeCell ref="P17:V17"/>
    <mergeCell ref="P24:V24"/>
    <mergeCell ref="P31:V31"/>
    <mergeCell ref="P7:V7"/>
  </mergeCells>
  <phoneticPr fontId="2" type="noConversion"/>
  <conditionalFormatting sqref="J19:K24">
    <cfRule type="cellIs" dxfId="16" priority="14" operator="greaterThan">
      <formula>220</formula>
    </cfRule>
  </conditionalFormatting>
  <conditionalFormatting sqref="J39:K42">
    <cfRule type="cellIs" dxfId="15" priority="12" operator="greaterThan">
      <formula>220</formula>
    </cfRule>
  </conditionalFormatting>
  <conditionalFormatting sqref="J57:K62">
    <cfRule type="cellIs" dxfId="14" priority="5" operator="greaterThan">
      <formula>220</formula>
    </cfRule>
  </conditionalFormatting>
  <conditionalFormatting sqref="M83:X85">
    <cfRule type="cellIs" dxfId="13" priority="41" operator="greaterThan">
      <formula>220</formula>
    </cfRule>
  </conditionalFormatting>
  <conditionalFormatting sqref="M91:X96">
    <cfRule type="cellIs" dxfId="12" priority="40" operator="greaterThan">
      <formula>220</formula>
    </cfRule>
  </conditionalFormatting>
  <conditionalFormatting sqref="M101:X106">
    <cfRule type="cellIs" dxfId="11" priority="44" operator="greaterThan">
      <formula>220</formula>
    </cfRule>
  </conditionalFormatting>
  <conditionalFormatting sqref="N19:N24">
    <cfRule type="cellIs" dxfId="10" priority="34" operator="greaterThan">
      <formula>220</formula>
    </cfRule>
  </conditionalFormatting>
  <conditionalFormatting sqref="N39:N43 K43">
    <cfRule type="cellIs" dxfId="9" priority="16" operator="greaterThan">
      <formula>220</formula>
    </cfRule>
  </conditionalFormatting>
  <conditionalFormatting sqref="V9:V12 J9:K14 N9:N14 V19:V23 AB19:AJ23 AA24:AJ24 X26:Z26 V26:V30 X27:AC27 J29:K30 N29:N32 J31:J32 K31:K33 N33:O34 V33:V37 B34:K34 W38:W39 O43:P43 N47:P49 K47:K52 N50:N52 N57:N58 N59:P62">
    <cfRule type="cellIs" dxfId="8" priority="24" operator="greaterThan">
      <formula>220</formula>
    </cfRule>
  </conditionalFormatting>
  <conditionalFormatting sqref="V33:X34 Q49 R61 Q64 J70:Q71 J77:Q77">
    <cfRule type="cellIs" dxfId="7" priority="45" operator="greaterThan">
      <formula>220</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0DC10-55CB-43C1-8A13-56C96CBDFFF6}">
  <dimension ref="B2:AM67"/>
  <sheetViews>
    <sheetView tabSelected="1" zoomScale="85" zoomScaleNormal="85" workbookViewId="0">
      <selection activeCell="X16" sqref="X16"/>
    </sheetView>
  </sheetViews>
  <sheetFormatPr defaultRowHeight="15" x14ac:dyDescent="0.25"/>
  <cols>
    <col min="2" max="2" width="33.42578125" bestFit="1" customWidth="1"/>
    <col min="3" max="4" width="15.140625" bestFit="1" customWidth="1"/>
    <col min="6" max="6" width="19" bestFit="1" customWidth="1"/>
    <col min="7" max="8" width="10.28515625" bestFit="1" customWidth="1"/>
    <col min="9" max="9" width="10.85546875" bestFit="1" customWidth="1"/>
    <col min="18" max="18" width="19.85546875" customWidth="1"/>
    <col min="19" max="20" width="10.140625" bestFit="1" customWidth="1"/>
    <col min="21" max="21" width="10.5703125" bestFit="1" customWidth="1"/>
  </cols>
  <sheetData>
    <row r="2" spans="2:39" ht="0.75" customHeight="1" x14ac:dyDescent="0.25">
      <c r="B2" s="23"/>
      <c r="C2" s="23"/>
      <c r="D2" s="23"/>
      <c r="E2" s="23"/>
      <c r="F2" s="23"/>
      <c r="G2" s="23"/>
      <c r="H2" s="23"/>
      <c r="I2" s="23"/>
      <c r="J2" s="23"/>
      <c r="K2" s="23"/>
      <c r="L2" s="23"/>
      <c r="M2" s="23"/>
      <c r="N2" s="23"/>
    </row>
    <row r="3" spans="2:39" ht="24" customHeight="1" x14ac:dyDescent="0.25">
      <c r="B3" s="146" t="s">
        <v>11</v>
      </c>
      <c r="C3" s="146"/>
      <c r="D3" s="146"/>
      <c r="E3" s="33"/>
      <c r="F3" s="146" t="s">
        <v>15</v>
      </c>
      <c r="G3" s="146"/>
      <c r="H3" s="146"/>
      <c r="I3" s="146"/>
      <c r="J3" s="23"/>
      <c r="K3" s="23"/>
      <c r="L3" s="23"/>
      <c r="M3" s="23"/>
      <c r="N3" s="23"/>
      <c r="O3" s="23"/>
      <c r="P3" s="23"/>
      <c r="Q3" s="23"/>
    </row>
    <row r="4" spans="2:39" ht="27.75" customHeight="1" x14ac:dyDescent="0.25">
      <c r="B4" s="146"/>
      <c r="C4" s="146"/>
      <c r="D4" s="146"/>
      <c r="E4" s="33"/>
      <c r="F4" s="146"/>
      <c r="G4" s="146"/>
      <c r="H4" s="146"/>
      <c r="I4" s="146"/>
      <c r="J4" s="23"/>
      <c r="K4" s="23"/>
      <c r="L4" s="23"/>
      <c r="M4" s="23"/>
      <c r="N4" s="23"/>
      <c r="O4" s="23"/>
      <c r="P4" s="23"/>
      <c r="Q4" s="23"/>
    </row>
    <row r="5" spans="2:39" ht="15.75" thickBot="1" x14ac:dyDescent="0.3"/>
    <row r="6" spans="2:39" ht="19.5" thickBot="1" x14ac:dyDescent="0.35">
      <c r="B6" s="157" t="s">
        <v>18</v>
      </c>
      <c r="C6" s="158"/>
      <c r="D6" s="159"/>
      <c r="E6" s="41"/>
      <c r="F6" s="157" t="s">
        <v>20</v>
      </c>
      <c r="G6" s="158"/>
      <c r="H6" s="159"/>
      <c r="I6" s="41"/>
      <c r="J6" s="17"/>
      <c r="K6" s="17"/>
      <c r="L6" s="17"/>
      <c r="M6" s="17"/>
    </row>
    <row r="7" spans="2:39" ht="35.25" customHeight="1" x14ac:dyDescent="0.25">
      <c r="B7" s="147" t="s">
        <v>28</v>
      </c>
      <c r="C7" s="31" t="s">
        <v>9</v>
      </c>
      <c r="D7" s="34" t="s">
        <v>12</v>
      </c>
      <c r="E7" s="22"/>
      <c r="F7" s="35"/>
      <c r="G7" s="151" t="s">
        <v>16</v>
      </c>
      <c r="H7" s="152"/>
      <c r="I7" s="22"/>
    </row>
    <row r="8" spans="2:39" ht="39" customHeight="1" thickBot="1" x14ac:dyDescent="0.3">
      <c r="B8" s="148"/>
      <c r="C8" s="31" t="s">
        <v>23</v>
      </c>
      <c r="D8" s="34" t="s">
        <v>23</v>
      </c>
      <c r="E8" s="22"/>
      <c r="F8" s="31"/>
      <c r="G8" s="153" t="s">
        <v>24</v>
      </c>
      <c r="H8" s="154"/>
      <c r="I8" s="22"/>
    </row>
    <row r="9" spans="2:39" x14ac:dyDescent="0.25">
      <c r="B9" s="65" t="str">
        <f>'Prise de mesure'!B9</f>
        <v>0.9 kg (3.9 indiqué)</v>
      </c>
      <c r="C9" s="66">
        <f>'Prise de mesure'!F9</f>
        <v>196.16666666666666</v>
      </c>
      <c r="D9" s="67">
        <f>'Prise de mesure'!J9</f>
        <v>223.96666666666667</v>
      </c>
      <c r="E9" s="68"/>
      <c r="F9" s="65" t="str">
        <f>'Prise de mesure'!O9</f>
        <v>0.9  kg (Axial)</v>
      </c>
      <c r="G9" s="155">
        <f>'Prise de mesure'!V9</f>
        <v>308.61666666666662</v>
      </c>
      <c r="H9" s="156"/>
      <c r="I9" s="68"/>
      <c r="J9" s="20"/>
      <c r="K9" s="20"/>
      <c r="L9" s="20"/>
      <c r="M9" s="20"/>
    </row>
    <row r="10" spans="2:39" x14ac:dyDescent="0.25">
      <c r="B10" s="70" t="str">
        <f>'Prise de mesure'!B10</f>
        <v>3.9 kg (3.9 indiqué)</v>
      </c>
      <c r="C10" s="71">
        <f>'Prise de mesure'!F10</f>
        <v>187</v>
      </c>
      <c r="D10" s="69">
        <f>'Prise de mesure'!J10</f>
        <v>221.93333333333331</v>
      </c>
      <c r="E10" s="68"/>
      <c r="F10" s="70" t="str">
        <f>'Prise de mesure'!O10</f>
        <v>0.9  kg (Horizontal)</v>
      </c>
      <c r="G10" s="155">
        <f>'Prise de mesure'!V10</f>
        <v>219.81666666666663</v>
      </c>
      <c r="H10" s="156"/>
      <c r="I10" s="68"/>
      <c r="J10" s="20"/>
      <c r="K10" s="20"/>
      <c r="L10" s="20"/>
      <c r="M10" s="20"/>
    </row>
    <row r="11" spans="2:39" x14ac:dyDescent="0.25">
      <c r="B11" s="70" t="str">
        <f>'Prise de mesure'!B11</f>
        <v>5.1  kg (3.9 indiqué)</v>
      </c>
      <c r="C11" s="71">
        <f>'Prise de mesure'!F11</f>
        <v>167.26666666666668</v>
      </c>
      <c r="D11" s="69">
        <f>'Prise de mesure'!J11</f>
        <v>219.9</v>
      </c>
      <c r="E11" s="68"/>
      <c r="F11" s="70" t="str">
        <f>'Prise de mesure'!O11</f>
        <v>10.7 kg (Axial)</v>
      </c>
      <c r="G11" s="155">
        <f>'Prise de mesure'!V11</f>
        <v>320.14999999999998</v>
      </c>
      <c r="H11" s="156"/>
      <c r="I11" s="68"/>
      <c r="J11" s="20"/>
      <c r="K11" s="20"/>
      <c r="L11" s="20"/>
      <c r="M11" s="20"/>
    </row>
    <row r="12" spans="2:39" ht="15.75" thickBot="1" x14ac:dyDescent="0.3">
      <c r="B12" s="70" t="str">
        <f>'Prise de mesure'!B12</f>
        <v>19.2 kg (21.7 indiqué)</v>
      </c>
      <c r="C12" s="71">
        <f>'Prise de mesure'!F12</f>
        <v>177.9</v>
      </c>
      <c r="D12" s="69">
        <f>'Prise de mesure'!J12</f>
        <v>209.53333333333333</v>
      </c>
      <c r="E12" s="68"/>
      <c r="F12" s="72" t="str">
        <f>'Prise de mesure'!O12</f>
        <v>21.7kg (Horizontal)</v>
      </c>
      <c r="G12" s="149">
        <f>'Prise de mesure'!V12</f>
        <v>232.69999999999996</v>
      </c>
      <c r="H12" s="150"/>
      <c r="I12" s="68"/>
      <c r="J12" s="20"/>
      <c r="K12" s="20"/>
      <c r="L12" s="20"/>
      <c r="M12" s="20"/>
    </row>
    <row r="13" spans="2:39" x14ac:dyDescent="0.25">
      <c r="B13" s="70" t="str">
        <f>'Prise de mesure'!B13</f>
        <v>21.7 kg (21.7 indiqué)</v>
      </c>
      <c r="C13" s="71">
        <f>'Prise de mesure'!F13</f>
        <v>179.36666666666665</v>
      </c>
      <c r="D13" s="69">
        <f>'Prise de mesure'!J13</f>
        <v>211.1</v>
      </c>
      <c r="E13" s="68"/>
      <c r="I13" s="68"/>
      <c r="J13" s="20"/>
      <c r="K13" s="20"/>
      <c r="L13" s="20"/>
      <c r="M13" s="20"/>
    </row>
    <row r="14" spans="2:39" ht="15.75" thickBot="1" x14ac:dyDescent="0.3">
      <c r="B14" s="72" t="str">
        <f>'Prise de mesure'!B14</f>
        <v>24 kg (21.7 indiqué)</v>
      </c>
      <c r="C14" s="73">
        <f>'Prise de mesure'!F14</f>
        <v>167.7</v>
      </c>
      <c r="D14" s="74">
        <f>'Prise de mesure'!J14</f>
        <v>215.96666666666667</v>
      </c>
      <c r="E14" s="68"/>
      <c r="I14" s="68"/>
      <c r="J14" s="20"/>
      <c r="K14" s="20"/>
      <c r="L14" s="20"/>
      <c r="M14" s="20"/>
    </row>
    <row r="15" spans="2:39" ht="15.75" thickBot="1" x14ac:dyDescent="0.3">
      <c r="B15" s="68"/>
      <c r="C15" s="68"/>
      <c r="D15" s="68"/>
      <c r="E15" s="68"/>
      <c r="F15" s="68"/>
      <c r="G15" s="68"/>
      <c r="H15" s="68"/>
      <c r="I15" s="68"/>
    </row>
    <row r="16" spans="2:39" ht="19.5" thickBot="1" x14ac:dyDescent="0.35">
      <c r="B16" s="160" t="s">
        <v>13</v>
      </c>
      <c r="C16" s="161"/>
      <c r="D16" s="162"/>
      <c r="E16" s="76"/>
      <c r="F16" s="160" t="s">
        <v>17</v>
      </c>
      <c r="G16" s="161"/>
      <c r="H16" s="161"/>
      <c r="I16" s="162"/>
      <c r="J16" s="17"/>
      <c r="K16" s="17"/>
      <c r="L16" s="17"/>
      <c r="M16" s="17"/>
      <c r="N16" s="17"/>
      <c r="O16" s="17"/>
      <c r="P16" s="17"/>
      <c r="Q16" s="17"/>
      <c r="AD16" s="17"/>
      <c r="AE16" s="17"/>
      <c r="AF16" s="17"/>
      <c r="AG16" s="17"/>
      <c r="AH16" s="17"/>
      <c r="AI16" s="17"/>
      <c r="AJ16" s="17"/>
      <c r="AK16" s="17"/>
      <c r="AL16" s="17"/>
      <c r="AM16" s="17"/>
    </row>
    <row r="17" spans="2:39" x14ac:dyDescent="0.25">
      <c r="B17" s="71"/>
      <c r="C17" s="71" t="s">
        <v>9</v>
      </c>
      <c r="D17" s="69" t="s">
        <v>12</v>
      </c>
      <c r="E17" s="68"/>
      <c r="F17" s="77"/>
      <c r="G17" s="66" t="s">
        <v>9</v>
      </c>
      <c r="H17" s="78" t="s">
        <v>10</v>
      </c>
      <c r="I17" s="67" t="s">
        <v>12</v>
      </c>
    </row>
    <row r="18" spans="2:39" ht="15.75" thickBot="1" x14ac:dyDescent="0.3">
      <c r="B18" s="71"/>
      <c r="C18" s="71" t="s">
        <v>23</v>
      </c>
      <c r="D18" s="69" t="s">
        <v>23</v>
      </c>
      <c r="E18" s="68"/>
      <c r="F18" s="77"/>
      <c r="G18" s="73" t="s">
        <v>5</v>
      </c>
      <c r="H18" s="75" t="s">
        <v>5</v>
      </c>
      <c r="I18" s="74" t="s">
        <v>5</v>
      </c>
      <c r="M18" s="43"/>
    </row>
    <row r="19" spans="2:39" x14ac:dyDescent="0.25">
      <c r="B19" s="79" t="str">
        <f>'Prise de mesure'!B19</f>
        <v>0.9 kg (Low)</v>
      </c>
      <c r="C19" s="66">
        <f>'Prise de mesure'!F19</f>
        <v>179.16666666666666</v>
      </c>
      <c r="D19" s="67">
        <f>'Prise de mesure'!J19</f>
        <v>204.13333333333333</v>
      </c>
      <c r="E19" s="68"/>
      <c r="F19" s="79">
        <f>'Prise de mesure'!O19</f>
        <v>0.9</v>
      </c>
      <c r="G19" s="66">
        <f>'Prise de mesure'!V19</f>
        <v>202.9</v>
      </c>
      <c r="H19" s="78">
        <f>'Prise de mesure'!V26</f>
        <v>225.61666666666665</v>
      </c>
      <c r="I19" s="67">
        <f>'Prise de mesure'!V33</f>
        <v>254.54999999999998</v>
      </c>
      <c r="J19" s="20"/>
      <c r="K19" s="20"/>
      <c r="L19" s="20"/>
      <c r="M19" s="20"/>
      <c r="N19" s="20"/>
      <c r="O19" s="20"/>
      <c r="P19" s="20"/>
      <c r="Q19" s="20"/>
      <c r="AD19" s="20"/>
      <c r="AE19" s="20"/>
      <c r="AF19" s="20"/>
      <c r="AG19" s="20"/>
      <c r="AH19" s="20"/>
      <c r="AI19" s="20"/>
      <c r="AJ19" s="20"/>
      <c r="AK19" s="20"/>
      <c r="AL19" s="20"/>
      <c r="AM19" s="20"/>
    </row>
    <row r="20" spans="2:39" x14ac:dyDescent="0.25">
      <c r="B20" s="80" t="str">
        <f>'Prise de mesure'!B20</f>
        <v>0.9 kg (Normal)</v>
      </c>
      <c r="C20" s="71">
        <f>'Prise de mesure'!F20</f>
        <v>180.9</v>
      </c>
      <c r="D20" s="69">
        <f>'Prise de mesure'!J20</f>
        <v>221.30000000000004</v>
      </c>
      <c r="E20" s="68"/>
      <c r="F20" s="80">
        <f>'Prise de mesure'!O20</f>
        <v>6.1</v>
      </c>
      <c r="G20" s="71">
        <f>'Prise de mesure'!V20</f>
        <v>190.79999999999998</v>
      </c>
      <c r="H20" s="68">
        <f>'Prise de mesure'!V27</f>
        <v>234.11666666666667</v>
      </c>
      <c r="I20" s="69">
        <f>'Prise de mesure'!V34</f>
        <v>268.71666666666664</v>
      </c>
      <c r="P20" s="20"/>
      <c r="Q20" s="20"/>
      <c r="AD20" s="20"/>
      <c r="AE20" s="20"/>
      <c r="AF20" s="20"/>
      <c r="AG20" s="20"/>
      <c r="AH20" s="20"/>
      <c r="AI20" s="20"/>
      <c r="AJ20" s="20"/>
      <c r="AK20" s="20"/>
      <c r="AL20" s="20"/>
      <c r="AM20" s="20"/>
    </row>
    <row r="21" spans="2:39" x14ac:dyDescent="0.25">
      <c r="B21" s="80" t="str">
        <f>'Prise de mesure'!B21</f>
        <v>0.9  kg (Instant)</v>
      </c>
      <c r="C21" s="71">
        <f>'Prise de mesure'!F21</f>
        <v>201.96666666666667</v>
      </c>
      <c r="D21" s="69">
        <f>'Prise de mesure'!J21</f>
        <v>223.33333333333334</v>
      </c>
      <c r="E21" s="68"/>
      <c r="F21" s="80">
        <f>'Prise de mesure'!O21</f>
        <v>10.7</v>
      </c>
      <c r="G21" s="71">
        <f>'Prise de mesure'!V21</f>
        <v>197.18333333333331</v>
      </c>
      <c r="H21" s="68">
        <f>'Prise de mesure'!V28</f>
        <v>231.2833333333333</v>
      </c>
      <c r="I21" s="69">
        <f>'Prise de mesure'!V35</f>
        <v>277.68333333333334</v>
      </c>
      <c r="K21" s="20"/>
      <c r="L21" s="20"/>
      <c r="N21" s="20"/>
      <c r="O21" s="20"/>
      <c r="P21" s="20"/>
      <c r="Q21" s="20"/>
      <c r="AD21" s="20"/>
      <c r="AE21" s="20"/>
      <c r="AF21" s="20"/>
      <c r="AG21" s="20"/>
      <c r="AH21" s="20"/>
      <c r="AI21" s="20"/>
      <c r="AJ21" s="20"/>
      <c r="AK21" s="20"/>
      <c r="AL21" s="20"/>
      <c r="AM21" s="20"/>
    </row>
    <row r="22" spans="2:39" x14ac:dyDescent="0.25">
      <c r="B22" s="80" t="str">
        <f>'Prise de mesure'!B22</f>
        <v>21.7 kg (Low)</v>
      </c>
      <c r="C22" s="71">
        <f>'Prise de mesure'!F22</f>
        <v>166.26666666666668</v>
      </c>
      <c r="D22" s="69">
        <f>'Prise de mesure'!J22</f>
        <v>206.33333333333334</v>
      </c>
      <c r="E22" s="68"/>
      <c r="F22" s="80">
        <f>'Prise de mesure'!O22</f>
        <v>15.2</v>
      </c>
      <c r="G22" s="71">
        <f>'Prise de mesure'!V22</f>
        <v>202.46666666666667</v>
      </c>
      <c r="H22" s="68">
        <f>'Prise de mesure'!V29</f>
        <v>243.75</v>
      </c>
      <c r="I22" s="69">
        <f>'Prise de mesure'!V36</f>
        <v>280.45</v>
      </c>
      <c r="L22" s="20"/>
      <c r="O22" s="20"/>
      <c r="P22" s="20"/>
      <c r="Q22" s="20"/>
      <c r="AD22" s="20"/>
      <c r="AE22" s="20"/>
      <c r="AF22" s="20"/>
      <c r="AG22" s="20"/>
      <c r="AH22" s="20"/>
      <c r="AI22" s="20"/>
      <c r="AJ22" s="20"/>
      <c r="AK22" s="20"/>
      <c r="AL22" s="20"/>
      <c r="AM22" s="20"/>
    </row>
    <row r="23" spans="2:39" ht="15.75" thickBot="1" x14ac:dyDescent="0.3">
      <c r="B23" s="80" t="str">
        <f>'Prise de mesure'!B23</f>
        <v>21.7 kg (Normal)</v>
      </c>
      <c r="C23" s="71">
        <f>'Prise de mesure'!F23</f>
        <v>191.26666666666665</v>
      </c>
      <c r="D23" s="69">
        <f>'Prise de mesure'!J23</f>
        <v>207.29999999999998</v>
      </c>
      <c r="E23" s="68"/>
      <c r="F23" s="81">
        <f>'Prise de mesure'!O23</f>
        <v>22</v>
      </c>
      <c r="G23" s="73">
        <f>'Prise de mesure'!V23</f>
        <v>203.53333333333333</v>
      </c>
      <c r="H23" s="75">
        <f>'Prise de mesure'!V30</f>
        <v>247</v>
      </c>
      <c r="I23" s="74">
        <f>'Prise de mesure'!V37</f>
        <v>291</v>
      </c>
      <c r="L23" s="20"/>
      <c r="O23" s="20"/>
      <c r="P23" s="20"/>
      <c r="Q23" s="20"/>
      <c r="AD23" s="20"/>
      <c r="AE23" s="20"/>
      <c r="AF23" s="20"/>
      <c r="AG23" s="20"/>
      <c r="AH23" s="20"/>
      <c r="AI23" s="20"/>
      <c r="AJ23" s="20"/>
      <c r="AK23" s="20"/>
      <c r="AL23" s="20"/>
      <c r="AM23" s="20"/>
    </row>
    <row r="24" spans="2:39" ht="15.75" thickBot="1" x14ac:dyDescent="0.3">
      <c r="B24" s="81" t="str">
        <f>'Prise de mesure'!B24</f>
        <v>21.7 kg (Instant)</v>
      </c>
      <c r="C24" s="73">
        <f>'Prise de mesure'!F24</f>
        <v>192.4</v>
      </c>
      <c r="D24" s="74">
        <f>'Prise de mesure'!J24</f>
        <v>236.76666666666665</v>
      </c>
      <c r="E24" s="68"/>
      <c r="F24" s="82"/>
      <c r="G24" s="68"/>
      <c r="H24" s="68"/>
      <c r="I24" s="68"/>
      <c r="L24" s="20"/>
      <c r="O24" s="20"/>
      <c r="P24" s="20"/>
      <c r="Q24" s="20"/>
      <c r="AD24" s="20"/>
      <c r="AE24" s="20"/>
      <c r="AF24" s="20"/>
      <c r="AG24" s="20"/>
      <c r="AH24" s="20"/>
      <c r="AI24" s="20"/>
      <c r="AJ24" s="20"/>
      <c r="AK24" s="20"/>
      <c r="AL24" s="20"/>
      <c r="AM24" s="20"/>
    </row>
    <row r="25" spans="2:39" ht="15.75" thickBot="1" x14ac:dyDescent="0.3">
      <c r="B25" s="68"/>
      <c r="C25" s="68"/>
      <c r="D25" s="68"/>
      <c r="E25" s="68"/>
      <c r="F25" s="68"/>
      <c r="G25" s="68"/>
      <c r="H25" s="68"/>
      <c r="I25" s="68"/>
    </row>
    <row r="26" spans="2:39" ht="19.5" thickBot="1" x14ac:dyDescent="0.35">
      <c r="B26" s="160" t="s">
        <v>14</v>
      </c>
      <c r="C26" s="161"/>
      <c r="D26" s="162"/>
      <c r="E26" s="76"/>
      <c r="F26" s="76"/>
      <c r="G26" s="76"/>
      <c r="H26" s="76"/>
      <c r="I26" s="76"/>
      <c r="J26" s="17"/>
      <c r="K26" s="17"/>
      <c r="L26" s="17"/>
      <c r="M26" s="17"/>
      <c r="N26" s="17"/>
      <c r="O26" s="17"/>
      <c r="P26" s="17"/>
      <c r="Q26" s="20"/>
      <c r="R26" s="20"/>
      <c r="S26" s="20"/>
      <c r="T26" s="20"/>
      <c r="U26" s="20"/>
      <c r="V26" s="20"/>
      <c r="W26" s="20"/>
      <c r="X26" s="20"/>
      <c r="Y26" s="20"/>
      <c r="Z26" s="20"/>
      <c r="AA26" s="20"/>
      <c r="AB26" s="20"/>
      <c r="AC26" s="20"/>
    </row>
    <row r="27" spans="2:39" x14ac:dyDescent="0.25">
      <c r="B27" s="71"/>
      <c r="C27" s="71" t="s">
        <v>9</v>
      </c>
      <c r="D27" s="69" t="s">
        <v>12</v>
      </c>
      <c r="E27" s="68"/>
      <c r="F27" s="68"/>
      <c r="G27" s="68"/>
      <c r="H27" s="68"/>
      <c r="I27" s="68"/>
      <c r="Q27" s="20"/>
      <c r="R27" s="20"/>
      <c r="S27" s="20"/>
      <c r="T27" s="20"/>
      <c r="U27" s="20"/>
      <c r="V27" s="20"/>
      <c r="W27" s="20"/>
      <c r="X27" s="20"/>
      <c r="Y27" s="20"/>
      <c r="Z27" s="20"/>
      <c r="AA27" s="20"/>
      <c r="AB27" s="20"/>
      <c r="AC27" s="20"/>
    </row>
    <row r="28" spans="2:39" ht="15.75" thickBot="1" x14ac:dyDescent="0.3">
      <c r="B28" s="71"/>
      <c r="C28" s="71" t="s">
        <v>23</v>
      </c>
      <c r="D28" s="69" t="s">
        <v>23</v>
      </c>
      <c r="E28" s="68"/>
      <c r="F28" s="68"/>
      <c r="G28" s="68"/>
      <c r="H28" s="68"/>
      <c r="I28" s="68"/>
    </row>
    <row r="29" spans="2:39" x14ac:dyDescent="0.25">
      <c r="B29" s="79" t="str">
        <f>'Prise de mesure'!B29</f>
        <v>0.9  kg (Frontal)</v>
      </c>
      <c r="C29" s="66">
        <f>'Prise de mesure'!F29</f>
        <v>203.9</v>
      </c>
      <c r="D29" s="67">
        <f>'Prise de mesure'!J29</f>
        <v>244.23333333333335</v>
      </c>
      <c r="E29" s="68"/>
      <c r="F29" s="68"/>
      <c r="G29" s="68"/>
      <c r="H29" s="68"/>
      <c r="I29" s="68"/>
      <c r="J29" s="20"/>
      <c r="K29" s="20"/>
      <c r="L29" s="20"/>
      <c r="M29" s="20"/>
      <c r="N29" s="20"/>
      <c r="O29" s="20"/>
      <c r="P29" s="20"/>
    </row>
    <row r="30" spans="2:39" x14ac:dyDescent="0.25">
      <c r="B30" s="80" t="str">
        <f>'Prise de mesure'!B30</f>
        <v>0.9 kg (Latéral)</v>
      </c>
      <c r="C30" s="71">
        <f>'Prise de mesure'!F30</f>
        <v>38.133333333333333</v>
      </c>
      <c r="D30" s="69">
        <f>'Prise de mesure'!J30</f>
        <v>45.9</v>
      </c>
      <c r="E30" s="68"/>
      <c r="F30" s="68"/>
      <c r="G30" s="68"/>
      <c r="H30" s="68"/>
      <c r="I30" s="68"/>
      <c r="J30" s="20"/>
      <c r="K30" s="20"/>
      <c r="L30" s="20"/>
      <c r="M30" s="20"/>
      <c r="N30" s="20"/>
      <c r="O30" s="20"/>
      <c r="P30" s="20"/>
    </row>
    <row r="31" spans="2:39" x14ac:dyDescent="0.25">
      <c r="B31" s="80" t="str">
        <f>'Prise de mesure'!B31</f>
        <v>21.7 kg (Frontal)</v>
      </c>
      <c r="C31" s="71">
        <f>'Prise de mesure'!F31</f>
        <v>205.66666666666666</v>
      </c>
      <c r="D31" s="69">
        <f>'Prise de mesure'!J31</f>
        <v>234.63333333333333</v>
      </c>
      <c r="E31" s="68"/>
      <c r="F31" s="68"/>
      <c r="G31" s="68"/>
      <c r="H31" s="68"/>
      <c r="I31" s="68"/>
      <c r="J31" s="20"/>
      <c r="K31" s="20"/>
      <c r="L31" s="20"/>
      <c r="M31" s="20"/>
      <c r="N31" s="20"/>
      <c r="O31" s="20"/>
      <c r="P31" s="20"/>
    </row>
    <row r="32" spans="2:39" ht="15.75" thickBot="1" x14ac:dyDescent="0.3">
      <c r="B32" s="81" t="str">
        <f>'Prise de mesure'!B32</f>
        <v>21.7 kg (Latéral)</v>
      </c>
      <c r="C32" s="73">
        <f>'Prise de mesure'!F32</f>
        <v>62.566666666666663</v>
      </c>
      <c r="D32" s="74">
        <f>'Prise de mesure'!J32</f>
        <v>80.5</v>
      </c>
      <c r="E32" s="68"/>
      <c r="F32" s="68"/>
      <c r="G32" s="68"/>
      <c r="H32" s="68"/>
      <c r="I32" s="68"/>
      <c r="J32" s="20"/>
      <c r="K32" s="20"/>
      <c r="L32" s="20"/>
      <c r="M32" s="20"/>
      <c r="N32" s="20"/>
      <c r="O32" s="20"/>
      <c r="P32" s="20"/>
    </row>
    <row r="33" spans="2:24" x14ac:dyDescent="0.25">
      <c r="B33" s="83"/>
      <c r="C33" s="83"/>
      <c r="D33" s="83"/>
      <c r="E33" s="68"/>
      <c r="F33" s="68"/>
      <c r="G33" s="68"/>
      <c r="H33" s="68"/>
      <c r="I33" s="68"/>
      <c r="J33" s="20"/>
      <c r="K33" s="20"/>
      <c r="L33" s="20"/>
      <c r="M33" s="20"/>
      <c r="N33" s="20"/>
      <c r="O33" s="20"/>
      <c r="P33" s="20"/>
      <c r="Q33" s="20"/>
      <c r="R33" s="20"/>
      <c r="S33" s="20"/>
      <c r="T33" s="20"/>
      <c r="U33" s="20"/>
      <c r="V33" s="20"/>
      <c r="W33" s="20"/>
      <c r="X33" s="20"/>
    </row>
    <row r="34" spans="2:24" x14ac:dyDescent="0.25">
      <c r="B34" s="82"/>
      <c r="C34" s="68"/>
      <c r="D34" s="68"/>
      <c r="E34" s="68"/>
      <c r="F34" s="68"/>
      <c r="G34" s="68"/>
      <c r="H34" s="68"/>
      <c r="I34" s="68"/>
      <c r="J34" s="20"/>
      <c r="K34" s="20"/>
      <c r="L34" s="20"/>
      <c r="M34" s="20"/>
      <c r="N34" s="20"/>
      <c r="O34" s="20"/>
      <c r="P34" s="20"/>
      <c r="Q34" s="20"/>
      <c r="R34" s="20"/>
      <c r="S34" s="20"/>
      <c r="T34" s="20"/>
      <c r="U34" s="20"/>
      <c r="V34" s="20"/>
      <c r="W34" s="20"/>
      <c r="X34" s="20"/>
    </row>
    <row r="35" spans="2:24" ht="15.75" thickBot="1" x14ac:dyDescent="0.3">
      <c r="B35" s="68"/>
      <c r="C35" s="68"/>
      <c r="D35" s="68"/>
      <c r="E35" s="68"/>
      <c r="F35" s="68"/>
      <c r="G35" s="68"/>
      <c r="H35" s="68"/>
      <c r="I35" s="68"/>
      <c r="J35" s="20"/>
      <c r="M35" s="20"/>
      <c r="N35" s="20"/>
      <c r="O35" s="20"/>
      <c r="P35" s="20"/>
      <c r="Q35" s="20"/>
      <c r="R35" s="20"/>
      <c r="S35" s="20"/>
      <c r="T35" s="20"/>
      <c r="U35" s="20"/>
      <c r="V35" s="20"/>
      <c r="W35" s="20"/>
      <c r="X35" s="20"/>
    </row>
    <row r="36" spans="2:24" ht="19.5" thickBot="1" x14ac:dyDescent="0.35">
      <c r="B36" s="160" t="s">
        <v>22</v>
      </c>
      <c r="C36" s="161"/>
      <c r="D36" s="162"/>
      <c r="E36" s="76"/>
      <c r="F36" s="76"/>
      <c r="G36" s="76"/>
      <c r="H36" s="76"/>
      <c r="I36" s="76"/>
      <c r="J36" s="17"/>
      <c r="K36" s="17"/>
      <c r="L36" s="17"/>
      <c r="M36" s="17"/>
      <c r="N36" s="17"/>
      <c r="O36" s="17"/>
      <c r="P36" s="17"/>
      <c r="Q36" s="20"/>
      <c r="R36" s="20"/>
      <c r="S36" s="20"/>
      <c r="T36" s="20"/>
      <c r="U36" s="20"/>
      <c r="V36" s="20"/>
      <c r="W36" s="20"/>
      <c r="X36" s="20"/>
    </row>
    <row r="37" spans="2:24" x14ac:dyDescent="0.25">
      <c r="B37" s="71"/>
      <c r="C37" s="66" t="s">
        <v>9</v>
      </c>
      <c r="D37" s="67" t="s">
        <v>12</v>
      </c>
      <c r="E37" s="68"/>
      <c r="F37" s="68"/>
      <c r="G37" s="68"/>
      <c r="H37" s="68"/>
      <c r="I37" s="68"/>
    </row>
    <row r="38" spans="2:24" ht="15.75" thickBot="1" x14ac:dyDescent="0.3">
      <c r="B38" s="71"/>
      <c r="C38" s="71" t="s">
        <v>23</v>
      </c>
      <c r="D38" s="69" t="s">
        <v>23</v>
      </c>
      <c r="E38" s="68"/>
      <c r="F38" s="68"/>
      <c r="G38" s="68"/>
      <c r="H38" s="68"/>
      <c r="I38" s="68"/>
    </row>
    <row r="39" spans="2:24" x14ac:dyDescent="0.25">
      <c r="B39" s="79" t="str">
        <f>'Prise de mesure'!B39</f>
        <v>0.9   kg (Punching bag)</v>
      </c>
      <c r="C39" s="66">
        <f>'Prise de mesure'!F39</f>
        <v>200.23333333333335</v>
      </c>
      <c r="D39" s="67">
        <f>'Prise de mesure'!J39</f>
        <v>244.13333333333333</v>
      </c>
      <c r="E39" s="68"/>
      <c r="F39" s="68"/>
      <c r="G39" s="68"/>
      <c r="H39" s="68"/>
      <c r="I39" s="68"/>
      <c r="J39" s="20"/>
      <c r="K39" s="20"/>
      <c r="L39" s="20"/>
      <c r="M39" s="20"/>
      <c r="N39" s="20"/>
      <c r="O39" s="20"/>
      <c r="P39" s="20"/>
    </row>
    <row r="40" spans="2:24" x14ac:dyDescent="0.25">
      <c r="B40" s="80" t="str">
        <f>'Prise de mesure'!B40</f>
        <v>0.9  kg (Plaque de métal)</v>
      </c>
      <c r="C40" s="71">
        <f>'Prise de mesure'!F40</f>
        <v>237.03333333333333</v>
      </c>
      <c r="D40" s="69">
        <f>'Prise de mesure'!J40</f>
        <v>315.83333333333331</v>
      </c>
      <c r="E40" s="68"/>
      <c r="F40" s="68"/>
      <c r="G40" s="68"/>
      <c r="H40" s="68"/>
      <c r="I40" s="68"/>
      <c r="J40" s="20"/>
      <c r="K40" s="20"/>
      <c r="L40" s="20"/>
      <c r="M40" s="20"/>
      <c r="N40" s="20"/>
      <c r="O40" s="20"/>
      <c r="P40" s="20"/>
    </row>
    <row r="41" spans="2:24" x14ac:dyDescent="0.25">
      <c r="B41" s="80" t="str">
        <f>'Prise de mesure'!B41</f>
        <v>21.7 kg (Punching bag)</v>
      </c>
      <c r="C41" s="71">
        <f>'Prise de mesure'!F41</f>
        <v>189.06666666666669</v>
      </c>
      <c r="D41" s="69">
        <f>'Prise de mesure'!J41</f>
        <v>236.06666666666669</v>
      </c>
      <c r="E41" s="68"/>
      <c r="F41" s="68"/>
      <c r="G41" s="68"/>
      <c r="H41" s="68"/>
      <c r="I41" s="68"/>
      <c r="J41" s="20"/>
      <c r="K41" s="20"/>
      <c r="L41" s="20"/>
      <c r="M41" s="20"/>
      <c r="N41" s="20"/>
      <c r="O41" s="20"/>
      <c r="P41" s="20"/>
    </row>
    <row r="42" spans="2:24" ht="15.75" thickBot="1" x14ac:dyDescent="0.3">
      <c r="B42" s="81" t="str">
        <f>'Prise de mesure'!B42</f>
        <v>21.7 kg (Plaque de métal)</v>
      </c>
      <c r="C42" s="73">
        <f>'Prise de mesure'!F42</f>
        <v>276.33333333333331</v>
      </c>
      <c r="D42" s="74">
        <f>'Prise de mesure'!J42</f>
        <v>352.59999999999997</v>
      </c>
      <c r="E42" s="68"/>
      <c r="F42" s="68"/>
      <c r="G42" s="68"/>
      <c r="H42" s="68"/>
      <c r="I42" s="68"/>
      <c r="J42" s="20"/>
      <c r="K42" s="20"/>
      <c r="L42" s="20"/>
      <c r="M42" s="20"/>
      <c r="N42" s="20"/>
      <c r="O42" s="20"/>
      <c r="P42" s="20"/>
    </row>
    <row r="43" spans="2:24" ht="15.75" thickBot="1" x14ac:dyDescent="0.3">
      <c r="B43" s="68"/>
      <c r="C43" s="68"/>
      <c r="D43" s="68"/>
      <c r="E43" s="68"/>
      <c r="F43" s="68"/>
      <c r="G43" s="68"/>
      <c r="H43" s="68"/>
      <c r="I43" s="68"/>
      <c r="J43" s="20"/>
      <c r="K43" s="20"/>
      <c r="L43" s="20"/>
      <c r="M43" s="20"/>
      <c r="N43" s="20"/>
      <c r="O43" s="20"/>
      <c r="P43" s="20"/>
    </row>
    <row r="44" spans="2:24" ht="19.5" thickBot="1" x14ac:dyDescent="0.35">
      <c r="B44" s="160" t="s">
        <v>21</v>
      </c>
      <c r="C44" s="161"/>
      <c r="D44" s="162"/>
      <c r="E44" s="76"/>
      <c r="F44" s="76"/>
      <c r="G44" s="76"/>
      <c r="H44" s="76"/>
      <c r="I44" s="76"/>
      <c r="J44" s="17"/>
      <c r="K44" s="17"/>
      <c r="L44" s="17"/>
      <c r="M44" s="17"/>
      <c r="N44" s="17"/>
      <c r="O44" s="17"/>
      <c r="P44" s="17"/>
    </row>
    <row r="45" spans="2:24" x14ac:dyDescent="0.25">
      <c r="B45" s="71"/>
      <c r="C45" s="71" t="s">
        <v>9</v>
      </c>
      <c r="D45" s="69" t="s">
        <v>12</v>
      </c>
      <c r="E45" s="68"/>
      <c r="F45" s="68"/>
      <c r="G45" s="68"/>
      <c r="H45" s="68"/>
      <c r="I45" s="68"/>
    </row>
    <row r="46" spans="2:24" ht="15.75" thickBot="1" x14ac:dyDescent="0.3">
      <c r="B46" s="71"/>
      <c r="C46" s="71" t="s">
        <v>23</v>
      </c>
      <c r="D46" s="69" t="s">
        <v>23</v>
      </c>
      <c r="E46" s="68"/>
      <c r="F46" s="68"/>
      <c r="G46" s="68"/>
      <c r="H46" s="68"/>
      <c r="I46" s="68"/>
    </row>
    <row r="47" spans="2:24" x14ac:dyDescent="0.25">
      <c r="B47" s="79" t="str">
        <f>'Prise de mesure'!B47</f>
        <v>0.9 kg (100 N)</v>
      </c>
      <c r="C47" s="78">
        <f>'Prise de mesure'!F47</f>
        <v>216.9</v>
      </c>
      <c r="D47" s="67">
        <f>'Prise de mesure'!J47</f>
        <v>247.43333333333331</v>
      </c>
      <c r="E47" s="68"/>
      <c r="F47" s="68"/>
      <c r="G47" s="68"/>
      <c r="H47" s="68"/>
      <c r="I47" s="68"/>
      <c r="J47" s="20"/>
      <c r="K47" s="20"/>
      <c r="L47" s="20"/>
      <c r="M47" s="20"/>
      <c r="N47" s="20"/>
      <c r="O47" s="20"/>
      <c r="P47" s="20"/>
    </row>
    <row r="48" spans="2:24" x14ac:dyDescent="0.25">
      <c r="B48" s="80" t="str">
        <f>'Prise de mesure'!B48</f>
        <v>0.9 kg (150 N)</v>
      </c>
      <c r="C48" s="68">
        <f>'Prise de mesure'!F48</f>
        <v>221.13333333333333</v>
      </c>
      <c r="D48" s="69">
        <f>'Prise de mesure'!J48</f>
        <v>265</v>
      </c>
      <c r="E48" s="68"/>
      <c r="F48" s="68"/>
      <c r="G48" s="68"/>
      <c r="H48" s="68"/>
      <c r="I48" s="68"/>
      <c r="J48" s="20"/>
      <c r="K48" s="20"/>
      <c r="L48" s="20"/>
      <c r="M48" s="20"/>
      <c r="N48" s="20"/>
      <c r="O48" s="20"/>
      <c r="P48" s="20"/>
    </row>
    <row r="49" spans="2:17" x14ac:dyDescent="0.25">
      <c r="B49" s="80" t="str">
        <f>'Prise de mesure'!B49</f>
        <v>21.7 kg (100 N)</v>
      </c>
      <c r="C49" s="68">
        <f>'Prise de mesure'!F49</f>
        <v>225.70000000000002</v>
      </c>
      <c r="D49" s="69">
        <f>'Prise de mesure'!J49</f>
        <v>254.33333333333334</v>
      </c>
      <c r="E49" s="68"/>
      <c r="F49" s="68"/>
      <c r="G49" s="68"/>
      <c r="H49" s="68"/>
      <c r="I49" s="68"/>
      <c r="J49" s="20"/>
      <c r="K49" s="20"/>
      <c r="L49" s="20"/>
      <c r="M49" s="20"/>
      <c r="N49" s="20"/>
      <c r="O49" s="20"/>
      <c r="P49" s="20"/>
      <c r="Q49" s="20"/>
    </row>
    <row r="50" spans="2:17" ht="15.75" thickBot="1" x14ac:dyDescent="0.3">
      <c r="B50" s="81" t="str">
        <f>'Prise de mesure'!B50</f>
        <v>21.7 kg (150 N)</v>
      </c>
      <c r="C50" s="75">
        <f>'Prise de mesure'!F50</f>
        <v>233.83333333333334</v>
      </c>
      <c r="D50" s="74">
        <f>'Prise de mesure'!J50</f>
        <v>269.09999999999997</v>
      </c>
      <c r="E50" s="68"/>
      <c r="F50" s="68"/>
      <c r="G50" s="68"/>
      <c r="H50" s="68"/>
      <c r="I50" s="68"/>
      <c r="J50" s="20"/>
      <c r="K50" s="20"/>
      <c r="L50" s="20"/>
      <c r="M50" s="20"/>
      <c r="N50" s="20"/>
      <c r="O50" s="20"/>
      <c r="P50" s="20"/>
      <c r="Q50" s="20"/>
    </row>
    <row r="51" spans="2:17" x14ac:dyDescent="0.25">
      <c r="E51" s="68"/>
      <c r="F51" s="68"/>
      <c r="G51" s="68"/>
      <c r="H51" s="68"/>
      <c r="I51" s="68"/>
      <c r="J51" s="20"/>
      <c r="K51" s="20"/>
      <c r="L51" s="20"/>
      <c r="M51" s="20"/>
      <c r="N51" s="20"/>
      <c r="O51" s="20"/>
      <c r="P51" s="20"/>
      <c r="Q51" s="20"/>
    </row>
    <row r="52" spans="2:17" x14ac:dyDescent="0.25">
      <c r="B52" s="82"/>
      <c r="C52" s="68"/>
      <c r="D52" s="68"/>
      <c r="E52" s="68"/>
      <c r="F52" s="68"/>
      <c r="G52" s="68"/>
      <c r="H52" s="68"/>
      <c r="I52" s="68"/>
      <c r="J52" s="20"/>
      <c r="K52" s="20"/>
      <c r="L52" s="20"/>
      <c r="M52" s="20"/>
      <c r="N52" s="20"/>
      <c r="O52" s="20"/>
      <c r="P52" s="20"/>
    </row>
    <row r="53" spans="2:17" ht="15.75" thickBot="1" x14ac:dyDescent="0.3">
      <c r="B53" s="68"/>
      <c r="C53" s="68"/>
      <c r="D53" s="68"/>
      <c r="E53" s="68"/>
      <c r="F53" s="68"/>
      <c r="G53" s="83"/>
      <c r="H53" s="83"/>
      <c r="I53" s="83"/>
    </row>
    <row r="54" spans="2:17" ht="19.5" thickBot="1" x14ac:dyDescent="0.35">
      <c r="B54" s="160" t="s">
        <v>19</v>
      </c>
      <c r="C54" s="161"/>
      <c r="D54" s="162"/>
      <c r="E54" s="76"/>
      <c r="F54" s="76"/>
      <c r="G54" s="83"/>
      <c r="H54" s="83"/>
      <c r="I54" s="83"/>
      <c r="J54" s="17"/>
      <c r="K54" s="17"/>
      <c r="L54" s="17"/>
      <c r="M54" s="17"/>
      <c r="N54" s="17"/>
      <c r="O54" s="17"/>
      <c r="P54" s="17"/>
    </row>
    <row r="55" spans="2:17" x14ac:dyDescent="0.25">
      <c r="B55" s="71"/>
      <c r="C55" s="71" t="s">
        <v>9</v>
      </c>
      <c r="D55" s="69" t="s">
        <v>12</v>
      </c>
      <c r="E55" s="68"/>
      <c r="F55" s="68"/>
      <c r="G55" s="83"/>
      <c r="H55" s="83"/>
      <c r="I55" s="83"/>
    </row>
    <row r="56" spans="2:17" ht="15.75" thickBot="1" x14ac:dyDescent="0.3">
      <c r="B56" s="71"/>
      <c r="C56" s="71" t="s">
        <v>23</v>
      </c>
      <c r="D56" s="69" t="s">
        <v>23</v>
      </c>
      <c r="E56" s="68"/>
      <c r="F56" s="68"/>
      <c r="G56" s="83"/>
      <c r="H56" s="83"/>
      <c r="I56" s="83"/>
    </row>
    <row r="57" spans="2:17" x14ac:dyDescent="0.25">
      <c r="B57" s="79" t="str">
        <f>'Prise de mesure'!B57</f>
        <v>0.9  kg (Punching bag)</v>
      </c>
      <c r="C57" s="66">
        <f>'Prise de mesure'!F57</f>
        <v>206.86666666666667</v>
      </c>
      <c r="D57" s="67">
        <f>'Prise de mesure'!J57</f>
        <v>212.20000000000002</v>
      </c>
      <c r="E57" s="68"/>
      <c r="F57" s="68"/>
      <c r="G57" s="83"/>
      <c r="H57" s="83"/>
      <c r="I57" s="83"/>
      <c r="J57" s="20"/>
      <c r="K57" s="20"/>
      <c r="L57" s="20"/>
      <c r="M57" s="20"/>
      <c r="N57" s="20"/>
      <c r="O57" s="20"/>
      <c r="P57" s="20"/>
      <c r="Q57" s="20"/>
    </row>
    <row r="58" spans="2:17" x14ac:dyDescent="0.25">
      <c r="B58" s="80" t="str">
        <f>'Prise de mesure'!B58</f>
        <v>0.9  kg (Épaule humaine)</v>
      </c>
      <c r="C58" s="71">
        <f>'Prise de mesure'!F58</f>
        <v>237.9666666666667</v>
      </c>
      <c r="D58" s="69">
        <f>'Prise de mesure'!J58</f>
        <v>253.26666666666665</v>
      </c>
      <c r="E58" s="68"/>
      <c r="F58" s="68"/>
      <c r="G58" s="83"/>
      <c r="H58" s="83"/>
      <c r="I58" s="83"/>
      <c r="J58" s="20"/>
      <c r="K58" s="20"/>
      <c r="L58" s="20"/>
      <c r="M58" s="20"/>
      <c r="N58" s="20"/>
      <c r="O58" s="20"/>
      <c r="P58" s="20"/>
      <c r="Q58" s="20"/>
    </row>
    <row r="59" spans="2:17" x14ac:dyDescent="0.25">
      <c r="B59" s="80" t="str">
        <f>'Prise de mesure'!B59</f>
        <v>0.9   kg  (Abdomen)</v>
      </c>
      <c r="C59" s="71">
        <f>'Prise de mesure'!F59</f>
        <v>230.79999999999998</v>
      </c>
      <c r="D59" s="69">
        <f>'Prise de mesure'!J59</f>
        <v>239.53333333333333</v>
      </c>
      <c r="E59" s="68"/>
      <c r="F59" s="68"/>
      <c r="G59" s="83"/>
      <c r="H59" s="83"/>
      <c r="I59" s="83"/>
      <c r="J59" s="20"/>
      <c r="K59" s="20"/>
      <c r="L59" s="20"/>
      <c r="M59" s="20"/>
      <c r="N59" s="20"/>
      <c r="O59" s="20"/>
      <c r="P59" s="20"/>
      <c r="Q59" s="20"/>
    </row>
    <row r="60" spans="2:17" x14ac:dyDescent="0.25">
      <c r="B60" s="80" t="str">
        <f>'Prise de mesure'!B60</f>
        <v>21.7 kg (Punching bag)</v>
      </c>
      <c r="C60" s="71">
        <f>'Prise de mesure'!F60</f>
        <v>192.56666666666669</v>
      </c>
      <c r="D60" s="69">
        <f>'Prise de mesure'!J60</f>
        <v>214.23333333333335</v>
      </c>
      <c r="E60" s="68"/>
      <c r="F60" s="68"/>
      <c r="G60" s="83"/>
      <c r="H60" s="83"/>
      <c r="I60" s="83"/>
      <c r="J60" s="20"/>
      <c r="K60" s="20"/>
      <c r="L60" s="20"/>
      <c r="M60" s="20"/>
      <c r="N60" s="20"/>
      <c r="O60" s="20"/>
      <c r="P60" s="20"/>
      <c r="Q60" s="20"/>
    </row>
    <row r="61" spans="2:17" x14ac:dyDescent="0.25">
      <c r="B61" s="80" t="str">
        <f>'Prise de mesure'!B61</f>
        <v xml:space="preserve">21.7 kg (Épaule humaine) </v>
      </c>
      <c r="C61" s="71">
        <f>'Prise de mesure'!F61</f>
        <v>205.6</v>
      </c>
      <c r="D61" s="69">
        <f>'Prise de mesure'!J61</f>
        <v>226.13333333333333</v>
      </c>
      <c r="E61" s="68"/>
      <c r="F61" s="68"/>
      <c r="G61" s="83"/>
      <c r="H61" s="83"/>
      <c r="I61" s="83"/>
      <c r="J61" s="20"/>
      <c r="K61" s="20"/>
      <c r="L61" s="20"/>
      <c r="M61" s="20"/>
      <c r="N61" s="20"/>
      <c r="O61" s="20"/>
      <c r="P61" s="20"/>
    </row>
    <row r="62" spans="2:17" ht="15.75" thickBot="1" x14ac:dyDescent="0.3">
      <c r="B62" s="81" t="str">
        <f>'Prise de mesure'!B62</f>
        <v>21.7 kg (Abdomen)</v>
      </c>
      <c r="C62" s="73">
        <f>'Prise de mesure'!F62</f>
        <v>194.43333333333331</v>
      </c>
      <c r="D62" s="74">
        <f>'Prise de mesure'!J62</f>
        <v>235.76666666666665</v>
      </c>
      <c r="E62" s="68"/>
      <c r="F62" s="68"/>
      <c r="G62" s="68"/>
      <c r="H62" s="68"/>
      <c r="I62" s="68"/>
      <c r="J62" s="20"/>
      <c r="K62" s="20"/>
      <c r="L62" s="20"/>
      <c r="M62" s="20"/>
      <c r="N62" s="20"/>
      <c r="O62" s="20"/>
      <c r="P62" s="20"/>
    </row>
    <row r="63" spans="2:17" x14ac:dyDescent="0.25">
      <c r="B63" s="68"/>
      <c r="C63" s="68"/>
      <c r="D63" s="68"/>
      <c r="E63" s="68"/>
      <c r="F63" s="68"/>
      <c r="G63" s="68"/>
      <c r="H63" s="68"/>
      <c r="I63" s="68"/>
    </row>
    <row r="64" spans="2:17" x14ac:dyDescent="0.25">
      <c r="B64" s="68"/>
      <c r="C64" s="68"/>
      <c r="D64" s="68"/>
      <c r="E64" s="68"/>
      <c r="F64" s="68"/>
      <c r="G64" s="68"/>
      <c r="H64" s="68"/>
      <c r="I64" s="68"/>
      <c r="Q64" s="20"/>
    </row>
    <row r="65" spans="2:17" x14ac:dyDescent="0.25">
      <c r="B65" s="68"/>
      <c r="C65" s="68"/>
      <c r="D65" s="68"/>
      <c r="E65" s="68"/>
      <c r="F65" s="68"/>
      <c r="G65" s="68"/>
      <c r="H65" s="68"/>
      <c r="I65" s="68"/>
      <c r="J65" s="20"/>
      <c r="K65" s="20"/>
      <c r="L65" s="20"/>
      <c r="M65" s="20"/>
      <c r="N65" s="20"/>
      <c r="O65" s="20"/>
      <c r="P65" s="20"/>
      <c r="Q65" s="20"/>
    </row>
    <row r="66" spans="2:17" x14ac:dyDescent="0.25">
      <c r="B66" s="68"/>
      <c r="C66" s="68"/>
      <c r="D66" s="68"/>
      <c r="E66" s="68"/>
      <c r="F66" s="68"/>
      <c r="G66" s="68"/>
      <c r="H66" s="68"/>
      <c r="I66" s="68"/>
    </row>
    <row r="67" spans="2:17" ht="18.75" x14ac:dyDescent="0.3">
      <c r="B67" s="17"/>
    </row>
  </sheetData>
  <mergeCells count="17">
    <mergeCell ref="B26:D26"/>
    <mergeCell ref="B36:D36"/>
    <mergeCell ref="B54:D54"/>
    <mergeCell ref="B44:D44"/>
    <mergeCell ref="F16:I16"/>
    <mergeCell ref="B16:D16"/>
    <mergeCell ref="B3:D4"/>
    <mergeCell ref="F3:I4"/>
    <mergeCell ref="B7:B8"/>
    <mergeCell ref="G12:H12"/>
    <mergeCell ref="G7:H7"/>
    <mergeCell ref="G8:H8"/>
    <mergeCell ref="G9:H9"/>
    <mergeCell ref="G10:H10"/>
    <mergeCell ref="G11:H11"/>
    <mergeCell ref="F6:H6"/>
    <mergeCell ref="B6:D6"/>
  </mergeCells>
  <conditionalFormatting sqref="C9:D14">
    <cfRule type="cellIs" dxfId="6" priority="6" operator="greaterThan">
      <formula>220</formula>
    </cfRule>
  </conditionalFormatting>
  <conditionalFormatting sqref="C19:D24">
    <cfRule type="cellIs" dxfId="5" priority="7" operator="greaterThan">
      <formula>220</formula>
    </cfRule>
  </conditionalFormatting>
  <conditionalFormatting sqref="C39:D42">
    <cfRule type="cellIs" dxfId="4" priority="4" operator="greaterThan">
      <formula>220</formula>
    </cfRule>
  </conditionalFormatting>
  <conditionalFormatting sqref="C47:D50">
    <cfRule type="cellIs" dxfId="3" priority="3" operator="greaterThan">
      <formula>220</formula>
    </cfRule>
  </conditionalFormatting>
  <conditionalFormatting sqref="C57:D62">
    <cfRule type="cellIs" dxfId="2" priority="2" operator="greaterThan">
      <formula>220</formula>
    </cfRule>
  </conditionalFormatting>
  <conditionalFormatting sqref="G9:H12 C29:D32">
    <cfRule type="cellIs" dxfId="1" priority="5" operator="greaterThan">
      <formula>220</formula>
    </cfRule>
  </conditionalFormatting>
  <conditionalFormatting sqref="G19:I23">
    <cfRule type="cellIs" dxfId="0" priority="1" operator="greaterThan">
      <formula>220</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cab6a2a-86a1-4e86-afc0-9b7972f8b06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F3DA142DC37F4BA36B648579A4FC81" ma:contentTypeVersion="11" ma:contentTypeDescription="Crée un document." ma:contentTypeScope="" ma:versionID="b6ad2ee5a7190ab3ce5958a239a7728d">
  <xsd:schema xmlns:xsd="http://www.w3.org/2001/XMLSchema" xmlns:xs="http://www.w3.org/2001/XMLSchema" xmlns:p="http://schemas.microsoft.com/office/2006/metadata/properties" xmlns:ns3="0cab6a2a-86a1-4e86-afc0-9b7972f8b06e" xmlns:ns4="6089aaf5-66aa-43ee-9b21-775c7b3002ab" targetNamespace="http://schemas.microsoft.com/office/2006/metadata/properties" ma:root="true" ma:fieldsID="10b91bffd23a52ce873e7608559c6548" ns3:_="" ns4:_="">
    <xsd:import namespace="0cab6a2a-86a1-4e86-afc0-9b7972f8b06e"/>
    <xsd:import namespace="6089aaf5-66aa-43ee-9b21-775c7b3002ab"/>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ab6a2a-86a1-4e86-afc0-9b7972f8b06e"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89aaf5-66aa-43ee-9b21-775c7b3002ab"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4072A9-803B-4723-A7AF-C0CC7D29C5F6}">
  <ds:schemaRefs>
    <ds:schemaRef ds:uri="http://www.w3.org/XML/1998/namespace"/>
    <ds:schemaRef ds:uri="http://purl.org/dc/elements/1.1/"/>
    <ds:schemaRef ds:uri="http://schemas.microsoft.com/office/2006/documentManagement/types"/>
    <ds:schemaRef ds:uri="http://purl.org/dc/dcmitype/"/>
    <ds:schemaRef ds:uri="0cab6a2a-86a1-4e86-afc0-9b7972f8b06e"/>
    <ds:schemaRef ds:uri="http://schemas.microsoft.com/office/2006/metadata/properties"/>
    <ds:schemaRef ds:uri="http://purl.org/dc/terms/"/>
    <ds:schemaRef ds:uri="http://schemas.microsoft.com/office/infopath/2007/PartnerControls"/>
    <ds:schemaRef ds:uri="http://schemas.openxmlformats.org/package/2006/metadata/core-properties"/>
    <ds:schemaRef ds:uri="6089aaf5-66aa-43ee-9b21-775c7b3002ab"/>
  </ds:schemaRefs>
</ds:datastoreItem>
</file>

<file path=customXml/itemProps2.xml><?xml version="1.0" encoding="utf-8"?>
<ds:datastoreItem xmlns:ds="http://schemas.openxmlformats.org/officeDocument/2006/customXml" ds:itemID="{93FDB7C6-F385-4B96-8351-2F56579F2A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ab6a2a-86a1-4e86-afc0-9b7972f8b06e"/>
    <ds:schemaRef ds:uri="6089aaf5-66aa-43ee-9b21-775c7b3002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76F775-1B2E-47E3-9863-CEF8482AF9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Conversion</vt:lpstr>
      <vt:lpstr>Prise de mesure</vt:lpstr>
      <vt:lpstr>Résultats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Lalonde</dc:creator>
  <cp:lastModifiedBy>Aryel  Morin-Mercier</cp:lastModifiedBy>
  <dcterms:created xsi:type="dcterms:W3CDTF">2022-05-03T18:30:51Z</dcterms:created>
  <dcterms:modified xsi:type="dcterms:W3CDTF">2024-07-05T17:48:52Z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0x010100F7F3DA142DC37F4BA36B648579A4FC81</vt:lpwstr>
  </property>
</Properties>
</file>