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Documents\docs\"/>
    </mc:Choice>
  </mc:AlternateContent>
  <xr:revisionPtr revIDLastSave="0" documentId="13_ncr:1_{924DBC1A-8E31-4A7C-8EFE-C7F24673A11C}" xr6:coauthVersionLast="47" xr6:coauthVersionMax="47" xr10:uidLastSave="{00000000-0000-0000-0000-000000000000}"/>
  <bookViews>
    <workbookView xWindow="-120" yWindow="-120" windowWidth="29040" windowHeight="15720" tabRatio="630" activeTab="1" xr2:uid="{3F57B892-E728-4B55-9005-62D28D2CE0CA}"/>
  </bookViews>
  <sheets>
    <sheet name="PAY" sheetId="1" r:id="rId1"/>
    <sheet name="Expenditure" sheetId="2" r:id="rId2"/>
    <sheet name="Investment" sheetId="4" r:id="rId3"/>
    <sheet name="Allotmen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22" i="2" l="1"/>
  <c r="AH22" i="2"/>
  <c r="AI22" i="2"/>
  <c r="AJ22" i="2"/>
  <c r="AK22" i="2"/>
  <c r="AL22" i="2"/>
  <c r="AM22" i="2"/>
  <c r="AN22" i="2"/>
  <c r="O116" i="1"/>
  <c r="J116" i="1"/>
  <c r="O113" i="1"/>
  <c r="AE22" i="2"/>
  <c r="AF22" i="2"/>
  <c r="O110" i="1"/>
  <c r="O111" i="1"/>
  <c r="O112" i="1"/>
  <c r="O114" i="1"/>
  <c r="O115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02" i="1"/>
  <c r="O103" i="1"/>
  <c r="O104" i="1"/>
  <c r="O105" i="1"/>
  <c r="O106" i="1"/>
  <c r="O107" i="1"/>
  <c r="O108" i="1"/>
  <c r="O109" i="1"/>
  <c r="J111" i="1"/>
  <c r="P111" i="1" s="1"/>
  <c r="J112" i="1"/>
  <c r="P112" i="1" s="1"/>
  <c r="J113" i="1"/>
  <c r="P113" i="1" s="1"/>
  <c r="J114" i="1"/>
  <c r="P114" i="1" s="1"/>
  <c r="J115" i="1"/>
  <c r="P116" i="1"/>
  <c r="J117" i="1"/>
  <c r="P117" i="1" s="1"/>
  <c r="J118" i="1"/>
  <c r="P118" i="1" s="1"/>
  <c r="J119" i="1"/>
  <c r="P119" i="1" s="1"/>
  <c r="J120" i="1"/>
  <c r="P120" i="1" s="1"/>
  <c r="J121" i="1"/>
  <c r="P121" i="1" s="1"/>
  <c r="J122" i="1"/>
  <c r="P122" i="1" s="1"/>
  <c r="J123" i="1"/>
  <c r="J124" i="1"/>
  <c r="J125" i="1"/>
  <c r="P125" i="1" s="1"/>
  <c r="J126" i="1"/>
  <c r="P126" i="1" s="1"/>
  <c r="J127" i="1"/>
  <c r="P127" i="1" s="1"/>
  <c r="J128" i="1"/>
  <c r="P128" i="1" s="1"/>
  <c r="J129" i="1"/>
  <c r="J130" i="1"/>
  <c r="P130" i="1" s="1"/>
  <c r="J131" i="1"/>
  <c r="J132" i="1"/>
  <c r="J133" i="1"/>
  <c r="P133" i="1" s="1"/>
  <c r="J134" i="1"/>
  <c r="P134" i="1" s="1"/>
  <c r="J102" i="1"/>
  <c r="P102" i="1" s="1"/>
  <c r="J103" i="1"/>
  <c r="J104" i="1"/>
  <c r="P104" i="1" s="1"/>
  <c r="J105" i="1"/>
  <c r="J106" i="1"/>
  <c r="J107" i="1"/>
  <c r="J108" i="1"/>
  <c r="P108" i="1" s="1"/>
  <c r="J109" i="1"/>
  <c r="P109" i="1" s="1"/>
  <c r="J110" i="1"/>
  <c r="P110" i="1" s="1"/>
  <c r="P115" i="1"/>
  <c r="P123" i="1"/>
  <c r="P124" i="1"/>
  <c r="P129" i="1"/>
  <c r="P131" i="1"/>
  <c r="P132" i="1"/>
  <c r="J135" i="1"/>
  <c r="P135" i="1" s="1"/>
  <c r="E10" i="4"/>
  <c r="F10" i="4"/>
  <c r="E15" i="4"/>
  <c r="F15" i="4"/>
  <c r="E20" i="4"/>
  <c r="F20" i="4"/>
  <c r="F50" i="4" s="1"/>
  <c r="E26" i="4"/>
  <c r="F26" i="4"/>
  <c r="E31" i="4"/>
  <c r="F31" i="4"/>
  <c r="C10" i="4"/>
  <c r="D10" i="4"/>
  <c r="D20" i="4"/>
  <c r="C20" i="4"/>
  <c r="D26" i="4"/>
  <c r="C26" i="4"/>
  <c r="D31" i="4"/>
  <c r="C31" i="4"/>
  <c r="D37" i="4"/>
  <c r="E37" i="4"/>
  <c r="F37" i="4"/>
  <c r="D42" i="4"/>
  <c r="E42" i="4"/>
  <c r="F42" i="4"/>
  <c r="C37" i="4"/>
  <c r="C42" i="4"/>
  <c r="D47" i="4"/>
  <c r="E47" i="4"/>
  <c r="F47" i="4"/>
  <c r="C47" i="4"/>
  <c r="D15" i="4"/>
  <c r="C15" i="4"/>
  <c r="F4" i="3"/>
  <c r="H11" i="3" s="1"/>
  <c r="AD22" i="2"/>
  <c r="AC22" i="2"/>
  <c r="Z22" i="2"/>
  <c r="AA22" i="2"/>
  <c r="AB22" i="2"/>
  <c r="A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O97" i="1"/>
  <c r="O98" i="1"/>
  <c r="O99" i="1"/>
  <c r="O100" i="1"/>
  <c r="O101" i="1"/>
  <c r="J97" i="1"/>
  <c r="P97" i="1" s="1"/>
  <c r="J98" i="1"/>
  <c r="P98" i="1" s="1"/>
  <c r="J99" i="1"/>
  <c r="P99" i="1" s="1"/>
  <c r="J100" i="1"/>
  <c r="P100" i="1" s="1"/>
  <c r="J101" i="1"/>
  <c r="P101" i="1" s="1"/>
  <c r="P103" i="1"/>
  <c r="P105" i="1"/>
  <c r="P106" i="1"/>
  <c r="P107" i="1"/>
  <c r="Q93" i="1"/>
  <c r="Q95" i="1"/>
  <c r="Q96" i="1" s="1"/>
  <c r="Q92" i="1"/>
  <c r="Q91" i="1"/>
  <c r="J90" i="1"/>
  <c r="P90" i="1" s="1"/>
  <c r="O85" i="1"/>
  <c r="P85" i="1"/>
  <c r="O86" i="1"/>
  <c r="O87" i="1"/>
  <c r="O88" i="1"/>
  <c r="O89" i="1"/>
  <c r="O90" i="1"/>
  <c r="O91" i="1"/>
  <c r="O92" i="1"/>
  <c r="O93" i="1"/>
  <c r="O94" i="1"/>
  <c r="O95" i="1"/>
  <c r="O96" i="1"/>
  <c r="J86" i="1"/>
  <c r="P86" i="1" s="1"/>
  <c r="J87" i="1"/>
  <c r="P87" i="1" s="1"/>
  <c r="J88" i="1"/>
  <c r="P88" i="1" s="1"/>
  <c r="J89" i="1"/>
  <c r="P89" i="1" s="1"/>
  <c r="J91" i="1"/>
  <c r="P91" i="1" s="1"/>
  <c r="J92" i="1"/>
  <c r="P92" i="1" s="1"/>
  <c r="J93" i="1"/>
  <c r="P93" i="1" s="1"/>
  <c r="J94" i="1"/>
  <c r="P94" i="1" s="1"/>
  <c r="J95" i="1"/>
  <c r="P95" i="1" s="1"/>
  <c r="J96" i="1"/>
  <c r="P96" i="1" s="1"/>
  <c r="O78" i="1"/>
  <c r="O79" i="1"/>
  <c r="O80" i="1"/>
  <c r="O81" i="1"/>
  <c r="O82" i="1"/>
  <c r="O83" i="1"/>
  <c r="O84" i="1"/>
  <c r="J77" i="1"/>
  <c r="P77" i="1" s="1"/>
  <c r="J78" i="1"/>
  <c r="P78" i="1" s="1"/>
  <c r="J79" i="1"/>
  <c r="P79" i="1" s="1"/>
  <c r="J80" i="1"/>
  <c r="P80" i="1" s="1"/>
  <c r="J81" i="1"/>
  <c r="P81" i="1" s="1"/>
  <c r="J82" i="1"/>
  <c r="P82" i="1" s="1"/>
  <c r="J83" i="1"/>
  <c r="P83" i="1" s="1"/>
  <c r="J84" i="1"/>
  <c r="P84" i="1" s="1"/>
  <c r="J85" i="1"/>
  <c r="O72" i="1"/>
  <c r="O73" i="1"/>
  <c r="O74" i="1"/>
  <c r="O75" i="1"/>
  <c r="O76" i="1"/>
  <c r="O77" i="1"/>
  <c r="O71" i="1"/>
  <c r="J68" i="1"/>
  <c r="P68" i="1" s="1"/>
  <c r="J69" i="1"/>
  <c r="P69" i="1" s="1"/>
  <c r="J70" i="1"/>
  <c r="P70" i="1" s="1"/>
  <c r="J71" i="1"/>
  <c r="P71" i="1" s="1"/>
  <c r="J72" i="1"/>
  <c r="P72" i="1" s="1"/>
  <c r="J73" i="1"/>
  <c r="P73" i="1" s="1"/>
  <c r="J74" i="1"/>
  <c r="P74" i="1" s="1"/>
  <c r="J75" i="1"/>
  <c r="P75" i="1" s="1"/>
  <c r="J76" i="1"/>
  <c r="P76" i="1" s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J58" i="1"/>
  <c r="P58" i="1" s="1"/>
  <c r="J59" i="1"/>
  <c r="P59" i="1" s="1"/>
  <c r="J60" i="1"/>
  <c r="P60" i="1" s="1"/>
  <c r="J61" i="1"/>
  <c r="P61" i="1" s="1"/>
  <c r="J62" i="1"/>
  <c r="P62" i="1" s="1"/>
  <c r="J63" i="1"/>
  <c r="P63" i="1" s="1"/>
  <c r="J64" i="1"/>
  <c r="P64" i="1" s="1"/>
  <c r="J65" i="1"/>
  <c r="P65" i="1" s="1"/>
  <c r="J66" i="1"/>
  <c r="P66" i="1" s="1"/>
  <c r="J67" i="1"/>
  <c r="P67" i="1" s="1"/>
  <c r="O53" i="1"/>
  <c r="O54" i="1"/>
  <c r="O55" i="1"/>
  <c r="O56" i="1"/>
  <c r="O57" i="1"/>
  <c r="J53" i="1"/>
  <c r="P53" i="1" s="1"/>
  <c r="J54" i="1"/>
  <c r="P54" i="1" s="1"/>
  <c r="J55" i="1"/>
  <c r="P55" i="1" s="1"/>
  <c r="J56" i="1"/>
  <c r="P56" i="1" s="1"/>
  <c r="J57" i="1"/>
  <c r="P57" i="1" s="1"/>
  <c r="O49" i="1"/>
  <c r="O50" i="1"/>
  <c r="O51" i="1"/>
  <c r="O52" i="1"/>
  <c r="J51" i="1"/>
  <c r="P51" i="1" s="1"/>
  <c r="J52" i="1"/>
  <c r="P52" i="1" s="1"/>
  <c r="Q37" i="1"/>
  <c r="Q38" i="1" s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J36" i="1"/>
  <c r="P36" i="1" s="1"/>
  <c r="J37" i="1"/>
  <c r="P37" i="1" s="1"/>
  <c r="J38" i="1"/>
  <c r="P38" i="1" s="1"/>
  <c r="J39" i="1"/>
  <c r="P39" i="1" s="1"/>
  <c r="J40" i="1"/>
  <c r="P40" i="1" s="1"/>
  <c r="J41" i="1"/>
  <c r="P41" i="1" s="1"/>
  <c r="J42" i="1"/>
  <c r="P42" i="1" s="1"/>
  <c r="J43" i="1"/>
  <c r="P43" i="1" s="1"/>
  <c r="J44" i="1"/>
  <c r="P44" i="1" s="1"/>
  <c r="J45" i="1"/>
  <c r="P45" i="1" s="1"/>
  <c r="J46" i="1"/>
  <c r="P46" i="1" s="1"/>
  <c r="J47" i="1"/>
  <c r="P47" i="1" s="1"/>
  <c r="J48" i="1"/>
  <c r="P48" i="1" s="1"/>
  <c r="J49" i="1"/>
  <c r="P49" i="1" s="1"/>
  <c r="J50" i="1"/>
  <c r="P50" i="1" s="1"/>
  <c r="J3" i="1"/>
  <c r="P3" i="1" s="1"/>
  <c r="J4" i="1"/>
  <c r="P4" i="1" s="1"/>
  <c r="J5" i="1"/>
  <c r="P5" i="1" s="1"/>
  <c r="J6" i="1"/>
  <c r="P6" i="1" s="1"/>
  <c r="J7" i="1"/>
  <c r="P7" i="1" s="1"/>
  <c r="J8" i="1"/>
  <c r="P8" i="1" s="1"/>
  <c r="J9" i="1"/>
  <c r="P9" i="1" s="1"/>
  <c r="J10" i="1"/>
  <c r="P10" i="1" s="1"/>
  <c r="J11" i="1"/>
  <c r="P11" i="1" s="1"/>
  <c r="J12" i="1"/>
  <c r="P12" i="1" s="1"/>
  <c r="J13" i="1"/>
  <c r="P13" i="1" s="1"/>
  <c r="J14" i="1"/>
  <c r="P14" i="1" s="1"/>
  <c r="J15" i="1"/>
  <c r="P15" i="1" s="1"/>
  <c r="J16" i="1"/>
  <c r="P16" i="1" s="1"/>
  <c r="J17" i="1"/>
  <c r="P17" i="1" s="1"/>
  <c r="J18" i="1"/>
  <c r="P18" i="1" s="1"/>
  <c r="J19" i="1"/>
  <c r="P19" i="1" s="1"/>
  <c r="J20" i="1"/>
  <c r="P20" i="1" s="1"/>
  <c r="J21" i="1"/>
  <c r="P21" i="1" s="1"/>
  <c r="J22" i="1"/>
  <c r="P22" i="1" s="1"/>
  <c r="J23" i="1"/>
  <c r="P23" i="1" s="1"/>
  <c r="J24" i="1"/>
  <c r="P24" i="1" s="1"/>
  <c r="J25" i="1"/>
  <c r="P25" i="1" s="1"/>
  <c r="J26" i="1"/>
  <c r="P26" i="1" s="1"/>
  <c r="J27" i="1"/>
  <c r="P27" i="1" s="1"/>
  <c r="J28" i="1"/>
  <c r="P28" i="1" s="1"/>
  <c r="J29" i="1"/>
  <c r="P29" i="1" s="1"/>
  <c r="J30" i="1"/>
  <c r="P30" i="1" s="1"/>
  <c r="J31" i="1"/>
  <c r="P31" i="1" s="1"/>
  <c r="J32" i="1"/>
  <c r="P32" i="1" s="1"/>
  <c r="J33" i="1"/>
  <c r="P33" i="1" s="1"/>
  <c r="J34" i="1"/>
  <c r="P34" i="1" s="1"/>
  <c r="J35" i="1"/>
  <c r="P35" i="1" s="1"/>
  <c r="O5" i="1"/>
  <c r="O2" i="1"/>
  <c r="J2" i="1"/>
  <c r="P2" i="1" s="1"/>
  <c r="O23" i="1"/>
  <c r="O18" i="1"/>
  <c r="O19" i="1"/>
  <c r="O20" i="1"/>
  <c r="O21" i="1"/>
  <c r="O22" i="1"/>
  <c r="O24" i="1"/>
  <c r="O25" i="1"/>
  <c r="O26" i="1"/>
  <c r="O27" i="1"/>
  <c r="O28" i="1"/>
  <c r="O29" i="1"/>
  <c r="O30" i="1"/>
  <c r="O31" i="1"/>
  <c r="O32" i="1"/>
  <c r="O33" i="1"/>
  <c r="O34" i="1"/>
  <c r="O35" i="1"/>
  <c r="O17" i="1"/>
  <c r="O6" i="1"/>
  <c r="O7" i="1"/>
  <c r="O8" i="1"/>
  <c r="O9" i="1"/>
  <c r="O10" i="1"/>
  <c r="O11" i="1"/>
  <c r="O12" i="1"/>
  <c r="O13" i="1"/>
  <c r="O14" i="1"/>
  <c r="O15" i="1"/>
  <c r="O16" i="1"/>
  <c r="O3" i="1"/>
  <c r="O4" i="1"/>
  <c r="D50" i="4" l="1"/>
  <c r="E50" i="4"/>
  <c r="C50" i="4"/>
  <c r="F20" i="3"/>
  <c r="H19" i="3"/>
  <c r="H17" i="3"/>
  <c r="H18" i="3"/>
  <c r="H10" i="3"/>
  <c r="H14" i="3"/>
  <c r="H16" i="3"/>
  <c r="H12" i="3"/>
  <c r="H15" i="3"/>
  <c r="H9" i="3"/>
  <c r="H8" i="3"/>
  <c r="H7" i="3"/>
  <c r="H6" i="3"/>
  <c r="H5" i="3"/>
  <c r="H13" i="3"/>
</calcChain>
</file>

<file path=xl/sharedStrings.xml><?xml version="1.0" encoding="utf-8"?>
<sst xmlns="http://schemas.openxmlformats.org/spreadsheetml/2006/main" count="515" uniqueCount="190">
  <si>
    <t>DATE</t>
  </si>
  <si>
    <t>TAX CODE</t>
  </si>
  <si>
    <t>NI</t>
  </si>
  <si>
    <t>TAX PERIOD</t>
  </si>
  <si>
    <t>RATE 1</t>
  </si>
  <si>
    <t>RATE 2</t>
  </si>
  <si>
    <t>STANDARD 1 UNIT</t>
  </si>
  <si>
    <t>STANDARD 2 UNIT</t>
  </si>
  <si>
    <t>TAX</t>
  </si>
  <si>
    <t>PENSION</t>
  </si>
  <si>
    <t>NET</t>
  </si>
  <si>
    <t>1257L</t>
  </si>
  <si>
    <t>A</t>
  </si>
  <si>
    <t>HOLIDAY</t>
  </si>
  <si>
    <t>* proman less .03</t>
  </si>
  <si>
    <t>PAID</t>
  </si>
  <si>
    <t>tax %</t>
  </si>
  <si>
    <t>Gross Pay</t>
  </si>
  <si>
    <t>Employer Pension</t>
  </si>
  <si>
    <t>31/10/2023</t>
  </si>
  <si>
    <t>GAS</t>
  </si>
  <si>
    <t>ELECTRICITY</t>
  </si>
  <si>
    <t>PREVIOUS BALANCE</t>
  </si>
  <si>
    <t>Rent</t>
  </si>
  <si>
    <t>Light &amp; Gas</t>
  </si>
  <si>
    <t>Council Tax</t>
  </si>
  <si>
    <t>Transport</t>
  </si>
  <si>
    <t>Phone</t>
  </si>
  <si>
    <t>Family</t>
  </si>
  <si>
    <t>Saving</t>
  </si>
  <si>
    <t>Total</t>
  </si>
  <si>
    <t>Budget</t>
  </si>
  <si>
    <t>Allocation</t>
  </si>
  <si>
    <t>Feeding/upkeep</t>
  </si>
  <si>
    <t>nov</t>
  </si>
  <si>
    <t>Dec</t>
  </si>
  <si>
    <t>BT</t>
  </si>
  <si>
    <t>mums Refund</t>
  </si>
  <si>
    <t>3rd January</t>
  </si>
  <si>
    <t>30th</t>
  </si>
  <si>
    <t>k96</t>
  </si>
  <si>
    <t>33L</t>
  </si>
  <si>
    <t>3RD</t>
  </si>
  <si>
    <t>5TH</t>
  </si>
  <si>
    <t>January</t>
  </si>
  <si>
    <t>13th</t>
  </si>
  <si>
    <t>13th Top up</t>
  </si>
  <si>
    <t>17th Top up</t>
  </si>
  <si>
    <t>February</t>
  </si>
  <si>
    <t>22nd</t>
  </si>
  <si>
    <t>31st</t>
  </si>
  <si>
    <t>Evo</t>
  </si>
  <si>
    <t>Scottish</t>
  </si>
  <si>
    <t>5th February</t>
  </si>
  <si>
    <t>22nd February</t>
  </si>
  <si>
    <t>26th Feb</t>
  </si>
  <si>
    <t>March</t>
  </si>
  <si>
    <t>April</t>
  </si>
  <si>
    <t>29th Feb</t>
  </si>
  <si>
    <t>70 for gas</t>
  </si>
  <si>
    <t>60 electric</t>
  </si>
  <si>
    <t>18th March</t>
  </si>
  <si>
    <t>20 for gas</t>
  </si>
  <si>
    <t>COUNCIL TAX</t>
  </si>
  <si>
    <t>Tax Ref</t>
  </si>
  <si>
    <t>Online Key</t>
  </si>
  <si>
    <t>YPQYRJ6D2D</t>
  </si>
  <si>
    <t>100 Gas</t>
  </si>
  <si>
    <t>Water</t>
  </si>
  <si>
    <t>27th March</t>
  </si>
  <si>
    <t>May</t>
  </si>
  <si>
    <t>75 Electric</t>
  </si>
  <si>
    <t>30th April</t>
  </si>
  <si>
    <t>17th May</t>
  </si>
  <si>
    <t>June</t>
  </si>
  <si>
    <t>29th May</t>
  </si>
  <si>
    <t>30 Gas</t>
  </si>
  <si>
    <t>80 electric</t>
  </si>
  <si>
    <t>July</t>
  </si>
  <si>
    <t>3rd July</t>
  </si>
  <si>
    <t>60 Electric</t>
  </si>
  <si>
    <t>50 Gas</t>
  </si>
  <si>
    <t>August</t>
  </si>
  <si>
    <t>Sept</t>
  </si>
  <si>
    <t>2nd August</t>
  </si>
  <si>
    <t>20 Gas</t>
  </si>
  <si>
    <t>30th August</t>
  </si>
  <si>
    <t>13th sept</t>
  </si>
  <si>
    <t>17 Gas</t>
  </si>
  <si>
    <t>Oct</t>
  </si>
  <si>
    <t>Beacon CE School</t>
  </si>
  <si>
    <t>26th sept</t>
  </si>
  <si>
    <t>15 Gas</t>
  </si>
  <si>
    <t>15 Electric</t>
  </si>
  <si>
    <t>2nd October</t>
  </si>
  <si>
    <t>20 Electric</t>
  </si>
  <si>
    <t>13th October</t>
  </si>
  <si>
    <t>25 Electric</t>
  </si>
  <si>
    <t>Nov</t>
  </si>
  <si>
    <t>25th October</t>
  </si>
  <si>
    <t>18th October</t>
  </si>
  <si>
    <t>15Gas</t>
  </si>
  <si>
    <t>35 Electric</t>
  </si>
  <si>
    <t>3rd November</t>
  </si>
  <si>
    <t>40Electric</t>
  </si>
  <si>
    <t>30Electric</t>
  </si>
  <si>
    <t>21st November</t>
  </si>
  <si>
    <t>3rd December</t>
  </si>
  <si>
    <t>15Electric</t>
  </si>
  <si>
    <t>40Gas</t>
  </si>
  <si>
    <t>6th December</t>
  </si>
  <si>
    <t>19th December</t>
  </si>
  <si>
    <t>Jan</t>
  </si>
  <si>
    <t>Feb</t>
  </si>
  <si>
    <t>Mar</t>
  </si>
  <si>
    <t>Apr</t>
  </si>
  <si>
    <t>1st January</t>
  </si>
  <si>
    <t>11th January</t>
  </si>
  <si>
    <t>20Electric</t>
  </si>
  <si>
    <t>20Gas</t>
  </si>
  <si>
    <t>13th January</t>
  </si>
  <si>
    <t>14th</t>
  </si>
  <si>
    <t>17th January</t>
  </si>
  <si>
    <t>25Electric</t>
  </si>
  <si>
    <t>30th January</t>
  </si>
  <si>
    <t>11Febuary</t>
  </si>
  <si>
    <t>55Gas</t>
  </si>
  <si>
    <t>16Electric</t>
  </si>
  <si>
    <t>Nigeria funds</t>
  </si>
  <si>
    <t>MEDICAL</t>
  </si>
  <si>
    <t>50Gas</t>
  </si>
  <si>
    <t>50Electric</t>
  </si>
  <si>
    <t>charity</t>
  </si>
  <si>
    <t>25Gas</t>
  </si>
  <si>
    <t>30Gas</t>
  </si>
  <si>
    <t>hoping for 11th april</t>
  </si>
  <si>
    <t>UK Investing</t>
  </si>
  <si>
    <t>Training / barclays</t>
  </si>
  <si>
    <t>NEW PAY RATE AND TAX YEAR</t>
  </si>
  <si>
    <t>for 25th April</t>
  </si>
  <si>
    <t>22Gas</t>
  </si>
  <si>
    <t>for 9th May</t>
  </si>
  <si>
    <t>Tax</t>
  </si>
  <si>
    <t>Pension</t>
  </si>
  <si>
    <t>CT</t>
  </si>
  <si>
    <t>Charity</t>
  </si>
  <si>
    <t>upkeeps</t>
  </si>
  <si>
    <t>Internet</t>
  </si>
  <si>
    <t>Btax</t>
  </si>
  <si>
    <t>Gas/Elect</t>
  </si>
  <si>
    <t>child</t>
  </si>
  <si>
    <t>invest</t>
  </si>
  <si>
    <t>Save</t>
  </si>
  <si>
    <t>Date</t>
  </si>
  <si>
    <t>Shares</t>
  </si>
  <si>
    <t>Mutual Funds</t>
  </si>
  <si>
    <t>Savings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</si>
  <si>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</si>
  <si>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</si>
  <si>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</si>
  <si>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</si>
  <si>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</si>
  <si>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</si>
  <si>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</si>
  <si>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</si>
  <si>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Subtotal</t>
  </si>
  <si>
    <t>TOTAL</t>
  </si>
  <si>
    <t>AS AT :</t>
  </si>
  <si>
    <t>Monthly Goal</t>
  </si>
  <si>
    <t>35Electric</t>
  </si>
  <si>
    <t>for 23RD May</t>
  </si>
  <si>
    <t>For 6th June</t>
  </si>
  <si>
    <t>Holiday Top Up</t>
  </si>
  <si>
    <t>For 20th June</t>
  </si>
  <si>
    <t xml:space="preserve"> </t>
  </si>
  <si>
    <t>For 4th July</t>
  </si>
  <si>
    <t>For 18th July</t>
  </si>
  <si>
    <t>rent, shares, crypto</t>
  </si>
  <si>
    <t>visa renewal</t>
  </si>
  <si>
    <t>10Gas</t>
  </si>
  <si>
    <t>September</t>
  </si>
  <si>
    <t>October</t>
  </si>
  <si>
    <t>1st</t>
  </si>
  <si>
    <t>8th</t>
  </si>
  <si>
    <t>15th</t>
  </si>
  <si>
    <t>sent to Festus</t>
  </si>
  <si>
    <t>N1,000,000</t>
  </si>
  <si>
    <t>1st August</t>
  </si>
  <si>
    <t>8 Gas</t>
  </si>
  <si>
    <t>14th 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</si>
</sst>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yy;@"/>
    <numFmt numFmtId="165" formatCode="_-[$£-809]* #,##0.00_-;\-[$£-809]* #,##0.00_-;_-[$£-809]* &quot;-&quot;??_-;_-@_-"/>
    <numFmt numFmtId="166" formatCode="[$-F800]dddd\,\ mmmm\ dd\,\ yyyy"/>
    <numFmt numFmtId="167" formatCode="&quot;£&quot;#,##0.00"/>
    <numFmt numFmtId="168" formatCode="[$₦-466]\ #,##0.00"/>
    <numFmt numFmtId="169" formatCode="[$₦-469]\ 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1" fillId="3" borderId="0" xfId="0" applyFont="1" applyFill="1"/>
    <xf numFmtId="16" fontId="0" fillId="0" borderId="0" xfId="0" applyNumberFormat="1"/>
    <xf numFmtId="0" fontId="0" fillId="4" borderId="0" xfId="0" applyFill="1"/>
    <xf numFmtId="165" fontId="0" fillId="0" borderId="0" xfId="0" applyNumberFormat="1"/>
    <xf numFmtId="16" fontId="3" fillId="0" borderId="0" xfId="0" applyNumberFormat="1" applyFont="1"/>
    <xf numFmtId="0" fontId="4" fillId="0" borderId="0" xfId="0" applyFont="1"/>
    <xf numFmtId="164" fontId="0" fillId="5" borderId="0" xfId="0" applyNumberFormat="1" applyFill="1"/>
    <xf numFmtId="0" fontId="0" fillId="5" borderId="0" xfId="0" applyFill="1"/>
    <xf numFmtId="0" fontId="1" fillId="0" borderId="1" xfId="0" applyFont="1" applyBorder="1"/>
    <xf numFmtId="0" fontId="1" fillId="6" borderId="0" xfId="0" applyFont="1" applyFill="1"/>
    <xf numFmtId="0" fontId="1" fillId="6" borderId="1" xfId="0" applyFont="1" applyFill="1" applyBorder="1"/>
    <xf numFmtId="0" fontId="1" fillId="3" borderId="1" xfId="0" applyFont="1" applyFill="1" applyBorder="1"/>
    <xf numFmtId="0" fontId="1" fillId="2" borderId="0" xfId="0" applyFont="1" applyFill="1"/>
    <xf numFmtId="0" fontId="1" fillId="2" borderId="1" xfId="0" applyFont="1" applyFill="1" applyBorder="1"/>
    <xf numFmtId="14" fontId="1" fillId="0" borderId="0" xfId="0" applyNumberFormat="1" applyFont="1" applyFill="1"/>
    <xf numFmtId="0" fontId="1" fillId="0" borderId="0" xfId="0" applyFont="1" applyFill="1"/>
    <xf numFmtId="0" fontId="1" fillId="0" borderId="1" xfId="0" applyFont="1" applyFill="1" applyBorder="1"/>
    <xf numFmtId="16" fontId="1" fillId="6" borderId="0" xfId="0" applyNumberFormat="1" applyFont="1" applyFill="1"/>
    <xf numFmtId="16" fontId="1" fillId="3" borderId="0" xfId="0" applyNumberFormat="1" applyFont="1" applyFill="1"/>
    <xf numFmtId="16" fontId="1" fillId="2" borderId="0" xfId="0" applyNumberFormat="1" applyFont="1" applyFill="1"/>
    <xf numFmtId="0" fontId="5" fillId="0" borderId="0" xfId="0" applyFont="1"/>
    <xf numFmtId="16" fontId="1" fillId="5" borderId="0" xfId="0" applyNumberFormat="1" applyFont="1" applyFill="1"/>
    <xf numFmtId="0" fontId="1" fillId="5" borderId="0" xfId="0" applyFont="1" applyFill="1"/>
    <xf numFmtId="0" fontId="1" fillId="5" borderId="1" xfId="0" applyFont="1" applyFill="1" applyBorder="1"/>
    <xf numFmtId="0" fontId="1" fillId="7" borderId="0" xfId="0" applyFont="1" applyFill="1"/>
    <xf numFmtId="0" fontId="1" fillId="7" borderId="1" xfId="0" applyFont="1" applyFill="1" applyBorder="1"/>
    <xf numFmtId="16" fontId="1" fillId="7" borderId="0" xfId="0" applyNumberFormat="1" applyFont="1" applyFill="1"/>
    <xf numFmtId="166" fontId="1" fillId="0" borderId="0" xfId="0" applyNumberFormat="1" applyFont="1"/>
    <xf numFmtId="166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1" fillId="0" borderId="0" xfId="0" applyNumberFormat="1" applyFont="1"/>
    <xf numFmtId="167" fontId="0" fillId="0" borderId="0" xfId="0" applyNumberFormat="1"/>
    <xf numFmtId="168" fontId="1" fillId="0" borderId="0" xfId="0" applyNumberFormat="1" applyFont="1"/>
    <xf numFmtId="168" fontId="0" fillId="0" borderId="0" xfId="0" applyNumberFormat="1"/>
    <xf numFmtId="166" fontId="1" fillId="2" borderId="0" xfId="0" applyNumberFormat="1" applyFont="1" applyFill="1"/>
    <xf numFmtId="168" fontId="1" fillId="2" borderId="0" xfId="0" applyNumberFormat="1" applyFont="1" applyFill="1"/>
    <xf numFmtId="167" fontId="1" fillId="2" borderId="0" xfId="0" applyNumberFormat="1" applyFont="1" applyFill="1"/>
    <xf numFmtId="0" fontId="6" fillId="0" borderId="0" xfId="0" applyFont="1"/>
    <xf numFmtId="166" fontId="6" fillId="0" borderId="0" xfId="0" applyNumberFormat="1" applyFont="1"/>
    <xf numFmtId="168" fontId="1" fillId="2" borderId="2" xfId="0" applyNumberFormat="1" applyFont="1" applyFill="1" applyBorder="1"/>
    <xf numFmtId="167" fontId="1" fillId="2" borderId="2" xfId="0" applyNumberFormat="1" applyFont="1" applyFill="1" applyBorder="1"/>
    <xf numFmtId="169" fontId="1" fillId="2" borderId="0" xfId="0" applyNumberFormat="1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F8E0-106B-4DF9-806F-B8EEFB942E36}">
  <dimension ref="A1:T135"/>
  <sheetViews>
    <sheetView workbookViewId="0">
      <pane ySplit="1" topLeftCell="A91" activePane="bottomLeft" state="frozen"/>
      <selection pane="bottomLeft" activeCell="L120" sqref="L120"/>
    </sheetView>
  </sheetViews>
  <sheetFormatPr defaultRowHeight="15" x14ac:dyDescent="0.25"/>
  <cols>
    <col min="1" max="1" width="11.42578125" style="1" customWidth="1"/>
    <col min="2" max="2" width="6.7109375" customWidth="1"/>
    <col min="3" max="3" width="3" bestFit="1" customWidth="1"/>
    <col min="4" max="4" width="7.42578125" customWidth="1"/>
    <col min="5" max="5" width="10.7109375" customWidth="1"/>
    <col min="6" max="6" width="10.42578125" customWidth="1"/>
    <col min="7" max="8" width="6.85546875" bestFit="1" customWidth="1"/>
    <col min="9" max="9" width="9.42578125" customWidth="1"/>
    <col min="10" max="10" width="11.28515625" customWidth="1"/>
    <col min="11" max="11" width="7.85546875" customWidth="1"/>
    <col min="12" max="12" width="7" customWidth="1"/>
    <col min="13" max="13" width="9" bestFit="1" customWidth="1"/>
    <col min="14" max="14" width="9.7109375" customWidth="1"/>
    <col min="15" max="15" width="8.42578125" customWidth="1"/>
    <col min="17" max="17" width="8.85546875" bestFit="1" customWidth="1"/>
  </cols>
  <sheetData>
    <row r="1" spans="1:18" ht="45" x14ac:dyDescent="0.25">
      <c r="A1" s="2" t="s">
        <v>0</v>
      </c>
      <c r="B1" s="4" t="s">
        <v>1</v>
      </c>
      <c r="C1" s="3" t="s">
        <v>2</v>
      </c>
      <c r="D1" s="4" t="s">
        <v>3</v>
      </c>
      <c r="E1" s="4" t="s">
        <v>6</v>
      </c>
      <c r="F1" s="4" t="s">
        <v>7</v>
      </c>
      <c r="G1" s="3" t="s">
        <v>4</v>
      </c>
      <c r="H1" s="3" t="s">
        <v>5</v>
      </c>
      <c r="I1" s="4" t="s">
        <v>172</v>
      </c>
      <c r="J1" s="4" t="s">
        <v>17</v>
      </c>
      <c r="K1" s="3" t="s">
        <v>8</v>
      </c>
      <c r="L1" s="3" t="s">
        <v>2</v>
      </c>
      <c r="M1" s="3" t="s">
        <v>9</v>
      </c>
      <c r="N1" s="4" t="s">
        <v>18</v>
      </c>
      <c r="O1" s="3" t="s">
        <v>10</v>
      </c>
      <c r="P1" s="3" t="s">
        <v>16</v>
      </c>
      <c r="Q1" s="3" t="s">
        <v>13</v>
      </c>
    </row>
    <row r="2" spans="1:18" x14ac:dyDescent="0.25">
      <c r="A2" s="1">
        <v>45065</v>
      </c>
      <c r="B2" t="s">
        <v>11</v>
      </c>
      <c r="C2" t="s">
        <v>12</v>
      </c>
      <c r="D2">
        <v>7</v>
      </c>
      <c r="E2">
        <v>40</v>
      </c>
      <c r="F2">
        <v>1.5</v>
      </c>
      <c r="G2">
        <v>13.87</v>
      </c>
      <c r="H2">
        <v>19.440000000000001</v>
      </c>
      <c r="J2">
        <f t="shared" ref="J2:J33" si="0">(E2*G2)+(F2*H2)</f>
        <v>583.95999999999992</v>
      </c>
      <c r="L2">
        <v>41.03</v>
      </c>
      <c r="O2">
        <f t="shared" ref="O2:O33" si="1">(E2*G2)+(F2*H2)-K2-L2-M2</f>
        <v>542.92999999999995</v>
      </c>
      <c r="P2">
        <f>K2/J2*100</f>
        <v>0</v>
      </c>
      <c r="Q2">
        <v>5.01</v>
      </c>
    </row>
    <row r="3" spans="1:18" x14ac:dyDescent="0.25">
      <c r="A3" s="1">
        <v>45072</v>
      </c>
      <c r="B3" t="s">
        <v>11</v>
      </c>
      <c r="C3" t="s">
        <v>12</v>
      </c>
      <c r="D3">
        <v>8</v>
      </c>
      <c r="E3">
        <v>39</v>
      </c>
      <c r="G3">
        <v>13.87</v>
      </c>
      <c r="H3">
        <v>19.440000000000001</v>
      </c>
      <c r="J3">
        <f t="shared" si="0"/>
        <v>540.92999999999995</v>
      </c>
      <c r="L3">
        <v>35.869999999999997</v>
      </c>
      <c r="O3">
        <f t="shared" si="1"/>
        <v>505.05999999999995</v>
      </c>
      <c r="P3">
        <f t="shared" ref="P3:P35" si="2">K3/J3*100</f>
        <v>0</v>
      </c>
      <c r="Q3">
        <v>4.71</v>
      </c>
    </row>
    <row r="4" spans="1:18" x14ac:dyDescent="0.25">
      <c r="A4" s="1">
        <v>45079</v>
      </c>
      <c r="B4" t="s">
        <v>11</v>
      </c>
      <c r="C4" t="s">
        <v>12</v>
      </c>
      <c r="D4">
        <v>9</v>
      </c>
      <c r="E4">
        <v>40</v>
      </c>
      <c r="F4">
        <v>8.25</v>
      </c>
      <c r="G4">
        <v>13.87</v>
      </c>
      <c r="H4">
        <v>19.440000000000001</v>
      </c>
      <c r="J4">
        <f t="shared" si="0"/>
        <v>715.18</v>
      </c>
      <c r="L4">
        <v>56.78</v>
      </c>
      <c r="O4">
        <f t="shared" si="1"/>
        <v>658.4</v>
      </c>
      <c r="P4">
        <f t="shared" si="2"/>
        <v>0</v>
      </c>
      <c r="Q4">
        <v>5.83</v>
      </c>
    </row>
    <row r="5" spans="1:18" x14ac:dyDescent="0.25">
      <c r="A5" s="1">
        <v>45086</v>
      </c>
      <c r="B5" t="s">
        <v>11</v>
      </c>
      <c r="C5" t="s">
        <v>12</v>
      </c>
      <c r="D5">
        <v>10</v>
      </c>
      <c r="E5">
        <v>40</v>
      </c>
      <c r="F5">
        <v>5</v>
      </c>
      <c r="G5">
        <v>13.87</v>
      </c>
      <c r="H5">
        <v>19.440000000000001</v>
      </c>
      <c r="J5">
        <f t="shared" si="0"/>
        <v>652</v>
      </c>
      <c r="K5">
        <v>14.4</v>
      </c>
      <c r="L5">
        <v>49.2</v>
      </c>
      <c r="O5">
        <f t="shared" si="1"/>
        <v>588.4</v>
      </c>
      <c r="P5">
        <f t="shared" si="2"/>
        <v>2.2085889570552149</v>
      </c>
      <c r="Q5">
        <v>5.44</v>
      </c>
    </row>
    <row r="6" spans="1:18" x14ac:dyDescent="0.25">
      <c r="A6" s="1">
        <v>45093</v>
      </c>
      <c r="B6" t="s">
        <v>11</v>
      </c>
      <c r="C6" t="s">
        <v>12</v>
      </c>
      <c r="D6">
        <v>11</v>
      </c>
      <c r="E6">
        <v>38.25</v>
      </c>
      <c r="G6">
        <v>13.87</v>
      </c>
      <c r="H6">
        <v>19.440000000000001</v>
      </c>
      <c r="J6">
        <f t="shared" si="0"/>
        <v>530.52749999999992</v>
      </c>
      <c r="K6">
        <v>57.8</v>
      </c>
      <c r="L6">
        <v>34.619999999999997</v>
      </c>
      <c r="O6">
        <f t="shared" si="1"/>
        <v>438.1074999999999</v>
      </c>
      <c r="P6">
        <f t="shared" si="2"/>
        <v>10.894816951053434</v>
      </c>
      <c r="Q6">
        <v>4.62</v>
      </c>
    </row>
    <row r="7" spans="1:18" x14ac:dyDescent="0.25">
      <c r="A7" s="1">
        <v>45100</v>
      </c>
      <c r="B7" t="s">
        <v>11</v>
      </c>
      <c r="C7" t="s">
        <v>12</v>
      </c>
      <c r="D7">
        <v>12</v>
      </c>
      <c r="E7">
        <v>40</v>
      </c>
      <c r="F7">
        <v>4.75</v>
      </c>
      <c r="G7">
        <v>13.87</v>
      </c>
      <c r="H7">
        <v>19.440000000000001</v>
      </c>
      <c r="J7">
        <f t="shared" si="0"/>
        <v>647.14</v>
      </c>
      <c r="K7">
        <v>81</v>
      </c>
      <c r="L7">
        <v>48.62</v>
      </c>
      <c r="O7">
        <f t="shared" si="1"/>
        <v>517.52</v>
      </c>
      <c r="P7">
        <f t="shared" si="2"/>
        <v>12.516611552368884</v>
      </c>
      <c r="Q7">
        <v>5.41</v>
      </c>
    </row>
    <row r="8" spans="1:18" x14ac:dyDescent="0.25">
      <c r="A8" s="1">
        <v>45107</v>
      </c>
      <c r="B8" t="s">
        <v>11</v>
      </c>
      <c r="C8" t="s">
        <v>12</v>
      </c>
      <c r="D8">
        <v>13</v>
      </c>
      <c r="E8">
        <v>40</v>
      </c>
      <c r="F8">
        <v>0.25</v>
      </c>
      <c r="G8">
        <v>13.87</v>
      </c>
      <c r="H8">
        <v>19.440000000000001</v>
      </c>
      <c r="J8">
        <f t="shared" si="0"/>
        <v>559.66</v>
      </c>
      <c r="K8">
        <v>63.6</v>
      </c>
      <c r="L8">
        <v>38.119999999999997</v>
      </c>
      <c r="O8">
        <f t="shared" si="1"/>
        <v>457.93999999999994</v>
      </c>
      <c r="P8">
        <f t="shared" si="2"/>
        <v>11.364042454347283</v>
      </c>
      <c r="Q8">
        <v>4.8600000000000003</v>
      </c>
    </row>
    <row r="9" spans="1:18" x14ac:dyDescent="0.25">
      <c r="A9" s="1">
        <v>45114</v>
      </c>
      <c r="B9" t="s">
        <v>11</v>
      </c>
      <c r="C9" t="s">
        <v>12</v>
      </c>
      <c r="D9">
        <v>14</v>
      </c>
      <c r="E9">
        <v>37.5</v>
      </c>
      <c r="G9">
        <v>13.87</v>
      </c>
      <c r="H9">
        <v>19.440000000000001</v>
      </c>
      <c r="J9">
        <f t="shared" si="0"/>
        <v>520.125</v>
      </c>
      <c r="K9">
        <v>55.6</v>
      </c>
      <c r="L9">
        <v>33.369999999999997</v>
      </c>
      <c r="O9">
        <f t="shared" si="1"/>
        <v>431.15499999999997</v>
      </c>
      <c r="P9">
        <f t="shared" si="2"/>
        <v>10.689738043739485</v>
      </c>
      <c r="Q9">
        <v>4.53</v>
      </c>
    </row>
    <row r="10" spans="1:18" x14ac:dyDescent="0.25">
      <c r="A10" s="1">
        <v>45121</v>
      </c>
      <c r="B10" t="s">
        <v>11</v>
      </c>
      <c r="C10" t="s">
        <v>12</v>
      </c>
      <c r="D10">
        <v>15</v>
      </c>
      <c r="E10">
        <v>40</v>
      </c>
      <c r="F10">
        <v>6.75</v>
      </c>
      <c r="G10">
        <v>13.87</v>
      </c>
      <c r="H10">
        <v>19.440000000000001</v>
      </c>
      <c r="J10">
        <f t="shared" si="0"/>
        <v>686.02</v>
      </c>
      <c r="K10">
        <v>88.8</v>
      </c>
      <c r="L10">
        <v>53.28</v>
      </c>
      <c r="O10">
        <f t="shared" si="1"/>
        <v>543.94000000000005</v>
      </c>
      <c r="P10">
        <f t="shared" si="2"/>
        <v>12.944229031223578</v>
      </c>
      <c r="Q10">
        <v>5.65</v>
      </c>
      <c r="R10" t="s">
        <v>14</v>
      </c>
    </row>
    <row r="11" spans="1:18" x14ac:dyDescent="0.25">
      <c r="A11" s="1">
        <v>45128</v>
      </c>
      <c r="B11" t="s">
        <v>11</v>
      </c>
      <c r="C11" t="s">
        <v>12</v>
      </c>
      <c r="D11">
        <v>16</v>
      </c>
      <c r="E11">
        <v>38</v>
      </c>
      <c r="G11">
        <v>13.87</v>
      </c>
      <c r="H11">
        <v>19.440000000000001</v>
      </c>
      <c r="J11">
        <f t="shared" si="0"/>
        <v>527.05999999999995</v>
      </c>
      <c r="K11">
        <v>57</v>
      </c>
      <c r="L11">
        <v>34.21</v>
      </c>
      <c r="O11">
        <f t="shared" si="1"/>
        <v>435.84999999999997</v>
      </c>
      <c r="P11">
        <f t="shared" si="2"/>
        <v>10.814708002883924</v>
      </c>
      <c r="Q11">
        <v>4.59</v>
      </c>
    </row>
    <row r="12" spans="1:18" x14ac:dyDescent="0.25">
      <c r="A12" s="1">
        <v>45135</v>
      </c>
      <c r="B12" t="s">
        <v>11</v>
      </c>
      <c r="C12" t="s">
        <v>12</v>
      </c>
      <c r="D12">
        <v>17</v>
      </c>
      <c r="E12">
        <v>37.5</v>
      </c>
      <c r="G12">
        <v>13.87</v>
      </c>
      <c r="H12">
        <v>19.440000000000001</v>
      </c>
      <c r="J12">
        <f t="shared" si="0"/>
        <v>520.125</v>
      </c>
      <c r="K12">
        <v>55.8</v>
      </c>
      <c r="L12">
        <v>33.369999999999997</v>
      </c>
      <c r="O12">
        <f t="shared" si="1"/>
        <v>430.95499999999998</v>
      </c>
      <c r="P12">
        <f t="shared" si="2"/>
        <v>10.72819033886085</v>
      </c>
      <c r="Q12">
        <v>4.53</v>
      </c>
    </row>
    <row r="13" spans="1:18" x14ac:dyDescent="0.25">
      <c r="A13" s="1">
        <v>45142</v>
      </c>
      <c r="B13" t="s">
        <v>11</v>
      </c>
      <c r="C13" t="s">
        <v>12</v>
      </c>
      <c r="D13">
        <v>18</v>
      </c>
      <c r="E13">
        <v>37.5</v>
      </c>
      <c r="G13">
        <v>13.87</v>
      </c>
      <c r="H13">
        <v>19.440000000000001</v>
      </c>
      <c r="J13">
        <f t="shared" si="0"/>
        <v>520.125</v>
      </c>
      <c r="K13">
        <v>55.6</v>
      </c>
      <c r="L13">
        <v>33.369999999999997</v>
      </c>
      <c r="O13">
        <f t="shared" si="1"/>
        <v>431.15499999999997</v>
      </c>
      <c r="P13">
        <f t="shared" si="2"/>
        <v>10.689738043739485</v>
      </c>
      <c r="Q13">
        <v>4.53</v>
      </c>
    </row>
    <row r="14" spans="1:18" x14ac:dyDescent="0.25">
      <c r="A14" s="1">
        <v>45149</v>
      </c>
      <c r="B14" t="s">
        <v>11</v>
      </c>
      <c r="C14" t="s">
        <v>12</v>
      </c>
      <c r="D14">
        <v>19</v>
      </c>
      <c r="E14">
        <v>38</v>
      </c>
      <c r="G14">
        <v>13.87</v>
      </c>
      <c r="H14">
        <v>19.440000000000001</v>
      </c>
      <c r="J14">
        <f t="shared" si="0"/>
        <v>527.05999999999995</v>
      </c>
      <c r="K14">
        <v>57</v>
      </c>
      <c r="L14">
        <v>34.21</v>
      </c>
      <c r="O14">
        <f t="shared" si="1"/>
        <v>435.84999999999997</v>
      </c>
      <c r="P14">
        <f t="shared" si="2"/>
        <v>10.814708002883924</v>
      </c>
      <c r="Q14">
        <v>4.59</v>
      </c>
    </row>
    <row r="15" spans="1:18" x14ac:dyDescent="0.25">
      <c r="A15" s="1">
        <v>45156</v>
      </c>
      <c r="B15" t="s">
        <v>11</v>
      </c>
      <c r="C15" t="s">
        <v>12</v>
      </c>
      <c r="D15">
        <v>20</v>
      </c>
      <c r="E15">
        <v>38.5</v>
      </c>
      <c r="G15">
        <v>13.87</v>
      </c>
      <c r="H15">
        <v>19.440000000000001</v>
      </c>
      <c r="J15">
        <f t="shared" si="0"/>
        <v>533.995</v>
      </c>
      <c r="K15">
        <v>58.4</v>
      </c>
      <c r="L15">
        <v>35.04</v>
      </c>
      <c r="M15" s="5">
        <v>16.559999999999999</v>
      </c>
      <c r="N15" s="5">
        <v>12.42</v>
      </c>
      <c r="O15">
        <f t="shared" si="1"/>
        <v>423.995</v>
      </c>
      <c r="P15">
        <f t="shared" si="2"/>
        <v>10.936431989063568</v>
      </c>
      <c r="Q15">
        <v>4.6500000000000004</v>
      </c>
    </row>
    <row r="16" spans="1:18" x14ac:dyDescent="0.25">
      <c r="A16" s="1">
        <v>45163</v>
      </c>
      <c r="B16" t="s">
        <v>11</v>
      </c>
      <c r="C16" t="s">
        <v>12</v>
      </c>
      <c r="D16">
        <v>21</v>
      </c>
      <c r="E16">
        <v>37.5</v>
      </c>
      <c r="G16">
        <v>13.87</v>
      </c>
      <c r="H16">
        <v>19.440000000000001</v>
      </c>
      <c r="J16">
        <f t="shared" si="0"/>
        <v>520.125</v>
      </c>
      <c r="K16">
        <v>55.6</v>
      </c>
      <c r="L16">
        <v>33.369999999999997</v>
      </c>
      <c r="M16" s="5">
        <v>16.010000000000002</v>
      </c>
      <c r="N16" s="5">
        <v>12</v>
      </c>
      <c r="O16">
        <f t="shared" si="1"/>
        <v>415.14499999999998</v>
      </c>
      <c r="P16">
        <f t="shared" si="2"/>
        <v>10.689738043739485</v>
      </c>
      <c r="Q16">
        <v>4.53</v>
      </c>
    </row>
    <row r="17" spans="1:17" x14ac:dyDescent="0.25">
      <c r="A17" s="1">
        <v>45170</v>
      </c>
      <c r="B17" t="s">
        <v>11</v>
      </c>
      <c r="C17" t="s">
        <v>12</v>
      </c>
      <c r="D17">
        <v>22</v>
      </c>
      <c r="E17">
        <v>37.5</v>
      </c>
      <c r="G17">
        <v>13.87</v>
      </c>
      <c r="H17">
        <v>19.440000000000001</v>
      </c>
      <c r="J17">
        <f t="shared" si="0"/>
        <v>520.125</v>
      </c>
      <c r="K17">
        <v>55.6</v>
      </c>
      <c r="L17">
        <v>33.369999999999997</v>
      </c>
      <c r="M17" s="5">
        <v>16.010000000000002</v>
      </c>
      <c r="N17" s="5">
        <v>12</v>
      </c>
      <c r="O17">
        <f t="shared" si="1"/>
        <v>415.14499999999998</v>
      </c>
      <c r="P17">
        <f t="shared" si="2"/>
        <v>10.689738043739485</v>
      </c>
      <c r="Q17">
        <v>4.53</v>
      </c>
    </row>
    <row r="18" spans="1:17" x14ac:dyDescent="0.25">
      <c r="A18" s="1">
        <v>45177</v>
      </c>
      <c r="B18" t="s">
        <v>11</v>
      </c>
      <c r="C18" t="s">
        <v>12</v>
      </c>
      <c r="D18">
        <v>23</v>
      </c>
      <c r="E18">
        <v>37.5</v>
      </c>
      <c r="G18">
        <v>13.87</v>
      </c>
      <c r="H18">
        <v>19.440000000000001</v>
      </c>
      <c r="J18">
        <f t="shared" si="0"/>
        <v>520.125</v>
      </c>
      <c r="K18">
        <v>55.8</v>
      </c>
      <c r="L18">
        <v>33.369999999999997</v>
      </c>
      <c r="M18" s="5">
        <v>16.010000000000002</v>
      </c>
      <c r="N18" s="5">
        <v>12</v>
      </c>
      <c r="O18">
        <f t="shared" si="1"/>
        <v>414.94499999999999</v>
      </c>
      <c r="P18">
        <f t="shared" si="2"/>
        <v>10.72819033886085</v>
      </c>
      <c r="Q18">
        <v>4.53</v>
      </c>
    </row>
    <row r="19" spans="1:17" x14ac:dyDescent="0.25">
      <c r="A19" s="1">
        <v>45184</v>
      </c>
      <c r="B19" t="s">
        <v>11</v>
      </c>
      <c r="C19" t="s">
        <v>12</v>
      </c>
      <c r="D19">
        <v>24</v>
      </c>
      <c r="E19">
        <v>37.5</v>
      </c>
      <c r="G19">
        <v>13.87</v>
      </c>
      <c r="H19">
        <v>19.440000000000001</v>
      </c>
      <c r="J19">
        <f t="shared" si="0"/>
        <v>520.125</v>
      </c>
      <c r="K19">
        <v>55.6</v>
      </c>
      <c r="L19">
        <v>33.369999999999997</v>
      </c>
      <c r="M19" s="6">
        <v>16.010000000000002</v>
      </c>
      <c r="N19" s="6">
        <v>12</v>
      </c>
      <c r="O19">
        <f t="shared" si="1"/>
        <v>415.14499999999998</v>
      </c>
      <c r="P19">
        <f t="shared" si="2"/>
        <v>10.689738043739485</v>
      </c>
      <c r="Q19">
        <v>4.53</v>
      </c>
    </row>
    <row r="20" spans="1:17" x14ac:dyDescent="0.25">
      <c r="A20" s="1">
        <v>45191</v>
      </c>
      <c r="B20" t="s">
        <v>11</v>
      </c>
      <c r="C20" t="s">
        <v>12</v>
      </c>
      <c r="D20">
        <v>25</v>
      </c>
      <c r="E20">
        <v>37.25</v>
      </c>
      <c r="G20">
        <v>13.87</v>
      </c>
      <c r="H20">
        <v>19.440000000000001</v>
      </c>
      <c r="J20">
        <f t="shared" si="0"/>
        <v>516.65750000000003</v>
      </c>
      <c r="K20">
        <v>55</v>
      </c>
      <c r="L20">
        <v>32.96</v>
      </c>
      <c r="M20" s="6">
        <v>15.86</v>
      </c>
      <c r="N20" s="6">
        <v>11.9</v>
      </c>
      <c r="O20">
        <f t="shared" si="1"/>
        <v>412.83750000000003</v>
      </c>
      <c r="P20">
        <f t="shared" si="2"/>
        <v>10.645350159438312</v>
      </c>
      <c r="Q20">
        <v>4.5</v>
      </c>
    </row>
    <row r="21" spans="1:17" x14ac:dyDescent="0.25">
      <c r="A21" s="1">
        <v>45198</v>
      </c>
      <c r="B21" t="s">
        <v>11</v>
      </c>
      <c r="C21" t="s">
        <v>12</v>
      </c>
      <c r="D21">
        <v>26</v>
      </c>
      <c r="E21">
        <v>40</v>
      </c>
      <c r="F21">
        <v>1.75</v>
      </c>
      <c r="G21">
        <v>13.87</v>
      </c>
      <c r="H21">
        <v>19.440000000000001</v>
      </c>
      <c r="J21">
        <f t="shared" si="0"/>
        <v>588.81999999999994</v>
      </c>
      <c r="K21">
        <v>69.400000000000006</v>
      </c>
      <c r="L21">
        <v>41.62</v>
      </c>
      <c r="M21" s="6">
        <v>18.75</v>
      </c>
      <c r="N21" s="6">
        <v>14.06</v>
      </c>
      <c r="O21">
        <f t="shared" si="1"/>
        <v>459.04999999999995</v>
      </c>
      <c r="P21">
        <f t="shared" si="2"/>
        <v>11.786284433273329</v>
      </c>
      <c r="Q21">
        <v>5.04</v>
      </c>
    </row>
    <row r="22" spans="1:17" x14ac:dyDescent="0.25">
      <c r="A22" s="1">
        <v>45205</v>
      </c>
      <c r="B22" t="s">
        <v>11</v>
      </c>
      <c r="C22" t="s">
        <v>12</v>
      </c>
      <c r="D22">
        <v>27</v>
      </c>
      <c r="E22">
        <v>40</v>
      </c>
      <c r="F22">
        <v>6</v>
      </c>
      <c r="G22">
        <v>13.87</v>
      </c>
      <c r="H22">
        <v>19.440000000000001</v>
      </c>
      <c r="J22">
        <f t="shared" si="0"/>
        <v>671.43999999999994</v>
      </c>
      <c r="K22">
        <v>85.8</v>
      </c>
      <c r="L22">
        <v>51.53</v>
      </c>
      <c r="M22" s="6">
        <v>22.06</v>
      </c>
      <c r="N22" s="6">
        <v>16.54</v>
      </c>
      <c r="O22">
        <f t="shared" si="1"/>
        <v>512.05000000000007</v>
      </c>
      <c r="P22">
        <f t="shared" si="2"/>
        <v>12.778505897771952</v>
      </c>
      <c r="Q22">
        <v>5.56</v>
      </c>
    </row>
    <row r="23" spans="1:17" s="3" customFormat="1" x14ac:dyDescent="0.25">
      <c r="A23" s="2">
        <v>45212</v>
      </c>
      <c r="B23" s="3" t="s">
        <v>11</v>
      </c>
      <c r="C23" s="3" t="s">
        <v>12</v>
      </c>
      <c r="E23" s="3">
        <v>102.14</v>
      </c>
      <c r="G23" s="3">
        <v>14.1</v>
      </c>
      <c r="J23">
        <f t="shared" si="0"/>
        <v>1440.174</v>
      </c>
      <c r="K23" s="3">
        <v>239.6</v>
      </c>
      <c r="L23" s="3">
        <v>96.46</v>
      </c>
      <c r="M23" s="7">
        <v>33.880000000000003</v>
      </c>
      <c r="N23" s="7">
        <v>25.41</v>
      </c>
      <c r="O23" s="3">
        <f t="shared" si="1"/>
        <v>1070.2339999999999</v>
      </c>
      <c r="P23">
        <f t="shared" si="2"/>
        <v>16.636878599391462</v>
      </c>
      <c r="Q23" s="3" t="s">
        <v>15</v>
      </c>
    </row>
    <row r="24" spans="1:17" x14ac:dyDescent="0.25">
      <c r="A24" s="1">
        <v>45212</v>
      </c>
      <c r="B24" t="s">
        <v>11</v>
      </c>
      <c r="C24" t="s">
        <v>12</v>
      </c>
      <c r="D24">
        <v>28</v>
      </c>
      <c r="E24">
        <v>40</v>
      </c>
      <c r="F24">
        <v>3</v>
      </c>
      <c r="G24">
        <v>13.87</v>
      </c>
      <c r="H24">
        <v>20.81</v>
      </c>
      <c r="J24">
        <f t="shared" si="0"/>
        <v>617.2299999999999</v>
      </c>
      <c r="L24">
        <v>45.03</v>
      </c>
      <c r="O24">
        <f t="shared" si="1"/>
        <v>572.19999999999993</v>
      </c>
      <c r="P24">
        <f t="shared" si="2"/>
        <v>0</v>
      </c>
      <c r="Q24">
        <v>4.04</v>
      </c>
    </row>
    <row r="25" spans="1:17" x14ac:dyDescent="0.25">
      <c r="A25" s="1">
        <v>45219</v>
      </c>
      <c r="B25" t="s">
        <v>40</v>
      </c>
      <c r="C25" t="s">
        <v>12</v>
      </c>
      <c r="D25">
        <v>29</v>
      </c>
      <c r="E25">
        <v>40</v>
      </c>
      <c r="F25">
        <v>16.5</v>
      </c>
      <c r="G25">
        <v>13.87</v>
      </c>
      <c r="H25">
        <v>20.81</v>
      </c>
      <c r="J25">
        <f t="shared" si="0"/>
        <v>898.16499999999996</v>
      </c>
      <c r="K25">
        <v>221.4</v>
      </c>
      <c r="L25">
        <v>78.739999999999995</v>
      </c>
      <c r="O25">
        <f t="shared" si="1"/>
        <v>598.02499999999998</v>
      </c>
      <c r="P25">
        <f t="shared" si="2"/>
        <v>24.650259139467696</v>
      </c>
      <c r="Q25">
        <v>8.08</v>
      </c>
    </row>
    <row r="26" spans="1:17" x14ac:dyDescent="0.25">
      <c r="A26" s="1">
        <v>45226</v>
      </c>
      <c r="B26" t="s">
        <v>41</v>
      </c>
      <c r="C26" t="s">
        <v>12</v>
      </c>
      <c r="D26">
        <v>30</v>
      </c>
      <c r="E26">
        <v>40</v>
      </c>
      <c r="F26">
        <v>12.01</v>
      </c>
      <c r="G26">
        <v>13.87</v>
      </c>
      <c r="H26">
        <v>20.81</v>
      </c>
      <c r="J26">
        <f t="shared" si="0"/>
        <v>804.72809999999993</v>
      </c>
      <c r="K26">
        <v>157.80000000000001</v>
      </c>
      <c r="L26">
        <v>67.53</v>
      </c>
      <c r="M26" s="9">
        <v>40.24</v>
      </c>
      <c r="O26">
        <f t="shared" si="1"/>
        <v>539.15809999999988</v>
      </c>
      <c r="P26">
        <f t="shared" si="2"/>
        <v>19.6091077222232</v>
      </c>
      <c r="Q26">
        <v>12.12</v>
      </c>
    </row>
    <row r="27" spans="1:17" x14ac:dyDescent="0.25">
      <c r="A27" s="1">
        <v>45233</v>
      </c>
      <c r="B27" t="s">
        <v>41</v>
      </c>
      <c r="C27" t="s">
        <v>12</v>
      </c>
      <c r="D27">
        <v>31</v>
      </c>
      <c r="E27">
        <v>40</v>
      </c>
      <c r="F27">
        <v>10.41</v>
      </c>
      <c r="G27">
        <v>13.87</v>
      </c>
      <c r="H27">
        <v>20.81</v>
      </c>
      <c r="J27">
        <f t="shared" si="0"/>
        <v>771.43209999999999</v>
      </c>
      <c r="K27">
        <v>145.4</v>
      </c>
      <c r="L27">
        <v>63.53</v>
      </c>
      <c r="M27" s="9">
        <v>38.57</v>
      </c>
      <c r="O27">
        <f t="shared" si="1"/>
        <v>523.93209999999999</v>
      </c>
      <c r="P27">
        <f t="shared" si="2"/>
        <v>18.848061935716704</v>
      </c>
      <c r="Q27">
        <v>16.16</v>
      </c>
    </row>
    <row r="28" spans="1:17" x14ac:dyDescent="0.25">
      <c r="A28" s="1">
        <v>45240</v>
      </c>
      <c r="B28" t="s">
        <v>41</v>
      </c>
      <c r="C28" t="s">
        <v>12</v>
      </c>
      <c r="D28">
        <v>32</v>
      </c>
      <c r="E28">
        <v>40</v>
      </c>
      <c r="F28">
        <v>19.89</v>
      </c>
      <c r="G28">
        <v>13.87</v>
      </c>
      <c r="H28">
        <v>20.81</v>
      </c>
      <c r="J28">
        <f t="shared" si="0"/>
        <v>968.71089999999992</v>
      </c>
      <c r="K28">
        <v>220.2</v>
      </c>
      <c r="L28">
        <v>87.03</v>
      </c>
      <c r="M28" s="9">
        <v>48.44</v>
      </c>
      <c r="O28">
        <f t="shared" si="1"/>
        <v>613.04089999999997</v>
      </c>
      <c r="P28">
        <f t="shared" si="2"/>
        <v>22.731240042823924</v>
      </c>
      <c r="Q28">
        <v>20.2</v>
      </c>
    </row>
    <row r="29" spans="1:17" x14ac:dyDescent="0.25">
      <c r="A29" s="1">
        <v>45247</v>
      </c>
      <c r="B29" t="s">
        <v>41</v>
      </c>
      <c r="C29" t="s">
        <v>12</v>
      </c>
      <c r="D29">
        <v>33</v>
      </c>
      <c r="E29">
        <v>40</v>
      </c>
      <c r="F29">
        <v>11.59</v>
      </c>
      <c r="G29">
        <v>13.87</v>
      </c>
      <c r="H29">
        <v>20.81</v>
      </c>
      <c r="J29">
        <f t="shared" si="0"/>
        <v>795.98789999999997</v>
      </c>
      <c r="K29">
        <v>154.6</v>
      </c>
      <c r="L29">
        <v>66.48</v>
      </c>
      <c r="M29" s="9">
        <v>39.799999999999997</v>
      </c>
      <c r="O29">
        <f t="shared" si="1"/>
        <v>535.10789999999997</v>
      </c>
      <c r="P29">
        <f t="shared" si="2"/>
        <v>19.422405792851876</v>
      </c>
      <c r="Q29">
        <v>24.24</v>
      </c>
    </row>
    <row r="30" spans="1:17" x14ac:dyDescent="0.25">
      <c r="A30" s="1">
        <v>45254</v>
      </c>
      <c r="B30" t="s">
        <v>41</v>
      </c>
      <c r="C30" t="s">
        <v>12</v>
      </c>
      <c r="D30">
        <v>34</v>
      </c>
      <c r="E30">
        <v>40</v>
      </c>
      <c r="F30">
        <v>2.88</v>
      </c>
      <c r="G30">
        <v>13.87</v>
      </c>
      <c r="H30">
        <v>20.81</v>
      </c>
      <c r="J30">
        <f t="shared" si="0"/>
        <v>614.7328</v>
      </c>
      <c r="K30">
        <v>115.4</v>
      </c>
      <c r="L30">
        <v>44.73</v>
      </c>
      <c r="M30" s="9">
        <v>30.74</v>
      </c>
      <c r="O30">
        <f t="shared" si="1"/>
        <v>423.86279999999999</v>
      </c>
      <c r="P30">
        <f t="shared" si="2"/>
        <v>18.772383708824389</v>
      </c>
      <c r="Q30">
        <v>28.28</v>
      </c>
    </row>
    <row r="31" spans="1:17" x14ac:dyDescent="0.25">
      <c r="A31" s="1">
        <v>45261</v>
      </c>
      <c r="B31" t="s">
        <v>41</v>
      </c>
      <c r="C31" t="s">
        <v>12</v>
      </c>
      <c r="D31">
        <v>35</v>
      </c>
      <c r="E31">
        <v>40</v>
      </c>
      <c r="F31">
        <v>11.21</v>
      </c>
      <c r="G31">
        <v>13.87</v>
      </c>
      <c r="H31">
        <v>20.81</v>
      </c>
      <c r="J31">
        <f t="shared" si="0"/>
        <v>788.0800999999999</v>
      </c>
      <c r="K31">
        <v>151.80000000000001</v>
      </c>
      <c r="L31">
        <v>65.53</v>
      </c>
      <c r="M31" s="9">
        <v>39.4</v>
      </c>
      <c r="O31">
        <f t="shared" si="1"/>
        <v>531.3501</v>
      </c>
      <c r="P31">
        <f t="shared" si="2"/>
        <v>19.26200141330812</v>
      </c>
      <c r="Q31">
        <v>32.32</v>
      </c>
    </row>
    <row r="32" spans="1:17" x14ac:dyDescent="0.25">
      <c r="A32" s="1">
        <v>45268</v>
      </c>
      <c r="B32" t="s">
        <v>41</v>
      </c>
      <c r="C32" t="s">
        <v>12</v>
      </c>
      <c r="D32">
        <v>36</v>
      </c>
      <c r="E32">
        <v>40</v>
      </c>
      <c r="F32">
        <v>18.260000000000002</v>
      </c>
      <c r="G32">
        <v>13.87</v>
      </c>
      <c r="H32">
        <v>20.81</v>
      </c>
      <c r="J32">
        <f t="shared" si="0"/>
        <v>934.79060000000004</v>
      </c>
      <c r="K32">
        <v>207.44</v>
      </c>
      <c r="L32">
        <v>83.13</v>
      </c>
      <c r="M32">
        <v>46.74</v>
      </c>
      <c r="O32">
        <f t="shared" si="1"/>
        <v>597.48059999999998</v>
      </c>
      <c r="P32">
        <f t="shared" si="2"/>
        <v>22.191066106141847</v>
      </c>
      <c r="Q32">
        <v>36.36</v>
      </c>
    </row>
    <row r="33" spans="1:18" x14ac:dyDescent="0.25">
      <c r="A33" s="1">
        <v>45275</v>
      </c>
      <c r="B33" t="s">
        <v>41</v>
      </c>
      <c r="C33" t="s">
        <v>12</v>
      </c>
      <c r="D33">
        <v>37</v>
      </c>
      <c r="E33">
        <v>40</v>
      </c>
      <c r="F33">
        <v>16.899999999999999</v>
      </c>
      <c r="G33">
        <v>13.87</v>
      </c>
      <c r="H33">
        <v>20.81</v>
      </c>
      <c r="J33">
        <f t="shared" si="0"/>
        <v>906.48899999999992</v>
      </c>
      <c r="K33">
        <v>196.6</v>
      </c>
      <c r="L33">
        <v>79.739999999999995</v>
      </c>
      <c r="M33">
        <v>45.32</v>
      </c>
      <c r="O33">
        <f t="shared" si="1"/>
        <v>584.82899999999984</v>
      </c>
      <c r="P33">
        <f t="shared" si="2"/>
        <v>21.688073434978254</v>
      </c>
      <c r="Q33">
        <v>40.4</v>
      </c>
    </row>
    <row r="34" spans="1:18" x14ac:dyDescent="0.25">
      <c r="A34" s="1">
        <v>45282</v>
      </c>
      <c r="B34" t="s">
        <v>41</v>
      </c>
      <c r="C34" t="s">
        <v>12</v>
      </c>
      <c r="D34">
        <v>38</v>
      </c>
      <c r="E34">
        <v>40</v>
      </c>
      <c r="F34">
        <v>16.57</v>
      </c>
      <c r="G34">
        <v>13.87</v>
      </c>
      <c r="H34">
        <v>20.81</v>
      </c>
      <c r="J34">
        <f t="shared" ref="J34:J65" si="3">(E34*G34)+(F34*H34)</f>
        <v>899.62169999999992</v>
      </c>
      <c r="K34">
        <v>184.6</v>
      </c>
      <c r="L34">
        <v>75.95</v>
      </c>
      <c r="M34">
        <v>43.75</v>
      </c>
      <c r="O34">
        <f t="shared" ref="O34:O65" si="4">(E34*G34)+(F34*H34)-K34-L34-M34</f>
        <v>595.32169999999985</v>
      </c>
      <c r="P34">
        <f t="shared" si="2"/>
        <v>20.519736240244093</v>
      </c>
      <c r="Q34">
        <v>44.44</v>
      </c>
    </row>
    <row r="35" spans="1:18" x14ac:dyDescent="0.25">
      <c r="A35" s="1">
        <v>45289</v>
      </c>
      <c r="B35" t="s">
        <v>41</v>
      </c>
      <c r="C35" t="s">
        <v>12</v>
      </c>
      <c r="D35">
        <v>39</v>
      </c>
      <c r="E35">
        <v>40</v>
      </c>
      <c r="F35">
        <v>0.41</v>
      </c>
      <c r="G35">
        <v>13.87</v>
      </c>
      <c r="H35">
        <v>20.81</v>
      </c>
      <c r="J35">
        <f t="shared" si="3"/>
        <v>563.33209999999997</v>
      </c>
      <c r="K35">
        <v>105.6</v>
      </c>
      <c r="L35">
        <v>38.56</v>
      </c>
      <c r="M35">
        <v>28.17</v>
      </c>
      <c r="O35">
        <f t="shared" si="4"/>
        <v>391.00209999999993</v>
      </c>
      <c r="P35">
        <f t="shared" si="2"/>
        <v>18.745603170847179</v>
      </c>
      <c r="Q35">
        <v>48.48</v>
      </c>
    </row>
    <row r="36" spans="1:18" x14ac:dyDescent="0.25">
      <c r="A36" s="1">
        <v>45296</v>
      </c>
      <c r="B36" t="s">
        <v>41</v>
      </c>
      <c r="C36" t="s">
        <v>12</v>
      </c>
      <c r="D36">
        <v>40</v>
      </c>
      <c r="E36">
        <v>38.5</v>
      </c>
      <c r="F36">
        <v>5.2480000000000002</v>
      </c>
      <c r="G36">
        <v>13.87</v>
      </c>
      <c r="H36">
        <v>20.81</v>
      </c>
      <c r="J36">
        <f t="shared" si="3"/>
        <v>643.20587999999998</v>
      </c>
      <c r="K36">
        <v>120.8</v>
      </c>
      <c r="L36">
        <v>48.14</v>
      </c>
      <c r="M36">
        <v>32.159999999999997</v>
      </c>
      <c r="O36">
        <f t="shared" si="4"/>
        <v>442.10588000000007</v>
      </c>
      <c r="P36">
        <f t="shared" ref="P36:P48" si="5">K36/J36*100</f>
        <v>18.780922836090987</v>
      </c>
      <c r="Q36">
        <v>52.52</v>
      </c>
      <c r="R36">
        <v>15</v>
      </c>
    </row>
    <row r="37" spans="1:18" x14ac:dyDescent="0.25">
      <c r="A37" s="1">
        <v>45303</v>
      </c>
      <c r="B37" t="s">
        <v>41</v>
      </c>
      <c r="C37" t="s">
        <v>12</v>
      </c>
      <c r="D37">
        <v>41</v>
      </c>
      <c r="E37">
        <v>40</v>
      </c>
      <c r="F37">
        <v>20.59</v>
      </c>
      <c r="G37">
        <v>13.87</v>
      </c>
      <c r="H37">
        <v>20.81</v>
      </c>
      <c r="J37">
        <f t="shared" si="3"/>
        <v>983.27789999999993</v>
      </c>
      <c r="K37">
        <v>225.8</v>
      </c>
      <c r="L37">
        <v>72.83</v>
      </c>
      <c r="M37">
        <v>49.17</v>
      </c>
      <c r="O37">
        <f t="shared" si="4"/>
        <v>635.47789999999986</v>
      </c>
      <c r="P37">
        <f t="shared" si="5"/>
        <v>22.964006411615681</v>
      </c>
      <c r="Q37">
        <f>Q36-R36+4.04</f>
        <v>41.56</v>
      </c>
      <c r="R37">
        <v>7.5</v>
      </c>
    </row>
    <row r="38" spans="1:18" x14ac:dyDescent="0.25">
      <c r="A38" s="1">
        <v>45310</v>
      </c>
      <c r="B38" t="s">
        <v>41</v>
      </c>
      <c r="C38" t="s">
        <v>12</v>
      </c>
      <c r="D38">
        <v>42</v>
      </c>
      <c r="E38">
        <v>40</v>
      </c>
      <c r="F38">
        <v>13.31</v>
      </c>
      <c r="G38">
        <v>13.87</v>
      </c>
      <c r="H38">
        <v>20.81</v>
      </c>
      <c r="J38">
        <f t="shared" si="3"/>
        <v>831.78109999999992</v>
      </c>
      <c r="K38">
        <v>168.2</v>
      </c>
      <c r="L38">
        <v>58.98</v>
      </c>
      <c r="M38">
        <v>41.59</v>
      </c>
      <c r="O38">
        <f t="shared" si="4"/>
        <v>563.01109999999983</v>
      </c>
      <c r="P38">
        <f t="shared" si="5"/>
        <v>20.221666493744568</v>
      </c>
      <c r="Q38">
        <f>Q37-R37</f>
        <v>34.06</v>
      </c>
    </row>
    <row r="39" spans="1:18" x14ac:dyDescent="0.25">
      <c r="A39" s="1">
        <v>45317</v>
      </c>
      <c r="B39" t="s">
        <v>41</v>
      </c>
      <c r="C39" t="s">
        <v>12</v>
      </c>
      <c r="D39">
        <v>43</v>
      </c>
      <c r="E39">
        <v>40</v>
      </c>
      <c r="F39">
        <v>5.14</v>
      </c>
      <c r="G39">
        <v>13.87</v>
      </c>
      <c r="H39">
        <v>20.81</v>
      </c>
      <c r="J39">
        <f t="shared" si="3"/>
        <v>661.76339999999993</v>
      </c>
      <c r="K39">
        <v>124.4</v>
      </c>
      <c r="L39">
        <v>41.98</v>
      </c>
      <c r="M39">
        <v>33.090000000000003</v>
      </c>
      <c r="O39">
        <f t="shared" si="4"/>
        <v>462.29339999999991</v>
      </c>
      <c r="P39">
        <f t="shared" si="5"/>
        <v>18.798259317453944</v>
      </c>
      <c r="Q39">
        <v>38.1</v>
      </c>
    </row>
    <row r="40" spans="1:18" x14ac:dyDescent="0.25">
      <c r="A40" s="1">
        <v>45324</v>
      </c>
      <c r="B40" t="s">
        <v>41</v>
      </c>
      <c r="C40" t="s">
        <v>12</v>
      </c>
      <c r="D40">
        <v>44</v>
      </c>
      <c r="E40">
        <v>38.11</v>
      </c>
      <c r="G40">
        <v>13.87</v>
      </c>
      <c r="H40">
        <v>20.81</v>
      </c>
      <c r="J40">
        <f t="shared" si="3"/>
        <v>528.58569999999997</v>
      </c>
      <c r="K40">
        <v>99</v>
      </c>
      <c r="L40">
        <v>28.66</v>
      </c>
      <c r="M40">
        <v>26.43</v>
      </c>
      <c r="O40">
        <f t="shared" si="4"/>
        <v>374.49569999999994</v>
      </c>
      <c r="P40">
        <f t="shared" si="5"/>
        <v>18.729224040680631</v>
      </c>
      <c r="Q40">
        <v>46.18</v>
      </c>
    </row>
    <row r="41" spans="1:18" x14ac:dyDescent="0.25">
      <c r="A41" s="1">
        <v>45331</v>
      </c>
      <c r="B41" t="s">
        <v>41</v>
      </c>
      <c r="C41" t="s">
        <v>12</v>
      </c>
      <c r="D41">
        <v>45</v>
      </c>
      <c r="E41">
        <v>51.78</v>
      </c>
      <c r="G41">
        <v>13.87</v>
      </c>
      <c r="H41">
        <v>20.81</v>
      </c>
      <c r="J41">
        <f t="shared" si="3"/>
        <v>718.18859999999995</v>
      </c>
      <c r="K41">
        <v>135</v>
      </c>
      <c r="L41">
        <v>47.61</v>
      </c>
      <c r="M41">
        <v>35.909999999999997</v>
      </c>
      <c r="O41">
        <f t="shared" si="4"/>
        <v>499.66859999999997</v>
      </c>
      <c r="P41">
        <f t="shared" si="5"/>
        <v>18.797290850899053</v>
      </c>
    </row>
    <row r="42" spans="1:18" x14ac:dyDescent="0.25">
      <c r="A42" s="1">
        <v>45338</v>
      </c>
      <c r="B42" t="s">
        <v>41</v>
      </c>
      <c r="C42" t="s">
        <v>12</v>
      </c>
      <c r="D42">
        <v>46</v>
      </c>
      <c r="E42">
        <v>40</v>
      </c>
      <c r="F42">
        <v>0.79</v>
      </c>
      <c r="G42">
        <v>13.87</v>
      </c>
      <c r="H42">
        <v>20.81</v>
      </c>
      <c r="J42">
        <f t="shared" si="3"/>
        <v>571.23989999999992</v>
      </c>
      <c r="K42">
        <v>107.2</v>
      </c>
      <c r="L42">
        <v>32.92</v>
      </c>
      <c r="M42">
        <v>28.56</v>
      </c>
      <c r="O42">
        <f t="shared" si="4"/>
        <v>402.55989999999991</v>
      </c>
      <c r="P42">
        <f t="shared" si="5"/>
        <v>18.766196128806829</v>
      </c>
      <c r="Q42">
        <v>50.22</v>
      </c>
    </row>
    <row r="43" spans="1:18" x14ac:dyDescent="0.25">
      <c r="A43" s="1">
        <v>45345</v>
      </c>
      <c r="B43" t="s">
        <v>41</v>
      </c>
      <c r="C43" t="s">
        <v>12</v>
      </c>
      <c r="D43">
        <v>47</v>
      </c>
      <c r="E43">
        <v>40</v>
      </c>
      <c r="F43">
        <v>4.58</v>
      </c>
      <c r="G43">
        <v>13.87</v>
      </c>
      <c r="H43">
        <v>20.81</v>
      </c>
      <c r="J43">
        <f t="shared" si="3"/>
        <v>650.10979999999995</v>
      </c>
      <c r="K43">
        <v>122.2</v>
      </c>
      <c r="L43">
        <v>40.81</v>
      </c>
      <c r="M43">
        <v>32.51</v>
      </c>
      <c r="O43">
        <f t="shared" si="4"/>
        <v>454.58979999999991</v>
      </c>
      <c r="P43">
        <f t="shared" si="5"/>
        <v>18.796824782521355</v>
      </c>
      <c r="Q43">
        <v>28.3</v>
      </c>
    </row>
    <row r="44" spans="1:18" x14ac:dyDescent="0.25">
      <c r="A44" s="1">
        <v>45352</v>
      </c>
      <c r="B44" t="s">
        <v>41</v>
      </c>
      <c r="C44" t="s">
        <v>12</v>
      </c>
      <c r="D44">
        <v>48</v>
      </c>
      <c r="E44">
        <v>40</v>
      </c>
      <c r="F44">
        <v>10.4</v>
      </c>
      <c r="G44">
        <v>13.87</v>
      </c>
      <c r="H44">
        <v>20.81</v>
      </c>
      <c r="J44">
        <f t="shared" si="3"/>
        <v>771.22399999999993</v>
      </c>
      <c r="K44">
        <v>145.4</v>
      </c>
      <c r="L44">
        <v>52.92</v>
      </c>
      <c r="M44">
        <v>38.56</v>
      </c>
      <c r="O44">
        <f t="shared" si="4"/>
        <v>534.34400000000005</v>
      </c>
      <c r="P44">
        <f t="shared" si="5"/>
        <v>18.853147723618562</v>
      </c>
      <c r="Q44">
        <v>32.340000000000003</v>
      </c>
    </row>
    <row r="45" spans="1:18" x14ac:dyDescent="0.25">
      <c r="A45" s="1">
        <v>45359</v>
      </c>
      <c r="B45" t="s">
        <v>41</v>
      </c>
      <c r="C45" t="s">
        <v>12</v>
      </c>
      <c r="D45">
        <v>49</v>
      </c>
      <c r="E45">
        <v>40</v>
      </c>
      <c r="F45">
        <v>3.02</v>
      </c>
      <c r="G45">
        <v>13.87</v>
      </c>
      <c r="H45">
        <v>20.81</v>
      </c>
      <c r="J45">
        <f t="shared" si="3"/>
        <v>617.64619999999991</v>
      </c>
      <c r="K45">
        <v>116</v>
      </c>
      <c r="L45">
        <v>37.630000000000003</v>
      </c>
      <c r="M45">
        <v>30.92</v>
      </c>
      <c r="O45">
        <f t="shared" si="4"/>
        <v>433.0961999999999</v>
      </c>
      <c r="P45">
        <f t="shared" si="5"/>
        <v>18.780978495455816</v>
      </c>
      <c r="Q45">
        <v>36.380000000000003</v>
      </c>
    </row>
    <row r="46" spans="1:18" x14ac:dyDescent="0.25">
      <c r="A46" s="1">
        <v>45366</v>
      </c>
      <c r="B46" t="s">
        <v>41</v>
      </c>
      <c r="C46" t="s">
        <v>12</v>
      </c>
      <c r="D46">
        <v>50</v>
      </c>
      <c r="E46">
        <v>40</v>
      </c>
      <c r="F46">
        <v>14.34</v>
      </c>
      <c r="G46">
        <v>13.87</v>
      </c>
      <c r="H46">
        <v>20.81</v>
      </c>
      <c r="J46">
        <f t="shared" si="3"/>
        <v>853.21539999999993</v>
      </c>
      <c r="L46">
        <v>61.12</v>
      </c>
      <c r="M46">
        <v>42.66</v>
      </c>
      <c r="O46">
        <f t="shared" si="4"/>
        <v>749.43539999999996</v>
      </c>
      <c r="P46">
        <f t="shared" si="5"/>
        <v>0</v>
      </c>
      <c r="Q46">
        <v>40.42</v>
      </c>
    </row>
    <row r="47" spans="1:18" x14ac:dyDescent="0.25">
      <c r="A47" s="1">
        <v>45373</v>
      </c>
      <c r="B47" t="s">
        <v>11</v>
      </c>
      <c r="C47" t="s">
        <v>12</v>
      </c>
      <c r="D47">
        <v>51</v>
      </c>
      <c r="E47">
        <v>37.93</v>
      </c>
      <c r="G47">
        <v>13.87</v>
      </c>
      <c r="H47">
        <v>20.81</v>
      </c>
      <c r="J47">
        <f t="shared" si="3"/>
        <v>526.08909999999992</v>
      </c>
      <c r="K47">
        <v>51.6</v>
      </c>
      <c r="L47">
        <v>28.41</v>
      </c>
      <c r="M47">
        <v>26.3</v>
      </c>
      <c r="O47">
        <f t="shared" si="4"/>
        <v>419.77909999999986</v>
      </c>
      <c r="P47">
        <f t="shared" si="5"/>
        <v>9.8082245003745587</v>
      </c>
      <c r="Q47">
        <v>44.46</v>
      </c>
    </row>
    <row r="48" spans="1:18" x14ac:dyDescent="0.25">
      <c r="A48" s="1">
        <v>45380</v>
      </c>
      <c r="B48" t="s">
        <v>11</v>
      </c>
      <c r="C48" t="s">
        <v>12</v>
      </c>
      <c r="D48">
        <v>52</v>
      </c>
      <c r="E48">
        <v>38.97</v>
      </c>
      <c r="G48">
        <v>13.87</v>
      </c>
      <c r="H48">
        <v>20.81</v>
      </c>
      <c r="J48">
        <f t="shared" si="3"/>
        <v>540.51389999999992</v>
      </c>
      <c r="K48">
        <v>54.4</v>
      </c>
      <c r="L48">
        <v>29.85</v>
      </c>
      <c r="M48">
        <v>27.03</v>
      </c>
      <c r="O48">
        <f t="shared" si="4"/>
        <v>429.23389999999995</v>
      </c>
      <c r="P48">
        <f t="shared" si="5"/>
        <v>10.064496028686774</v>
      </c>
      <c r="Q48">
        <v>33.5</v>
      </c>
    </row>
    <row r="49" spans="1:18" x14ac:dyDescent="0.25">
      <c r="A49" s="1">
        <v>45387</v>
      </c>
      <c r="B49" t="s">
        <v>11</v>
      </c>
      <c r="C49" t="s">
        <v>12</v>
      </c>
      <c r="D49">
        <v>53</v>
      </c>
      <c r="E49">
        <v>40</v>
      </c>
      <c r="F49">
        <v>1.85</v>
      </c>
      <c r="G49">
        <v>13.87</v>
      </c>
      <c r="H49">
        <v>20.81</v>
      </c>
      <c r="J49">
        <f t="shared" si="3"/>
        <v>593.29849999999999</v>
      </c>
      <c r="K49">
        <v>64.2</v>
      </c>
      <c r="L49">
        <v>35.130000000000003</v>
      </c>
      <c r="M49">
        <v>29.67</v>
      </c>
      <c r="O49">
        <f t="shared" si="4"/>
        <v>464.29849999999993</v>
      </c>
      <c r="P49">
        <f t="shared" ref="P49:P84" si="6">K49/J49*100</f>
        <v>10.820859988690348</v>
      </c>
      <c r="Q49">
        <v>37.54</v>
      </c>
    </row>
    <row r="50" spans="1:18" x14ac:dyDescent="0.25">
      <c r="A50" s="1">
        <v>45394</v>
      </c>
      <c r="B50" t="s">
        <v>11</v>
      </c>
      <c r="C50" t="s">
        <v>12</v>
      </c>
      <c r="D50">
        <v>54</v>
      </c>
      <c r="E50">
        <v>39.340000000000003</v>
      </c>
      <c r="G50">
        <v>14.26</v>
      </c>
      <c r="H50">
        <v>21.39</v>
      </c>
      <c r="J50">
        <f t="shared" si="3"/>
        <v>560.98840000000007</v>
      </c>
      <c r="K50">
        <v>58.2</v>
      </c>
      <c r="L50">
        <v>25.52</v>
      </c>
      <c r="M50">
        <v>28.05</v>
      </c>
      <c r="O50">
        <f t="shared" si="4"/>
        <v>449.21840000000009</v>
      </c>
      <c r="P50">
        <f t="shared" si="6"/>
        <v>10.374546069045278</v>
      </c>
      <c r="Q50">
        <v>41.58</v>
      </c>
    </row>
    <row r="51" spans="1:18" x14ac:dyDescent="0.25">
      <c r="A51" s="1">
        <v>45401</v>
      </c>
      <c r="B51" t="s">
        <v>11</v>
      </c>
      <c r="C51" t="s">
        <v>12</v>
      </c>
      <c r="D51">
        <v>55</v>
      </c>
      <c r="E51">
        <v>40</v>
      </c>
      <c r="F51">
        <v>0.45</v>
      </c>
      <c r="G51">
        <v>14.26</v>
      </c>
      <c r="H51">
        <v>21.39</v>
      </c>
      <c r="J51">
        <f t="shared" si="3"/>
        <v>580.02549999999997</v>
      </c>
      <c r="K51">
        <v>61.8</v>
      </c>
      <c r="L51">
        <v>27.04</v>
      </c>
      <c r="M51">
        <v>29</v>
      </c>
      <c r="O51">
        <f t="shared" si="4"/>
        <v>462.18549999999999</v>
      </c>
      <c r="P51">
        <f t="shared" si="6"/>
        <v>10.654703974221823</v>
      </c>
      <c r="Q51">
        <v>45.62</v>
      </c>
    </row>
    <row r="52" spans="1:18" x14ac:dyDescent="0.25">
      <c r="A52" s="1">
        <v>45408</v>
      </c>
      <c r="B52" t="s">
        <v>11</v>
      </c>
      <c r="C52" t="s">
        <v>12</v>
      </c>
      <c r="D52">
        <v>56</v>
      </c>
      <c r="E52">
        <v>38.78</v>
      </c>
      <c r="G52">
        <v>14.26</v>
      </c>
      <c r="H52">
        <v>21.39</v>
      </c>
      <c r="J52">
        <f t="shared" si="3"/>
        <v>553.00279999999998</v>
      </c>
      <c r="K52">
        <v>56.6</v>
      </c>
      <c r="L52">
        <v>24.88</v>
      </c>
      <c r="M52">
        <v>27.65</v>
      </c>
      <c r="O52">
        <f t="shared" si="4"/>
        <v>443.87279999999998</v>
      </c>
      <c r="P52">
        <f t="shared" si="6"/>
        <v>10.235029551387443</v>
      </c>
      <c r="Q52">
        <v>49.66</v>
      </c>
    </row>
    <row r="53" spans="1:18" x14ac:dyDescent="0.25">
      <c r="A53" s="1">
        <v>45415</v>
      </c>
      <c r="B53" t="s">
        <v>11</v>
      </c>
      <c r="C53" t="s">
        <v>12</v>
      </c>
      <c r="D53">
        <v>57</v>
      </c>
      <c r="E53">
        <v>37.5</v>
      </c>
      <c r="F53">
        <v>2.4700000000000002</v>
      </c>
      <c r="G53">
        <v>15.13</v>
      </c>
      <c r="H53">
        <v>22.7</v>
      </c>
      <c r="J53">
        <f t="shared" si="3"/>
        <v>623.44399999999996</v>
      </c>
      <c r="K53">
        <v>70</v>
      </c>
      <c r="L53">
        <v>30.52</v>
      </c>
      <c r="M53">
        <v>31.17</v>
      </c>
      <c r="O53">
        <f t="shared" si="4"/>
        <v>491.75399999999996</v>
      </c>
      <c r="P53">
        <f t="shared" si="6"/>
        <v>11.227953112067805</v>
      </c>
      <c r="Q53">
        <v>53.7</v>
      </c>
    </row>
    <row r="54" spans="1:18" x14ac:dyDescent="0.25">
      <c r="A54" s="1">
        <v>45422</v>
      </c>
      <c r="B54" t="s">
        <v>11</v>
      </c>
      <c r="C54" t="s">
        <v>12</v>
      </c>
      <c r="D54">
        <v>58</v>
      </c>
      <c r="E54">
        <v>37.5</v>
      </c>
      <c r="F54">
        <v>4.7699999999999996</v>
      </c>
      <c r="G54">
        <v>15.13</v>
      </c>
      <c r="H54">
        <v>22.7</v>
      </c>
      <c r="J54">
        <f t="shared" si="3"/>
        <v>675.654</v>
      </c>
      <c r="K54">
        <v>80</v>
      </c>
      <c r="L54">
        <v>34.9</v>
      </c>
      <c r="M54">
        <v>33.78</v>
      </c>
      <c r="O54">
        <f t="shared" si="4"/>
        <v>526.97400000000005</v>
      </c>
      <c r="P54">
        <f t="shared" si="6"/>
        <v>11.840379839385246</v>
      </c>
      <c r="Q54">
        <v>57.74</v>
      </c>
    </row>
    <row r="55" spans="1:18" x14ac:dyDescent="0.25">
      <c r="A55" s="1">
        <v>45429</v>
      </c>
      <c r="B55" t="s">
        <v>11</v>
      </c>
      <c r="C55" t="s">
        <v>12</v>
      </c>
      <c r="D55">
        <v>59</v>
      </c>
      <c r="E55">
        <v>37.5</v>
      </c>
      <c r="F55">
        <v>10.97</v>
      </c>
      <c r="G55">
        <v>15.13</v>
      </c>
      <c r="H55">
        <v>22.7</v>
      </c>
      <c r="J55">
        <f t="shared" si="3"/>
        <v>816.39400000000001</v>
      </c>
      <c r="K55">
        <v>134.6</v>
      </c>
      <c r="L55">
        <v>57.62</v>
      </c>
      <c r="M55">
        <v>48.12</v>
      </c>
      <c r="O55">
        <f t="shared" si="4"/>
        <v>576.05399999999997</v>
      </c>
      <c r="P55">
        <f t="shared" si="6"/>
        <v>16.487137338099007</v>
      </c>
      <c r="Q55">
        <v>61.78</v>
      </c>
      <c r="R55">
        <v>145.9</v>
      </c>
    </row>
    <row r="56" spans="1:18" x14ac:dyDescent="0.25">
      <c r="A56" s="1">
        <v>45436</v>
      </c>
      <c r="B56" t="s">
        <v>11</v>
      </c>
      <c r="C56" t="s">
        <v>12</v>
      </c>
      <c r="D56">
        <v>60</v>
      </c>
      <c r="E56">
        <v>37.5</v>
      </c>
      <c r="F56">
        <v>5.12</v>
      </c>
      <c r="G56">
        <v>15.13</v>
      </c>
      <c r="H56">
        <v>22.7</v>
      </c>
      <c r="J56">
        <f t="shared" si="3"/>
        <v>683.59900000000005</v>
      </c>
      <c r="K56">
        <v>81.400000000000006</v>
      </c>
      <c r="L56">
        <v>35.33</v>
      </c>
      <c r="M56">
        <v>34.18</v>
      </c>
      <c r="O56">
        <f t="shared" si="4"/>
        <v>532.68900000000008</v>
      </c>
      <c r="P56">
        <f t="shared" si="6"/>
        <v>11.907565692752623</v>
      </c>
      <c r="Q56">
        <v>65.819999999999993</v>
      </c>
    </row>
    <row r="57" spans="1:18" x14ac:dyDescent="0.25">
      <c r="A57" s="1">
        <v>45443</v>
      </c>
      <c r="B57" t="s">
        <v>11</v>
      </c>
      <c r="C57" t="s">
        <v>12</v>
      </c>
      <c r="D57">
        <v>61</v>
      </c>
      <c r="E57">
        <v>37.5</v>
      </c>
      <c r="F57">
        <v>10.4</v>
      </c>
      <c r="G57">
        <v>15.13</v>
      </c>
      <c r="H57">
        <v>22.7</v>
      </c>
      <c r="J57">
        <f t="shared" si="3"/>
        <v>803.45500000000004</v>
      </c>
      <c r="K57">
        <v>104.4</v>
      </c>
      <c r="L57">
        <v>44.92</v>
      </c>
      <c r="M57">
        <v>40.17</v>
      </c>
      <c r="O57">
        <f t="shared" si="4"/>
        <v>613.96500000000015</v>
      </c>
      <c r="P57">
        <f t="shared" si="6"/>
        <v>12.993882669222295</v>
      </c>
      <c r="Q57">
        <v>69.86</v>
      </c>
    </row>
    <row r="58" spans="1:18" x14ac:dyDescent="0.25">
      <c r="A58" s="1">
        <v>45450</v>
      </c>
      <c r="B58" t="s">
        <v>11</v>
      </c>
      <c r="C58" t="s">
        <v>12</v>
      </c>
      <c r="D58">
        <v>62</v>
      </c>
      <c r="E58">
        <v>37.5</v>
      </c>
      <c r="F58">
        <v>5.88</v>
      </c>
      <c r="G58">
        <v>15.13</v>
      </c>
      <c r="H58">
        <v>22.7</v>
      </c>
      <c r="J58">
        <f t="shared" si="3"/>
        <v>700.851</v>
      </c>
      <c r="K58">
        <v>84.6</v>
      </c>
      <c r="L58">
        <v>36.71</v>
      </c>
      <c r="M58">
        <v>35.04</v>
      </c>
      <c r="O58">
        <f t="shared" si="4"/>
        <v>544.50099999999998</v>
      </c>
      <c r="P58">
        <f t="shared" si="6"/>
        <v>12.07103935073218</v>
      </c>
      <c r="Q58">
        <v>73.900000000000006</v>
      </c>
    </row>
    <row r="59" spans="1:18" x14ac:dyDescent="0.25">
      <c r="A59" s="1">
        <v>45457</v>
      </c>
      <c r="B59" t="s">
        <v>11</v>
      </c>
      <c r="C59" t="s">
        <v>12</v>
      </c>
      <c r="D59">
        <v>63</v>
      </c>
      <c r="E59">
        <v>37.5</v>
      </c>
      <c r="F59">
        <v>10.130000000000001</v>
      </c>
      <c r="G59">
        <v>15.13</v>
      </c>
      <c r="H59">
        <v>22.7</v>
      </c>
      <c r="J59">
        <f t="shared" si="3"/>
        <v>797.32600000000002</v>
      </c>
      <c r="K59">
        <v>103.2</v>
      </c>
      <c r="L59">
        <v>44.43</v>
      </c>
      <c r="M59">
        <v>39.869999999999997</v>
      </c>
      <c r="O59">
        <f t="shared" si="4"/>
        <v>609.82600000000002</v>
      </c>
      <c r="P59">
        <f t="shared" si="6"/>
        <v>12.943262856096501</v>
      </c>
      <c r="Q59">
        <v>77.94</v>
      </c>
    </row>
    <row r="60" spans="1:18" x14ac:dyDescent="0.25">
      <c r="A60" s="1">
        <v>45464</v>
      </c>
      <c r="B60" t="s">
        <v>11</v>
      </c>
      <c r="C60" t="s">
        <v>12</v>
      </c>
      <c r="D60">
        <v>64</v>
      </c>
      <c r="E60">
        <v>39.372500000000002</v>
      </c>
      <c r="F60">
        <v>12.82</v>
      </c>
      <c r="G60">
        <v>15.13</v>
      </c>
      <c r="H60">
        <v>22.7</v>
      </c>
      <c r="J60">
        <f t="shared" si="3"/>
        <v>886.7199250000001</v>
      </c>
      <c r="K60">
        <v>120</v>
      </c>
      <c r="L60">
        <v>51.58</v>
      </c>
      <c r="M60">
        <v>44.34</v>
      </c>
      <c r="O60">
        <f t="shared" si="4"/>
        <v>670.79992500000003</v>
      </c>
      <c r="P60">
        <f t="shared" si="6"/>
        <v>13.533021714832898</v>
      </c>
      <c r="Q60">
        <v>81.98</v>
      </c>
    </row>
    <row r="61" spans="1:18" x14ac:dyDescent="0.25">
      <c r="A61" s="1">
        <v>45471</v>
      </c>
      <c r="B61" t="s">
        <v>11</v>
      </c>
      <c r="C61" t="s">
        <v>12</v>
      </c>
      <c r="D61">
        <v>65</v>
      </c>
      <c r="E61">
        <v>39.424999999999997</v>
      </c>
      <c r="F61">
        <v>2.04</v>
      </c>
      <c r="G61">
        <v>15.13</v>
      </c>
      <c r="H61">
        <v>22.7</v>
      </c>
      <c r="J61">
        <f t="shared" si="3"/>
        <v>642.80824999999993</v>
      </c>
      <c r="K61">
        <v>73.8</v>
      </c>
      <c r="L61">
        <v>32.07</v>
      </c>
      <c r="M61">
        <v>32.14</v>
      </c>
      <c r="O61">
        <f t="shared" si="4"/>
        <v>504.79824999999994</v>
      </c>
      <c r="P61">
        <f t="shared" si="6"/>
        <v>11.480873184188287</v>
      </c>
      <c r="Q61">
        <v>86.02</v>
      </c>
    </row>
    <row r="62" spans="1:18" x14ac:dyDescent="0.25">
      <c r="A62" s="1">
        <v>45478</v>
      </c>
      <c r="B62" t="s">
        <v>11</v>
      </c>
      <c r="C62" t="s">
        <v>12</v>
      </c>
      <c r="D62">
        <v>66</v>
      </c>
      <c r="E62">
        <v>39.390999999999998</v>
      </c>
      <c r="F62">
        <v>1.08</v>
      </c>
      <c r="G62">
        <v>15.13</v>
      </c>
      <c r="H62">
        <v>22.7</v>
      </c>
      <c r="J62">
        <f t="shared" si="3"/>
        <v>620.50182999999993</v>
      </c>
      <c r="K62">
        <v>69.599999999999994</v>
      </c>
      <c r="L62">
        <v>30.28</v>
      </c>
      <c r="M62">
        <v>31.03</v>
      </c>
      <c r="O62">
        <f t="shared" si="4"/>
        <v>489.59182999999996</v>
      </c>
      <c r="P62">
        <f t="shared" si="6"/>
        <v>11.216727596113616</v>
      </c>
      <c r="Q62">
        <v>90.06</v>
      </c>
    </row>
    <row r="63" spans="1:18" x14ac:dyDescent="0.25">
      <c r="A63" s="1">
        <v>45485</v>
      </c>
      <c r="B63" t="s">
        <v>11</v>
      </c>
      <c r="C63" t="s">
        <v>12</v>
      </c>
      <c r="D63">
        <v>67</v>
      </c>
      <c r="E63">
        <v>41.203000000000003</v>
      </c>
      <c r="F63">
        <v>3.97</v>
      </c>
      <c r="G63">
        <v>15.13</v>
      </c>
      <c r="H63">
        <v>22.7</v>
      </c>
      <c r="J63">
        <f t="shared" si="3"/>
        <v>713.52039000000013</v>
      </c>
      <c r="K63">
        <v>87.2</v>
      </c>
      <c r="L63">
        <v>37.72</v>
      </c>
      <c r="M63">
        <v>35.68</v>
      </c>
      <c r="O63">
        <f t="shared" si="4"/>
        <v>552.92039000000011</v>
      </c>
      <c r="P63">
        <f t="shared" si="6"/>
        <v>12.221094340415412</v>
      </c>
      <c r="Q63">
        <v>94.1</v>
      </c>
    </row>
    <row r="64" spans="1:18" x14ac:dyDescent="0.25">
      <c r="A64" s="1">
        <v>45492</v>
      </c>
      <c r="B64" t="s">
        <v>11</v>
      </c>
      <c r="C64" t="s">
        <v>12</v>
      </c>
      <c r="D64">
        <v>68</v>
      </c>
      <c r="E64">
        <v>39.335000000000001</v>
      </c>
      <c r="F64">
        <v>6.92</v>
      </c>
      <c r="G64">
        <v>15.13</v>
      </c>
      <c r="H64">
        <v>22.7</v>
      </c>
      <c r="J64">
        <f t="shared" si="3"/>
        <v>752.22254999999996</v>
      </c>
      <c r="K64">
        <v>94.4</v>
      </c>
      <c r="L64">
        <v>40.82</v>
      </c>
      <c r="M64">
        <v>37.61</v>
      </c>
      <c r="O64">
        <f t="shared" si="4"/>
        <v>579.39254999999991</v>
      </c>
      <c r="P64">
        <f t="shared" si="6"/>
        <v>12.549477544910081</v>
      </c>
      <c r="Q64">
        <v>98.1400000000001</v>
      </c>
    </row>
    <row r="65" spans="1:18" x14ac:dyDescent="0.25">
      <c r="A65" s="1">
        <v>45499</v>
      </c>
      <c r="B65" t="s">
        <v>11</v>
      </c>
      <c r="C65" t="s">
        <v>12</v>
      </c>
      <c r="D65">
        <v>69</v>
      </c>
      <c r="E65">
        <v>41.180900000000001</v>
      </c>
      <c r="F65">
        <v>1.29</v>
      </c>
      <c r="G65">
        <v>15.13</v>
      </c>
      <c r="H65">
        <v>22.7</v>
      </c>
      <c r="J65">
        <f t="shared" si="3"/>
        <v>652.35001700000009</v>
      </c>
      <c r="K65">
        <v>75.599999999999994</v>
      </c>
      <c r="L65">
        <v>32.83</v>
      </c>
      <c r="M65">
        <v>32.619999999999997</v>
      </c>
      <c r="O65">
        <f t="shared" si="4"/>
        <v>511.30001700000003</v>
      </c>
      <c r="P65">
        <f t="shared" si="6"/>
        <v>11.588870702827005</v>
      </c>
      <c r="Q65">
        <v>102.18</v>
      </c>
      <c r="R65">
        <v>-75</v>
      </c>
    </row>
    <row r="66" spans="1:18" x14ac:dyDescent="0.25">
      <c r="A66" s="1">
        <v>45506</v>
      </c>
      <c r="B66" t="s">
        <v>11</v>
      </c>
      <c r="C66" t="s">
        <v>12</v>
      </c>
      <c r="D66">
        <v>70</v>
      </c>
      <c r="E66">
        <v>37.5</v>
      </c>
      <c r="F66">
        <v>5.17</v>
      </c>
      <c r="G66">
        <v>15.13</v>
      </c>
      <c r="H66">
        <v>22.7</v>
      </c>
      <c r="J66">
        <f t="shared" ref="J66:J101" si="7">(E66*G66)+(F66*H66)</f>
        <v>684.73400000000004</v>
      </c>
      <c r="K66">
        <v>81.8</v>
      </c>
      <c r="L66">
        <v>35.42</v>
      </c>
      <c r="M66">
        <v>34.42</v>
      </c>
      <c r="O66">
        <f t="shared" ref="O66:O84" si="8">(E66*G66)+(F66*H66)-K66-L66-M66</f>
        <v>533.09400000000016</v>
      </c>
      <c r="P66">
        <f t="shared" si="6"/>
        <v>11.94624481915605</v>
      </c>
      <c r="Q66">
        <v>46.22</v>
      </c>
      <c r="R66">
        <v>-7.5</v>
      </c>
    </row>
    <row r="67" spans="1:18" x14ac:dyDescent="0.25">
      <c r="A67" s="1">
        <v>45513</v>
      </c>
      <c r="B67" t="s">
        <v>11</v>
      </c>
      <c r="C67" t="s">
        <v>12</v>
      </c>
      <c r="D67">
        <v>71</v>
      </c>
      <c r="E67">
        <v>39.299999999999997</v>
      </c>
      <c r="F67">
        <v>14.86</v>
      </c>
      <c r="G67">
        <v>15.13</v>
      </c>
      <c r="H67">
        <v>22.7</v>
      </c>
      <c r="J67">
        <f t="shared" si="7"/>
        <v>931.93100000000004</v>
      </c>
      <c r="K67">
        <v>128.6</v>
      </c>
      <c r="L67">
        <v>55.19</v>
      </c>
      <c r="M67">
        <v>46.6</v>
      </c>
      <c r="O67">
        <f t="shared" si="8"/>
        <v>701.54100000000005</v>
      </c>
      <c r="P67">
        <f t="shared" si="6"/>
        <v>13.799304884159877</v>
      </c>
      <c r="Q67">
        <v>42.76</v>
      </c>
    </row>
    <row r="68" spans="1:18" x14ac:dyDescent="0.25">
      <c r="A68" s="1">
        <v>45520</v>
      </c>
      <c r="B68" t="s">
        <v>11</v>
      </c>
      <c r="C68" t="s">
        <v>12</v>
      </c>
      <c r="D68">
        <v>72</v>
      </c>
      <c r="E68">
        <v>37.5</v>
      </c>
      <c r="F68">
        <v>8.2100000000000009</v>
      </c>
      <c r="G68">
        <v>15.13</v>
      </c>
      <c r="H68">
        <v>22.7</v>
      </c>
      <c r="J68">
        <f t="shared" si="7"/>
        <v>753.74199999999996</v>
      </c>
      <c r="K68">
        <v>94.8</v>
      </c>
      <c r="L68">
        <v>40.94</v>
      </c>
      <c r="M68">
        <v>37.69</v>
      </c>
      <c r="O68">
        <f t="shared" si="8"/>
        <v>580.3119999999999</v>
      </c>
      <c r="P68">
        <f t="shared" si="6"/>
        <v>12.577247917722509</v>
      </c>
      <c r="Q68">
        <v>46.8</v>
      </c>
    </row>
    <row r="69" spans="1:18" x14ac:dyDescent="0.25">
      <c r="A69" s="1">
        <v>45527</v>
      </c>
      <c r="B69" t="s">
        <v>11</v>
      </c>
      <c r="C69" t="s">
        <v>12</v>
      </c>
      <c r="D69">
        <v>73</v>
      </c>
      <c r="E69">
        <v>32.96</v>
      </c>
      <c r="G69">
        <v>15.13</v>
      </c>
      <c r="H69">
        <v>22.7</v>
      </c>
      <c r="J69">
        <f t="shared" si="7"/>
        <v>498.68480000000005</v>
      </c>
      <c r="K69">
        <v>46.4</v>
      </c>
      <c r="L69">
        <v>20.53</v>
      </c>
      <c r="M69">
        <v>24.93</v>
      </c>
      <c r="O69">
        <f t="shared" si="8"/>
        <v>406.82480000000004</v>
      </c>
      <c r="P69">
        <f t="shared" si="6"/>
        <v>9.3044744896976983</v>
      </c>
      <c r="Q69">
        <v>50.84</v>
      </c>
    </row>
    <row r="70" spans="1:18" x14ac:dyDescent="0.25">
      <c r="A70" s="1">
        <v>45534</v>
      </c>
      <c r="B70" t="s">
        <v>11</v>
      </c>
      <c r="C70" t="s">
        <v>12</v>
      </c>
      <c r="D70">
        <v>74</v>
      </c>
      <c r="E70">
        <v>42.25</v>
      </c>
      <c r="F70">
        <v>16.14</v>
      </c>
      <c r="G70">
        <v>15.13</v>
      </c>
      <c r="H70">
        <v>22.7</v>
      </c>
      <c r="J70">
        <f t="shared" si="7"/>
        <v>1005.6205</v>
      </c>
      <c r="K70">
        <v>142.80000000000001</v>
      </c>
      <c r="L70">
        <v>58.77</v>
      </c>
      <c r="M70">
        <v>50.28</v>
      </c>
      <c r="O70">
        <f t="shared" si="8"/>
        <v>753.77050000000008</v>
      </c>
      <c r="P70">
        <f t="shared" si="6"/>
        <v>14.200187844221555</v>
      </c>
      <c r="Q70">
        <v>54.88</v>
      </c>
    </row>
    <row r="71" spans="1:18" x14ac:dyDescent="0.25">
      <c r="A71" s="1">
        <v>45541</v>
      </c>
      <c r="B71" t="s">
        <v>11</v>
      </c>
      <c r="C71" t="s">
        <v>12</v>
      </c>
      <c r="D71">
        <v>75</v>
      </c>
      <c r="E71">
        <v>37.5</v>
      </c>
      <c r="F71">
        <v>4.6900000000000004</v>
      </c>
      <c r="G71">
        <v>15.13</v>
      </c>
      <c r="H71">
        <v>22.7</v>
      </c>
      <c r="J71">
        <f t="shared" si="7"/>
        <v>673.83799999999997</v>
      </c>
      <c r="K71">
        <v>79.599999999999994</v>
      </c>
      <c r="L71">
        <v>34.549999999999997</v>
      </c>
      <c r="M71">
        <v>33.69</v>
      </c>
      <c r="O71">
        <f t="shared" si="8"/>
        <v>525.99800000000005</v>
      </c>
      <c r="P71">
        <f t="shared" si="6"/>
        <v>11.812928329954678</v>
      </c>
      <c r="Q71">
        <v>58.92</v>
      </c>
    </row>
    <row r="72" spans="1:18" x14ac:dyDescent="0.25">
      <c r="A72" s="1">
        <v>45548</v>
      </c>
      <c r="B72" t="s">
        <v>11</v>
      </c>
      <c r="C72" t="s">
        <v>12</v>
      </c>
      <c r="D72">
        <v>76</v>
      </c>
      <c r="E72">
        <v>37.5</v>
      </c>
      <c r="F72">
        <v>16</v>
      </c>
      <c r="G72">
        <v>15.13</v>
      </c>
      <c r="H72">
        <v>22.7</v>
      </c>
      <c r="J72">
        <f t="shared" si="7"/>
        <v>930.57500000000005</v>
      </c>
      <c r="K72">
        <v>128.19999999999999</v>
      </c>
      <c r="L72">
        <v>55.04</v>
      </c>
      <c r="M72">
        <v>46.5</v>
      </c>
      <c r="O72">
        <f t="shared" si="8"/>
        <v>700.83500000000004</v>
      </c>
      <c r="P72">
        <f t="shared" si="6"/>
        <v>13.776428552239206</v>
      </c>
      <c r="Q72">
        <v>62.96</v>
      </c>
    </row>
    <row r="73" spans="1:18" x14ac:dyDescent="0.25">
      <c r="A73" s="1">
        <v>45555</v>
      </c>
      <c r="B73" t="s">
        <v>11</v>
      </c>
      <c r="C73" t="s">
        <v>12</v>
      </c>
      <c r="D73">
        <v>77</v>
      </c>
      <c r="E73">
        <v>22.85</v>
      </c>
      <c r="G73">
        <v>15.13</v>
      </c>
      <c r="H73">
        <v>22.7</v>
      </c>
      <c r="J73">
        <f t="shared" si="7"/>
        <v>345.72050000000002</v>
      </c>
      <c r="K73">
        <v>17.399999999999999</v>
      </c>
      <c r="L73">
        <v>8.3000000000000007</v>
      </c>
      <c r="M73">
        <v>17.29</v>
      </c>
      <c r="O73">
        <f t="shared" si="8"/>
        <v>302.73050000000001</v>
      </c>
      <c r="P73">
        <f t="shared" si="6"/>
        <v>5.0329673826110968</v>
      </c>
      <c r="Q73">
        <v>67</v>
      </c>
    </row>
    <row r="74" spans="1:18" x14ac:dyDescent="0.25">
      <c r="A74" s="1">
        <v>45562</v>
      </c>
      <c r="B74" t="s">
        <v>11</v>
      </c>
      <c r="C74" t="s">
        <v>12</v>
      </c>
      <c r="D74">
        <v>78</v>
      </c>
      <c r="E74">
        <v>37.5</v>
      </c>
      <c r="F74">
        <v>23.73</v>
      </c>
      <c r="G74">
        <v>15.13</v>
      </c>
      <c r="H74">
        <v>22.7</v>
      </c>
      <c r="J74">
        <f t="shared" si="7"/>
        <v>1106.046</v>
      </c>
      <c r="K74">
        <v>161.80000000000001</v>
      </c>
      <c r="L74">
        <v>60.78</v>
      </c>
      <c r="M74">
        <v>55.3</v>
      </c>
      <c r="O74">
        <f t="shared" si="8"/>
        <v>828.16600000000017</v>
      </c>
      <c r="P74">
        <f t="shared" si="6"/>
        <v>14.628686329501667</v>
      </c>
      <c r="Q74">
        <v>71.040000000000006</v>
      </c>
    </row>
    <row r="75" spans="1:18" x14ac:dyDescent="0.25">
      <c r="A75" s="1">
        <v>45569</v>
      </c>
      <c r="B75" t="s">
        <v>11</v>
      </c>
      <c r="C75" t="s">
        <v>12</v>
      </c>
      <c r="D75">
        <v>79</v>
      </c>
      <c r="E75">
        <v>37.5</v>
      </c>
      <c r="F75">
        <v>5.18</v>
      </c>
      <c r="G75">
        <v>15.13</v>
      </c>
      <c r="H75">
        <v>22.7</v>
      </c>
      <c r="J75">
        <f t="shared" si="7"/>
        <v>684.96100000000001</v>
      </c>
      <c r="K75">
        <v>81.8</v>
      </c>
      <c r="L75">
        <v>35.44</v>
      </c>
      <c r="M75">
        <v>34.25</v>
      </c>
      <c r="O75">
        <f t="shared" si="8"/>
        <v>533.471</v>
      </c>
      <c r="P75">
        <f t="shared" si="6"/>
        <v>11.942285765174951</v>
      </c>
      <c r="Q75">
        <v>75.08</v>
      </c>
    </row>
    <row r="76" spans="1:18" x14ac:dyDescent="0.25">
      <c r="A76" s="1">
        <v>45576</v>
      </c>
      <c r="B76" t="s">
        <v>11</v>
      </c>
      <c r="C76" t="s">
        <v>12</v>
      </c>
      <c r="D76">
        <v>80</v>
      </c>
      <c r="E76">
        <v>37.5</v>
      </c>
      <c r="F76">
        <v>9.1999999999999993</v>
      </c>
      <c r="G76">
        <v>15.13</v>
      </c>
      <c r="H76">
        <v>22.7</v>
      </c>
      <c r="J76">
        <f t="shared" si="7"/>
        <v>776.21499999999992</v>
      </c>
      <c r="K76">
        <v>99</v>
      </c>
      <c r="L76">
        <v>42.74</v>
      </c>
      <c r="M76">
        <v>38.81</v>
      </c>
      <c r="O76">
        <f t="shared" si="8"/>
        <v>595.66499999999996</v>
      </c>
      <c r="P76">
        <f t="shared" si="6"/>
        <v>12.754198256926239</v>
      </c>
      <c r="Q76">
        <v>79.120000000000104</v>
      </c>
    </row>
    <row r="77" spans="1:18" x14ac:dyDescent="0.25">
      <c r="A77" s="1">
        <v>45583</v>
      </c>
      <c r="B77" t="s">
        <v>11</v>
      </c>
      <c r="C77" t="s">
        <v>12</v>
      </c>
      <c r="D77">
        <v>81</v>
      </c>
      <c r="E77">
        <v>37.5</v>
      </c>
      <c r="F77">
        <v>10.81</v>
      </c>
      <c r="G77">
        <v>15.13</v>
      </c>
      <c r="H77">
        <v>22.7</v>
      </c>
      <c r="J77">
        <f t="shared" si="7"/>
        <v>812.76199999999994</v>
      </c>
      <c r="K77">
        <v>106</v>
      </c>
      <c r="L77">
        <v>45.66</v>
      </c>
      <c r="M77">
        <v>40.64</v>
      </c>
      <c r="O77">
        <f t="shared" si="8"/>
        <v>620.46199999999999</v>
      </c>
      <c r="P77">
        <f t="shared" si="6"/>
        <v>13.041948319434226</v>
      </c>
      <c r="Q77">
        <v>83.160000000000096</v>
      </c>
    </row>
    <row r="78" spans="1:18" x14ac:dyDescent="0.25">
      <c r="A78" s="1">
        <v>45590</v>
      </c>
      <c r="B78" t="s">
        <v>11</v>
      </c>
      <c r="C78" t="s">
        <v>12</v>
      </c>
      <c r="D78">
        <v>82</v>
      </c>
      <c r="E78">
        <v>37.5</v>
      </c>
      <c r="F78">
        <v>18.149999999999999</v>
      </c>
      <c r="G78">
        <v>15.13</v>
      </c>
      <c r="H78">
        <v>22.7</v>
      </c>
      <c r="J78">
        <f t="shared" si="7"/>
        <v>979.37999999999988</v>
      </c>
      <c r="K78">
        <v>137.80000000000001</v>
      </c>
      <c r="L78">
        <v>58.25</v>
      </c>
      <c r="M78">
        <v>48.97</v>
      </c>
      <c r="O78">
        <f t="shared" si="8"/>
        <v>734.3599999999999</v>
      </c>
      <c r="P78">
        <f t="shared" si="6"/>
        <v>14.070125998080421</v>
      </c>
      <c r="Q78">
        <v>87.200000000000102</v>
      </c>
    </row>
    <row r="79" spans="1:18" x14ac:dyDescent="0.25">
      <c r="A79" s="1">
        <v>45597</v>
      </c>
      <c r="B79" t="s">
        <v>11</v>
      </c>
      <c r="C79" t="s">
        <v>12</v>
      </c>
      <c r="D79">
        <v>83</v>
      </c>
      <c r="E79">
        <v>37.5</v>
      </c>
      <c r="F79">
        <v>3.89</v>
      </c>
      <c r="G79">
        <v>15.13</v>
      </c>
      <c r="H79">
        <v>22.7</v>
      </c>
      <c r="J79">
        <f t="shared" si="7"/>
        <v>655.678</v>
      </c>
      <c r="K79">
        <v>76.2</v>
      </c>
      <c r="L79">
        <v>33.090000000000003</v>
      </c>
      <c r="M79">
        <v>32.78</v>
      </c>
      <c r="O79">
        <f t="shared" si="8"/>
        <v>513.60799999999995</v>
      </c>
      <c r="P79">
        <f t="shared" si="6"/>
        <v>11.621558142868908</v>
      </c>
      <c r="Q79">
        <v>91.240000000000094</v>
      </c>
    </row>
    <row r="80" spans="1:18" x14ac:dyDescent="0.25">
      <c r="A80" s="1">
        <v>45604</v>
      </c>
      <c r="B80" t="s">
        <v>11</v>
      </c>
      <c r="C80" t="s">
        <v>12</v>
      </c>
      <c r="D80">
        <v>84</v>
      </c>
      <c r="E80">
        <v>37.5</v>
      </c>
      <c r="F80">
        <v>2.85</v>
      </c>
      <c r="G80">
        <v>15.13</v>
      </c>
      <c r="H80">
        <v>22.7</v>
      </c>
      <c r="J80">
        <f t="shared" si="7"/>
        <v>632.06999999999994</v>
      </c>
      <c r="K80">
        <v>71.599999999999994</v>
      </c>
      <c r="L80">
        <v>31.21</v>
      </c>
      <c r="M80">
        <v>31.6</v>
      </c>
      <c r="O80">
        <f t="shared" si="8"/>
        <v>497.65999999999985</v>
      </c>
      <c r="P80">
        <f t="shared" si="6"/>
        <v>11.327859256095053</v>
      </c>
      <c r="Q80">
        <v>95.280000000000101</v>
      </c>
    </row>
    <row r="81" spans="1:18" x14ac:dyDescent="0.25">
      <c r="A81" s="1">
        <v>45611</v>
      </c>
      <c r="B81" t="s">
        <v>11</v>
      </c>
      <c r="C81" t="s">
        <v>12</v>
      </c>
      <c r="D81">
        <v>85</v>
      </c>
      <c r="E81">
        <v>37.5</v>
      </c>
      <c r="F81">
        <v>9.89</v>
      </c>
      <c r="G81">
        <v>15.13</v>
      </c>
      <c r="H81">
        <v>22.7</v>
      </c>
      <c r="J81">
        <f t="shared" si="7"/>
        <v>791.87800000000004</v>
      </c>
      <c r="K81">
        <v>102.2</v>
      </c>
      <c r="L81">
        <v>43.99</v>
      </c>
      <c r="M81">
        <v>39.590000000000003</v>
      </c>
      <c r="O81">
        <f t="shared" si="8"/>
        <v>606.09799999999996</v>
      </c>
      <c r="P81">
        <f t="shared" si="6"/>
        <v>12.906028453877996</v>
      </c>
      <c r="Q81">
        <v>99.320000000000107</v>
      </c>
    </row>
    <row r="82" spans="1:18" x14ac:dyDescent="0.25">
      <c r="A82" s="1">
        <v>45618</v>
      </c>
      <c r="B82" t="s">
        <v>11</v>
      </c>
      <c r="C82" t="s">
        <v>12</v>
      </c>
      <c r="D82">
        <v>86</v>
      </c>
      <c r="E82">
        <v>37.5</v>
      </c>
      <c r="F82">
        <v>5.36</v>
      </c>
      <c r="G82">
        <v>15.13</v>
      </c>
      <c r="H82">
        <v>22.7</v>
      </c>
      <c r="J82">
        <f t="shared" si="7"/>
        <v>689.04700000000003</v>
      </c>
      <c r="K82">
        <v>82.4</v>
      </c>
      <c r="L82">
        <v>35.76</v>
      </c>
      <c r="M82">
        <v>34.450000000000003</v>
      </c>
      <c r="O82">
        <f t="shared" si="8"/>
        <v>536.43700000000001</v>
      </c>
      <c r="P82">
        <f t="shared" si="6"/>
        <v>11.9585456434757</v>
      </c>
      <c r="Q82">
        <v>103.36</v>
      </c>
    </row>
    <row r="83" spans="1:18" x14ac:dyDescent="0.25">
      <c r="A83" s="1">
        <v>45625</v>
      </c>
      <c r="B83" t="s">
        <v>11</v>
      </c>
      <c r="C83" t="s">
        <v>12</v>
      </c>
      <c r="D83">
        <v>87</v>
      </c>
      <c r="E83">
        <v>37.5</v>
      </c>
      <c r="F83">
        <v>6.07</v>
      </c>
      <c r="G83">
        <v>15.13</v>
      </c>
      <c r="H83">
        <v>22.7</v>
      </c>
      <c r="J83">
        <f t="shared" si="7"/>
        <v>705.16399999999999</v>
      </c>
      <c r="K83">
        <v>85.6</v>
      </c>
      <c r="L83">
        <v>37.049999999999997</v>
      </c>
      <c r="M83">
        <v>35.26</v>
      </c>
      <c r="O83">
        <f t="shared" si="8"/>
        <v>547.25400000000002</v>
      </c>
      <c r="P83">
        <f t="shared" si="6"/>
        <v>12.139020142832022</v>
      </c>
      <c r="Q83">
        <v>107.4</v>
      </c>
    </row>
    <row r="84" spans="1:18" x14ac:dyDescent="0.25">
      <c r="A84" s="1">
        <v>45632</v>
      </c>
      <c r="B84" t="s">
        <v>11</v>
      </c>
      <c r="C84" t="s">
        <v>12</v>
      </c>
      <c r="D84">
        <v>88</v>
      </c>
      <c r="E84">
        <v>37.5</v>
      </c>
      <c r="F84">
        <v>4.0603999999999996</v>
      </c>
      <c r="G84">
        <v>15.13</v>
      </c>
      <c r="H84">
        <v>22.7</v>
      </c>
      <c r="J84">
        <f t="shared" si="7"/>
        <v>659.54607999999996</v>
      </c>
      <c r="K84">
        <v>77</v>
      </c>
      <c r="L84">
        <v>33.4</v>
      </c>
      <c r="M84">
        <v>32.979999999999997</v>
      </c>
      <c r="O84">
        <f t="shared" si="8"/>
        <v>516.16607999999997</v>
      </c>
      <c r="P84">
        <f t="shared" si="6"/>
        <v>11.674696027304114</v>
      </c>
      <c r="Q84">
        <v>111.44</v>
      </c>
      <c r="R84">
        <v>-7.5</v>
      </c>
    </row>
    <row r="85" spans="1:18" x14ac:dyDescent="0.25">
      <c r="A85" s="1">
        <v>45639</v>
      </c>
      <c r="B85" t="s">
        <v>11</v>
      </c>
      <c r="C85" t="s">
        <v>12</v>
      </c>
      <c r="D85">
        <v>89</v>
      </c>
      <c r="E85">
        <v>37.5</v>
      </c>
      <c r="F85">
        <v>6.51</v>
      </c>
      <c r="G85">
        <v>15.13</v>
      </c>
      <c r="H85">
        <v>22.7</v>
      </c>
      <c r="J85">
        <f t="shared" si="7"/>
        <v>715.15200000000004</v>
      </c>
      <c r="K85">
        <v>87.4</v>
      </c>
      <c r="L85">
        <v>37.85</v>
      </c>
      <c r="M85">
        <v>35.76</v>
      </c>
      <c r="O85">
        <f t="shared" ref="O85:O101" si="9">(E85*G85)+(F85*H85)-K85-L85-M85</f>
        <v>554.14200000000005</v>
      </c>
      <c r="P85">
        <f t="shared" ref="P85:P135" si="10">K85/J85*100</f>
        <v>12.221178155133455</v>
      </c>
      <c r="Q85">
        <v>107.98</v>
      </c>
    </row>
    <row r="86" spans="1:18" x14ac:dyDescent="0.25">
      <c r="A86" s="1">
        <v>45646</v>
      </c>
      <c r="B86" t="s">
        <v>11</v>
      </c>
      <c r="C86" t="s">
        <v>12</v>
      </c>
      <c r="D86">
        <v>90</v>
      </c>
      <c r="E86">
        <v>37.5</v>
      </c>
      <c r="F86">
        <v>10.07</v>
      </c>
      <c r="G86">
        <v>15.13</v>
      </c>
      <c r="H86">
        <v>22.7</v>
      </c>
      <c r="J86">
        <f t="shared" si="7"/>
        <v>795.96399999999994</v>
      </c>
      <c r="K86">
        <v>103</v>
      </c>
      <c r="L86">
        <v>44.32</v>
      </c>
      <c r="M86">
        <v>39.799999999999997</v>
      </c>
      <c r="O86">
        <f t="shared" si="9"/>
        <v>608.84399999999994</v>
      </c>
      <c r="P86">
        <f t="shared" si="10"/>
        <v>12.940283731425041</v>
      </c>
      <c r="Q86">
        <v>112.02</v>
      </c>
    </row>
    <row r="87" spans="1:18" x14ac:dyDescent="0.25">
      <c r="A87" s="1">
        <v>45653</v>
      </c>
      <c r="B87" t="s">
        <v>11</v>
      </c>
      <c r="C87" t="s">
        <v>12</v>
      </c>
      <c r="D87">
        <v>91</v>
      </c>
      <c r="E87">
        <v>37.5</v>
      </c>
      <c r="F87">
        <v>6.3</v>
      </c>
      <c r="G87">
        <v>15.13</v>
      </c>
      <c r="H87">
        <v>22.7</v>
      </c>
      <c r="J87">
        <f t="shared" si="7"/>
        <v>710.38499999999999</v>
      </c>
      <c r="K87">
        <v>86.6</v>
      </c>
      <c r="L87">
        <v>37.47</v>
      </c>
      <c r="M87">
        <v>35.520000000000003</v>
      </c>
      <c r="O87">
        <f t="shared" si="9"/>
        <v>550.79499999999996</v>
      </c>
      <c r="P87">
        <f t="shared" si="10"/>
        <v>12.190572717610873</v>
      </c>
      <c r="Q87">
        <v>116.06</v>
      </c>
    </row>
    <row r="88" spans="1:18" x14ac:dyDescent="0.25">
      <c r="A88" s="1">
        <v>45660</v>
      </c>
      <c r="B88" t="s">
        <v>11</v>
      </c>
      <c r="C88" t="s">
        <v>12</v>
      </c>
      <c r="D88">
        <v>92</v>
      </c>
      <c r="E88">
        <v>37.5</v>
      </c>
      <c r="F88">
        <v>13.3</v>
      </c>
      <c r="G88">
        <v>15.13</v>
      </c>
      <c r="H88">
        <v>22.7</v>
      </c>
      <c r="J88">
        <f t="shared" si="7"/>
        <v>869.28500000000008</v>
      </c>
      <c r="K88">
        <v>116.8</v>
      </c>
      <c r="L88">
        <v>50.24</v>
      </c>
      <c r="M88">
        <v>43.5</v>
      </c>
      <c r="O88">
        <f t="shared" si="9"/>
        <v>658.74500000000012</v>
      </c>
      <c r="P88">
        <f t="shared" si="10"/>
        <v>13.436329857296512</v>
      </c>
      <c r="Q88">
        <v>120.1</v>
      </c>
    </row>
    <row r="89" spans="1:18" x14ac:dyDescent="0.25">
      <c r="A89" s="1">
        <v>45667</v>
      </c>
      <c r="B89" t="s">
        <v>11</v>
      </c>
      <c r="C89" t="s">
        <v>12</v>
      </c>
      <c r="D89">
        <v>93</v>
      </c>
      <c r="E89">
        <v>37.5</v>
      </c>
      <c r="F89">
        <v>2.2799999999999998</v>
      </c>
      <c r="G89">
        <v>15.13</v>
      </c>
      <c r="H89">
        <v>22.7</v>
      </c>
      <c r="J89">
        <f t="shared" si="7"/>
        <v>619.13099999999997</v>
      </c>
      <c r="K89">
        <v>69.2</v>
      </c>
      <c r="L89">
        <v>30.17</v>
      </c>
      <c r="M89">
        <v>30.96</v>
      </c>
      <c r="O89">
        <f t="shared" si="9"/>
        <v>488.80099999999999</v>
      </c>
      <c r="P89">
        <f t="shared" si="10"/>
        <v>11.176956088453011</v>
      </c>
      <c r="Q89">
        <v>124.14</v>
      </c>
    </row>
    <row r="90" spans="1:18" x14ac:dyDescent="0.25">
      <c r="A90" s="1">
        <v>45674</v>
      </c>
      <c r="B90" t="s">
        <v>11</v>
      </c>
      <c r="C90" t="s">
        <v>12</v>
      </c>
      <c r="D90">
        <v>94</v>
      </c>
      <c r="E90">
        <v>37.5</v>
      </c>
      <c r="F90">
        <v>0</v>
      </c>
      <c r="G90">
        <v>18.739999999999998</v>
      </c>
      <c r="H90">
        <v>22.7</v>
      </c>
      <c r="J90">
        <f>(E90*G90)+(F90*H90)</f>
        <v>702.74999999999989</v>
      </c>
      <c r="K90">
        <v>85.2</v>
      </c>
      <c r="L90">
        <v>36.85</v>
      </c>
      <c r="M90">
        <v>35.130000000000003</v>
      </c>
      <c r="O90">
        <f t="shared" si="9"/>
        <v>545.56999999999982</v>
      </c>
      <c r="P90">
        <f t="shared" si="10"/>
        <v>12.123799359658486</v>
      </c>
      <c r="Q90">
        <v>128.18</v>
      </c>
      <c r="R90">
        <v>37.5</v>
      </c>
    </row>
    <row r="91" spans="1:18" x14ac:dyDescent="0.25">
      <c r="A91" s="1">
        <v>45681</v>
      </c>
      <c r="B91" t="s">
        <v>11</v>
      </c>
      <c r="C91" t="s">
        <v>12</v>
      </c>
      <c r="D91">
        <v>95</v>
      </c>
      <c r="E91">
        <v>37.5</v>
      </c>
      <c r="F91">
        <v>21.46</v>
      </c>
      <c r="G91">
        <v>17.21</v>
      </c>
      <c r="H91">
        <v>22.7</v>
      </c>
      <c r="J91">
        <f t="shared" si="7"/>
        <v>1132.5170000000001</v>
      </c>
      <c r="K91">
        <v>168.8</v>
      </c>
      <c r="L91">
        <v>61.31</v>
      </c>
      <c r="M91">
        <v>56.63</v>
      </c>
      <c r="O91">
        <f t="shared" si="9"/>
        <v>845.77700000000016</v>
      </c>
      <c r="P91">
        <f t="shared" si="10"/>
        <v>14.904853525377545</v>
      </c>
      <c r="Q91">
        <f>Q90-R90</f>
        <v>90.68</v>
      </c>
      <c r="R91">
        <v>22.5</v>
      </c>
    </row>
    <row r="92" spans="1:18" x14ac:dyDescent="0.25">
      <c r="A92" s="1">
        <v>45688</v>
      </c>
      <c r="B92" t="s">
        <v>11</v>
      </c>
      <c r="C92" t="s">
        <v>12</v>
      </c>
      <c r="D92">
        <v>96</v>
      </c>
      <c r="E92">
        <v>37.5</v>
      </c>
      <c r="F92">
        <v>3.49</v>
      </c>
      <c r="G92">
        <v>15.865</v>
      </c>
      <c r="H92">
        <v>22.7</v>
      </c>
      <c r="J92">
        <f t="shared" si="7"/>
        <v>674.16049999999996</v>
      </c>
      <c r="K92">
        <v>79.8</v>
      </c>
      <c r="L92">
        <v>34.57</v>
      </c>
      <c r="M92">
        <v>33.71</v>
      </c>
      <c r="O92">
        <f t="shared" si="9"/>
        <v>526.08049999999992</v>
      </c>
      <c r="P92">
        <f t="shared" si="10"/>
        <v>11.836943873157802</v>
      </c>
      <c r="Q92">
        <f>Q91-R91+ 4.04</f>
        <v>72.220000000000013</v>
      </c>
    </row>
    <row r="93" spans="1:18" x14ac:dyDescent="0.25">
      <c r="A93" s="1">
        <v>45695</v>
      </c>
      <c r="B93" t="s">
        <v>11</v>
      </c>
      <c r="C93" t="s">
        <v>12</v>
      </c>
      <c r="D93">
        <v>97</v>
      </c>
      <c r="E93">
        <v>37.5</v>
      </c>
      <c r="F93">
        <v>11.96</v>
      </c>
      <c r="G93">
        <v>15.13</v>
      </c>
      <c r="H93">
        <v>22.7</v>
      </c>
      <c r="J93">
        <f t="shared" si="7"/>
        <v>838.86699999999996</v>
      </c>
      <c r="K93">
        <v>111</v>
      </c>
      <c r="L93">
        <v>47.75</v>
      </c>
      <c r="M93">
        <v>41.94</v>
      </c>
      <c r="O93">
        <f t="shared" si="9"/>
        <v>638.17699999999991</v>
      </c>
      <c r="P93">
        <f t="shared" si="10"/>
        <v>13.232133341757397</v>
      </c>
      <c r="Q93">
        <f t="shared" ref="Q93:Q95" si="11">Q92-R92+ 4.04</f>
        <v>76.260000000000019</v>
      </c>
    </row>
    <row r="94" spans="1:18" x14ac:dyDescent="0.25">
      <c r="A94" s="1">
        <v>45702</v>
      </c>
      <c r="B94" t="s">
        <v>11</v>
      </c>
      <c r="C94" t="s">
        <v>12</v>
      </c>
      <c r="D94">
        <v>98</v>
      </c>
      <c r="E94">
        <v>37.5</v>
      </c>
      <c r="F94">
        <v>10.09</v>
      </c>
      <c r="G94">
        <v>15.13</v>
      </c>
      <c r="H94">
        <v>22.7</v>
      </c>
      <c r="J94">
        <f t="shared" si="7"/>
        <v>796.41800000000001</v>
      </c>
      <c r="K94">
        <v>102.8</v>
      </c>
      <c r="L94">
        <v>44.35</v>
      </c>
      <c r="M94">
        <v>39.82</v>
      </c>
      <c r="O94">
        <f t="shared" si="9"/>
        <v>609.44799999999998</v>
      </c>
      <c r="P94">
        <f t="shared" si="10"/>
        <v>12.907794650547826</v>
      </c>
      <c r="Q94">
        <v>76.84</v>
      </c>
    </row>
    <row r="95" spans="1:18" x14ac:dyDescent="0.25">
      <c r="A95" s="1">
        <v>45709</v>
      </c>
      <c r="B95" t="s">
        <v>11</v>
      </c>
      <c r="C95" t="s">
        <v>12</v>
      </c>
      <c r="D95">
        <v>99</v>
      </c>
      <c r="E95">
        <v>37.5</v>
      </c>
      <c r="F95">
        <v>16.66</v>
      </c>
      <c r="G95">
        <v>15.932</v>
      </c>
      <c r="H95">
        <v>22.7</v>
      </c>
      <c r="J95">
        <f t="shared" si="7"/>
        <v>975.63200000000006</v>
      </c>
      <c r="K95">
        <v>137</v>
      </c>
      <c r="L95">
        <v>58.17</v>
      </c>
      <c r="M95">
        <v>48.78</v>
      </c>
      <c r="O95">
        <f t="shared" si="9"/>
        <v>731.68200000000013</v>
      </c>
      <c r="P95">
        <f t="shared" si="10"/>
        <v>14.042179838299687</v>
      </c>
      <c r="Q95">
        <f t="shared" si="11"/>
        <v>80.88000000000001</v>
      </c>
      <c r="R95">
        <v>7.5</v>
      </c>
    </row>
    <row r="96" spans="1:18" x14ac:dyDescent="0.25">
      <c r="A96" s="1">
        <v>45716</v>
      </c>
      <c r="B96" t="s">
        <v>11</v>
      </c>
      <c r="C96" t="s">
        <v>12</v>
      </c>
      <c r="D96">
        <v>100</v>
      </c>
      <c r="E96">
        <v>37.5</v>
      </c>
      <c r="F96">
        <v>19.239999999999998</v>
      </c>
      <c r="G96">
        <v>19.292000000000002</v>
      </c>
      <c r="H96">
        <v>22.7</v>
      </c>
      <c r="J96">
        <f t="shared" si="7"/>
        <v>1160.1979999999999</v>
      </c>
      <c r="K96">
        <v>172</v>
      </c>
      <c r="L96">
        <v>61.86</v>
      </c>
      <c r="M96">
        <v>58.01</v>
      </c>
      <c r="O96">
        <f t="shared" si="9"/>
        <v>868.32799999999986</v>
      </c>
      <c r="P96">
        <f t="shared" si="10"/>
        <v>14.825055723247241</v>
      </c>
      <c r="Q96">
        <f>Q95-R95</f>
        <v>73.38000000000001</v>
      </c>
      <c r="R96">
        <v>37.5</v>
      </c>
    </row>
    <row r="97" spans="1:20" x14ac:dyDescent="0.25">
      <c r="A97" s="1">
        <v>45723</v>
      </c>
      <c r="B97" t="s">
        <v>11</v>
      </c>
      <c r="C97" t="s">
        <v>12</v>
      </c>
      <c r="D97">
        <v>101</v>
      </c>
      <c r="E97">
        <v>37.5</v>
      </c>
      <c r="F97">
        <v>8</v>
      </c>
      <c r="G97">
        <v>18.556000000000001</v>
      </c>
      <c r="H97">
        <v>22.7</v>
      </c>
      <c r="J97">
        <f t="shared" si="7"/>
        <v>877.45</v>
      </c>
      <c r="K97">
        <v>118.4</v>
      </c>
      <c r="L97">
        <v>50.83</v>
      </c>
      <c r="M97">
        <v>43.87</v>
      </c>
      <c r="O97">
        <f t="shared" si="9"/>
        <v>664.35</v>
      </c>
      <c r="P97">
        <f t="shared" si="10"/>
        <v>13.493646361616046</v>
      </c>
      <c r="Q97">
        <v>11.54</v>
      </c>
      <c r="R97">
        <v>30</v>
      </c>
    </row>
    <row r="98" spans="1:20" x14ac:dyDescent="0.25">
      <c r="A98" s="1">
        <v>45730</v>
      </c>
      <c r="B98" t="s">
        <v>11</v>
      </c>
      <c r="C98" t="s">
        <v>12</v>
      </c>
      <c r="D98">
        <v>102</v>
      </c>
      <c r="E98">
        <v>37.5</v>
      </c>
      <c r="F98">
        <v>1.3</v>
      </c>
      <c r="G98">
        <v>15.13</v>
      </c>
      <c r="H98">
        <v>22.7</v>
      </c>
      <c r="J98">
        <f t="shared" si="7"/>
        <v>596.88499999999999</v>
      </c>
      <c r="K98">
        <v>65</v>
      </c>
      <c r="L98">
        <v>28.39</v>
      </c>
      <c r="M98">
        <v>29.85</v>
      </c>
      <c r="O98">
        <f t="shared" si="9"/>
        <v>473.64499999999998</v>
      </c>
      <c r="P98">
        <f t="shared" si="10"/>
        <v>10.889869907938715</v>
      </c>
    </row>
    <row r="99" spans="1:20" x14ac:dyDescent="0.25">
      <c r="A99" s="1">
        <v>45737</v>
      </c>
      <c r="B99" t="s">
        <v>11</v>
      </c>
      <c r="C99" t="s">
        <v>12</v>
      </c>
      <c r="D99">
        <v>103</v>
      </c>
      <c r="E99">
        <v>37.5</v>
      </c>
      <c r="F99">
        <v>1.83</v>
      </c>
      <c r="G99">
        <v>15.13</v>
      </c>
      <c r="H99">
        <v>22.7</v>
      </c>
      <c r="J99">
        <f t="shared" si="7"/>
        <v>608.91599999999994</v>
      </c>
      <c r="K99">
        <v>67.400000000000006</v>
      </c>
      <c r="L99">
        <v>29.35</v>
      </c>
      <c r="M99">
        <v>30.45</v>
      </c>
      <c r="O99">
        <f t="shared" si="9"/>
        <v>481.71599999999995</v>
      </c>
      <c r="P99">
        <f t="shared" si="10"/>
        <v>11.068850219077838</v>
      </c>
      <c r="Q99">
        <v>19.62</v>
      </c>
    </row>
    <row r="100" spans="1:20" x14ac:dyDescent="0.25">
      <c r="A100" s="1">
        <v>45744</v>
      </c>
      <c r="B100" t="s">
        <v>11</v>
      </c>
      <c r="C100" t="s">
        <v>12</v>
      </c>
      <c r="D100">
        <v>104</v>
      </c>
      <c r="E100">
        <v>37.5</v>
      </c>
      <c r="F100">
        <v>11.36</v>
      </c>
      <c r="G100">
        <v>15.13</v>
      </c>
      <c r="H100">
        <v>22.7</v>
      </c>
      <c r="J100">
        <f t="shared" si="7"/>
        <v>825.24699999999996</v>
      </c>
      <c r="K100">
        <v>108.4</v>
      </c>
      <c r="L100">
        <v>46.66</v>
      </c>
      <c r="M100">
        <v>41.26</v>
      </c>
      <c r="O100">
        <f t="shared" si="9"/>
        <v>628.92700000000002</v>
      </c>
      <c r="P100">
        <f t="shared" si="10"/>
        <v>13.135461261900982</v>
      </c>
      <c r="Q100">
        <v>23.66</v>
      </c>
    </row>
    <row r="101" spans="1:20" x14ac:dyDescent="0.25">
      <c r="A101" s="1">
        <v>45751</v>
      </c>
      <c r="B101" t="s">
        <v>11</v>
      </c>
      <c r="C101" t="s">
        <v>12</v>
      </c>
      <c r="D101">
        <v>105</v>
      </c>
      <c r="E101">
        <v>37.5</v>
      </c>
      <c r="F101">
        <v>0.31</v>
      </c>
      <c r="G101">
        <v>15.13</v>
      </c>
      <c r="H101">
        <v>22.7</v>
      </c>
      <c r="J101">
        <f t="shared" si="7"/>
        <v>574.41200000000003</v>
      </c>
      <c r="K101">
        <v>60.8</v>
      </c>
      <c r="L101">
        <v>26.59</v>
      </c>
      <c r="M101">
        <v>28.72</v>
      </c>
      <c r="O101">
        <f t="shared" si="9"/>
        <v>458.30200000000013</v>
      </c>
      <c r="P101">
        <f t="shared" si="10"/>
        <v>10.584737087665298</v>
      </c>
      <c r="Q101">
        <v>27.7</v>
      </c>
    </row>
    <row r="102" spans="1:20" x14ac:dyDescent="0.25">
      <c r="A102" s="13">
        <v>45758</v>
      </c>
      <c r="B102" s="14" t="s">
        <v>11</v>
      </c>
      <c r="C102" s="14" t="s">
        <v>12</v>
      </c>
      <c r="D102" s="14">
        <v>106</v>
      </c>
      <c r="E102" s="14">
        <v>37.5</v>
      </c>
      <c r="F102" s="14">
        <v>0.23</v>
      </c>
      <c r="G102" s="14">
        <v>15.88</v>
      </c>
      <c r="H102" s="14">
        <v>23.82</v>
      </c>
      <c r="I102" s="14"/>
      <c r="J102" s="14">
        <f t="shared" ref="J102:J109" si="12">(E102*G102)+(F102*H102)+I102</f>
        <v>600.97860000000003</v>
      </c>
      <c r="K102" s="14">
        <v>65.8</v>
      </c>
      <c r="L102" s="14">
        <v>19.09</v>
      </c>
      <c r="M102" s="14">
        <v>30.05</v>
      </c>
      <c r="N102" s="14">
        <v>18.03</v>
      </c>
      <c r="O102" s="14">
        <f t="shared" ref="O102:O109" si="13">(E102*G102)+(F102*H102)+I102-K102-L102-M102</f>
        <v>486.03860000000003</v>
      </c>
      <c r="P102" s="14">
        <f t="shared" si="10"/>
        <v>10.948809158928453</v>
      </c>
      <c r="Q102" s="14">
        <v>31.74</v>
      </c>
      <c r="R102" s="14" t="s">
        <v>138</v>
      </c>
      <c r="S102" s="14"/>
      <c r="T102" s="14"/>
    </row>
    <row r="103" spans="1:20" x14ac:dyDescent="0.25">
      <c r="A103" s="1">
        <v>45765</v>
      </c>
      <c r="B103" t="s">
        <v>11</v>
      </c>
      <c r="C103" t="s">
        <v>12</v>
      </c>
      <c r="D103">
        <v>107</v>
      </c>
      <c r="E103">
        <v>37.5</v>
      </c>
      <c r="F103">
        <v>0.17</v>
      </c>
      <c r="G103">
        <v>15.88</v>
      </c>
      <c r="H103">
        <v>23.82</v>
      </c>
      <c r="J103">
        <f t="shared" si="12"/>
        <v>599.54939999999999</v>
      </c>
      <c r="K103">
        <v>65.400000000000006</v>
      </c>
      <c r="L103">
        <v>28.63</v>
      </c>
      <c r="M103">
        <v>29.98</v>
      </c>
      <c r="N103">
        <v>17.989999999999998</v>
      </c>
      <c r="O103">
        <f t="shared" si="13"/>
        <v>475.5394</v>
      </c>
      <c r="P103">
        <f t="shared" si="10"/>
        <v>10.908192052231227</v>
      </c>
      <c r="Q103">
        <v>35.78</v>
      </c>
    </row>
    <row r="104" spans="1:20" x14ac:dyDescent="0.25">
      <c r="A104" s="1">
        <v>45772</v>
      </c>
      <c r="B104" t="s">
        <v>11</v>
      </c>
      <c r="C104" t="s">
        <v>12</v>
      </c>
      <c r="D104">
        <v>108</v>
      </c>
      <c r="E104">
        <v>37.5</v>
      </c>
      <c r="F104">
        <v>0.01</v>
      </c>
      <c r="G104">
        <v>15.88</v>
      </c>
      <c r="H104">
        <v>23.82</v>
      </c>
      <c r="J104">
        <f t="shared" si="12"/>
        <v>595.73820000000001</v>
      </c>
      <c r="K104">
        <v>67.8</v>
      </c>
      <c r="L104">
        <v>28.36</v>
      </c>
      <c r="M104">
        <v>29.79</v>
      </c>
      <c r="N104">
        <v>17.87</v>
      </c>
      <c r="O104">
        <f t="shared" si="13"/>
        <v>469.78820000000002</v>
      </c>
      <c r="P104">
        <f t="shared" si="10"/>
        <v>11.380838092974397</v>
      </c>
      <c r="Q104">
        <v>39.82</v>
      </c>
    </row>
    <row r="105" spans="1:20" x14ac:dyDescent="0.25">
      <c r="A105" s="1">
        <v>45779</v>
      </c>
      <c r="B105" t="s">
        <v>11</v>
      </c>
      <c r="C105" t="s">
        <v>12</v>
      </c>
      <c r="D105">
        <v>109</v>
      </c>
      <c r="E105">
        <v>37.5</v>
      </c>
      <c r="F105">
        <v>0.04</v>
      </c>
      <c r="G105">
        <v>15.88</v>
      </c>
      <c r="H105">
        <v>23.82</v>
      </c>
      <c r="J105">
        <f t="shared" si="12"/>
        <v>596.45280000000002</v>
      </c>
      <c r="K105">
        <v>66</v>
      </c>
      <c r="L105">
        <v>28.34</v>
      </c>
      <c r="M105">
        <v>29.82</v>
      </c>
      <c r="N105">
        <v>17.89</v>
      </c>
      <c r="O105">
        <f t="shared" si="13"/>
        <v>472.29280000000006</v>
      </c>
      <c r="P105">
        <f t="shared" si="10"/>
        <v>11.0654187556836</v>
      </c>
    </row>
    <row r="106" spans="1:20" x14ac:dyDescent="0.25">
      <c r="A106" s="1">
        <v>45786</v>
      </c>
      <c r="B106" t="s">
        <v>11</v>
      </c>
      <c r="C106" t="s">
        <v>12</v>
      </c>
      <c r="D106">
        <v>110</v>
      </c>
      <c r="E106">
        <v>37.5</v>
      </c>
      <c r="F106">
        <v>0.1</v>
      </c>
      <c r="G106">
        <v>15.88</v>
      </c>
      <c r="H106">
        <v>23.82</v>
      </c>
      <c r="J106">
        <f t="shared" si="12"/>
        <v>597.88199999999995</v>
      </c>
      <c r="K106">
        <v>66.2</v>
      </c>
      <c r="L106">
        <v>28.45</v>
      </c>
      <c r="M106">
        <v>29.89</v>
      </c>
      <c r="N106">
        <v>17.940000000000001</v>
      </c>
      <c r="O106">
        <f t="shared" si="13"/>
        <v>473.34199999999993</v>
      </c>
      <c r="P106">
        <f t="shared" si="10"/>
        <v>11.072418972305574</v>
      </c>
    </row>
    <row r="107" spans="1:20" x14ac:dyDescent="0.25">
      <c r="A107" s="1">
        <v>45793</v>
      </c>
      <c r="B107" t="s">
        <v>11</v>
      </c>
      <c r="C107" t="s">
        <v>12</v>
      </c>
      <c r="D107">
        <v>111</v>
      </c>
      <c r="E107">
        <v>37.5</v>
      </c>
      <c r="F107">
        <v>0.11</v>
      </c>
      <c r="G107">
        <v>15.88</v>
      </c>
      <c r="H107">
        <v>23.82</v>
      </c>
      <c r="J107">
        <f t="shared" si="12"/>
        <v>598.12019999999995</v>
      </c>
      <c r="K107">
        <v>66.2</v>
      </c>
      <c r="L107">
        <v>28.49</v>
      </c>
      <c r="M107">
        <v>29.91</v>
      </c>
      <c r="N107">
        <v>17.940000000000001</v>
      </c>
      <c r="O107">
        <f t="shared" si="13"/>
        <v>473.52019999999987</v>
      </c>
      <c r="P107">
        <f t="shared" si="10"/>
        <v>11.068009406804855</v>
      </c>
    </row>
    <row r="108" spans="1:20" x14ac:dyDescent="0.25">
      <c r="A108" s="1">
        <v>45800</v>
      </c>
      <c r="B108" t="s">
        <v>11</v>
      </c>
      <c r="C108" t="s">
        <v>12</v>
      </c>
      <c r="D108">
        <v>112</v>
      </c>
      <c r="E108">
        <v>37.5</v>
      </c>
      <c r="F108">
        <v>0.04</v>
      </c>
      <c r="G108">
        <v>15.88</v>
      </c>
      <c r="H108">
        <v>23.82</v>
      </c>
      <c r="J108">
        <f t="shared" si="12"/>
        <v>596.45280000000002</v>
      </c>
      <c r="K108">
        <v>66</v>
      </c>
      <c r="L108">
        <v>28.38</v>
      </c>
      <c r="M108">
        <v>29.82</v>
      </c>
      <c r="N108">
        <v>17.89</v>
      </c>
      <c r="O108">
        <f t="shared" si="13"/>
        <v>472.25280000000004</v>
      </c>
      <c r="P108">
        <f t="shared" si="10"/>
        <v>11.0654187556836</v>
      </c>
    </row>
    <row r="109" spans="1:20" x14ac:dyDescent="0.25">
      <c r="A109" s="1">
        <v>45807</v>
      </c>
      <c r="B109" t="s">
        <v>11</v>
      </c>
      <c r="C109" t="s">
        <v>12</v>
      </c>
      <c r="D109">
        <v>113</v>
      </c>
      <c r="E109">
        <v>37.5</v>
      </c>
      <c r="F109">
        <v>0.21</v>
      </c>
      <c r="G109">
        <v>15.88</v>
      </c>
      <c r="H109">
        <v>23.82</v>
      </c>
      <c r="J109">
        <f t="shared" si="12"/>
        <v>600.50220000000002</v>
      </c>
      <c r="K109">
        <v>66.8</v>
      </c>
      <c r="L109">
        <v>28.61</v>
      </c>
      <c r="M109">
        <v>30.03</v>
      </c>
      <c r="N109">
        <v>18.02</v>
      </c>
      <c r="O109">
        <f t="shared" si="13"/>
        <v>475.06220000000008</v>
      </c>
      <c r="P109">
        <f t="shared" si="10"/>
        <v>11.124022526478671</v>
      </c>
    </row>
    <row r="110" spans="1:20" x14ac:dyDescent="0.25">
      <c r="A110" s="1">
        <v>45814</v>
      </c>
      <c r="B110" t="s">
        <v>11</v>
      </c>
      <c r="C110" t="s">
        <v>12</v>
      </c>
      <c r="D110">
        <v>114</v>
      </c>
      <c r="E110">
        <v>37.5</v>
      </c>
      <c r="F110">
        <v>19.11</v>
      </c>
      <c r="G110">
        <v>15.88</v>
      </c>
      <c r="H110">
        <v>23.82</v>
      </c>
      <c r="I110">
        <v>102.55</v>
      </c>
      <c r="J110">
        <f>(E110*G110)+(F110*H110)+I110</f>
        <v>1153.2501999999999</v>
      </c>
      <c r="K110">
        <v>171.6</v>
      </c>
      <c r="L110">
        <v>59.92</v>
      </c>
      <c r="M110">
        <v>57.66</v>
      </c>
      <c r="N110">
        <v>34.6</v>
      </c>
      <c r="O110">
        <f>(E110*G110)+(F110*H110)+I110-K110-L110-M110</f>
        <v>864.0702</v>
      </c>
      <c r="P110">
        <f t="shared" si="10"/>
        <v>14.879685258237979</v>
      </c>
      <c r="Q110">
        <v>22.5</v>
      </c>
    </row>
    <row r="111" spans="1:20" x14ac:dyDescent="0.25">
      <c r="A111" s="1">
        <v>45821</v>
      </c>
      <c r="B111" t="s">
        <v>11</v>
      </c>
      <c r="C111" t="s">
        <v>12</v>
      </c>
      <c r="D111">
        <v>115</v>
      </c>
      <c r="E111">
        <v>37.5</v>
      </c>
      <c r="F111">
        <v>7.61</v>
      </c>
      <c r="G111">
        <v>15.88</v>
      </c>
      <c r="H111">
        <v>23.82</v>
      </c>
      <c r="I111">
        <v>68.37</v>
      </c>
      <c r="J111">
        <f t="shared" ref="J111:J134" si="14">(E111*G111)+(F111*H111)+I111</f>
        <v>845.14020000000005</v>
      </c>
      <c r="K111">
        <v>113.2</v>
      </c>
      <c r="L111">
        <v>52.64</v>
      </c>
      <c r="M111">
        <v>42.26</v>
      </c>
      <c r="N111">
        <v>25.35</v>
      </c>
      <c r="O111">
        <f t="shared" ref="O111:O135" si="15">(E111*G111)+(F111*H111)+I111-K111-L111-M111</f>
        <v>637.04020000000003</v>
      </c>
      <c r="P111">
        <f t="shared" si="10"/>
        <v>13.394227371979229</v>
      </c>
      <c r="Q111">
        <v>15</v>
      </c>
    </row>
    <row r="112" spans="1:20" x14ac:dyDescent="0.25">
      <c r="A112" s="1">
        <v>45828</v>
      </c>
      <c r="B112" t="s">
        <v>11</v>
      </c>
      <c r="C112" t="s">
        <v>12</v>
      </c>
      <c r="D112">
        <v>116</v>
      </c>
      <c r="E112">
        <v>37.5</v>
      </c>
      <c r="F112">
        <v>3.96</v>
      </c>
      <c r="G112">
        <v>15.88</v>
      </c>
      <c r="H112">
        <v>23.82</v>
      </c>
      <c r="J112">
        <f t="shared" si="14"/>
        <v>689.82719999999995</v>
      </c>
      <c r="K112">
        <v>83.8</v>
      </c>
      <c r="L112">
        <v>37.22</v>
      </c>
      <c r="M112">
        <v>34.49</v>
      </c>
      <c r="N112">
        <v>20.69</v>
      </c>
      <c r="O112">
        <f t="shared" si="15"/>
        <v>534.31719999999996</v>
      </c>
      <c r="P112">
        <f t="shared" si="10"/>
        <v>12.147969810410492</v>
      </c>
    </row>
    <row r="113" spans="1:16" x14ac:dyDescent="0.25">
      <c r="A113" s="1">
        <v>45835</v>
      </c>
      <c r="B113" t="s">
        <v>11</v>
      </c>
      <c r="C113" t="s">
        <v>12</v>
      </c>
      <c r="D113">
        <v>117</v>
      </c>
      <c r="E113">
        <v>37.5</v>
      </c>
      <c r="F113">
        <v>14.94</v>
      </c>
      <c r="G113">
        <v>15.88</v>
      </c>
      <c r="H113">
        <v>23.82</v>
      </c>
      <c r="J113">
        <f t="shared" si="14"/>
        <v>951.37079999999992</v>
      </c>
      <c r="K113">
        <v>133.19999999999999</v>
      </c>
      <c r="L113">
        <v>52.56</v>
      </c>
      <c r="M113">
        <v>47.57</v>
      </c>
      <c r="N113">
        <v>28.54</v>
      </c>
      <c r="O113">
        <f>(E113*G113)+(F113*H113)+I113-K113-L113-M113</f>
        <v>718.04079999999988</v>
      </c>
      <c r="P113">
        <f t="shared" si="10"/>
        <v>14.000850141711307</v>
      </c>
    </row>
    <row r="114" spans="1:16" x14ac:dyDescent="0.25">
      <c r="A114" s="1">
        <v>45842</v>
      </c>
      <c r="B114" t="s">
        <v>11</v>
      </c>
      <c r="C114" t="s">
        <v>12</v>
      </c>
      <c r="D114">
        <v>118</v>
      </c>
      <c r="E114">
        <v>37.5</v>
      </c>
      <c r="F114">
        <v>14.25</v>
      </c>
      <c r="G114">
        <v>15.88</v>
      </c>
      <c r="H114">
        <v>23.82</v>
      </c>
      <c r="J114">
        <f t="shared" si="14"/>
        <v>934.93499999999995</v>
      </c>
      <c r="K114">
        <v>130.4</v>
      </c>
      <c r="L114">
        <v>55.7</v>
      </c>
      <c r="M114">
        <v>46.75</v>
      </c>
      <c r="N114">
        <v>28.05</v>
      </c>
      <c r="O114">
        <f>(E114*G114)+(F114*H114)+I114-K114-L114-M114</f>
        <v>702.08499999999992</v>
      </c>
      <c r="P114">
        <f>K114/J114*100</f>
        <v>13.947493676030955</v>
      </c>
    </row>
    <row r="115" spans="1:16" x14ac:dyDescent="0.25">
      <c r="A115" s="1">
        <v>45849</v>
      </c>
      <c r="B115" t="s">
        <v>11</v>
      </c>
      <c r="C115" t="s">
        <v>12</v>
      </c>
      <c r="D115">
        <v>119</v>
      </c>
      <c r="E115">
        <v>37.5</v>
      </c>
      <c r="F115">
        <v>0.11</v>
      </c>
      <c r="G115">
        <v>15.88</v>
      </c>
      <c r="H115">
        <v>23.82</v>
      </c>
      <c r="J115">
        <f t="shared" si="14"/>
        <v>598.12019999999995</v>
      </c>
      <c r="K115">
        <v>66.2</v>
      </c>
      <c r="L115">
        <v>33.9</v>
      </c>
      <c r="M115">
        <v>29.92</v>
      </c>
      <c r="N115">
        <v>17.95</v>
      </c>
      <c r="O115">
        <f>(E115*G115)+(F115*H115)+I115-K115-L115-M115</f>
        <v>468.10019999999992</v>
      </c>
      <c r="P115">
        <f>K115/J115*100</f>
        <v>11.068009406804855</v>
      </c>
    </row>
    <row r="116" spans="1:16" x14ac:dyDescent="0.25">
      <c r="A116" s="1">
        <v>45856</v>
      </c>
      <c r="B116" t="s">
        <v>11</v>
      </c>
      <c r="C116" t="s">
        <v>12</v>
      </c>
      <c r="D116">
        <v>120</v>
      </c>
      <c r="E116">
        <v>37.5</v>
      </c>
      <c r="F116">
        <v>4.04</v>
      </c>
      <c r="G116">
        <v>15.88</v>
      </c>
      <c r="H116">
        <v>23.82</v>
      </c>
      <c r="J116">
        <f>(E116*G116)+(F116*H116)+I116</f>
        <v>691.7328</v>
      </c>
      <c r="K116">
        <v>84</v>
      </c>
      <c r="L116">
        <v>35.979999999999997</v>
      </c>
      <c r="M116">
        <v>34.590000000000003</v>
      </c>
      <c r="N116">
        <v>20.75</v>
      </c>
      <c r="O116">
        <f>(E116*G116)+(F116*H116)+I116-K116-L116-M116</f>
        <v>537.16279999999995</v>
      </c>
      <c r="P116">
        <f t="shared" si="10"/>
        <v>12.143417226998633</v>
      </c>
    </row>
    <row r="117" spans="1:16" x14ac:dyDescent="0.25">
      <c r="A117" s="1">
        <v>45863</v>
      </c>
      <c r="B117" t="s">
        <v>11</v>
      </c>
      <c r="C117" t="s">
        <v>12</v>
      </c>
      <c r="D117">
        <v>121</v>
      </c>
      <c r="E117">
        <v>37.5</v>
      </c>
      <c r="F117">
        <v>7.0000000000000007E-2</v>
      </c>
      <c r="G117">
        <v>15.88</v>
      </c>
      <c r="H117">
        <v>23.82</v>
      </c>
      <c r="J117">
        <f t="shared" si="14"/>
        <v>597.16740000000004</v>
      </c>
      <c r="K117">
        <v>66.2</v>
      </c>
      <c r="L117">
        <v>29.86</v>
      </c>
      <c r="M117">
        <v>28.41</v>
      </c>
      <c r="N117">
        <v>17.91</v>
      </c>
      <c r="O117">
        <f t="shared" si="15"/>
        <v>472.69739999999996</v>
      </c>
      <c r="P117">
        <f t="shared" si="10"/>
        <v>11.085668775623049</v>
      </c>
    </row>
    <row r="118" spans="1:16" x14ac:dyDescent="0.25">
      <c r="A118" s="1">
        <v>45870</v>
      </c>
      <c r="B118" t="s">
        <v>11</v>
      </c>
      <c r="C118" t="s">
        <v>12</v>
      </c>
      <c r="D118">
        <v>122</v>
      </c>
      <c r="E118">
        <v>37.5</v>
      </c>
      <c r="F118">
        <v>0.16</v>
      </c>
      <c r="G118">
        <v>15.88</v>
      </c>
      <c r="H118">
        <v>23.82</v>
      </c>
      <c r="J118">
        <f t="shared" si="14"/>
        <v>599.31119999999999</v>
      </c>
      <c r="K118">
        <v>66.400000000000006</v>
      </c>
      <c r="L118">
        <v>29.97</v>
      </c>
      <c r="M118">
        <v>28.58</v>
      </c>
      <c r="N118">
        <v>17.98</v>
      </c>
      <c r="O118">
        <f t="shared" si="15"/>
        <v>474.3612</v>
      </c>
      <c r="P118">
        <f t="shared" si="10"/>
        <v>11.079385801566866</v>
      </c>
    </row>
    <row r="119" spans="1:16" x14ac:dyDescent="0.25">
      <c r="A119" s="1">
        <v>45877</v>
      </c>
      <c r="B119" t="s">
        <v>11</v>
      </c>
      <c r="C119" t="s">
        <v>12</v>
      </c>
      <c r="D119">
        <v>123</v>
      </c>
      <c r="E119">
        <v>37.5</v>
      </c>
      <c r="G119">
        <v>15.88</v>
      </c>
      <c r="H119">
        <v>23.82</v>
      </c>
      <c r="J119">
        <f t="shared" si="14"/>
        <v>595.5</v>
      </c>
      <c r="O119">
        <f t="shared" si="15"/>
        <v>595.5</v>
      </c>
      <c r="P119">
        <f t="shared" si="10"/>
        <v>0</v>
      </c>
    </row>
    <row r="120" spans="1:16" x14ac:dyDescent="0.25">
      <c r="A120" s="1">
        <v>45884</v>
      </c>
      <c r="B120" t="s">
        <v>11</v>
      </c>
      <c r="C120" t="s">
        <v>12</v>
      </c>
      <c r="D120">
        <v>124</v>
      </c>
      <c r="E120">
        <v>37.5</v>
      </c>
      <c r="G120">
        <v>15.88</v>
      </c>
      <c r="H120">
        <v>23.82</v>
      </c>
      <c r="J120">
        <f t="shared" si="14"/>
        <v>595.5</v>
      </c>
      <c r="O120">
        <f t="shared" si="15"/>
        <v>595.5</v>
      </c>
      <c r="P120">
        <f t="shared" si="10"/>
        <v>0</v>
      </c>
    </row>
    <row r="121" spans="1:16" x14ac:dyDescent="0.25">
      <c r="A121" s="1">
        <v>45891</v>
      </c>
      <c r="B121" t="s">
        <v>11</v>
      </c>
      <c r="C121" t="s">
        <v>12</v>
      </c>
      <c r="D121">
        <v>125</v>
      </c>
      <c r="E121">
        <v>37.5</v>
      </c>
      <c r="G121">
        <v>15.88</v>
      </c>
      <c r="H121">
        <v>23.82</v>
      </c>
      <c r="J121">
        <f t="shared" si="14"/>
        <v>595.5</v>
      </c>
      <c r="O121">
        <f t="shared" si="15"/>
        <v>595.5</v>
      </c>
      <c r="P121">
        <f t="shared" si="10"/>
        <v>0</v>
      </c>
    </row>
    <row r="122" spans="1:16" x14ac:dyDescent="0.25">
      <c r="A122" s="1">
        <v>45898</v>
      </c>
      <c r="B122" t="s">
        <v>11</v>
      </c>
      <c r="C122" t="s">
        <v>12</v>
      </c>
      <c r="D122">
        <v>126</v>
      </c>
      <c r="E122">
        <v>37.5</v>
      </c>
      <c r="G122">
        <v>15.88</v>
      </c>
      <c r="H122">
        <v>23.82</v>
      </c>
      <c r="J122">
        <f t="shared" si="14"/>
        <v>595.5</v>
      </c>
      <c r="O122">
        <f t="shared" si="15"/>
        <v>595.5</v>
      </c>
      <c r="P122">
        <f t="shared" si="10"/>
        <v>0</v>
      </c>
    </row>
    <row r="123" spans="1:16" x14ac:dyDescent="0.25">
      <c r="A123" s="1">
        <v>45905</v>
      </c>
      <c r="B123" t="s">
        <v>11</v>
      </c>
      <c r="C123" t="s">
        <v>12</v>
      </c>
      <c r="D123">
        <v>127</v>
      </c>
      <c r="E123">
        <v>37.5</v>
      </c>
      <c r="G123">
        <v>15.88</v>
      </c>
      <c r="H123">
        <v>23.82</v>
      </c>
      <c r="J123">
        <f t="shared" si="14"/>
        <v>595.5</v>
      </c>
      <c r="O123">
        <f t="shared" si="15"/>
        <v>595.5</v>
      </c>
      <c r="P123">
        <f t="shared" si="10"/>
        <v>0</v>
      </c>
    </row>
    <row r="124" spans="1:16" x14ac:dyDescent="0.25">
      <c r="A124" s="1">
        <v>45912</v>
      </c>
      <c r="B124" t="s">
        <v>11</v>
      </c>
      <c r="C124" t="s">
        <v>12</v>
      </c>
      <c r="D124">
        <v>128</v>
      </c>
      <c r="E124">
        <v>37.5</v>
      </c>
      <c r="G124">
        <v>15.88</v>
      </c>
      <c r="H124">
        <v>23.82</v>
      </c>
      <c r="J124">
        <f t="shared" si="14"/>
        <v>595.5</v>
      </c>
      <c r="O124">
        <f t="shared" si="15"/>
        <v>595.5</v>
      </c>
      <c r="P124">
        <f t="shared" si="10"/>
        <v>0</v>
      </c>
    </row>
    <row r="125" spans="1:16" x14ac:dyDescent="0.25">
      <c r="A125" s="1">
        <v>45919</v>
      </c>
      <c r="B125" t="s">
        <v>11</v>
      </c>
      <c r="C125" t="s">
        <v>12</v>
      </c>
      <c r="D125">
        <v>129</v>
      </c>
      <c r="E125">
        <v>37.5</v>
      </c>
      <c r="G125">
        <v>15.88</v>
      </c>
      <c r="H125">
        <v>23.82</v>
      </c>
      <c r="J125">
        <f t="shared" si="14"/>
        <v>595.5</v>
      </c>
      <c r="O125">
        <f t="shared" si="15"/>
        <v>595.5</v>
      </c>
      <c r="P125">
        <f t="shared" si="10"/>
        <v>0</v>
      </c>
    </row>
    <row r="126" spans="1:16" x14ac:dyDescent="0.25">
      <c r="A126" s="1">
        <v>45926</v>
      </c>
      <c r="B126" t="s">
        <v>11</v>
      </c>
      <c r="C126" t="s">
        <v>12</v>
      </c>
      <c r="D126">
        <v>130</v>
      </c>
      <c r="E126">
        <v>37.5</v>
      </c>
      <c r="G126">
        <v>15.88</v>
      </c>
      <c r="H126">
        <v>23.82</v>
      </c>
      <c r="J126">
        <f t="shared" si="14"/>
        <v>595.5</v>
      </c>
      <c r="O126">
        <f t="shared" si="15"/>
        <v>595.5</v>
      </c>
      <c r="P126">
        <f t="shared" si="10"/>
        <v>0</v>
      </c>
    </row>
    <row r="127" spans="1:16" x14ac:dyDescent="0.25">
      <c r="A127" s="1">
        <v>45933</v>
      </c>
      <c r="B127" t="s">
        <v>11</v>
      </c>
      <c r="C127" t="s">
        <v>12</v>
      </c>
      <c r="D127">
        <v>131</v>
      </c>
      <c r="E127">
        <v>37.5</v>
      </c>
      <c r="G127">
        <v>15.88</v>
      </c>
      <c r="H127">
        <v>23.82</v>
      </c>
      <c r="J127">
        <f t="shared" si="14"/>
        <v>595.5</v>
      </c>
      <c r="O127">
        <f t="shared" si="15"/>
        <v>595.5</v>
      </c>
      <c r="P127">
        <f t="shared" si="10"/>
        <v>0</v>
      </c>
    </row>
    <row r="128" spans="1:16" x14ac:dyDescent="0.25">
      <c r="A128" s="1">
        <v>45940</v>
      </c>
      <c r="B128" t="s">
        <v>11</v>
      </c>
      <c r="C128" t="s">
        <v>12</v>
      </c>
      <c r="D128">
        <v>132</v>
      </c>
      <c r="E128">
        <v>37.5</v>
      </c>
      <c r="G128">
        <v>15.88</v>
      </c>
      <c r="H128">
        <v>23.82</v>
      </c>
      <c r="J128">
        <f t="shared" si="14"/>
        <v>595.5</v>
      </c>
      <c r="O128">
        <f t="shared" si="15"/>
        <v>595.5</v>
      </c>
      <c r="P128">
        <f t="shared" si="10"/>
        <v>0</v>
      </c>
    </row>
    <row r="129" spans="1:16" x14ac:dyDescent="0.25">
      <c r="A129" s="1">
        <v>45947</v>
      </c>
      <c r="B129" t="s">
        <v>11</v>
      </c>
      <c r="C129" t="s">
        <v>12</v>
      </c>
      <c r="D129">
        <v>133</v>
      </c>
      <c r="E129">
        <v>37.5</v>
      </c>
      <c r="G129">
        <v>15.88</v>
      </c>
      <c r="H129">
        <v>23.82</v>
      </c>
      <c r="J129">
        <f t="shared" si="14"/>
        <v>595.5</v>
      </c>
      <c r="O129">
        <f t="shared" si="15"/>
        <v>595.5</v>
      </c>
      <c r="P129">
        <f t="shared" si="10"/>
        <v>0</v>
      </c>
    </row>
    <row r="130" spans="1:16" x14ac:dyDescent="0.25">
      <c r="A130" s="1">
        <v>45954</v>
      </c>
      <c r="B130" t="s">
        <v>11</v>
      </c>
      <c r="C130" t="s">
        <v>12</v>
      </c>
      <c r="D130">
        <v>134</v>
      </c>
      <c r="E130">
        <v>37.5</v>
      </c>
      <c r="G130">
        <v>15.88</v>
      </c>
      <c r="H130">
        <v>23.82</v>
      </c>
      <c r="J130">
        <f t="shared" si="14"/>
        <v>595.5</v>
      </c>
      <c r="O130">
        <f t="shared" si="15"/>
        <v>595.5</v>
      </c>
      <c r="P130">
        <f t="shared" si="10"/>
        <v>0</v>
      </c>
    </row>
    <row r="131" spans="1:16" x14ac:dyDescent="0.25">
      <c r="A131" s="1">
        <v>45961</v>
      </c>
      <c r="B131" t="s">
        <v>11</v>
      </c>
      <c r="C131" t="s">
        <v>12</v>
      </c>
      <c r="D131">
        <v>135</v>
      </c>
      <c r="E131">
        <v>37.5</v>
      </c>
      <c r="G131">
        <v>15.88</v>
      </c>
      <c r="H131">
        <v>23.82</v>
      </c>
      <c r="J131">
        <f t="shared" si="14"/>
        <v>595.5</v>
      </c>
      <c r="O131">
        <f t="shared" si="15"/>
        <v>595.5</v>
      </c>
      <c r="P131">
        <f t="shared" si="10"/>
        <v>0</v>
      </c>
    </row>
    <row r="132" spans="1:16" x14ac:dyDescent="0.25">
      <c r="A132" s="1">
        <v>45968</v>
      </c>
      <c r="B132" t="s">
        <v>11</v>
      </c>
      <c r="C132" t="s">
        <v>12</v>
      </c>
      <c r="D132">
        <v>136</v>
      </c>
      <c r="E132">
        <v>37.5</v>
      </c>
      <c r="G132">
        <v>15.88</v>
      </c>
      <c r="H132">
        <v>23.82</v>
      </c>
      <c r="J132">
        <f t="shared" si="14"/>
        <v>595.5</v>
      </c>
      <c r="O132">
        <f t="shared" si="15"/>
        <v>595.5</v>
      </c>
      <c r="P132">
        <f t="shared" si="10"/>
        <v>0</v>
      </c>
    </row>
    <row r="133" spans="1:16" x14ac:dyDescent="0.25">
      <c r="A133" s="1">
        <v>45975</v>
      </c>
      <c r="B133" t="s">
        <v>11</v>
      </c>
      <c r="C133" t="s">
        <v>12</v>
      </c>
      <c r="D133">
        <v>137</v>
      </c>
      <c r="E133">
        <v>37.5</v>
      </c>
      <c r="G133">
        <v>15.88</v>
      </c>
      <c r="H133">
        <v>23.82</v>
      </c>
      <c r="J133">
        <f t="shared" si="14"/>
        <v>595.5</v>
      </c>
      <c r="O133">
        <f t="shared" si="15"/>
        <v>595.5</v>
      </c>
      <c r="P133">
        <f t="shared" si="10"/>
        <v>0</v>
      </c>
    </row>
    <row r="134" spans="1:16" x14ac:dyDescent="0.25">
      <c r="A134" s="1">
        <v>45982</v>
      </c>
      <c r="B134" t="s">
        <v>11</v>
      </c>
      <c r="C134" t="s">
        <v>12</v>
      </c>
      <c r="D134">
        <v>138</v>
      </c>
      <c r="E134">
        <v>37.5</v>
      </c>
      <c r="G134">
        <v>15.88</v>
      </c>
      <c r="H134">
        <v>23.82</v>
      </c>
      <c r="J134">
        <f t="shared" si="14"/>
        <v>595.5</v>
      </c>
      <c r="O134">
        <f t="shared" si="15"/>
        <v>595.5</v>
      </c>
      <c r="P134">
        <f t="shared" si="10"/>
        <v>0</v>
      </c>
    </row>
    <row r="135" spans="1:16" x14ac:dyDescent="0.25">
      <c r="A135" s="1">
        <v>45989</v>
      </c>
      <c r="B135" t="s">
        <v>11</v>
      </c>
      <c r="C135" t="s">
        <v>12</v>
      </c>
      <c r="D135">
        <v>139</v>
      </c>
      <c r="E135">
        <v>37.5</v>
      </c>
      <c r="G135">
        <v>15.88</v>
      </c>
      <c r="H135">
        <v>23.82</v>
      </c>
      <c r="J135">
        <f t="shared" ref="J135" si="16">(E135*G135)+(F135*H135)</f>
        <v>595.5</v>
      </c>
      <c r="O135">
        <f t="shared" si="15"/>
        <v>595.5</v>
      </c>
      <c r="P135">
        <f t="shared" si="10"/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C56EB-9CB6-4A15-8CC1-FDB4AD6DFF7A}">
  <dimension ref="A1:AO82"/>
  <sheetViews>
    <sheetView tabSelected="1" workbookViewId="0">
      <pane xSplit="7" ySplit="3" topLeftCell="AB4" activePane="bottomRight" state="frozen"/>
      <selection pane="topRight" activeCell="G1" sqref="G1"/>
      <selection pane="bottomLeft" activeCell="A4" sqref="A4"/>
      <selection pane="bottomRight" activeCell="AL13" sqref="AL13"/>
    </sheetView>
  </sheetViews>
  <sheetFormatPr defaultRowHeight="15" x14ac:dyDescent="0.25"/>
  <cols>
    <col min="1" max="1" width="18.7109375" bestFit="1" customWidth="1"/>
    <col min="2" max="2" width="7" customWidth="1"/>
    <col min="3" max="3" width="11.28515625" customWidth="1"/>
    <col min="7" max="7" width="18.28515625" customWidth="1"/>
    <col min="16" max="16" width="10.5703125" bestFit="1" customWidth="1"/>
  </cols>
  <sheetData>
    <row r="1" spans="1:41" s="3" customFormat="1" x14ac:dyDescent="0.25">
      <c r="B1" s="3" t="s">
        <v>20</v>
      </c>
      <c r="C1" s="3" t="s">
        <v>21</v>
      </c>
      <c r="H1" s="3" t="s">
        <v>31</v>
      </c>
      <c r="I1" s="3" t="s">
        <v>32</v>
      </c>
      <c r="K1" s="3" t="s">
        <v>63</v>
      </c>
      <c r="O1" s="3" t="s">
        <v>29</v>
      </c>
    </row>
    <row r="2" spans="1:41" s="3" customFormat="1" x14ac:dyDescent="0.25">
      <c r="K2" s="3" t="s">
        <v>64</v>
      </c>
      <c r="L2" s="3">
        <v>57339986</v>
      </c>
      <c r="O2"/>
      <c r="P2" s="10"/>
    </row>
    <row r="3" spans="1:41" s="3" customFormat="1" x14ac:dyDescent="0.25">
      <c r="K3" s="3" t="s">
        <v>65</v>
      </c>
      <c r="L3" s="3" t="s">
        <v>66</v>
      </c>
      <c r="O3"/>
      <c r="P3" s="10"/>
    </row>
    <row r="4" spans="1:41" s="3" customFormat="1" x14ac:dyDescent="0.25">
      <c r="O4"/>
      <c r="P4" s="10"/>
    </row>
    <row r="5" spans="1:41" s="16" customFormat="1" x14ac:dyDescent="0.25">
      <c r="G5" s="17" t="s">
        <v>23</v>
      </c>
      <c r="H5" s="16">
        <v>625</v>
      </c>
      <c r="I5" s="16">
        <v>575</v>
      </c>
      <c r="J5" s="16">
        <v>575</v>
      </c>
      <c r="K5" s="16">
        <v>575</v>
      </c>
      <c r="L5" s="16">
        <v>575</v>
      </c>
      <c r="M5" s="16">
        <v>575</v>
      </c>
      <c r="N5" s="16">
        <v>575</v>
      </c>
      <c r="O5" s="16">
        <v>575</v>
      </c>
      <c r="P5" s="16">
        <v>575</v>
      </c>
      <c r="Q5" s="16">
        <v>575</v>
      </c>
      <c r="R5" s="16">
        <v>575</v>
      </c>
      <c r="S5" s="16">
        <v>575</v>
      </c>
      <c r="T5" s="16">
        <v>625</v>
      </c>
      <c r="U5" s="16">
        <v>625</v>
      </c>
      <c r="V5" s="16">
        <v>625</v>
      </c>
      <c r="W5" s="16">
        <v>625</v>
      </c>
      <c r="X5" s="16">
        <v>625</v>
      </c>
      <c r="Y5" s="16">
        <v>625</v>
      </c>
      <c r="Z5" s="16">
        <v>625</v>
      </c>
      <c r="AA5" s="16">
        <v>625</v>
      </c>
      <c r="AB5" s="16">
        <v>625</v>
      </c>
      <c r="AC5" s="16">
        <v>125</v>
      </c>
      <c r="AD5" s="16">
        <v>180</v>
      </c>
      <c r="AE5" s="16">
        <v>60</v>
      </c>
      <c r="AL5" s="16">
        <v>60</v>
      </c>
      <c r="AM5" s="16">
        <v>60</v>
      </c>
      <c r="AN5" s="16">
        <v>60</v>
      </c>
      <c r="AO5" s="16">
        <v>60</v>
      </c>
    </row>
    <row r="6" spans="1:41" s="7" customFormat="1" x14ac:dyDescent="0.25">
      <c r="A6" s="7" t="s">
        <v>19</v>
      </c>
      <c r="B6" s="7">
        <v>51</v>
      </c>
      <c r="C6" s="7">
        <v>49</v>
      </c>
      <c r="G6" s="18" t="s">
        <v>68</v>
      </c>
      <c r="H6" s="7">
        <v>35.42</v>
      </c>
      <c r="N6" s="7">
        <v>199.89</v>
      </c>
      <c r="U6" s="7">
        <v>200</v>
      </c>
      <c r="Y6" s="7">
        <v>85</v>
      </c>
      <c r="Z6" s="7">
        <v>35.42</v>
      </c>
      <c r="AA6" s="7">
        <v>35.340000000000003</v>
      </c>
      <c r="AB6" s="7">
        <v>35.340000000000003</v>
      </c>
      <c r="AC6" s="7">
        <v>35.340000000000003</v>
      </c>
      <c r="AN6" s="7">
        <v>35.340000000000003</v>
      </c>
    </row>
    <row r="7" spans="1:41" s="19" customFormat="1" x14ac:dyDescent="0.25">
      <c r="A7" s="19" t="s">
        <v>22</v>
      </c>
      <c r="B7" s="19">
        <v>5</v>
      </c>
      <c r="C7" s="19">
        <v>0.7</v>
      </c>
      <c r="G7" s="20" t="s">
        <v>24</v>
      </c>
      <c r="H7" s="19">
        <v>200</v>
      </c>
      <c r="I7" s="19">
        <v>200</v>
      </c>
      <c r="J7" s="19">
        <v>170</v>
      </c>
      <c r="K7" s="19">
        <v>110</v>
      </c>
      <c r="L7" s="19">
        <v>130</v>
      </c>
      <c r="M7" s="19">
        <v>295</v>
      </c>
      <c r="N7" s="19">
        <v>90</v>
      </c>
      <c r="O7" s="19">
        <v>60</v>
      </c>
      <c r="P7" s="19">
        <v>110</v>
      </c>
      <c r="Q7" s="19">
        <v>110</v>
      </c>
      <c r="R7" s="19">
        <v>100</v>
      </c>
      <c r="S7" s="19">
        <v>140</v>
      </c>
      <c r="T7" s="19">
        <v>140</v>
      </c>
      <c r="U7" s="19">
        <v>70</v>
      </c>
      <c r="V7" s="19">
        <v>110</v>
      </c>
      <c r="W7" s="19">
        <v>200</v>
      </c>
      <c r="X7" s="19">
        <v>220</v>
      </c>
      <c r="Y7" s="19">
        <v>160</v>
      </c>
      <c r="Z7" s="19">
        <v>124</v>
      </c>
      <c r="AA7" s="19">
        <v>115</v>
      </c>
      <c r="AB7" s="19">
        <v>100</v>
      </c>
      <c r="AC7" s="19">
        <v>80</v>
      </c>
      <c r="AD7" s="19">
        <v>43</v>
      </c>
      <c r="AM7" s="19">
        <v>80</v>
      </c>
      <c r="AO7" s="19">
        <v>80</v>
      </c>
    </row>
    <row r="8" spans="1:41" s="31" customFormat="1" x14ac:dyDescent="0.25">
      <c r="A8" s="31" t="s">
        <v>19</v>
      </c>
      <c r="B8" s="31">
        <v>56</v>
      </c>
      <c r="C8" s="31">
        <v>49.7</v>
      </c>
      <c r="G8" s="32" t="s">
        <v>90</v>
      </c>
      <c r="H8" s="31">
        <v>200</v>
      </c>
      <c r="I8" s="31">
        <v>95</v>
      </c>
      <c r="L8" s="31">
        <v>95</v>
      </c>
      <c r="M8" s="31">
        <v>95</v>
      </c>
      <c r="O8" s="31">
        <v>95</v>
      </c>
      <c r="P8" s="31">
        <v>95</v>
      </c>
      <c r="Q8" s="31">
        <v>95</v>
      </c>
      <c r="R8" s="31">
        <v>245</v>
      </c>
      <c r="S8" s="31">
        <v>120</v>
      </c>
      <c r="T8" s="31">
        <v>100</v>
      </c>
      <c r="U8" s="31">
        <v>65</v>
      </c>
      <c r="V8" s="31">
        <v>15</v>
      </c>
      <c r="X8" s="31">
        <v>30</v>
      </c>
      <c r="Y8" s="31">
        <v>20</v>
      </c>
      <c r="Z8" s="31">
        <v>35</v>
      </c>
      <c r="AB8" s="31">
        <v>25</v>
      </c>
      <c r="AC8" s="31">
        <v>100</v>
      </c>
      <c r="AD8" s="31">
        <v>50</v>
      </c>
      <c r="AL8" s="31">
        <v>50</v>
      </c>
      <c r="AM8" s="31">
        <v>50</v>
      </c>
      <c r="AN8" s="31">
        <v>50</v>
      </c>
      <c r="AO8" s="31">
        <v>50</v>
      </c>
    </row>
    <row r="9" spans="1:41" s="29" customFormat="1" x14ac:dyDescent="0.25">
      <c r="G9" s="30" t="s">
        <v>129</v>
      </c>
      <c r="Y9" s="29">
        <v>110</v>
      </c>
    </row>
    <row r="10" spans="1:41" s="22" customFormat="1" x14ac:dyDescent="0.25">
      <c r="A10" s="21">
        <v>45210</v>
      </c>
      <c r="B10" s="22">
        <v>40</v>
      </c>
      <c r="C10" s="22">
        <v>60</v>
      </c>
      <c r="G10" s="23" t="s">
        <v>25</v>
      </c>
      <c r="H10" s="22">
        <v>141</v>
      </c>
      <c r="I10" s="22">
        <v>180</v>
      </c>
      <c r="J10" s="22">
        <v>180</v>
      </c>
      <c r="K10" s="22">
        <v>180</v>
      </c>
      <c r="L10" s="22">
        <v>180</v>
      </c>
      <c r="M10" s="22">
        <v>180</v>
      </c>
      <c r="N10" s="22">
        <v>124.59</v>
      </c>
      <c r="O10" s="22">
        <v>119</v>
      </c>
      <c r="P10" s="22">
        <v>119</v>
      </c>
      <c r="Q10" s="22">
        <v>119</v>
      </c>
      <c r="R10" s="22">
        <v>119</v>
      </c>
      <c r="S10" s="22">
        <v>119</v>
      </c>
      <c r="T10" s="22">
        <v>97.11</v>
      </c>
      <c r="U10" s="22">
        <v>91</v>
      </c>
      <c r="V10" s="22">
        <v>91</v>
      </c>
      <c r="W10" s="22">
        <v>115</v>
      </c>
      <c r="X10" s="22">
        <v>99</v>
      </c>
      <c r="Y10" s="22">
        <v>99</v>
      </c>
      <c r="Z10" s="22">
        <v>146.63</v>
      </c>
      <c r="AA10" s="22">
        <v>141</v>
      </c>
      <c r="AB10" s="22">
        <v>141</v>
      </c>
      <c r="AC10" s="22">
        <v>141</v>
      </c>
      <c r="AN10" s="22">
        <v>141</v>
      </c>
    </row>
    <row r="11" spans="1:41" s="16" customFormat="1" x14ac:dyDescent="0.25">
      <c r="A11" s="24" t="s">
        <v>22</v>
      </c>
      <c r="B11" s="16">
        <v>11.92</v>
      </c>
      <c r="C11" s="16">
        <v>19.809999999999999</v>
      </c>
      <c r="G11" s="17" t="s">
        <v>26</v>
      </c>
      <c r="H11" s="16">
        <v>75</v>
      </c>
      <c r="I11" s="16">
        <v>136</v>
      </c>
      <c r="J11" s="16">
        <v>70</v>
      </c>
      <c r="K11" s="16">
        <v>150</v>
      </c>
      <c r="L11" s="16">
        <v>100</v>
      </c>
      <c r="M11" s="16">
        <v>75</v>
      </c>
      <c r="N11" s="16">
        <v>75</v>
      </c>
      <c r="O11" s="16">
        <v>75</v>
      </c>
      <c r="P11" s="16">
        <v>150</v>
      </c>
      <c r="Q11" s="16">
        <v>75</v>
      </c>
      <c r="R11" s="16">
        <v>75</v>
      </c>
      <c r="S11" s="16">
        <v>97</v>
      </c>
      <c r="T11" s="16">
        <v>75</v>
      </c>
      <c r="U11" s="16">
        <v>75</v>
      </c>
      <c r="V11" s="16">
        <v>75</v>
      </c>
      <c r="W11" s="16">
        <v>75</v>
      </c>
      <c r="X11" s="16">
        <v>75</v>
      </c>
      <c r="Y11" s="16">
        <v>75</v>
      </c>
      <c r="Z11" s="16">
        <v>78</v>
      </c>
      <c r="AA11" s="16">
        <v>88</v>
      </c>
      <c r="AB11" s="16">
        <v>44</v>
      </c>
      <c r="AC11" s="16">
        <v>30</v>
      </c>
      <c r="AD11" s="16">
        <v>10</v>
      </c>
      <c r="AL11" s="16">
        <v>20</v>
      </c>
      <c r="AM11" s="16">
        <v>20</v>
      </c>
      <c r="AN11" s="16">
        <v>20</v>
      </c>
      <c r="AO11" s="16">
        <v>20</v>
      </c>
    </row>
    <row r="12" spans="1:41" s="7" customFormat="1" x14ac:dyDescent="0.25">
      <c r="A12" s="25">
        <v>45261</v>
      </c>
      <c r="B12" s="7">
        <v>60</v>
      </c>
      <c r="C12" s="7">
        <v>60</v>
      </c>
      <c r="G12" s="18" t="s">
        <v>33</v>
      </c>
      <c r="H12" s="7">
        <v>400</v>
      </c>
      <c r="I12" s="7">
        <v>200</v>
      </c>
      <c r="J12" s="7">
        <v>200</v>
      </c>
      <c r="K12" s="7">
        <v>116</v>
      </c>
      <c r="L12" s="7">
        <v>420</v>
      </c>
      <c r="M12" s="7">
        <v>295</v>
      </c>
      <c r="N12" s="7">
        <v>120</v>
      </c>
      <c r="O12" s="7">
        <v>330</v>
      </c>
      <c r="P12" s="7">
        <v>250</v>
      </c>
      <c r="Q12" s="7">
        <v>270</v>
      </c>
      <c r="R12" s="7">
        <v>580</v>
      </c>
      <c r="S12" s="7">
        <v>315</v>
      </c>
      <c r="T12" s="7">
        <v>284</v>
      </c>
      <c r="U12" s="7">
        <v>290</v>
      </c>
      <c r="V12" s="7">
        <v>200</v>
      </c>
      <c r="W12" s="7">
        <v>324</v>
      </c>
      <c r="X12" s="7">
        <v>274</v>
      </c>
      <c r="Y12" s="7">
        <v>230</v>
      </c>
      <c r="Z12" s="7">
        <v>195</v>
      </c>
      <c r="AA12" s="7">
        <v>320</v>
      </c>
      <c r="AB12" s="7">
        <v>260</v>
      </c>
      <c r="AC12" s="7">
        <v>350</v>
      </c>
      <c r="AD12" s="7">
        <v>70</v>
      </c>
      <c r="AL12" s="7">
        <v>70</v>
      </c>
      <c r="AM12" s="7">
        <v>70</v>
      </c>
      <c r="AN12" s="7">
        <v>70</v>
      </c>
      <c r="AO12" s="7">
        <v>70</v>
      </c>
    </row>
    <row r="13" spans="1:41" s="19" customFormat="1" x14ac:dyDescent="0.25">
      <c r="B13" s="19">
        <v>71.92</v>
      </c>
      <c r="C13" s="19">
        <v>79.81</v>
      </c>
      <c r="G13" s="20" t="s">
        <v>27</v>
      </c>
      <c r="H13" s="19">
        <v>55</v>
      </c>
      <c r="I13" s="19">
        <v>124</v>
      </c>
      <c r="J13" s="19">
        <v>123</v>
      </c>
      <c r="K13" s="19">
        <v>100</v>
      </c>
      <c r="L13" s="19">
        <v>123</v>
      </c>
      <c r="M13" s="19">
        <v>100</v>
      </c>
      <c r="N13" s="19">
        <v>100</v>
      </c>
      <c r="O13" s="19">
        <v>100</v>
      </c>
      <c r="P13" s="19">
        <v>100</v>
      </c>
      <c r="Q13" s="19">
        <v>100</v>
      </c>
      <c r="R13" s="19">
        <v>100</v>
      </c>
      <c r="S13" s="19">
        <v>120</v>
      </c>
      <c r="T13" s="19">
        <v>142</v>
      </c>
      <c r="U13" s="19">
        <v>83</v>
      </c>
      <c r="V13" s="19">
        <v>202</v>
      </c>
      <c r="W13" s="19">
        <v>172</v>
      </c>
      <c r="X13" s="19">
        <v>179</v>
      </c>
      <c r="Y13" s="19">
        <v>45</v>
      </c>
      <c r="Z13" s="19">
        <v>45</v>
      </c>
      <c r="AA13" s="19">
        <v>115</v>
      </c>
      <c r="AB13" s="19">
        <v>20</v>
      </c>
      <c r="AD13" s="19">
        <v>15</v>
      </c>
      <c r="AO13" s="19">
        <v>45</v>
      </c>
    </row>
    <row r="14" spans="1:41" s="31" customFormat="1" x14ac:dyDescent="0.25">
      <c r="A14" s="33" t="s">
        <v>22</v>
      </c>
      <c r="B14" s="31">
        <v>8.9</v>
      </c>
      <c r="G14" s="32" t="s">
        <v>28</v>
      </c>
      <c r="H14" s="31">
        <v>200</v>
      </c>
      <c r="I14" s="31">
        <v>150</v>
      </c>
      <c r="J14" s="31">
        <v>260</v>
      </c>
      <c r="K14" s="31">
        <v>200</v>
      </c>
      <c r="L14" s="31">
        <v>170</v>
      </c>
      <c r="M14" s="31">
        <v>106</v>
      </c>
      <c r="O14" s="31">
        <v>200</v>
      </c>
      <c r="P14" s="31">
        <v>200</v>
      </c>
      <c r="Q14" s="31">
        <v>200</v>
      </c>
      <c r="R14" s="31">
        <v>100</v>
      </c>
      <c r="S14" s="31">
        <v>200</v>
      </c>
      <c r="T14" s="31">
        <v>200</v>
      </c>
      <c r="U14" s="31">
        <v>100</v>
      </c>
      <c r="V14" s="31">
        <v>260</v>
      </c>
      <c r="W14" s="31">
        <v>350</v>
      </c>
      <c r="X14" s="31">
        <v>265</v>
      </c>
      <c r="Y14" s="31">
        <v>200</v>
      </c>
      <c r="Z14" s="31">
        <v>200</v>
      </c>
      <c r="AA14" s="31">
        <v>200</v>
      </c>
      <c r="AB14" s="31">
        <v>200</v>
      </c>
      <c r="AC14" s="31">
        <v>200</v>
      </c>
      <c r="AD14" s="31">
        <v>170</v>
      </c>
    </row>
    <row r="15" spans="1:41" s="29" customFormat="1" x14ac:dyDescent="0.25">
      <c r="A15" s="28">
        <v>45282</v>
      </c>
      <c r="B15" s="29">
        <v>20</v>
      </c>
      <c r="G15" s="30" t="s">
        <v>29</v>
      </c>
      <c r="H15" s="29">
        <v>300</v>
      </c>
      <c r="I15" s="29">
        <v>875</v>
      </c>
      <c r="J15" s="29">
        <v>850</v>
      </c>
      <c r="K15" s="29">
        <v>200</v>
      </c>
      <c r="L15" s="29">
        <v>400</v>
      </c>
      <c r="M15" s="29">
        <v>700</v>
      </c>
      <c r="N15" s="29">
        <v>700</v>
      </c>
      <c r="O15" s="29">
        <v>750</v>
      </c>
      <c r="P15" s="29">
        <v>300</v>
      </c>
      <c r="Q15" s="29">
        <v>300</v>
      </c>
      <c r="R15" s="29">
        <v>450</v>
      </c>
      <c r="S15" s="29">
        <v>250</v>
      </c>
      <c r="T15" s="29">
        <v>200</v>
      </c>
      <c r="U15" s="29">
        <v>600</v>
      </c>
      <c r="V15" s="29">
        <v>600</v>
      </c>
      <c r="W15" s="29">
        <v>200</v>
      </c>
      <c r="X15" s="29">
        <v>450</v>
      </c>
      <c r="Y15" s="29">
        <v>100</v>
      </c>
      <c r="Z15" s="29">
        <v>400</v>
      </c>
      <c r="AA15" s="29">
        <v>200</v>
      </c>
      <c r="AB15" s="29">
        <v>475</v>
      </c>
      <c r="AC15" s="29">
        <v>150</v>
      </c>
      <c r="AD15" s="29">
        <v>50</v>
      </c>
      <c r="AL15" s="29">
        <v>100</v>
      </c>
      <c r="AM15" s="29">
        <v>100</v>
      </c>
      <c r="AN15" s="29">
        <v>100</v>
      </c>
      <c r="AO15" s="29">
        <v>100</v>
      </c>
    </row>
    <row r="16" spans="1:41" s="3" customFormat="1" x14ac:dyDescent="0.25">
      <c r="B16" s="3">
        <v>28.9</v>
      </c>
      <c r="G16" s="15" t="s">
        <v>36</v>
      </c>
      <c r="H16" s="3">
        <v>37</v>
      </c>
      <c r="M16" s="3">
        <v>34</v>
      </c>
      <c r="N16" s="3">
        <v>36.9</v>
      </c>
      <c r="O16" s="3">
        <v>37</v>
      </c>
      <c r="P16" s="3">
        <v>36.5</v>
      </c>
      <c r="Q16" s="3">
        <v>37</v>
      </c>
      <c r="R16" s="3">
        <v>37</v>
      </c>
      <c r="S16" s="3">
        <v>36</v>
      </c>
      <c r="T16" s="3">
        <v>36</v>
      </c>
      <c r="U16" s="3">
        <v>36</v>
      </c>
      <c r="V16" s="3">
        <v>37</v>
      </c>
      <c r="W16" s="3">
        <v>37</v>
      </c>
      <c r="X16" s="3">
        <v>36</v>
      </c>
      <c r="Y16" s="3">
        <v>36</v>
      </c>
      <c r="Z16" s="3">
        <v>38.299999999999997</v>
      </c>
      <c r="AA16" s="3">
        <v>37.799999999999997</v>
      </c>
      <c r="AB16" s="3">
        <v>37.799999999999997</v>
      </c>
      <c r="AC16" s="3">
        <v>37.799999999999997</v>
      </c>
      <c r="AL16" s="3">
        <v>38</v>
      </c>
    </row>
    <row r="17" spans="1:41" s="3" customFormat="1" x14ac:dyDescent="0.25">
      <c r="A17" s="3" t="s">
        <v>22</v>
      </c>
      <c r="B17" s="3">
        <v>19.37</v>
      </c>
      <c r="G17" s="15" t="s">
        <v>37</v>
      </c>
      <c r="H17" s="3">
        <v>0</v>
      </c>
      <c r="K17" s="3">
        <v>300</v>
      </c>
      <c r="M17" s="3">
        <v>200</v>
      </c>
      <c r="N17" s="3">
        <v>150</v>
      </c>
      <c r="O17" s="3">
        <v>200</v>
      </c>
      <c r="P17" s="3">
        <v>100</v>
      </c>
      <c r="Q17" s="3">
        <v>100</v>
      </c>
      <c r="R17" s="3">
        <v>125</v>
      </c>
      <c r="T17" s="3">
        <v>250</v>
      </c>
      <c r="V17" s="3">
        <v>150</v>
      </c>
      <c r="W17" s="3">
        <v>400</v>
      </c>
      <c r="X17" s="3">
        <v>150</v>
      </c>
      <c r="AC17" s="3" t="s">
        <v>186</v>
      </c>
    </row>
    <row r="18" spans="1:41" s="16" customFormat="1" x14ac:dyDescent="0.25">
      <c r="G18" s="17" t="s">
        <v>128</v>
      </c>
      <c r="H18" s="16">
        <v>200</v>
      </c>
      <c r="X18" s="16">
        <v>50</v>
      </c>
      <c r="Y18" s="16">
        <v>270</v>
      </c>
      <c r="Z18" s="16">
        <v>70</v>
      </c>
      <c r="AA18" s="16">
        <v>50</v>
      </c>
      <c r="AB18" s="16">
        <v>300</v>
      </c>
      <c r="AC18" s="16">
        <v>150</v>
      </c>
      <c r="AL18" s="16">
        <v>75</v>
      </c>
      <c r="AM18" s="16">
        <v>75</v>
      </c>
      <c r="AN18" s="16">
        <v>75</v>
      </c>
      <c r="AO18" s="16">
        <v>75</v>
      </c>
    </row>
    <row r="19" spans="1:41" s="7" customFormat="1" x14ac:dyDescent="0.25">
      <c r="A19" s="25">
        <v>45284</v>
      </c>
      <c r="B19" s="7">
        <v>20</v>
      </c>
      <c r="G19" s="18" t="s">
        <v>136</v>
      </c>
      <c r="H19" s="7">
        <v>300</v>
      </c>
      <c r="K19" s="7">
        <v>100</v>
      </c>
      <c r="M19" s="7">
        <v>100</v>
      </c>
      <c r="Q19" s="7">
        <v>320</v>
      </c>
      <c r="R19" s="7">
        <v>430</v>
      </c>
      <c r="S19" s="7">
        <v>900</v>
      </c>
      <c r="T19" s="7">
        <v>1450</v>
      </c>
      <c r="U19" s="7">
        <v>100</v>
      </c>
      <c r="V19" s="7">
        <v>200</v>
      </c>
      <c r="X19" s="7">
        <v>600</v>
      </c>
      <c r="Y19" s="7">
        <v>50</v>
      </c>
      <c r="Z19" s="7">
        <v>200</v>
      </c>
      <c r="AA19" s="7">
        <v>515</v>
      </c>
      <c r="AB19" s="7">
        <v>425</v>
      </c>
      <c r="AC19" s="7">
        <v>200</v>
      </c>
      <c r="AD19" s="7">
        <v>20</v>
      </c>
      <c r="AL19" s="7">
        <v>100</v>
      </c>
      <c r="AM19" s="7">
        <v>100</v>
      </c>
      <c r="AN19" s="7">
        <v>100</v>
      </c>
      <c r="AO19" s="7">
        <v>100</v>
      </c>
    </row>
    <row r="20" spans="1:41" s="19" customFormat="1" x14ac:dyDescent="0.25">
      <c r="A20" s="26"/>
      <c r="G20" s="20" t="s">
        <v>137</v>
      </c>
      <c r="Z20" s="19">
        <v>246.66</v>
      </c>
      <c r="AB20" s="19">
        <v>123.33</v>
      </c>
    </row>
    <row r="21" spans="1:41" s="31" customFormat="1" x14ac:dyDescent="0.25">
      <c r="A21" s="33"/>
      <c r="G21" s="32" t="s">
        <v>132</v>
      </c>
      <c r="H21" s="31">
        <v>50</v>
      </c>
      <c r="Y21" s="31">
        <v>270</v>
      </c>
      <c r="Z21" s="31">
        <v>42</v>
      </c>
      <c r="AA21" s="31">
        <v>25</v>
      </c>
      <c r="AB21" s="31">
        <v>177</v>
      </c>
      <c r="AC21" s="31">
        <v>200</v>
      </c>
    </row>
    <row r="22" spans="1:41" s="29" customFormat="1" x14ac:dyDescent="0.25">
      <c r="B22" s="29">
        <v>39.369999999999997</v>
      </c>
      <c r="G22" s="30" t="s">
        <v>30</v>
      </c>
      <c r="H22" s="29">
        <f t="shared" ref="H22:X22" si="0">SUM(H4:H21)</f>
        <v>2818.42</v>
      </c>
      <c r="I22" s="29">
        <f t="shared" si="0"/>
        <v>2535</v>
      </c>
      <c r="J22" s="29">
        <f t="shared" si="0"/>
        <v>2428</v>
      </c>
      <c r="K22" s="29">
        <f t="shared" si="0"/>
        <v>2031</v>
      </c>
      <c r="L22" s="29">
        <f t="shared" si="0"/>
        <v>2193</v>
      </c>
      <c r="M22" s="29">
        <f t="shared" si="0"/>
        <v>2755</v>
      </c>
      <c r="N22" s="29">
        <f t="shared" si="0"/>
        <v>2171.38</v>
      </c>
      <c r="O22" s="29">
        <f t="shared" si="0"/>
        <v>2541</v>
      </c>
      <c r="P22" s="29">
        <f t="shared" si="0"/>
        <v>2035.5</v>
      </c>
      <c r="Q22" s="29">
        <f t="shared" si="0"/>
        <v>2301</v>
      </c>
      <c r="R22" s="29">
        <f t="shared" si="0"/>
        <v>2936</v>
      </c>
      <c r="S22" s="29">
        <f t="shared" si="0"/>
        <v>2872</v>
      </c>
      <c r="T22" s="29">
        <f t="shared" si="0"/>
        <v>3599.11</v>
      </c>
      <c r="U22" s="29">
        <f t="shared" si="0"/>
        <v>2335</v>
      </c>
      <c r="V22" s="29">
        <f t="shared" si="0"/>
        <v>2565</v>
      </c>
      <c r="W22" s="29">
        <f t="shared" si="0"/>
        <v>2498</v>
      </c>
      <c r="X22" s="29">
        <f t="shared" si="0"/>
        <v>3053</v>
      </c>
      <c r="Y22" s="29">
        <f>SUM(Y4:Y21)</f>
        <v>2375</v>
      </c>
      <c r="Z22" s="29">
        <f t="shared" ref="Z22:AN22" si="1">SUM(Z4:Z21)</f>
        <v>2481.0099999999998</v>
      </c>
      <c r="AA22" s="29">
        <f t="shared" si="1"/>
        <v>2467.1400000000003</v>
      </c>
      <c r="AB22" s="29">
        <f t="shared" si="1"/>
        <v>2988.4700000000003</v>
      </c>
      <c r="AC22" s="29">
        <f>SUM(AC4:AC21)</f>
        <v>1799.14</v>
      </c>
      <c r="AD22" s="29">
        <f>SUM(AD4:AD21)</f>
        <v>608</v>
      </c>
      <c r="AE22" s="29">
        <f t="shared" ref="AE22:AF22" si="2">SUM(AE4:AE21)</f>
        <v>60</v>
      </c>
      <c r="AF22" s="29">
        <f t="shared" si="2"/>
        <v>0</v>
      </c>
      <c r="AG22" s="29">
        <f t="shared" si="1"/>
        <v>0</v>
      </c>
      <c r="AH22" s="29">
        <f t="shared" si="1"/>
        <v>0</v>
      </c>
      <c r="AI22" s="29">
        <f t="shared" si="1"/>
        <v>0</v>
      </c>
      <c r="AJ22" s="29">
        <f t="shared" si="1"/>
        <v>0</v>
      </c>
      <c r="AK22" s="29">
        <f t="shared" si="1"/>
        <v>0</v>
      </c>
      <c r="AL22" s="29">
        <f t="shared" si="1"/>
        <v>513</v>
      </c>
      <c r="AM22" s="29">
        <f t="shared" si="1"/>
        <v>555</v>
      </c>
      <c r="AN22" s="29">
        <f t="shared" si="1"/>
        <v>651.34</v>
      </c>
      <c r="AO22" s="29">
        <f>SUM(AO4:AO21)</f>
        <v>600</v>
      </c>
    </row>
    <row r="23" spans="1:41" x14ac:dyDescent="0.25">
      <c r="A23" t="s">
        <v>39</v>
      </c>
      <c r="B23">
        <v>10</v>
      </c>
    </row>
    <row r="24" spans="1:41" s="27" customFormat="1" x14ac:dyDescent="0.25">
      <c r="I24" s="27" t="s">
        <v>34</v>
      </c>
      <c r="J24" s="27" t="s">
        <v>35</v>
      </c>
      <c r="K24" s="27" t="s">
        <v>44</v>
      </c>
      <c r="L24" s="27" t="s">
        <v>48</v>
      </c>
      <c r="M24" s="27" t="s">
        <v>56</v>
      </c>
      <c r="N24" s="27" t="s">
        <v>57</v>
      </c>
      <c r="O24" s="27" t="s">
        <v>70</v>
      </c>
      <c r="P24" s="27" t="s">
        <v>74</v>
      </c>
      <c r="Q24" s="27" t="s">
        <v>78</v>
      </c>
      <c r="R24" s="27" t="s">
        <v>82</v>
      </c>
      <c r="S24" s="27" t="s">
        <v>83</v>
      </c>
      <c r="T24" s="27" t="s">
        <v>89</v>
      </c>
      <c r="U24" s="27" t="s">
        <v>98</v>
      </c>
      <c r="V24" s="27" t="s">
        <v>35</v>
      </c>
      <c r="W24" s="27" t="s">
        <v>112</v>
      </c>
      <c r="X24" s="27" t="s">
        <v>113</v>
      </c>
      <c r="Y24" s="27" t="s">
        <v>114</v>
      </c>
      <c r="Z24" s="27" t="s">
        <v>115</v>
      </c>
      <c r="AA24" s="27" t="s">
        <v>70</v>
      </c>
      <c r="AB24" s="27" t="s">
        <v>74</v>
      </c>
      <c r="AC24" s="27" t="s">
        <v>78</v>
      </c>
      <c r="AD24" s="27" t="s">
        <v>82</v>
      </c>
      <c r="AE24" s="27" t="s">
        <v>180</v>
      </c>
      <c r="AF24" s="27" t="s">
        <v>181</v>
      </c>
      <c r="AK24" s="27" t="s">
        <v>182</v>
      </c>
      <c r="AL24" s="27" t="s">
        <v>183</v>
      </c>
      <c r="AM24" s="27" t="s">
        <v>184</v>
      </c>
      <c r="AN24" s="27" t="s">
        <v>49</v>
      </c>
      <c r="AO24" s="27" t="s">
        <v>50</v>
      </c>
    </row>
    <row r="25" spans="1:41" x14ac:dyDescent="0.25">
      <c r="A25" t="s">
        <v>38</v>
      </c>
      <c r="B25">
        <v>3.09</v>
      </c>
      <c r="AG25" t="s">
        <v>174</v>
      </c>
    </row>
    <row r="26" spans="1:41" x14ac:dyDescent="0.25">
      <c r="A26" t="s">
        <v>22</v>
      </c>
      <c r="B26">
        <v>2.06</v>
      </c>
    </row>
    <row r="27" spans="1:41" x14ac:dyDescent="0.25">
      <c r="A27" t="s">
        <v>42</v>
      </c>
      <c r="B27">
        <v>10</v>
      </c>
    </row>
    <row r="28" spans="1:41" x14ac:dyDescent="0.25">
      <c r="B28">
        <v>3.65</v>
      </c>
      <c r="C28">
        <v>9.7899999999999991</v>
      </c>
    </row>
    <row r="29" spans="1:41" x14ac:dyDescent="0.25">
      <c r="A29" t="s">
        <v>43</v>
      </c>
      <c r="B29">
        <v>40</v>
      </c>
      <c r="C29">
        <v>60</v>
      </c>
    </row>
    <row r="30" spans="1:41" x14ac:dyDescent="0.25">
      <c r="B30">
        <v>43.65</v>
      </c>
      <c r="C30">
        <v>69.790000000000006</v>
      </c>
    </row>
    <row r="31" spans="1:41" x14ac:dyDescent="0.25">
      <c r="A31" t="s">
        <v>45</v>
      </c>
      <c r="B31">
        <v>4</v>
      </c>
    </row>
    <row r="32" spans="1:41" x14ac:dyDescent="0.25">
      <c r="A32" t="s">
        <v>46</v>
      </c>
      <c r="B32">
        <v>20</v>
      </c>
    </row>
    <row r="33" spans="1:14" x14ac:dyDescent="0.25">
      <c r="B33">
        <v>24</v>
      </c>
    </row>
    <row r="34" spans="1:14" x14ac:dyDescent="0.25">
      <c r="A34" t="s">
        <v>47</v>
      </c>
      <c r="B34">
        <v>10</v>
      </c>
    </row>
    <row r="35" spans="1:14" x14ac:dyDescent="0.25">
      <c r="N35" s="3"/>
    </row>
    <row r="36" spans="1:14" x14ac:dyDescent="0.25">
      <c r="A36" t="s">
        <v>49</v>
      </c>
      <c r="B36">
        <v>65</v>
      </c>
      <c r="L36" s="3" t="s">
        <v>51</v>
      </c>
      <c r="M36" s="3"/>
      <c r="N36" s="10"/>
    </row>
    <row r="37" spans="1:14" x14ac:dyDescent="0.25">
      <c r="A37" t="s">
        <v>50</v>
      </c>
      <c r="B37">
        <v>22.26</v>
      </c>
      <c r="C37">
        <v>20.440000000000001</v>
      </c>
      <c r="L37" s="3" t="s">
        <v>52</v>
      </c>
      <c r="M37" s="3"/>
      <c r="N37" s="10"/>
    </row>
    <row r="38" spans="1:14" x14ac:dyDescent="0.25">
      <c r="B38">
        <v>145</v>
      </c>
    </row>
    <row r="39" spans="1:14" x14ac:dyDescent="0.25">
      <c r="A39" t="s">
        <v>53</v>
      </c>
      <c r="B39">
        <v>80</v>
      </c>
      <c r="C39">
        <v>50</v>
      </c>
    </row>
    <row r="40" spans="1:14" x14ac:dyDescent="0.25">
      <c r="A40" t="s">
        <v>54</v>
      </c>
      <c r="B40">
        <v>17.63</v>
      </c>
      <c r="C40">
        <v>38.200000000000003</v>
      </c>
    </row>
    <row r="41" spans="1:14" x14ac:dyDescent="0.25">
      <c r="A41" t="s">
        <v>55</v>
      </c>
      <c r="B41">
        <v>17.36</v>
      </c>
      <c r="C41">
        <v>5.66</v>
      </c>
    </row>
    <row r="42" spans="1:14" x14ac:dyDescent="0.25">
      <c r="A42" t="s">
        <v>58</v>
      </c>
      <c r="B42">
        <v>76.16</v>
      </c>
      <c r="C42">
        <v>60.12</v>
      </c>
      <c r="D42" t="s">
        <v>59</v>
      </c>
      <c r="E42" t="s">
        <v>60</v>
      </c>
      <c r="G42">
        <v>60</v>
      </c>
    </row>
    <row r="43" spans="1:14" x14ac:dyDescent="0.25">
      <c r="A43" t="s">
        <v>61</v>
      </c>
      <c r="B43">
        <v>24.74</v>
      </c>
      <c r="D43" t="s">
        <v>62</v>
      </c>
      <c r="M43">
        <v>11.69</v>
      </c>
    </row>
    <row r="44" spans="1:14" x14ac:dyDescent="0.25">
      <c r="A44" t="s">
        <v>69</v>
      </c>
      <c r="B44">
        <v>101.4</v>
      </c>
      <c r="C44">
        <v>69.599999999999994</v>
      </c>
      <c r="D44" t="s">
        <v>67</v>
      </c>
      <c r="E44" t="s">
        <v>71</v>
      </c>
      <c r="G44">
        <v>75</v>
      </c>
    </row>
    <row r="45" spans="1:14" x14ac:dyDescent="0.25">
      <c r="A45" t="s">
        <v>72</v>
      </c>
      <c r="B45">
        <v>57</v>
      </c>
      <c r="C45">
        <v>50</v>
      </c>
      <c r="D45">
        <v>40</v>
      </c>
      <c r="E45">
        <v>50</v>
      </c>
      <c r="G45">
        <v>50</v>
      </c>
    </row>
    <row r="46" spans="1:14" x14ac:dyDescent="0.25">
      <c r="A46" t="s">
        <v>73</v>
      </c>
      <c r="B46">
        <v>54</v>
      </c>
      <c r="C46">
        <v>43</v>
      </c>
      <c r="D46">
        <v>20</v>
      </c>
      <c r="E46">
        <v>40</v>
      </c>
      <c r="G46">
        <v>40</v>
      </c>
    </row>
    <row r="47" spans="1:14" x14ac:dyDescent="0.25">
      <c r="A47" t="s">
        <v>75</v>
      </c>
      <c r="B47">
        <v>38.24</v>
      </c>
      <c r="C47">
        <v>16.600000000000001</v>
      </c>
    </row>
    <row r="48" spans="1:14" x14ac:dyDescent="0.25">
      <c r="A48" t="s">
        <v>75</v>
      </c>
      <c r="B48">
        <v>68.239999999999995</v>
      </c>
      <c r="C48">
        <v>96.6</v>
      </c>
      <c r="D48" t="s">
        <v>76</v>
      </c>
      <c r="E48" t="s">
        <v>77</v>
      </c>
    </row>
    <row r="49" spans="1:5" x14ac:dyDescent="0.25">
      <c r="A49" t="s">
        <v>79</v>
      </c>
      <c r="B49">
        <v>54.96</v>
      </c>
      <c r="C49">
        <v>72.66</v>
      </c>
      <c r="D49" t="s">
        <v>81</v>
      </c>
      <c r="E49" t="s">
        <v>80</v>
      </c>
    </row>
    <row r="50" spans="1:5" x14ac:dyDescent="0.25">
      <c r="A50" t="s">
        <v>84</v>
      </c>
      <c r="B50">
        <v>31.11</v>
      </c>
      <c r="C50">
        <v>60</v>
      </c>
      <c r="D50" t="s">
        <v>85</v>
      </c>
      <c r="E50" t="s">
        <v>80</v>
      </c>
    </row>
    <row r="51" spans="1:5" x14ac:dyDescent="0.25">
      <c r="A51" t="s">
        <v>86</v>
      </c>
      <c r="B51">
        <v>35.020000000000003</v>
      </c>
      <c r="C51">
        <v>82.59</v>
      </c>
      <c r="D51">
        <v>30</v>
      </c>
      <c r="E51">
        <v>80</v>
      </c>
    </row>
    <row r="52" spans="1:5" x14ac:dyDescent="0.25">
      <c r="A52" t="s">
        <v>87</v>
      </c>
      <c r="B52">
        <v>29.66</v>
      </c>
      <c r="D52" t="s">
        <v>88</v>
      </c>
    </row>
    <row r="53" spans="1:5" x14ac:dyDescent="0.25">
      <c r="A53" t="s">
        <v>91</v>
      </c>
      <c r="B53">
        <v>22.32</v>
      </c>
      <c r="C53">
        <v>28.57</v>
      </c>
      <c r="D53" t="s">
        <v>92</v>
      </c>
      <c r="E53" t="s">
        <v>93</v>
      </c>
    </row>
    <row r="54" spans="1:5" x14ac:dyDescent="0.25">
      <c r="A54" t="s">
        <v>94</v>
      </c>
      <c r="B54">
        <v>30.05</v>
      </c>
      <c r="C54">
        <v>36.5</v>
      </c>
      <c r="D54" t="s">
        <v>85</v>
      </c>
      <c r="E54" t="s">
        <v>95</v>
      </c>
    </row>
    <row r="55" spans="1:5" x14ac:dyDescent="0.25">
      <c r="A55" t="s">
        <v>96</v>
      </c>
      <c r="B55">
        <v>17.59</v>
      </c>
      <c r="C55">
        <v>25.99</v>
      </c>
      <c r="D55" t="s">
        <v>92</v>
      </c>
      <c r="E55" t="s">
        <v>97</v>
      </c>
    </row>
    <row r="56" spans="1:5" x14ac:dyDescent="0.25">
      <c r="A56" t="s">
        <v>100</v>
      </c>
      <c r="D56" t="s">
        <v>76</v>
      </c>
      <c r="E56" t="s">
        <v>95</v>
      </c>
    </row>
    <row r="57" spans="1:5" x14ac:dyDescent="0.25">
      <c r="A57" t="s">
        <v>99</v>
      </c>
      <c r="D57" t="s">
        <v>101</v>
      </c>
      <c r="E57" t="s">
        <v>102</v>
      </c>
    </row>
    <row r="58" spans="1:5" x14ac:dyDescent="0.25">
      <c r="A58" t="s">
        <v>103</v>
      </c>
      <c r="B58">
        <v>49.45</v>
      </c>
      <c r="C58">
        <v>58.13</v>
      </c>
      <c r="D58" t="s">
        <v>76</v>
      </c>
      <c r="E58" t="s">
        <v>104</v>
      </c>
    </row>
    <row r="59" spans="1:5" x14ac:dyDescent="0.25">
      <c r="A59" t="s">
        <v>106</v>
      </c>
      <c r="B59">
        <v>36.700000000000003</v>
      </c>
      <c r="C59">
        <v>39.090000000000003</v>
      </c>
      <c r="D59" t="s">
        <v>76</v>
      </c>
      <c r="E59" t="s">
        <v>105</v>
      </c>
    </row>
    <row r="60" spans="1:5" x14ac:dyDescent="0.25">
      <c r="A60" t="s">
        <v>107</v>
      </c>
      <c r="B60">
        <v>18.600000000000001</v>
      </c>
      <c r="C60">
        <v>22.5</v>
      </c>
      <c r="D60" t="s">
        <v>92</v>
      </c>
      <c r="E60" t="s">
        <v>108</v>
      </c>
    </row>
    <row r="61" spans="1:5" x14ac:dyDescent="0.25">
      <c r="A61" t="s">
        <v>110</v>
      </c>
      <c r="B61">
        <v>52.04</v>
      </c>
      <c r="C61">
        <v>54.39</v>
      </c>
      <c r="D61" t="s">
        <v>109</v>
      </c>
      <c r="E61" t="s">
        <v>104</v>
      </c>
    </row>
    <row r="62" spans="1:5" x14ac:dyDescent="0.25">
      <c r="A62" t="s">
        <v>111</v>
      </c>
      <c r="B62">
        <v>48.32</v>
      </c>
      <c r="C62">
        <v>44.13</v>
      </c>
      <c r="D62" t="s">
        <v>109</v>
      </c>
      <c r="E62" t="s">
        <v>104</v>
      </c>
    </row>
    <row r="63" spans="1:5" x14ac:dyDescent="0.25">
      <c r="A63" t="s">
        <v>116</v>
      </c>
      <c r="B63">
        <v>48</v>
      </c>
      <c r="C63">
        <v>46</v>
      </c>
      <c r="D63" t="s">
        <v>109</v>
      </c>
      <c r="E63" t="s">
        <v>104</v>
      </c>
    </row>
    <row r="64" spans="1:5" x14ac:dyDescent="0.25">
      <c r="A64" t="s">
        <v>117</v>
      </c>
      <c r="D64" t="s">
        <v>119</v>
      </c>
    </row>
    <row r="65" spans="1:7" x14ac:dyDescent="0.25">
      <c r="A65" t="s">
        <v>120</v>
      </c>
      <c r="E65" t="s">
        <v>118</v>
      </c>
    </row>
    <row r="66" spans="1:7" x14ac:dyDescent="0.25">
      <c r="A66" t="s">
        <v>121</v>
      </c>
      <c r="B66">
        <v>14.84</v>
      </c>
      <c r="C66">
        <v>25.82</v>
      </c>
    </row>
    <row r="67" spans="1:7" x14ac:dyDescent="0.25">
      <c r="A67" t="s">
        <v>122</v>
      </c>
      <c r="B67">
        <v>44.91</v>
      </c>
      <c r="C67">
        <v>42.56</v>
      </c>
      <c r="D67" t="s">
        <v>109</v>
      </c>
      <c r="E67" t="s">
        <v>123</v>
      </c>
    </row>
    <row r="68" spans="1:7" x14ac:dyDescent="0.25">
      <c r="A68" t="s">
        <v>124</v>
      </c>
      <c r="B68">
        <v>44.8</v>
      </c>
      <c r="C68">
        <v>46.31</v>
      </c>
      <c r="D68" t="s">
        <v>109</v>
      </c>
      <c r="E68" t="s">
        <v>104</v>
      </c>
    </row>
    <row r="69" spans="1:7" x14ac:dyDescent="0.25">
      <c r="A69" t="s">
        <v>125</v>
      </c>
      <c r="B69">
        <v>57</v>
      </c>
      <c r="C69">
        <v>38</v>
      </c>
      <c r="D69" t="s">
        <v>126</v>
      </c>
      <c r="E69" t="s">
        <v>123</v>
      </c>
    </row>
    <row r="70" spans="1:7" x14ac:dyDescent="0.25">
      <c r="A70" s="8">
        <v>45709</v>
      </c>
      <c r="C70">
        <v>21</v>
      </c>
      <c r="E70" t="s">
        <v>127</v>
      </c>
    </row>
    <row r="71" spans="1:7" x14ac:dyDescent="0.25">
      <c r="A71" s="11">
        <v>45717</v>
      </c>
      <c r="B71" s="12">
        <v>45.02</v>
      </c>
      <c r="C71" s="12">
        <v>40.880000000000003</v>
      </c>
      <c r="D71" s="12" t="s">
        <v>130</v>
      </c>
      <c r="E71" s="12" t="s">
        <v>131</v>
      </c>
    </row>
    <row r="72" spans="1:7" x14ac:dyDescent="0.25">
      <c r="A72" s="11">
        <v>45733</v>
      </c>
      <c r="B72" s="12"/>
      <c r="C72" s="12"/>
      <c r="D72" s="12" t="s">
        <v>134</v>
      </c>
      <c r="E72" s="12" t="s">
        <v>105</v>
      </c>
    </row>
    <row r="73" spans="1:7" x14ac:dyDescent="0.25">
      <c r="A73" s="11">
        <v>45743</v>
      </c>
      <c r="B73" s="12">
        <v>46.9</v>
      </c>
      <c r="C73" s="12">
        <v>44.78</v>
      </c>
      <c r="D73" s="12" t="s">
        <v>133</v>
      </c>
      <c r="E73" s="12" t="s">
        <v>123</v>
      </c>
      <c r="G73" t="s">
        <v>135</v>
      </c>
    </row>
    <row r="74" spans="1:7" x14ac:dyDescent="0.25">
      <c r="A74" s="8">
        <v>45758</v>
      </c>
      <c r="B74" s="12">
        <v>43.78</v>
      </c>
      <c r="C74" s="12">
        <v>40.44</v>
      </c>
      <c r="D74" s="12" t="s">
        <v>133</v>
      </c>
      <c r="E74" s="12" t="s">
        <v>105</v>
      </c>
      <c r="G74" t="s">
        <v>139</v>
      </c>
    </row>
    <row r="75" spans="1:7" x14ac:dyDescent="0.25">
      <c r="A75" s="8">
        <v>45772</v>
      </c>
      <c r="B75" s="12">
        <v>40.99</v>
      </c>
      <c r="C75" s="12">
        <v>43.36</v>
      </c>
      <c r="D75" s="12" t="s">
        <v>140</v>
      </c>
      <c r="E75" s="12" t="s">
        <v>104</v>
      </c>
      <c r="G75" t="s">
        <v>141</v>
      </c>
    </row>
    <row r="76" spans="1:7" x14ac:dyDescent="0.25">
      <c r="A76" s="8">
        <v>45786</v>
      </c>
      <c r="B76" s="12">
        <v>44.72</v>
      </c>
      <c r="C76" s="12">
        <v>41.83</v>
      </c>
      <c r="D76" s="12" t="s">
        <v>133</v>
      </c>
      <c r="E76" s="12" t="s">
        <v>169</v>
      </c>
      <c r="G76" t="s">
        <v>170</v>
      </c>
    </row>
    <row r="77" spans="1:7" x14ac:dyDescent="0.25">
      <c r="A77" s="8">
        <v>45800</v>
      </c>
      <c r="B77" s="12">
        <v>44.18</v>
      </c>
      <c r="C77" s="12">
        <v>44.65</v>
      </c>
      <c r="D77" s="12" t="s">
        <v>101</v>
      </c>
      <c r="E77" s="12" t="s">
        <v>104</v>
      </c>
      <c r="G77" t="s">
        <v>171</v>
      </c>
    </row>
    <row r="78" spans="1:7" x14ac:dyDescent="0.25">
      <c r="A78" s="8">
        <v>45814</v>
      </c>
      <c r="B78" s="12">
        <v>43.49</v>
      </c>
      <c r="C78" s="12">
        <v>44.41</v>
      </c>
      <c r="D78" s="12" t="s">
        <v>101</v>
      </c>
      <c r="E78" s="12" t="s">
        <v>169</v>
      </c>
      <c r="G78" t="s">
        <v>173</v>
      </c>
    </row>
    <row r="79" spans="1:7" x14ac:dyDescent="0.25">
      <c r="A79" s="8">
        <v>45827</v>
      </c>
      <c r="B79" s="12">
        <v>44.31</v>
      </c>
      <c r="C79" s="12">
        <v>43.9</v>
      </c>
      <c r="D79" s="12" t="s">
        <v>101</v>
      </c>
      <c r="E79" s="12" t="s">
        <v>169</v>
      </c>
      <c r="G79" t="s">
        <v>175</v>
      </c>
    </row>
    <row r="80" spans="1:7" x14ac:dyDescent="0.25">
      <c r="A80" s="8">
        <v>45841</v>
      </c>
      <c r="B80" s="12">
        <v>46.31</v>
      </c>
      <c r="C80" s="12">
        <v>41.87</v>
      </c>
      <c r="D80" s="12" t="s">
        <v>179</v>
      </c>
      <c r="E80" s="12" t="s">
        <v>104</v>
      </c>
      <c r="G80" t="s">
        <v>176</v>
      </c>
    </row>
    <row r="81" spans="1:7" x14ac:dyDescent="0.25">
      <c r="A81" s="8">
        <v>45859</v>
      </c>
      <c r="B81" s="12">
        <v>41</v>
      </c>
      <c r="C81" s="12">
        <v>40</v>
      </c>
      <c r="D81" s="12" t="s">
        <v>101</v>
      </c>
      <c r="E81" s="12" t="s">
        <v>108</v>
      </c>
      <c r="G81" t="s">
        <v>187</v>
      </c>
    </row>
    <row r="82" spans="1:7" x14ac:dyDescent="0.25">
      <c r="A82" t="s">
        <v>116</v>
      </c>
      <c r="B82" s="12">
        <v>41.7</v>
      </c>
      <c r="C82" s="12">
        <v>39.770000000000003</v>
      </c>
      <c r="D82" s="12" t="s">
        <v>188</v>
      </c>
      <c r="E82" s="12" t="s">
        <v>169</v>
      </c>
      <c r="G82" t="s">
        <v>189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3419E-3100-47D4-BCD8-2049BA2EDBBA}">
  <dimension ref="A1:G51"/>
  <sheetViews>
    <sheetView zoomScaleNormal="10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D51" sqref="D51"/>
    </sheetView>
  </sheetViews>
  <sheetFormatPr defaultRowHeight="15" x14ac:dyDescent="0.25"/>
  <cols>
    <col min="1" max="1" width="11.140625" bestFit="1" customWidth="1"/>
    <col min="2" max="2" width="18" style="35" bestFit="1" customWidth="1"/>
    <col min="3" max="3" width="15.7109375" style="41" customWidth="1"/>
    <col min="4" max="4" width="15.5703125" style="41" customWidth="1"/>
    <col min="5" max="5" width="13.85546875" style="39" customWidth="1"/>
    <col min="6" max="6" width="11.28515625" style="39" customWidth="1"/>
  </cols>
  <sheetData>
    <row r="1" spans="1:6" x14ac:dyDescent="0.25">
      <c r="B1" s="42" t="s">
        <v>168</v>
      </c>
      <c r="C1" s="43">
        <v>350000</v>
      </c>
      <c r="D1" s="43">
        <v>350000</v>
      </c>
      <c r="E1" s="44">
        <v>450</v>
      </c>
      <c r="F1" s="44">
        <v>450</v>
      </c>
    </row>
    <row r="3" spans="1:6" x14ac:dyDescent="0.25">
      <c r="A3" s="45" t="s">
        <v>167</v>
      </c>
      <c r="B3" s="46">
        <v>45781</v>
      </c>
      <c r="C3" s="41">
        <v>575265.35</v>
      </c>
      <c r="D3" s="41">
        <v>240000</v>
      </c>
      <c r="E3" s="39">
        <v>1877.53</v>
      </c>
      <c r="F3" s="39">
        <v>2208.9299999999998</v>
      </c>
    </row>
    <row r="4" spans="1:6" s="3" customFormat="1" x14ac:dyDescent="0.25">
      <c r="B4" s="34" t="s">
        <v>153</v>
      </c>
      <c r="C4" s="40" t="s">
        <v>154</v>
      </c>
      <c r="D4" s="40" t="s">
        <v>155</v>
      </c>
      <c r="E4" s="38" t="s">
        <v>154</v>
      </c>
      <c r="F4" s="38" t="s">
        <v>156</v>
      </c>
    </row>
    <row r="5" spans="1:6" x14ac:dyDescent="0.25">
      <c r="A5" s="50" t="s">
        <v>157</v>
      </c>
      <c r="B5" s="35">
        <v>45779</v>
      </c>
      <c r="C5" s="40">
        <v>55000</v>
      </c>
      <c r="D5" s="40"/>
      <c r="E5" s="38">
        <v>370</v>
      </c>
      <c r="F5" s="38"/>
    </row>
    <row r="6" spans="1:6" x14ac:dyDescent="0.25">
      <c r="A6" s="50"/>
      <c r="B6" s="35">
        <v>45786</v>
      </c>
      <c r="C6" s="41">
        <v>64000</v>
      </c>
      <c r="E6" s="39">
        <v>27</v>
      </c>
    </row>
    <row r="7" spans="1:6" x14ac:dyDescent="0.25">
      <c r="A7" s="50"/>
      <c r="B7" s="35">
        <v>45793</v>
      </c>
      <c r="E7" s="39">
        <v>150</v>
      </c>
      <c r="F7" s="39">
        <v>100</v>
      </c>
    </row>
    <row r="8" spans="1:6" x14ac:dyDescent="0.25">
      <c r="A8" s="50"/>
      <c r="B8" s="35">
        <v>45800</v>
      </c>
      <c r="C8" s="41">
        <v>100000</v>
      </c>
    </row>
    <row r="9" spans="1:6" x14ac:dyDescent="0.25">
      <c r="A9" s="50"/>
      <c r="B9" s="35">
        <v>45807</v>
      </c>
      <c r="F9" s="39">
        <v>300</v>
      </c>
    </row>
    <row r="10" spans="1:6" x14ac:dyDescent="0.25">
      <c r="A10" s="37"/>
      <c r="B10" s="42" t="s">
        <v>165</v>
      </c>
      <c r="C10" s="49">
        <f>SUM(C5:C9)</f>
        <v>219000</v>
      </c>
      <c r="D10" s="49">
        <f>SUM(D5:D9)</f>
        <v>0</v>
      </c>
      <c r="E10" s="44">
        <f t="shared" ref="E10:F10" si="0">SUM(E5:E9)</f>
        <v>547</v>
      </c>
      <c r="F10" s="44">
        <f t="shared" si="0"/>
        <v>400</v>
      </c>
    </row>
    <row r="11" spans="1:6" x14ac:dyDescent="0.25">
      <c r="A11" s="50" t="s">
        <v>158</v>
      </c>
      <c r="B11" s="35">
        <v>45814</v>
      </c>
      <c r="C11" s="41">
        <v>155000</v>
      </c>
      <c r="E11" s="39">
        <v>100</v>
      </c>
      <c r="F11" s="39">
        <v>50</v>
      </c>
    </row>
    <row r="12" spans="1:6" x14ac:dyDescent="0.25">
      <c r="A12" s="50"/>
      <c r="B12" s="35">
        <v>45821</v>
      </c>
      <c r="C12" s="41">
        <v>200000</v>
      </c>
      <c r="E12" s="39">
        <v>175</v>
      </c>
      <c r="F12" s="39">
        <v>300</v>
      </c>
    </row>
    <row r="13" spans="1:6" x14ac:dyDescent="0.25">
      <c r="A13" s="50"/>
      <c r="B13" s="35">
        <v>45828</v>
      </c>
      <c r="C13" s="41">
        <v>150000</v>
      </c>
      <c r="E13" s="39">
        <v>25</v>
      </c>
      <c r="F13" s="39">
        <v>50</v>
      </c>
    </row>
    <row r="14" spans="1:6" x14ac:dyDescent="0.25">
      <c r="A14" s="50"/>
      <c r="B14" s="35">
        <v>45835</v>
      </c>
      <c r="C14" s="41">
        <v>150000</v>
      </c>
      <c r="E14" s="39">
        <v>150</v>
      </c>
      <c r="F14" s="39">
        <v>125</v>
      </c>
    </row>
    <row r="15" spans="1:6" x14ac:dyDescent="0.25">
      <c r="A15" s="37"/>
      <c r="B15" s="42" t="s">
        <v>165</v>
      </c>
      <c r="C15" s="43">
        <f>SUM(C11:C14)</f>
        <v>655000</v>
      </c>
      <c r="D15" s="43">
        <f t="shared" ref="D15:F15" si="1">SUM(D11:D14)</f>
        <v>0</v>
      </c>
      <c r="E15" s="44">
        <f t="shared" si="1"/>
        <v>450</v>
      </c>
      <c r="F15" s="44">
        <f t="shared" si="1"/>
        <v>525</v>
      </c>
    </row>
    <row r="16" spans="1:6" x14ac:dyDescent="0.25">
      <c r="A16" s="50" t="s">
        <v>159</v>
      </c>
      <c r="B16" s="35">
        <v>45842</v>
      </c>
      <c r="C16" s="41">
        <v>150000</v>
      </c>
      <c r="E16" s="39">
        <v>100</v>
      </c>
    </row>
    <row r="17" spans="1:6" x14ac:dyDescent="0.25">
      <c r="A17" s="50"/>
      <c r="B17" s="35">
        <v>45849</v>
      </c>
    </row>
    <row r="18" spans="1:6" x14ac:dyDescent="0.25">
      <c r="A18" s="50"/>
      <c r="B18" s="35">
        <v>45856</v>
      </c>
      <c r="E18" s="39">
        <v>50</v>
      </c>
      <c r="F18" s="39">
        <v>50</v>
      </c>
    </row>
    <row r="19" spans="1:6" x14ac:dyDescent="0.25">
      <c r="A19" s="50"/>
      <c r="B19" s="35">
        <v>45863</v>
      </c>
      <c r="D19" s="41">
        <v>150000</v>
      </c>
      <c r="E19" s="39">
        <v>50</v>
      </c>
      <c r="F19" s="39">
        <v>120</v>
      </c>
    </row>
    <row r="20" spans="1:6" x14ac:dyDescent="0.25">
      <c r="A20" s="37"/>
      <c r="B20" s="42" t="s">
        <v>165</v>
      </c>
      <c r="C20" s="43">
        <f>SUM(C16:C19)</f>
        <v>150000</v>
      </c>
      <c r="D20" s="43">
        <f t="shared" ref="D20:F20" si="2">SUM(D16:D19)</f>
        <v>150000</v>
      </c>
      <c r="E20" s="44">
        <f t="shared" si="2"/>
        <v>200</v>
      </c>
      <c r="F20" s="44">
        <f t="shared" si="2"/>
        <v>170</v>
      </c>
    </row>
    <row r="21" spans="1:6" x14ac:dyDescent="0.25">
      <c r="A21" s="50" t="s">
        <v>160</v>
      </c>
      <c r="B21" s="35">
        <v>45870</v>
      </c>
    </row>
    <row r="22" spans="1:6" x14ac:dyDescent="0.25">
      <c r="A22" s="50"/>
      <c r="B22" s="35">
        <v>45877</v>
      </c>
    </row>
    <row r="23" spans="1:6" x14ac:dyDescent="0.25">
      <c r="A23" s="50"/>
      <c r="B23" s="35">
        <v>45884</v>
      </c>
    </row>
    <row r="24" spans="1:6" x14ac:dyDescent="0.25">
      <c r="A24" s="50"/>
      <c r="B24" s="35">
        <v>45891</v>
      </c>
    </row>
    <row r="25" spans="1:6" x14ac:dyDescent="0.25">
      <c r="A25" s="50"/>
      <c r="B25" s="35">
        <v>45898</v>
      </c>
    </row>
    <row r="26" spans="1:6" x14ac:dyDescent="0.25">
      <c r="A26" s="37"/>
      <c r="B26" s="42" t="s">
        <v>165</v>
      </c>
      <c r="C26" s="43">
        <f>SUM(C21:C25)</f>
        <v>0</v>
      </c>
      <c r="D26" s="43">
        <f t="shared" ref="D26:F26" si="3">SUM(D21:D25)</f>
        <v>0</v>
      </c>
      <c r="E26" s="44">
        <f t="shared" si="3"/>
        <v>0</v>
      </c>
      <c r="F26" s="44">
        <f t="shared" si="3"/>
        <v>0</v>
      </c>
    </row>
    <row r="27" spans="1:6" x14ac:dyDescent="0.25">
      <c r="A27" s="50" t="s">
        <v>161</v>
      </c>
      <c r="B27" s="35">
        <v>45905</v>
      </c>
    </row>
    <row r="28" spans="1:6" x14ac:dyDescent="0.25">
      <c r="A28" s="50"/>
      <c r="B28" s="35">
        <v>45912</v>
      </c>
    </row>
    <row r="29" spans="1:6" x14ac:dyDescent="0.25">
      <c r="A29" s="50"/>
      <c r="B29" s="35">
        <v>45919</v>
      </c>
    </row>
    <row r="30" spans="1:6" x14ac:dyDescent="0.25">
      <c r="A30" s="50"/>
      <c r="B30" s="35">
        <v>45926</v>
      </c>
    </row>
    <row r="31" spans="1:6" x14ac:dyDescent="0.25">
      <c r="A31" s="37"/>
      <c r="B31" s="42" t="s">
        <v>165</v>
      </c>
      <c r="C31" s="43">
        <f>SUM(C27:C30)</f>
        <v>0</v>
      </c>
      <c r="D31" s="43">
        <f t="shared" ref="D31:F31" si="4">SUM(D27:D30)</f>
        <v>0</v>
      </c>
      <c r="E31" s="44">
        <f t="shared" si="4"/>
        <v>0</v>
      </c>
      <c r="F31" s="44">
        <f t="shared" si="4"/>
        <v>0</v>
      </c>
    </row>
    <row r="32" spans="1:6" x14ac:dyDescent="0.25">
      <c r="A32" s="50" t="s">
        <v>162</v>
      </c>
      <c r="B32" s="35">
        <v>45933</v>
      </c>
    </row>
    <row r="33" spans="1:7" x14ac:dyDescent="0.25">
      <c r="A33" s="50"/>
      <c r="B33" s="35">
        <v>45940</v>
      </c>
    </row>
    <row r="34" spans="1:7" x14ac:dyDescent="0.25">
      <c r="A34" s="50"/>
      <c r="B34" s="35">
        <v>45947</v>
      </c>
    </row>
    <row r="35" spans="1:7" x14ac:dyDescent="0.25">
      <c r="A35" s="50"/>
      <c r="B35" s="35">
        <v>45954</v>
      </c>
    </row>
    <row r="36" spans="1:7" x14ac:dyDescent="0.25">
      <c r="A36" s="50"/>
      <c r="B36" s="35">
        <v>45961</v>
      </c>
    </row>
    <row r="37" spans="1:7" x14ac:dyDescent="0.25">
      <c r="A37" s="37"/>
      <c r="B37" s="42" t="s">
        <v>165</v>
      </c>
      <c r="C37" s="43">
        <f>SUM(C32:C36)</f>
        <v>0</v>
      </c>
      <c r="D37" s="43">
        <f t="shared" ref="D37:F37" si="5">SUM(D32:D36)</f>
        <v>0</v>
      </c>
      <c r="E37" s="44">
        <f t="shared" si="5"/>
        <v>0</v>
      </c>
      <c r="F37" s="44">
        <f t="shared" si="5"/>
        <v>0</v>
      </c>
    </row>
    <row r="38" spans="1:7" x14ac:dyDescent="0.25">
      <c r="A38" s="50" t="s">
        <v>163</v>
      </c>
      <c r="B38" s="35">
        <v>45968</v>
      </c>
    </row>
    <row r="39" spans="1:7" x14ac:dyDescent="0.25">
      <c r="A39" s="50"/>
      <c r="B39" s="35">
        <v>45975</v>
      </c>
    </row>
    <row r="40" spans="1:7" x14ac:dyDescent="0.25">
      <c r="A40" s="50"/>
      <c r="B40" s="35">
        <v>45982</v>
      </c>
    </row>
    <row r="41" spans="1:7" x14ac:dyDescent="0.25">
      <c r="A41" s="50"/>
      <c r="B41" s="35">
        <v>45989</v>
      </c>
    </row>
    <row r="42" spans="1:7" x14ac:dyDescent="0.25">
      <c r="A42" s="37"/>
      <c r="B42" s="42" t="s">
        <v>165</v>
      </c>
      <c r="C42" s="43">
        <f>SUM(C38:C41)</f>
        <v>0</v>
      </c>
      <c r="D42" s="43">
        <f t="shared" ref="D42:F42" si="6">SUM(D38:D41)</f>
        <v>0</v>
      </c>
      <c r="E42" s="44">
        <f t="shared" si="6"/>
        <v>0</v>
      </c>
      <c r="F42" s="44">
        <f t="shared" si="6"/>
        <v>0</v>
      </c>
    </row>
    <row r="43" spans="1:7" x14ac:dyDescent="0.25">
      <c r="A43" s="50" t="s">
        <v>164</v>
      </c>
      <c r="B43" s="35">
        <v>45996</v>
      </c>
    </row>
    <row r="44" spans="1:7" x14ac:dyDescent="0.25">
      <c r="A44" s="50"/>
      <c r="B44" s="35">
        <v>46003</v>
      </c>
    </row>
    <row r="45" spans="1:7" x14ac:dyDescent="0.25">
      <c r="A45" s="50"/>
      <c r="B45" s="35">
        <v>46010</v>
      </c>
    </row>
    <row r="46" spans="1:7" x14ac:dyDescent="0.25">
      <c r="A46" s="50"/>
      <c r="B46" s="35">
        <v>46017</v>
      </c>
    </row>
    <row r="47" spans="1:7" x14ac:dyDescent="0.25">
      <c r="A47" s="36"/>
      <c r="B47" s="42" t="s">
        <v>165</v>
      </c>
      <c r="C47" s="43">
        <f>SUM(C43:C46)</f>
        <v>0</v>
      </c>
      <c r="D47" s="43">
        <f t="shared" ref="D47:F47" si="7">SUM(D43:D46)</f>
        <v>0</v>
      </c>
      <c r="E47" s="44">
        <f t="shared" si="7"/>
        <v>0</v>
      </c>
      <c r="F47" s="44">
        <f t="shared" si="7"/>
        <v>0</v>
      </c>
    </row>
    <row r="48" spans="1:7" x14ac:dyDescent="0.25">
      <c r="F48" s="39">
        <v>1100</v>
      </c>
      <c r="G48" t="s">
        <v>178</v>
      </c>
    </row>
    <row r="49" spans="2:7" x14ac:dyDescent="0.25">
      <c r="D49" s="41" t="s">
        <v>185</v>
      </c>
      <c r="F49" s="39">
        <v>1400</v>
      </c>
      <c r="G49" t="s">
        <v>177</v>
      </c>
    </row>
    <row r="50" spans="2:7" ht="15.75" thickBot="1" x14ac:dyDescent="0.3">
      <c r="B50" s="42" t="s">
        <v>166</v>
      </c>
      <c r="C50" s="47">
        <f>SUM(C47,C42,C37,C31,C26,C20,C15,C10,C3)</f>
        <v>1599265.35</v>
      </c>
      <c r="D50" s="47">
        <f t="shared" ref="D50:E50" si="8">SUM(D47,D42,D37,D31,D26,D20,D15,D10,D3)</f>
        <v>390000</v>
      </c>
      <c r="E50" s="48">
        <f t="shared" si="8"/>
        <v>3074.5299999999997</v>
      </c>
      <c r="F50" s="48">
        <f>SUM(F47,F42,F37,F31,F26,F20,F15,F10,F3)-F48-F49</f>
        <v>803.92999999999984</v>
      </c>
    </row>
    <row r="51" spans="2:7" ht="15.75" thickTop="1" x14ac:dyDescent="0.25"/>
  </sheetData>
  <mergeCells count="8">
    <mergeCell ref="A5:A9"/>
    <mergeCell ref="A27:A30"/>
    <mergeCell ref="A32:A36"/>
    <mergeCell ref="A38:A41"/>
    <mergeCell ref="A43:A46"/>
    <mergeCell ref="A11:A14"/>
    <mergeCell ref="A16:A19"/>
    <mergeCell ref="A21:A25"/>
  </mergeCells>
  <phoneticPr fontId="2" type="noConversion"/>
  <conditionalFormatting sqref="C37:D37 C42:D42 C47:D47">
    <cfRule type="cellIs" dxfId="5" priority="13" operator="lessThan">
      <formula>475000</formula>
    </cfRule>
  </conditionalFormatting>
  <conditionalFormatting sqref="E37:F37 E42:F42 E47:F47">
    <cfRule type="cellIs" dxfId="4" priority="11" operator="greaterThan">
      <formula>449</formula>
    </cfRule>
  </conditionalFormatting>
  <conditionalFormatting sqref="E37:F37 E42:F42 E47:F47">
    <cfRule type="cellIs" dxfId="3" priority="10" operator="lessThan">
      <formula>449</formula>
    </cfRule>
  </conditionalFormatting>
  <conditionalFormatting sqref="E37:F37 E42:F42 E47:F47">
    <cfRule type="cellIs" dxfId="2" priority="8" operator="lessThan">
      <formula>449</formula>
    </cfRule>
  </conditionalFormatting>
  <conditionalFormatting sqref="C10:D10 C15:D15 C20:D20 C26:D26 C31:D31">
    <cfRule type="cellIs" dxfId="1" priority="2" operator="lessThan">
      <formula>350000</formula>
    </cfRule>
  </conditionalFormatting>
  <conditionalFormatting sqref="E10:F10 E15:F15 E20:F20 E26:F26 E31:F31">
    <cfRule type="cellIs" dxfId="0" priority="1" operator="lessThan">
      <formula>450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4BB29-F97A-4239-A8D5-B7B0CCE3E0D5}">
  <dimension ref="B4:H20"/>
  <sheetViews>
    <sheetView workbookViewId="0">
      <selection activeCell="J19" sqref="J19"/>
    </sheetView>
  </sheetViews>
  <sheetFormatPr defaultRowHeight="15" x14ac:dyDescent="0.25"/>
  <sheetData>
    <row r="4" spans="2:8" x14ac:dyDescent="0.25">
      <c r="B4">
        <v>15.88</v>
      </c>
      <c r="C4">
        <v>37.5</v>
      </c>
      <c r="D4">
        <v>4</v>
      </c>
      <c r="F4">
        <f>B4*C4*D4</f>
        <v>2382</v>
      </c>
    </row>
    <row r="5" spans="2:8" x14ac:dyDescent="0.25">
      <c r="F5">
        <v>120</v>
      </c>
      <c r="G5" s="3" t="s">
        <v>143</v>
      </c>
      <c r="H5">
        <f>(F5/$F$4)*100</f>
        <v>5.037783375314862</v>
      </c>
    </row>
    <row r="6" spans="2:8" x14ac:dyDescent="0.25">
      <c r="F6">
        <v>260</v>
      </c>
      <c r="G6" s="3" t="s">
        <v>142</v>
      </c>
      <c r="H6">
        <f>(F6/$F$4)*100</f>
        <v>10.915197313182199</v>
      </c>
    </row>
    <row r="7" spans="2:8" x14ac:dyDescent="0.25">
      <c r="F7">
        <v>116</v>
      </c>
      <c r="G7" s="3" t="s">
        <v>2</v>
      </c>
      <c r="H7">
        <f>(F7/$F$4)*100</f>
        <v>4.8698572628043664</v>
      </c>
    </row>
    <row r="8" spans="2:8" x14ac:dyDescent="0.25">
      <c r="F8">
        <v>141</v>
      </c>
      <c r="G8" s="3" t="s">
        <v>144</v>
      </c>
      <c r="H8">
        <f t="shared" ref="H8:H12" si="0">(F8/$F$4)*100</f>
        <v>5.9193954659949624</v>
      </c>
    </row>
    <row r="9" spans="2:8" x14ac:dyDescent="0.25">
      <c r="F9">
        <v>35.42</v>
      </c>
      <c r="G9" s="3" t="s">
        <v>68</v>
      </c>
      <c r="H9">
        <f t="shared" si="0"/>
        <v>1.4869857262804367</v>
      </c>
    </row>
    <row r="10" spans="2:8" x14ac:dyDescent="0.25">
      <c r="F10">
        <v>200</v>
      </c>
      <c r="G10" s="3" t="s">
        <v>149</v>
      </c>
      <c r="H10">
        <f t="shared" si="0"/>
        <v>8.3963056255247697</v>
      </c>
    </row>
    <row r="11" spans="2:8" x14ac:dyDescent="0.25">
      <c r="F11">
        <v>37</v>
      </c>
      <c r="G11" s="3" t="s">
        <v>147</v>
      </c>
      <c r="H11">
        <f>(F11/$F$4)*100</f>
        <v>1.5533165407220824</v>
      </c>
    </row>
    <row r="12" spans="2:8" x14ac:dyDescent="0.25">
      <c r="F12">
        <v>625</v>
      </c>
      <c r="G12" s="3" t="s">
        <v>23</v>
      </c>
      <c r="H12">
        <f t="shared" si="0"/>
        <v>26.238455079764904</v>
      </c>
    </row>
    <row r="13" spans="2:8" x14ac:dyDescent="0.25">
      <c r="F13">
        <v>320</v>
      </c>
      <c r="G13" s="3" t="s">
        <v>146</v>
      </c>
      <c r="H13">
        <f t="shared" ref="H13:H19" si="1">(F13/$F$4)*100</f>
        <v>13.434089000839631</v>
      </c>
    </row>
    <row r="14" spans="2:8" x14ac:dyDescent="0.25">
      <c r="F14">
        <v>55</v>
      </c>
      <c r="G14" s="3" t="s">
        <v>27</v>
      </c>
      <c r="H14">
        <f t="shared" si="1"/>
        <v>2.3089840470193113</v>
      </c>
    </row>
    <row r="15" spans="2:8" x14ac:dyDescent="0.25">
      <c r="F15">
        <v>200</v>
      </c>
      <c r="G15" s="3" t="s">
        <v>148</v>
      </c>
      <c r="H15">
        <f t="shared" si="1"/>
        <v>8.3963056255247697</v>
      </c>
    </row>
    <row r="16" spans="2:8" x14ac:dyDescent="0.25">
      <c r="F16">
        <v>50</v>
      </c>
      <c r="G16" s="3" t="s">
        <v>145</v>
      </c>
      <c r="H16">
        <f t="shared" si="1"/>
        <v>2.0990764063811924</v>
      </c>
    </row>
    <row r="17" spans="6:8" x14ac:dyDescent="0.25">
      <c r="F17">
        <v>100</v>
      </c>
      <c r="G17" s="3" t="s">
        <v>150</v>
      </c>
      <c r="H17">
        <f t="shared" si="1"/>
        <v>4.1981528127623848</v>
      </c>
    </row>
    <row r="18" spans="6:8" x14ac:dyDescent="0.25">
      <c r="F18">
        <v>150</v>
      </c>
      <c r="G18" s="3" t="s">
        <v>151</v>
      </c>
      <c r="H18">
        <f t="shared" si="1"/>
        <v>6.2972292191435768</v>
      </c>
    </row>
    <row r="19" spans="6:8" x14ac:dyDescent="0.25">
      <c r="F19">
        <v>50</v>
      </c>
      <c r="G19" s="3" t="s">
        <v>152</v>
      </c>
      <c r="H19">
        <f t="shared" si="1"/>
        <v>2.0990764063811924</v>
      </c>
    </row>
    <row r="20" spans="6:8" x14ac:dyDescent="0.25">
      <c r="F20">
        <f>F4-SUM(F5:F19)</f>
        <v>-77.420000000000073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</vt:lpstr>
      <vt:lpstr>Expenditure</vt:lpstr>
      <vt:lpstr>Investment</vt:lpstr>
      <vt:lpstr>Allotment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Inem Mkpo</dc:creator>
  <cp:lastModifiedBy>AsQ</cp:lastModifiedBy>
  <dcterms:created xsi:type="dcterms:W3CDTF">2023-07-13T06:41:13Z</dcterms:created>
  <dcterms:modified xsi:type="dcterms:W3CDTF">2025-08-01T06:00:23Z</dcterms:modified>
</cp:coreProperties>
</file>