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0D309966-1300-4A0E-8573-2730D47906E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2" l="1"/>
  <c r="I41" i="2" l="1"/>
  <c r="G41" i="2" s="1"/>
  <c r="I40" i="2"/>
  <c r="G40" i="2" s="1"/>
  <c r="I39" i="2"/>
  <c r="G39" i="2" s="1"/>
  <c r="F42" i="2"/>
  <c r="I38" i="2"/>
  <c r="G38" i="2" s="1"/>
  <c r="I37" i="2"/>
  <c r="G37" i="2" s="1"/>
  <c r="I36" i="2"/>
  <c r="G36" i="2" s="1"/>
  <c r="I35" i="2"/>
  <c r="G35" i="2" s="1"/>
  <c r="I34" i="2"/>
  <c r="I33" i="2"/>
  <c r="G33" i="2" s="1"/>
  <c r="I32" i="2"/>
  <c r="G32" i="2" s="1"/>
  <c r="I31" i="2"/>
  <c r="G31" i="2" s="1"/>
  <c r="I30" i="2"/>
  <c r="I29" i="2"/>
  <c r="G29" i="2" s="1"/>
  <c r="I28" i="2"/>
  <c r="G28" i="2" s="1"/>
  <c r="I27" i="2"/>
  <c r="G27" i="2" s="1"/>
  <c r="I26" i="2"/>
  <c r="G26" i="2" s="1"/>
  <c r="I25" i="2"/>
  <c r="G25" i="2" s="1"/>
  <c r="I24" i="2"/>
  <c r="G24" i="2" s="1"/>
  <c r="I23" i="2"/>
  <c r="I22" i="2"/>
  <c r="G22" i="2" s="1"/>
  <c r="I21" i="2"/>
  <c r="G21" i="2" s="1"/>
  <c r="I20" i="2"/>
  <c r="G20" i="2" s="1"/>
  <c r="I19" i="2"/>
  <c r="G19" i="2" s="1"/>
  <c r="I18" i="2"/>
  <c r="G18" i="2" s="1"/>
  <c r="J18" i="2"/>
  <c r="J19" i="2" s="1"/>
  <c r="J20" i="2" s="1"/>
  <c r="J21" i="2" s="1"/>
  <c r="J22" i="2" s="1"/>
  <c r="G34" i="2"/>
  <c r="G30" i="2"/>
  <c r="G23" i="2"/>
  <c r="J23" i="2" l="1"/>
  <c r="G42" i="2"/>
  <c r="I42" i="2"/>
  <c r="J24" i="2" l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l="1"/>
</calcChain>
</file>

<file path=xl/sharedStrings.xml><?xml version="1.0" encoding="utf-8"?>
<sst xmlns="http://schemas.openxmlformats.org/spreadsheetml/2006/main" count="19" uniqueCount="18">
  <si>
    <t>No</t>
  </si>
  <si>
    <t>Date</t>
  </si>
  <si>
    <t>Loan Amount</t>
  </si>
  <si>
    <t>Actual Interest Rate</t>
  </si>
  <si>
    <t>LOAN SUMMARY</t>
  </si>
  <si>
    <t>Monthly Payment</t>
  </si>
  <si>
    <t>Total</t>
  </si>
  <si>
    <t>INPUT</t>
  </si>
  <si>
    <t>Principal Payment</t>
  </si>
  <si>
    <t>Interest Payment</t>
  </si>
  <si>
    <t>Remaning Balance</t>
  </si>
  <si>
    <t>Pay Able To Bank</t>
  </si>
  <si>
    <t>Number Of Payments</t>
  </si>
  <si>
    <t>Mortgage Start Date</t>
  </si>
  <si>
    <t>Mortgage End Date</t>
  </si>
  <si>
    <t>Term(Years)</t>
  </si>
  <si>
    <t>Mortgage Calculator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</si>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</sst>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3"/>
      <color theme="1"/>
      <name val="Bookman Old Style"/>
      <family val="1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3FAC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C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CCFF99"/>
      </top>
      <bottom/>
      <diagonal/>
    </border>
    <border>
      <left style="thin">
        <color rgb="FFCCFF99"/>
      </left>
      <right style="thin">
        <color indexed="64"/>
      </right>
      <top style="thin">
        <color rgb="FFCCFF99"/>
      </top>
      <bottom style="thin">
        <color rgb="FFCCFF99"/>
      </bottom>
      <diagonal/>
    </border>
    <border>
      <left style="thin">
        <color indexed="64"/>
      </left>
      <right/>
      <top style="thin">
        <color rgb="FFCCFF99"/>
      </top>
      <bottom/>
      <diagonal/>
    </border>
    <border>
      <left style="thin">
        <color rgb="FFCCFF99"/>
      </left>
      <right style="thin">
        <color indexed="64"/>
      </right>
      <top style="thin">
        <color rgb="FFCCFF99"/>
      </top>
      <bottom style="thin">
        <color indexed="64"/>
      </bottom>
      <diagonal/>
    </border>
    <border>
      <left style="thin">
        <color indexed="64"/>
      </left>
      <right/>
      <top style="thin">
        <color rgb="FFCCFF99"/>
      </top>
      <bottom style="thin">
        <color indexed="64"/>
      </bottom>
      <diagonal/>
    </border>
    <border>
      <left style="thin">
        <color rgb="FFCCFF99"/>
      </left>
      <right style="thin">
        <color indexed="64"/>
      </right>
      <top style="thin">
        <color indexed="64"/>
      </top>
      <bottom style="thin">
        <color rgb="FFCCFF99"/>
      </bottom>
      <diagonal/>
    </border>
    <border>
      <left style="thin">
        <color indexed="64"/>
      </left>
      <right style="thin">
        <color indexed="64"/>
      </right>
      <top style="thin">
        <color rgb="FFCCFF99"/>
      </top>
      <bottom style="thin">
        <color rgb="FFCCFF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CFF9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CCFF99"/>
      </top>
      <bottom style="thin">
        <color rgb="FFCCFF99"/>
      </bottom>
      <diagonal/>
    </border>
    <border>
      <left/>
      <right style="thin">
        <color indexed="64"/>
      </right>
      <top style="thin">
        <color rgb="FF99FF99"/>
      </top>
      <bottom/>
      <diagonal/>
    </border>
    <border>
      <left style="thin">
        <color indexed="64"/>
      </left>
      <right style="thin">
        <color rgb="FF99FF99"/>
      </right>
      <top style="thin">
        <color rgb="FF99FF99"/>
      </top>
      <bottom style="thin">
        <color rgb="FF99FF99"/>
      </bottom>
      <diagonal/>
    </border>
    <border>
      <left style="thin">
        <color rgb="FF99FF99"/>
      </left>
      <right style="thin">
        <color indexed="64"/>
      </right>
      <top style="thin">
        <color indexed="64"/>
      </top>
      <bottom style="thin">
        <color rgb="FF99FF99"/>
      </bottom>
      <diagonal/>
    </border>
    <border>
      <left style="thin">
        <color rgb="FF99FF99"/>
      </left>
      <right style="thin">
        <color rgb="FF99FF99"/>
      </right>
      <top style="thin">
        <color rgb="FF99FF99"/>
      </top>
      <bottom style="thin">
        <color rgb="FF99FF99"/>
      </bottom>
      <diagonal/>
    </border>
    <border>
      <left style="thin">
        <color rgb="FF99FF99"/>
      </left>
      <right style="thin">
        <color rgb="FF99FF99"/>
      </right>
      <top style="thin">
        <color rgb="FF99FF99"/>
      </top>
      <bottom style="thin">
        <color indexed="64"/>
      </bottom>
      <diagonal/>
    </border>
    <border>
      <left style="thin">
        <color rgb="FF99FF99"/>
      </left>
      <right style="thin">
        <color rgb="FF99FF99"/>
      </right>
      <top style="thin">
        <color indexed="64"/>
      </top>
      <bottom style="thin">
        <color rgb="FF99FF99"/>
      </bottom>
      <diagonal/>
    </border>
    <border>
      <left style="thin">
        <color rgb="FF99FF99"/>
      </left>
      <right style="thin">
        <color rgb="FF99FF99"/>
      </right>
      <top style="thin">
        <color rgb="FF99FF99"/>
      </top>
      <bottom/>
      <diagonal/>
    </border>
    <border>
      <left style="thin">
        <color rgb="FF99FF99"/>
      </left>
      <right style="thin">
        <color indexed="64"/>
      </right>
      <top style="thin">
        <color rgb="FF99FF99"/>
      </top>
      <bottom style="thin">
        <color rgb="FF99FF99"/>
      </bottom>
      <diagonal/>
    </border>
    <border>
      <left/>
      <right style="thin">
        <color rgb="FF99FF99"/>
      </right>
      <top style="thin">
        <color rgb="FF99FF99"/>
      </top>
      <bottom style="thin">
        <color rgb="FF99FF99"/>
      </bottom>
      <diagonal/>
    </border>
    <border>
      <left style="thin">
        <color indexed="64"/>
      </left>
      <right style="thin">
        <color rgb="FF99FF99"/>
      </right>
      <top style="thin">
        <color rgb="FF99FF99"/>
      </top>
      <bottom style="thin">
        <color indexed="64"/>
      </bottom>
      <diagonal/>
    </border>
    <border>
      <left style="thin">
        <color indexed="64"/>
      </left>
      <right/>
      <top style="thin">
        <color rgb="FF99FF99"/>
      </top>
      <bottom/>
      <diagonal/>
    </border>
    <border>
      <left style="thin">
        <color indexed="64"/>
      </left>
      <right style="thin">
        <color rgb="FF99FF99"/>
      </right>
      <top style="thin">
        <color rgb="FF99FF99"/>
      </top>
      <bottom/>
      <diagonal/>
    </border>
    <border>
      <left/>
      <right/>
      <top style="thin">
        <color rgb="FF99FF99"/>
      </top>
      <bottom/>
      <diagonal/>
    </border>
    <border>
      <left style="thin">
        <color rgb="FF99FF99"/>
      </left>
      <right/>
      <top style="thin">
        <color indexed="64"/>
      </top>
      <bottom style="thin">
        <color rgb="FF99FF99"/>
      </bottom>
      <diagonal/>
    </border>
    <border>
      <left style="thin">
        <color rgb="FF99FF99"/>
      </left>
      <right/>
      <top style="thin">
        <color rgb="FF99FF99"/>
      </top>
      <bottom style="thin">
        <color rgb="FF99FF99"/>
      </bottom>
      <diagonal/>
    </border>
    <border>
      <left/>
      <right style="thin">
        <color rgb="FF99FF99"/>
      </right>
      <top style="thin">
        <color rgb="FF99FF99"/>
      </top>
      <bottom style="thin">
        <color indexed="64"/>
      </bottom>
      <diagonal/>
    </border>
    <border>
      <left style="thin">
        <color indexed="64"/>
      </left>
      <right style="thin">
        <color rgb="FF99FF99"/>
      </right>
      <top/>
      <bottom/>
      <diagonal/>
    </border>
    <border>
      <left/>
      <right style="thin">
        <color rgb="FF99FF99"/>
      </right>
      <top/>
      <bottom/>
      <diagonal/>
    </border>
    <border>
      <left/>
      <right style="thin">
        <color indexed="64"/>
      </right>
      <top style="thin">
        <color rgb="FF99FF99"/>
      </top>
      <bottom style="thin">
        <color rgb="FF99FF99"/>
      </bottom>
      <diagonal/>
    </border>
    <border>
      <left style="thin">
        <color rgb="FF99FF99"/>
      </left>
      <right style="thin">
        <color indexed="64"/>
      </right>
      <top style="thin">
        <color rgb="FF99FF99"/>
      </top>
      <bottom style="thin">
        <color indexed="64"/>
      </bottom>
      <diagonal/>
    </border>
    <border>
      <left style="thin">
        <color rgb="FF99FF99"/>
      </left>
      <right style="thin">
        <color rgb="FF99FF99"/>
      </right>
      <top/>
      <bottom/>
      <diagonal/>
    </border>
    <border>
      <left style="thin">
        <color rgb="FF99FF99"/>
      </left>
      <right style="thin">
        <color indexed="64"/>
      </right>
      <top style="thin">
        <color rgb="FF99FF99"/>
      </top>
      <bottom/>
      <diagonal/>
    </border>
    <border>
      <left style="thin">
        <color rgb="FF99FF99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7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3" borderId="44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13" xfId="0" applyFill="1" applyBorder="1" applyAlignment="1"/>
    <xf numFmtId="0" fontId="0" fillId="3" borderId="4" xfId="0" applyFill="1" applyBorder="1" applyAlignment="1"/>
    <xf numFmtId="0" fontId="0" fillId="3" borderId="20" xfId="0" applyFill="1" applyBorder="1" applyAlignment="1"/>
    <xf numFmtId="0" fontId="0" fillId="3" borderId="23" xfId="0" applyFill="1" applyBorder="1" applyAlignment="1"/>
    <xf numFmtId="0" fontId="0" fillId="3" borderId="21" xfId="0" applyFill="1" applyBorder="1" applyAlignment="1"/>
    <xf numFmtId="0" fontId="0" fillId="3" borderId="9" xfId="0" applyFill="1" applyBorder="1" applyAlignment="1"/>
    <xf numFmtId="0" fontId="2" fillId="2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15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  <color rgb="FF99FF99"/>
      <color rgb="FFCCFF99"/>
      <color rgb="FFC3FA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Remaning</a:t>
            </a:r>
            <a:r>
              <a:rPr lang="en-US" baseline="0">
                <a:solidFill>
                  <a:schemeClr val="tx1"/>
                </a:solidFill>
              </a:rPr>
              <a:t> Balance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547640479607556E-2"/>
          <c:y val="9.5589356755654956E-2"/>
          <c:w val="0.78004830960888039"/>
          <c:h val="0.8632309319466954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CCFFCC"/>
            </a:solidFill>
            <a:ln>
              <a:noFill/>
            </a:ln>
            <a:effectLst/>
            <a:sp3d/>
          </c:spPr>
          <c:invertIfNegative val="0"/>
          <c:cat>
            <c:numRef>
              <c:f>Sheet2!$E$18:$E$41</c:f>
              <c:numCache>
                <c:formatCode>[$-409]dd\-mmm\-yy;@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Sheet2!$J$18:$J$41</c:f>
              <c:numCache>
                <c:formatCode>General</c:formatCode>
                <c:ptCount val="24"/>
                <c:pt idx="0">
                  <c:v>12458</c:v>
                </c:pt>
                <c:pt idx="1">
                  <c:v>11916</c:v>
                </c:pt>
                <c:pt idx="2">
                  <c:v>11374</c:v>
                </c:pt>
                <c:pt idx="3">
                  <c:v>10832</c:v>
                </c:pt>
                <c:pt idx="4">
                  <c:v>10290</c:v>
                </c:pt>
                <c:pt idx="5">
                  <c:v>9748</c:v>
                </c:pt>
                <c:pt idx="6">
                  <c:v>9206</c:v>
                </c:pt>
                <c:pt idx="7">
                  <c:v>8664</c:v>
                </c:pt>
                <c:pt idx="8">
                  <c:v>8122</c:v>
                </c:pt>
                <c:pt idx="9">
                  <c:v>7580</c:v>
                </c:pt>
                <c:pt idx="10">
                  <c:v>7038</c:v>
                </c:pt>
                <c:pt idx="11">
                  <c:v>6496</c:v>
                </c:pt>
                <c:pt idx="12">
                  <c:v>5954</c:v>
                </c:pt>
                <c:pt idx="13">
                  <c:v>5412</c:v>
                </c:pt>
                <c:pt idx="14">
                  <c:v>4870</c:v>
                </c:pt>
                <c:pt idx="15">
                  <c:v>4328</c:v>
                </c:pt>
                <c:pt idx="16">
                  <c:v>3786</c:v>
                </c:pt>
                <c:pt idx="17">
                  <c:v>3244</c:v>
                </c:pt>
                <c:pt idx="18">
                  <c:v>2702</c:v>
                </c:pt>
                <c:pt idx="19">
                  <c:v>2160</c:v>
                </c:pt>
                <c:pt idx="20">
                  <c:v>1618</c:v>
                </c:pt>
                <c:pt idx="21">
                  <c:v>1076</c:v>
                </c:pt>
                <c:pt idx="22">
                  <c:v>534</c:v>
                </c:pt>
                <c:pt idx="23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D-4B49-900D-37D71633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588607"/>
        <c:axId val="672968975"/>
        <c:axId val="0"/>
      </c:bar3DChart>
      <c:dateAx>
        <c:axId val="797588607"/>
        <c:scaling>
          <c:orientation val="minMax"/>
        </c:scaling>
        <c:delete val="0"/>
        <c:axPos val="l"/>
        <c:numFmt formatCode="[$-409]dd\-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68975"/>
        <c:crosses val="autoZero"/>
        <c:auto val="1"/>
        <c:lblOffset val="100"/>
        <c:baseTimeUnit val="months"/>
      </c:dateAx>
      <c:valAx>
        <c:axId val="67296897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24-4127-9C51-767BE044012A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24-4127-9C51-767BE04401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0D-4687-A96C-5C53EDE31EDF}"/>
              </c:ext>
            </c:extLst>
          </c:dPt>
          <c:dPt>
            <c:idx val="3"/>
            <c:bubble3D val="0"/>
            <c:spPr>
              <a:solidFill>
                <a:srgbClr val="C3FAC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024-4127-9C51-767BE044012A}"/>
              </c:ext>
            </c:extLst>
          </c:dPt>
          <c:dLbls>
            <c:dLbl>
              <c:idx val="0"/>
              <c:layout>
                <c:manualLayout>
                  <c:x val="-0.21274125796118185"/>
                  <c:y val="-2.1739142838721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712424597047701"/>
                      <c:h val="0.28706566647590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24-4127-9C51-767BE044012A}"/>
                </c:ext>
              </c:extLst>
            </c:dLbl>
            <c:dLbl>
              <c:idx val="1"/>
              <c:layout>
                <c:manualLayout>
                  <c:x val="0.1221033687117941"/>
                  <c:y val="-0.228706623705707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24-4127-9C51-767BE044012A}"/>
                </c:ext>
              </c:extLst>
            </c:dLbl>
            <c:dLbl>
              <c:idx val="3"/>
              <c:layout>
                <c:manualLayout>
                  <c:x val="0.11593242918777774"/>
                  <c:y val="0.188181666199741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35970236643199"/>
                      <c:h val="0.250217534073681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024-4127-9C51-767BE044012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Sheet2!$F$17:$I$17</c:f>
              <c:strCache>
                <c:ptCount val="4"/>
                <c:pt idx="0">
                  <c:v>Monthly Payment</c:v>
                </c:pt>
                <c:pt idx="1">
                  <c:v>Principal Payment</c:v>
                </c:pt>
                <c:pt idx="3">
                  <c:v>Interest Payment</c:v>
                </c:pt>
              </c:strCache>
            </c:strRef>
          </c:cat>
          <c:val>
            <c:numRef>
              <c:f>Sheet2!$F$42:$I$42</c:f>
              <c:numCache>
                <c:formatCode>General</c:formatCode>
                <c:ptCount val="4"/>
                <c:pt idx="0">
                  <c:v>13008</c:v>
                </c:pt>
                <c:pt idx="1">
                  <c:v>7230.28</c:v>
                </c:pt>
                <c:pt idx="3">
                  <c:v>5777.7200000000012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4-4127-9C51-767BE04401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12</xdr:row>
      <xdr:rowOff>117231</xdr:rowOff>
    </xdr:from>
    <xdr:to>
      <xdr:col>17</xdr:col>
      <xdr:colOff>7327</xdr:colOff>
      <xdr:row>42</xdr:row>
      <xdr:rowOff>7328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197D5-D6C3-4010-992F-BE45FDBB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64478</xdr:rowOff>
    </xdr:from>
    <xdr:to>
      <xdr:col>7</xdr:col>
      <xdr:colOff>1113692</xdr:colOff>
      <xdr:row>15</xdr:row>
      <xdr:rowOff>102577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F56E4-8232-441D-85C4-D70D21F6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652097</xdr:colOff>
      <xdr:row>3</xdr:row>
      <xdr:rowOff>161193</xdr:rowOff>
    </xdr:from>
    <xdr:to>
      <xdr:col>5</xdr:col>
      <xdr:colOff>857251</xdr:colOff>
      <xdr:row>4</xdr:row>
      <xdr:rowOff>153865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2983A5-FE85-4FEA-802E-7C822A460841}"/>
            </a:ext>
          </a:extLst>
        </xdr:cNvPr>
        <xdr:cNvSpPr txBox="1"/>
      </xdr:nvSpPr>
      <xdr:spPr>
        <a:xfrm>
          <a:off x="3414347" y="783981"/>
          <a:ext cx="205154" cy="183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471C-6C3C-4511-9E68-C9A04646CF57}">
  <dimension ref="C2:R43"/>
  <sheetViews>
    <sheetView showGridLines="0" tabSelected="1" zoomScale="130" zoomScaleNormal="130" workbookViewId="0">
      <selection activeCell="I8" sqref="I8"/>
    </sheetView>
  </sheetViews>
  <sheetFormatPr defaultRowHeight="15" x14ac:dyDescent="0.25"/>
  <cols>
    <col min="1" max="1" width="6" customWidth="1"/>
    <col min="2" max="2" width="4.140625" customWidth="1"/>
    <col min="4" max="4" width="8.42578125" customWidth="1"/>
    <col min="5" max="5" width="13.5703125" customWidth="1"/>
    <col min="6" max="6" width="18.5703125" customWidth="1"/>
    <col min="7" max="7" width="5.140625" customWidth="1"/>
    <col min="8" max="8" width="16.85546875" customWidth="1"/>
    <col min="9" max="9" width="18.7109375" customWidth="1"/>
    <col min="10" max="10" width="18.42578125" customWidth="1"/>
    <col min="11" max="11" width="2.85546875" customWidth="1"/>
    <col min="13" max="13" width="10.140625" customWidth="1"/>
    <col min="14" max="14" width="4.140625" customWidth="1"/>
    <col min="15" max="15" width="11.7109375" customWidth="1"/>
    <col min="16" max="16" width="11.28515625" customWidth="1"/>
    <col min="17" max="17" width="14.140625" customWidth="1"/>
    <col min="18" max="18" width="7.5703125" customWidth="1"/>
  </cols>
  <sheetData>
    <row r="2" spans="3:18" x14ac:dyDescent="0.25">
      <c r="C2" s="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4"/>
    </row>
    <row r="3" spans="3:18" ht="18.75" x14ac:dyDescent="0.3">
      <c r="C3" s="15"/>
      <c r="D3" s="63" t="s">
        <v>7</v>
      </c>
      <c r="E3" s="63"/>
      <c r="F3" s="63"/>
      <c r="G3" s="6"/>
      <c r="H3" s="84" t="s">
        <v>16</v>
      </c>
      <c r="I3" s="85"/>
      <c r="J3" s="85"/>
      <c r="K3" s="85"/>
      <c r="L3" s="85"/>
      <c r="M3" s="86"/>
      <c r="N3" s="6"/>
      <c r="O3" s="79" t="s">
        <v>4</v>
      </c>
      <c r="P3" s="79"/>
      <c r="Q3" s="79"/>
      <c r="R3" s="16"/>
    </row>
    <row r="4" spans="3:18" x14ac:dyDescent="0.25">
      <c r="C4" s="15"/>
      <c r="D4" s="67" t="s">
        <v>2</v>
      </c>
      <c r="E4" s="68"/>
      <c r="F4" s="22">
        <v>10000</v>
      </c>
      <c r="G4" s="6"/>
      <c r="H4" s="87"/>
      <c r="I4" s="88"/>
      <c r="J4" s="88"/>
      <c r="K4" s="88"/>
      <c r="L4" s="88"/>
      <c r="M4" s="89"/>
      <c r="N4" s="6"/>
      <c r="O4" s="73" t="s">
        <v>11</v>
      </c>
      <c r="P4" s="74"/>
      <c r="Q4" s="23">
        <f>F4*F5/100*2+F4</f>
        <v>13000</v>
      </c>
      <c r="R4" s="16"/>
    </row>
    <row r="5" spans="3:18" x14ac:dyDescent="0.25">
      <c r="C5" s="15"/>
      <c r="D5" s="69" t="s">
        <v>3</v>
      </c>
      <c r="E5" s="70"/>
      <c r="F5" s="104">
        <v>15</v>
      </c>
      <c r="G5" s="17"/>
      <c r="H5" s="87"/>
      <c r="I5" s="88"/>
      <c r="J5" s="88"/>
      <c r="K5" s="88"/>
      <c r="L5" s="88"/>
      <c r="M5" s="89"/>
      <c r="N5" s="6"/>
      <c r="O5" s="75" t="s">
        <v>5</v>
      </c>
      <c r="P5" s="76"/>
      <c r="Q5" s="24">
        <v>542</v>
      </c>
      <c r="R5" s="16"/>
    </row>
    <row r="6" spans="3:18" x14ac:dyDescent="0.25">
      <c r="C6" s="15"/>
      <c r="D6" s="71" t="s">
        <v>15</v>
      </c>
      <c r="E6" s="72"/>
      <c r="F6" s="21">
        <v>2</v>
      </c>
      <c r="G6" s="6"/>
      <c r="H6" s="90" t="s">
        <v>17</v>
      </c>
      <c r="I6" s="91"/>
      <c r="J6" s="91"/>
      <c r="K6" s="91"/>
      <c r="L6" s="91"/>
      <c r="M6" s="92"/>
      <c r="N6" s="6"/>
      <c r="O6" s="77" t="s">
        <v>12</v>
      </c>
      <c r="P6" s="78"/>
      <c r="Q6" s="21">
        <v>24</v>
      </c>
      <c r="R6" s="16"/>
    </row>
    <row r="7" spans="3:18" x14ac:dyDescent="0.25">
      <c r="C7" s="15"/>
      <c r="D7" s="5"/>
      <c r="E7" s="5"/>
      <c r="F7" s="6"/>
      <c r="G7" s="6"/>
      <c r="H7" s="7"/>
      <c r="I7" s="7"/>
      <c r="J7" s="7"/>
      <c r="K7" s="7"/>
      <c r="L7" s="7"/>
      <c r="M7" s="7"/>
      <c r="N7" s="6"/>
      <c r="O7" s="8"/>
      <c r="P7" s="8"/>
      <c r="Q7" s="6"/>
      <c r="R7" s="16"/>
    </row>
    <row r="8" spans="3:18" x14ac:dyDescent="0.25">
      <c r="C8" s="15"/>
      <c r="D8" s="5"/>
      <c r="E8" s="5"/>
      <c r="F8" s="6"/>
      <c r="G8" s="6"/>
      <c r="H8" s="7"/>
      <c r="I8" s="7"/>
      <c r="J8" s="7"/>
      <c r="K8" s="7"/>
      <c r="L8" s="7"/>
      <c r="M8" s="7"/>
      <c r="N8" s="6"/>
      <c r="O8" s="8"/>
      <c r="P8" s="8"/>
      <c r="Q8" s="6"/>
      <c r="R8" s="16"/>
    </row>
    <row r="9" spans="3:18" x14ac:dyDescent="0.25">
      <c r="C9" s="15"/>
      <c r="D9" s="8"/>
      <c r="E9" s="8"/>
      <c r="F9" s="6"/>
      <c r="G9" s="6"/>
      <c r="H9" s="6"/>
      <c r="I9" s="6"/>
      <c r="J9" s="80" t="s">
        <v>13</v>
      </c>
      <c r="K9" s="81"/>
      <c r="L9" s="81"/>
      <c r="M9" s="82">
        <v>44562</v>
      </c>
      <c r="N9" s="83"/>
      <c r="O9" s="6"/>
      <c r="P9" s="6"/>
      <c r="Q9" s="6"/>
      <c r="R9" s="16"/>
    </row>
    <row r="10" spans="3:18" x14ac:dyDescent="0.25">
      <c r="C10" s="15"/>
      <c r="D10" s="7"/>
      <c r="E10" s="7"/>
      <c r="F10" s="6"/>
      <c r="G10" s="6"/>
      <c r="H10" s="8"/>
      <c r="I10" s="8"/>
      <c r="J10" s="96" t="s">
        <v>14</v>
      </c>
      <c r="K10" s="97"/>
      <c r="L10" s="97"/>
      <c r="M10" s="94">
        <v>45261</v>
      </c>
      <c r="N10" s="95"/>
      <c r="O10" s="6"/>
      <c r="P10" s="6"/>
      <c r="Q10" s="6"/>
      <c r="R10" s="16"/>
    </row>
    <row r="11" spans="3:18" x14ac:dyDescent="0.25">
      <c r="C11" s="15"/>
      <c r="D11" s="7"/>
      <c r="E11" s="7"/>
      <c r="F11" s="6"/>
      <c r="G11" s="6"/>
      <c r="H11" s="8"/>
      <c r="I11" s="8"/>
      <c r="J11" s="10"/>
      <c r="K11" s="9"/>
      <c r="L11" s="6"/>
      <c r="M11" s="6"/>
      <c r="N11" s="6"/>
      <c r="O11" s="6"/>
      <c r="P11" s="6"/>
      <c r="Q11" s="6"/>
      <c r="R11" s="16"/>
    </row>
    <row r="12" spans="3:18" x14ac:dyDescent="0.25">
      <c r="C12" s="15"/>
      <c r="D12" s="7"/>
      <c r="E12" s="7"/>
      <c r="F12" s="6"/>
      <c r="G12" s="6"/>
      <c r="H12" s="7"/>
      <c r="I12" s="7"/>
      <c r="J12" s="9"/>
      <c r="K12" s="9"/>
      <c r="L12" s="6"/>
      <c r="M12" s="6"/>
      <c r="N12" s="6"/>
      <c r="O12" s="6"/>
      <c r="P12" s="6"/>
      <c r="Q12" s="6"/>
      <c r="R12" s="16"/>
    </row>
    <row r="13" spans="3:18" x14ac:dyDescent="0.25">
      <c r="C13" s="15"/>
      <c r="D13" s="7"/>
      <c r="E13" s="7"/>
      <c r="F13" s="6"/>
      <c r="G13" s="6"/>
      <c r="H13" s="7"/>
      <c r="I13" s="7"/>
      <c r="J13" s="9"/>
      <c r="K13" s="9"/>
      <c r="L13" s="6"/>
      <c r="M13" s="6"/>
      <c r="N13" s="6"/>
      <c r="O13" s="6"/>
      <c r="P13" s="6"/>
      <c r="Q13" s="6"/>
      <c r="R13" s="16"/>
    </row>
    <row r="14" spans="3:18" x14ac:dyDescent="0.25">
      <c r="C14" s="15"/>
      <c r="D14" s="7"/>
      <c r="E14" s="7"/>
      <c r="F14" s="6"/>
      <c r="G14" s="6"/>
      <c r="H14" s="7"/>
      <c r="I14" s="7"/>
      <c r="J14" s="9"/>
      <c r="K14" s="9"/>
      <c r="L14" s="6"/>
      <c r="M14" s="6"/>
      <c r="N14" s="6"/>
      <c r="O14" s="6"/>
      <c r="P14" s="6"/>
      <c r="Q14" s="6"/>
      <c r="R14" s="16"/>
    </row>
    <row r="15" spans="3:18" x14ac:dyDescent="0.25">
      <c r="C15" s="15"/>
      <c r="D15" s="7"/>
      <c r="E15" s="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6"/>
    </row>
    <row r="16" spans="3:18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6"/>
    </row>
    <row r="17" spans="3:18" ht="15.75" x14ac:dyDescent="0.25">
      <c r="C17" s="15"/>
      <c r="D17" s="11" t="s">
        <v>0</v>
      </c>
      <c r="E17" s="11" t="s">
        <v>1</v>
      </c>
      <c r="F17" s="11" t="s">
        <v>5</v>
      </c>
      <c r="G17" s="93" t="s">
        <v>8</v>
      </c>
      <c r="H17" s="93"/>
      <c r="I17" s="11" t="s">
        <v>9</v>
      </c>
      <c r="J17" s="11" t="s">
        <v>10</v>
      </c>
      <c r="K17" s="2"/>
      <c r="L17" s="6"/>
      <c r="M17" s="6"/>
      <c r="N17" s="6"/>
      <c r="O17" s="6"/>
      <c r="P17" s="6"/>
      <c r="Q17" s="6"/>
      <c r="R17" s="16"/>
    </row>
    <row r="18" spans="3:18" x14ac:dyDescent="0.25">
      <c r="C18" s="15"/>
      <c r="D18" s="26">
        <v>1</v>
      </c>
      <c r="E18" s="44">
        <v>44562</v>
      </c>
      <c r="F18" s="32">
        <v>542</v>
      </c>
      <c r="G18" s="98">
        <f t="shared" ref="G18:G41" si="0">F18-I18</f>
        <v>54.199999999999989</v>
      </c>
      <c r="H18" s="99"/>
      <c r="I18" s="33">
        <f>F18*0.9</f>
        <v>487.8</v>
      </c>
      <c r="J18" s="49">
        <f>Q4-F18</f>
        <v>12458</v>
      </c>
      <c r="K18" s="3"/>
      <c r="L18" s="6"/>
      <c r="M18" s="6"/>
      <c r="N18" s="6"/>
      <c r="O18" s="6"/>
      <c r="P18" s="6"/>
      <c r="Q18" s="6"/>
      <c r="R18" s="16"/>
    </row>
    <row r="19" spans="3:18" x14ac:dyDescent="0.25">
      <c r="C19" s="15"/>
      <c r="D19" s="25">
        <v>2</v>
      </c>
      <c r="E19" s="45">
        <v>44593</v>
      </c>
      <c r="F19" s="31">
        <v>542</v>
      </c>
      <c r="G19" s="64">
        <f t="shared" si="0"/>
        <v>75.88</v>
      </c>
      <c r="H19" s="65"/>
      <c r="I19" s="36">
        <f>F19*0.86</f>
        <v>466.12</v>
      </c>
      <c r="J19" s="50">
        <f t="shared" ref="J19:J41" si="1">J18-F19</f>
        <v>11916</v>
      </c>
      <c r="K19" s="3"/>
      <c r="L19" s="6"/>
      <c r="M19" s="6"/>
      <c r="N19" s="6"/>
      <c r="O19" s="6"/>
      <c r="P19" s="6"/>
      <c r="Q19" s="6"/>
      <c r="R19" s="16"/>
    </row>
    <row r="20" spans="3:18" x14ac:dyDescent="0.25">
      <c r="C20" s="15"/>
      <c r="D20" s="28">
        <v>3</v>
      </c>
      <c r="E20" s="46">
        <v>44621</v>
      </c>
      <c r="F20" s="38">
        <v>542</v>
      </c>
      <c r="G20" s="100">
        <f t="shared" si="0"/>
        <v>97.56</v>
      </c>
      <c r="H20" s="101"/>
      <c r="I20" s="37">
        <f>F20*0.82</f>
        <v>444.44</v>
      </c>
      <c r="J20" s="51">
        <f t="shared" si="1"/>
        <v>11374</v>
      </c>
      <c r="K20" s="3"/>
      <c r="L20" s="6"/>
      <c r="M20" s="6"/>
      <c r="N20" s="6"/>
      <c r="O20" s="6"/>
      <c r="P20" s="6"/>
      <c r="Q20" s="6"/>
      <c r="R20" s="16"/>
    </row>
    <row r="21" spans="3:18" x14ac:dyDescent="0.25">
      <c r="C21" s="15"/>
      <c r="D21" s="30">
        <v>4</v>
      </c>
      <c r="E21" s="45">
        <v>44652</v>
      </c>
      <c r="F21" s="36">
        <v>542</v>
      </c>
      <c r="G21" s="102">
        <f t="shared" si="0"/>
        <v>119.24000000000001</v>
      </c>
      <c r="H21" s="65"/>
      <c r="I21" s="27">
        <f>F21*0.78</f>
        <v>422.76</v>
      </c>
      <c r="J21" s="50">
        <f t="shared" si="1"/>
        <v>10832</v>
      </c>
      <c r="K21" s="3"/>
      <c r="L21" s="6"/>
      <c r="M21" s="6"/>
      <c r="N21" s="6"/>
      <c r="O21" s="6"/>
      <c r="P21" s="6"/>
      <c r="Q21" s="6"/>
      <c r="R21" s="16"/>
    </row>
    <row r="22" spans="3:18" x14ac:dyDescent="0.25">
      <c r="C22" s="15"/>
      <c r="D22" s="25">
        <v>5</v>
      </c>
      <c r="E22" s="45">
        <v>44682</v>
      </c>
      <c r="F22" s="39">
        <v>542</v>
      </c>
      <c r="G22" s="66">
        <f t="shared" si="0"/>
        <v>140.92000000000002</v>
      </c>
      <c r="H22" s="56"/>
      <c r="I22" s="37">
        <f>F22*0.74</f>
        <v>401.08</v>
      </c>
      <c r="J22" s="51">
        <f t="shared" si="1"/>
        <v>10290</v>
      </c>
      <c r="K22" s="3"/>
      <c r="L22" s="6"/>
      <c r="M22" s="6"/>
      <c r="N22" s="6"/>
      <c r="O22" s="6"/>
      <c r="P22" s="6"/>
      <c r="Q22" s="6"/>
      <c r="R22" s="16"/>
    </row>
    <row r="23" spans="3:18" x14ac:dyDescent="0.25">
      <c r="C23" s="15"/>
      <c r="D23" s="35">
        <v>6</v>
      </c>
      <c r="E23" s="45">
        <v>44713</v>
      </c>
      <c r="F23" s="38">
        <v>542</v>
      </c>
      <c r="G23" s="103">
        <f t="shared" si="0"/>
        <v>162.60000000000002</v>
      </c>
      <c r="H23" s="101"/>
      <c r="I23" s="38">
        <f>F23*0.7</f>
        <v>379.4</v>
      </c>
      <c r="J23" s="52">
        <f t="shared" si="1"/>
        <v>9748</v>
      </c>
      <c r="K23" s="3"/>
      <c r="L23" s="6"/>
      <c r="M23" s="6"/>
      <c r="N23" s="6"/>
      <c r="O23" s="6"/>
      <c r="P23" s="6"/>
      <c r="Q23" s="6"/>
      <c r="R23" s="16"/>
    </row>
    <row r="24" spans="3:18" x14ac:dyDescent="0.25">
      <c r="C24" s="15"/>
      <c r="D24" s="30">
        <v>7</v>
      </c>
      <c r="E24" s="47">
        <v>44743</v>
      </c>
      <c r="F24" s="36">
        <v>542</v>
      </c>
      <c r="G24" s="64">
        <f t="shared" si="0"/>
        <v>184.27999999999997</v>
      </c>
      <c r="H24" s="65"/>
      <c r="I24" s="34">
        <f>F24*0.66</f>
        <v>357.72</v>
      </c>
      <c r="J24" s="53">
        <f t="shared" si="1"/>
        <v>9206</v>
      </c>
      <c r="K24" s="3"/>
      <c r="L24" s="6"/>
      <c r="M24" s="6"/>
      <c r="N24" s="6"/>
      <c r="O24" s="6"/>
      <c r="P24" s="6"/>
      <c r="Q24" s="6"/>
      <c r="R24" s="16"/>
    </row>
    <row r="25" spans="3:18" x14ac:dyDescent="0.25">
      <c r="C25" s="15"/>
      <c r="D25" s="30">
        <v>8</v>
      </c>
      <c r="E25" s="45">
        <v>44774</v>
      </c>
      <c r="F25" s="27">
        <v>542</v>
      </c>
      <c r="G25" s="64">
        <f t="shared" si="0"/>
        <v>205.95999999999998</v>
      </c>
      <c r="H25" s="65"/>
      <c r="I25" s="34">
        <f>F25*0.62</f>
        <v>336.04</v>
      </c>
      <c r="J25" s="53">
        <f t="shared" si="1"/>
        <v>8664</v>
      </c>
      <c r="K25" s="3"/>
      <c r="L25" s="6"/>
      <c r="M25" s="6"/>
      <c r="N25" s="6"/>
      <c r="O25" s="6"/>
      <c r="P25" s="6"/>
      <c r="Q25" s="6"/>
      <c r="R25" s="16"/>
    </row>
    <row r="26" spans="3:18" x14ac:dyDescent="0.25">
      <c r="C26" s="15"/>
      <c r="D26" s="30">
        <v>9</v>
      </c>
      <c r="E26" s="47">
        <v>44805</v>
      </c>
      <c r="F26" s="3">
        <v>542</v>
      </c>
      <c r="G26" s="55">
        <f t="shared" si="0"/>
        <v>227.64000000000004</v>
      </c>
      <c r="H26" s="56"/>
      <c r="I26" s="3">
        <f>F26*0.58</f>
        <v>314.35999999999996</v>
      </c>
      <c r="J26" s="54">
        <f t="shared" si="1"/>
        <v>8122</v>
      </c>
      <c r="K26" s="3"/>
      <c r="L26" s="6"/>
      <c r="M26" s="6"/>
      <c r="N26" s="6"/>
      <c r="O26" s="6"/>
      <c r="P26" s="6"/>
      <c r="Q26" s="6"/>
      <c r="R26" s="16"/>
    </row>
    <row r="27" spans="3:18" x14ac:dyDescent="0.25">
      <c r="C27" s="15"/>
      <c r="D27" s="30">
        <v>10</v>
      </c>
      <c r="E27" s="45">
        <v>44835</v>
      </c>
      <c r="F27" s="27">
        <v>542</v>
      </c>
      <c r="G27" s="64">
        <f t="shared" si="0"/>
        <v>249.32</v>
      </c>
      <c r="H27" s="65"/>
      <c r="I27" s="34">
        <f>F27*0.54</f>
        <v>292.68</v>
      </c>
      <c r="J27" s="53">
        <f t="shared" si="1"/>
        <v>7580</v>
      </c>
      <c r="K27" s="3"/>
      <c r="L27" s="6"/>
      <c r="M27" s="6"/>
      <c r="N27" s="6"/>
      <c r="O27" s="6"/>
      <c r="P27" s="6"/>
      <c r="Q27" s="6"/>
      <c r="R27" s="16"/>
    </row>
    <row r="28" spans="3:18" x14ac:dyDescent="0.25">
      <c r="C28" s="15"/>
      <c r="D28" s="30">
        <v>11</v>
      </c>
      <c r="E28" s="47">
        <v>44866</v>
      </c>
      <c r="F28" s="3">
        <v>542</v>
      </c>
      <c r="G28" s="55">
        <f t="shared" si="0"/>
        <v>271</v>
      </c>
      <c r="H28" s="56"/>
      <c r="I28" s="3">
        <f>F28*0.5</f>
        <v>271</v>
      </c>
      <c r="J28" s="54">
        <f t="shared" si="1"/>
        <v>7038</v>
      </c>
      <c r="K28" s="3"/>
      <c r="L28" s="6"/>
      <c r="M28" s="6"/>
      <c r="N28" s="6"/>
      <c r="O28" s="6"/>
      <c r="P28" s="6"/>
      <c r="Q28" s="6"/>
      <c r="R28" s="16"/>
    </row>
    <row r="29" spans="3:18" x14ac:dyDescent="0.25">
      <c r="C29" s="15"/>
      <c r="D29" s="30">
        <v>12</v>
      </c>
      <c r="E29" s="45">
        <v>44896</v>
      </c>
      <c r="F29" s="27">
        <v>542</v>
      </c>
      <c r="G29" s="64">
        <f t="shared" si="0"/>
        <v>292.67999999999995</v>
      </c>
      <c r="H29" s="65"/>
      <c r="I29" s="34">
        <f>F29*0.46</f>
        <v>249.32000000000002</v>
      </c>
      <c r="J29" s="53">
        <f t="shared" si="1"/>
        <v>6496</v>
      </c>
      <c r="K29" s="3"/>
      <c r="L29" s="6"/>
      <c r="M29" s="6"/>
      <c r="N29" s="6"/>
      <c r="O29" s="6"/>
      <c r="P29" s="6"/>
      <c r="Q29" s="6"/>
      <c r="R29" s="16"/>
    </row>
    <row r="30" spans="3:18" x14ac:dyDescent="0.25">
      <c r="C30" s="15"/>
      <c r="D30" s="30">
        <v>13</v>
      </c>
      <c r="E30" s="47">
        <v>44927</v>
      </c>
      <c r="F30" s="3">
        <v>542</v>
      </c>
      <c r="G30" s="55">
        <f t="shared" si="0"/>
        <v>314.36</v>
      </c>
      <c r="H30" s="56"/>
      <c r="I30" s="3">
        <f>F30*0.42</f>
        <v>227.64</v>
      </c>
      <c r="J30" s="54">
        <f t="shared" si="1"/>
        <v>5954</v>
      </c>
      <c r="K30" s="3"/>
      <c r="L30" s="6"/>
      <c r="M30" s="6"/>
      <c r="N30" s="6"/>
      <c r="O30" s="6"/>
      <c r="P30" s="6"/>
      <c r="Q30" s="6"/>
      <c r="R30" s="16"/>
    </row>
    <row r="31" spans="3:18" x14ac:dyDescent="0.25">
      <c r="C31" s="15"/>
      <c r="D31" s="30">
        <v>14</v>
      </c>
      <c r="E31" s="45">
        <v>44958</v>
      </c>
      <c r="F31" s="27">
        <v>542</v>
      </c>
      <c r="G31" s="64">
        <f t="shared" si="0"/>
        <v>336.03999999999996</v>
      </c>
      <c r="H31" s="65"/>
      <c r="I31" s="34">
        <f>F31*0.38</f>
        <v>205.96</v>
      </c>
      <c r="J31" s="53">
        <f t="shared" si="1"/>
        <v>5412</v>
      </c>
      <c r="K31" s="3"/>
      <c r="L31" s="6"/>
      <c r="M31" s="6"/>
      <c r="N31" s="6"/>
      <c r="O31" s="6"/>
      <c r="P31" s="6"/>
      <c r="Q31" s="6"/>
      <c r="R31" s="16"/>
    </row>
    <row r="32" spans="3:18" x14ac:dyDescent="0.25">
      <c r="C32" s="15"/>
      <c r="D32" s="25">
        <v>15</v>
      </c>
      <c r="E32" s="47">
        <v>44986</v>
      </c>
      <c r="F32" s="3">
        <v>542</v>
      </c>
      <c r="G32" s="55">
        <f t="shared" si="0"/>
        <v>357.72</v>
      </c>
      <c r="H32" s="56"/>
      <c r="I32" s="3">
        <f>F32*0.34</f>
        <v>184.28</v>
      </c>
      <c r="J32" s="54">
        <f t="shared" si="1"/>
        <v>4870</v>
      </c>
      <c r="K32" s="3"/>
      <c r="L32" s="6"/>
      <c r="M32" s="6"/>
      <c r="N32" s="6"/>
      <c r="O32" s="6"/>
      <c r="P32" s="6"/>
      <c r="Q32" s="6"/>
      <c r="R32" s="16"/>
    </row>
    <row r="33" spans="3:18" x14ac:dyDescent="0.25">
      <c r="C33" s="15"/>
      <c r="D33" s="35">
        <v>16</v>
      </c>
      <c r="E33" s="45">
        <v>45017</v>
      </c>
      <c r="F33" s="27">
        <v>542</v>
      </c>
      <c r="G33" s="64">
        <f t="shared" si="0"/>
        <v>379.4</v>
      </c>
      <c r="H33" s="65"/>
      <c r="I33" s="34">
        <f>F33*0.3</f>
        <v>162.6</v>
      </c>
      <c r="J33" s="53">
        <f t="shared" si="1"/>
        <v>4328</v>
      </c>
      <c r="K33" s="3"/>
      <c r="L33" s="6"/>
      <c r="M33" s="6"/>
      <c r="N33" s="6"/>
      <c r="O33" s="6"/>
      <c r="P33" s="6"/>
      <c r="Q33" s="6"/>
      <c r="R33" s="16"/>
    </row>
    <row r="34" spans="3:18" x14ac:dyDescent="0.25">
      <c r="C34" s="15"/>
      <c r="D34" s="30">
        <v>17</v>
      </c>
      <c r="E34" s="47">
        <v>45047</v>
      </c>
      <c r="F34" s="3">
        <v>542</v>
      </c>
      <c r="G34" s="55">
        <f t="shared" si="0"/>
        <v>401.08</v>
      </c>
      <c r="H34" s="56"/>
      <c r="I34" s="3">
        <f>F34*0.26</f>
        <v>140.92000000000002</v>
      </c>
      <c r="J34" s="54">
        <f t="shared" si="1"/>
        <v>3786</v>
      </c>
      <c r="K34" s="3"/>
      <c r="L34" s="6"/>
      <c r="M34" s="6"/>
      <c r="N34" s="6"/>
      <c r="O34" s="6"/>
      <c r="P34" s="6"/>
      <c r="Q34" s="6"/>
      <c r="R34" s="16"/>
    </row>
    <row r="35" spans="3:18" x14ac:dyDescent="0.25">
      <c r="C35" s="15"/>
      <c r="D35" s="25">
        <v>18</v>
      </c>
      <c r="E35" s="45">
        <v>45078</v>
      </c>
      <c r="F35" s="27">
        <v>542</v>
      </c>
      <c r="G35" s="64">
        <f t="shared" si="0"/>
        <v>422.76</v>
      </c>
      <c r="H35" s="65"/>
      <c r="I35" s="34">
        <f>F35*0.22</f>
        <v>119.24</v>
      </c>
      <c r="J35" s="53">
        <f t="shared" si="1"/>
        <v>3244</v>
      </c>
      <c r="K35" s="3"/>
      <c r="L35" s="6"/>
      <c r="M35" s="6"/>
      <c r="N35" s="6"/>
      <c r="O35" s="6"/>
      <c r="P35" s="6"/>
      <c r="Q35" s="6"/>
      <c r="R35" s="16"/>
    </row>
    <row r="36" spans="3:18" x14ac:dyDescent="0.25">
      <c r="C36" s="15"/>
      <c r="D36" s="35">
        <v>19</v>
      </c>
      <c r="E36" s="47">
        <v>45108</v>
      </c>
      <c r="F36" s="3">
        <v>542</v>
      </c>
      <c r="G36" s="55">
        <f t="shared" si="0"/>
        <v>444.44</v>
      </c>
      <c r="H36" s="56"/>
      <c r="I36" s="3">
        <f>F36*0.18</f>
        <v>97.56</v>
      </c>
      <c r="J36" s="54">
        <f t="shared" si="1"/>
        <v>2702</v>
      </c>
      <c r="K36" s="3"/>
      <c r="L36" s="6"/>
      <c r="M36" s="6"/>
      <c r="N36" s="6"/>
      <c r="O36" s="6"/>
      <c r="P36" s="6"/>
      <c r="Q36" s="6"/>
      <c r="R36" s="16"/>
    </row>
    <row r="37" spans="3:18" x14ac:dyDescent="0.25">
      <c r="C37" s="15"/>
      <c r="D37" s="30">
        <v>20</v>
      </c>
      <c r="E37" s="45">
        <v>45139</v>
      </c>
      <c r="F37" s="27">
        <v>542</v>
      </c>
      <c r="G37" s="64">
        <f t="shared" si="0"/>
        <v>455.28</v>
      </c>
      <c r="H37" s="65"/>
      <c r="I37" s="34">
        <f>F37*0.16</f>
        <v>86.72</v>
      </c>
      <c r="J37" s="53">
        <f t="shared" si="1"/>
        <v>2160</v>
      </c>
      <c r="K37" s="3"/>
      <c r="L37" s="6"/>
      <c r="M37" s="6"/>
      <c r="N37" s="6"/>
      <c r="O37" s="6"/>
      <c r="P37" s="6"/>
      <c r="Q37" s="6"/>
      <c r="R37" s="16"/>
    </row>
    <row r="38" spans="3:18" x14ac:dyDescent="0.25">
      <c r="C38" s="15"/>
      <c r="D38" s="30">
        <v>21</v>
      </c>
      <c r="E38" s="47">
        <v>45170</v>
      </c>
      <c r="F38" s="3">
        <v>542</v>
      </c>
      <c r="G38" s="55">
        <f t="shared" si="0"/>
        <v>476.96000000000004</v>
      </c>
      <c r="H38" s="56"/>
      <c r="I38" s="3">
        <f>F38*0.12</f>
        <v>65.039999999999992</v>
      </c>
      <c r="J38" s="54">
        <f t="shared" si="1"/>
        <v>1618</v>
      </c>
      <c r="K38" s="3"/>
      <c r="L38" s="6"/>
      <c r="M38" s="6"/>
      <c r="N38" s="6"/>
      <c r="O38" s="6"/>
      <c r="P38" s="6"/>
      <c r="Q38" s="6"/>
      <c r="R38" s="16"/>
    </row>
    <row r="39" spans="3:18" x14ac:dyDescent="0.25">
      <c r="C39" s="15"/>
      <c r="D39" s="30">
        <v>22</v>
      </c>
      <c r="E39" s="45">
        <v>45200</v>
      </c>
      <c r="F39" s="27">
        <v>542</v>
      </c>
      <c r="G39" s="64">
        <f t="shared" si="0"/>
        <v>498.64</v>
      </c>
      <c r="H39" s="65"/>
      <c r="I39" s="34">
        <f>F39*0.08</f>
        <v>43.36</v>
      </c>
      <c r="J39" s="53">
        <f t="shared" si="1"/>
        <v>1076</v>
      </c>
      <c r="K39" s="3"/>
      <c r="L39" s="6"/>
      <c r="M39" s="6"/>
      <c r="N39" s="6"/>
      <c r="O39" s="6"/>
      <c r="P39" s="6"/>
      <c r="Q39" s="6"/>
      <c r="R39" s="16"/>
    </row>
    <row r="40" spans="3:18" x14ac:dyDescent="0.25">
      <c r="C40" s="15"/>
      <c r="D40" s="30">
        <v>23</v>
      </c>
      <c r="E40" s="47">
        <v>45231</v>
      </c>
      <c r="F40" s="3">
        <v>542</v>
      </c>
      <c r="G40" s="55">
        <f t="shared" si="0"/>
        <v>520.32000000000005</v>
      </c>
      <c r="H40" s="56"/>
      <c r="I40" s="3">
        <f>F40*0.04</f>
        <v>21.68</v>
      </c>
      <c r="J40" s="54">
        <f t="shared" si="1"/>
        <v>534</v>
      </c>
      <c r="K40" s="3"/>
      <c r="L40" s="6"/>
      <c r="M40" s="6"/>
      <c r="N40" s="6"/>
      <c r="O40" s="6"/>
      <c r="P40" s="6"/>
      <c r="Q40" s="6"/>
      <c r="R40" s="16"/>
    </row>
    <row r="41" spans="3:18" x14ac:dyDescent="0.25">
      <c r="C41" s="15"/>
      <c r="D41" s="29">
        <v>24</v>
      </c>
      <c r="E41" s="48">
        <v>45261</v>
      </c>
      <c r="F41" s="41">
        <v>542</v>
      </c>
      <c r="G41" s="57">
        <f t="shared" si="0"/>
        <v>542</v>
      </c>
      <c r="H41" s="58"/>
      <c r="I41" s="40">
        <f>F41*0</f>
        <v>0</v>
      </c>
      <c r="J41" s="52">
        <f t="shared" si="1"/>
        <v>-8</v>
      </c>
      <c r="K41" s="3"/>
      <c r="L41" s="6"/>
      <c r="M41" s="6"/>
      <c r="N41" s="6"/>
      <c r="O41" s="6"/>
      <c r="P41" s="6"/>
      <c r="Q41" s="6"/>
      <c r="R41" s="16"/>
    </row>
    <row r="42" spans="3:18" x14ac:dyDescent="0.25">
      <c r="C42" s="15"/>
      <c r="D42" s="61" t="s">
        <v>6</v>
      </c>
      <c r="E42" s="62"/>
      <c r="F42" s="42">
        <f>SUM(F18:F41)</f>
        <v>13008</v>
      </c>
      <c r="G42" s="59">
        <f>SUM(G18:H41)</f>
        <v>7230.28</v>
      </c>
      <c r="H42" s="60"/>
      <c r="I42" s="43">
        <f>SUM(I18:I41)</f>
        <v>5777.7200000000012</v>
      </c>
      <c r="J42" s="12">
        <f>SUM(J18:J41)</f>
        <v>149400</v>
      </c>
      <c r="K42" s="4"/>
      <c r="L42" s="6"/>
      <c r="M42" s="6"/>
      <c r="N42" s="6"/>
      <c r="O42" s="6"/>
      <c r="P42" s="6"/>
      <c r="Q42" s="6"/>
      <c r="R42" s="16"/>
    </row>
    <row r="43" spans="3:18" x14ac:dyDescent="0.25"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</row>
  </sheetData>
  <mergeCells count="41">
    <mergeCell ref="G17:H17"/>
    <mergeCell ref="M10:N10"/>
    <mergeCell ref="J10:L10"/>
    <mergeCell ref="G30:H30"/>
    <mergeCell ref="G31:H31"/>
    <mergeCell ref="G18:H18"/>
    <mergeCell ref="G19:H19"/>
    <mergeCell ref="G20:H20"/>
    <mergeCell ref="G21:H21"/>
    <mergeCell ref="G23:H23"/>
    <mergeCell ref="G32:H32"/>
    <mergeCell ref="G24:H24"/>
    <mergeCell ref="G25:H25"/>
    <mergeCell ref="G26:H26"/>
    <mergeCell ref="G27:H27"/>
    <mergeCell ref="G28:H28"/>
    <mergeCell ref="G29:H29"/>
    <mergeCell ref="O4:P4"/>
    <mergeCell ref="O5:P5"/>
    <mergeCell ref="O6:P6"/>
    <mergeCell ref="O3:Q3"/>
    <mergeCell ref="J9:L9"/>
    <mergeCell ref="M9:N9"/>
    <mergeCell ref="H3:M5"/>
    <mergeCell ref="H6:M6"/>
    <mergeCell ref="G40:H40"/>
    <mergeCell ref="G41:H41"/>
    <mergeCell ref="G42:H42"/>
    <mergeCell ref="D42:E42"/>
    <mergeCell ref="D3:F3"/>
    <mergeCell ref="G36:H36"/>
    <mergeCell ref="G37:H37"/>
    <mergeCell ref="G38:H38"/>
    <mergeCell ref="G39:H39"/>
    <mergeCell ref="G33:H33"/>
    <mergeCell ref="G34:H34"/>
    <mergeCell ref="G35:H35"/>
    <mergeCell ref="G22:H22"/>
    <mergeCell ref="D4:E4"/>
    <mergeCell ref="D5:E5"/>
    <mergeCell ref="D6:E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2023-06-22T17:24:26Z</dcterms:modified>
</cp:coreProperties>
</file>