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\Desktop\Homework\Excel Assignments\"/>
    </mc:Choice>
  </mc:AlternateContent>
  <xr:revisionPtr revIDLastSave="0" documentId="13_ncr:1_{10C80CAE-EE76-4A97-8D0C-46F705A48159}" xr6:coauthVersionLast="36" xr6:coauthVersionMax="36" xr10:uidLastSave="{00000000-0000-0000-0000-000000000000}"/>
  <bookViews>
    <workbookView xWindow="0" yWindow="0" windowWidth="19200" windowHeight="6900" activeTab="4" xr2:uid="{00000000-000D-0000-FFFF-FFFF00000000}"/>
  </bookViews>
  <sheets>
    <sheet name="PivotTableChart1" sheetId="2" r:id="rId1"/>
    <sheet name="PivotTableChart2" sheetId="3" r:id="rId2"/>
    <sheet name="PivotTableChart3" sheetId="4" r:id="rId3"/>
    <sheet name="Sheet1" sheetId="1" r:id="rId4"/>
    <sheet name="BonusSheet" sheetId="5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2" i="5"/>
  <c r="C12" i="5"/>
  <c r="C11" i="5"/>
  <c r="C10" i="5"/>
  <c r="C9" i="5"/>
  <c r="C8" i="5"/>
  <c r="C7" i="5"/>
  <c r="C6" i="5"/>
  <c r="C5" i="5"/>
  <c r="C4" i="5"/>
  <c r="C3" i="5"/>
  <c r="C1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D3" i="5" l="1"/>
  <c r="D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6" i="5" l="1"/>
  <c r="D5" i="5"/>
  <c r="D8" i="5" l="1"/>
  <c r="D7" i="5"/>
  <c r="D10" i="5" s="1"/>
  <c r="D9" i="5"/>
  <c r="D11" i="5" s="1"/>
  <c r="D12" i="5" s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<sst xmlns="http://schemas.openxmlformats.org/spreadsheetml/2006/main" count="24821" uniqueCount="8400">
  <si>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</si>
  <si>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</si>
  <si>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</si>
  <si>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</si>
  <si>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</si>
  <si>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</si>
  <si>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</si>
  <si>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</si>
  <si>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</si>
  <si>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</si>
  <si>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</si>
  <si>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</si>
  <si>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</si>
  <si>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</si>
  <si>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</si>
  <si>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</si>
  <si>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</si>
  <si>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</si>
  <si>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</si>
  <si>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</si>
  <si>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</si>
  <si>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</si>
  <si>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</si>
  <si>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</si>
  <si>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</si>
  <si>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</si>
  <si>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</si>
  <si>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</si>
  <si>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</si>
  <si>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</si>
  <si>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</si>
  <si>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</si>
  <si>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</si>
  <si>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</si>
  <si>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</si>
  <si>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</si>
  <si>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</si>
  <si>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</si>
  <si>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</si>
  <si>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</si>
  <si>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</si>
  <si>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</si>
  <si>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</si>
  <si>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</si>
  <si>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</si>
  <si>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</si>
  <si>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</si>
  <si>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</si>
  <si>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</si>
  <si>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</si>
  <si>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</si>
  <si>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</si>
  <si>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</si>
  <si>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</si>
  <si>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</si>
  <si>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</si>
  <si>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</si>
  <si>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</si>
  <si>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</si>
  <si>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</si>
  <si>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</si>
  <si>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</si>
  <si>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</si>
  <si>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</si>
  <si>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</si>
  <si>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</si>
  <si>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</si>
  <si>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</si>
  <si>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</si>
  <si>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</si>
  <si>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</si>
  <si>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</si>
  <si>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</si>
  <si>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</si>
  <si>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</si>
  <si>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</si>
  <si>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</si>
  <si>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</si>
  <si>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</si>
  <si>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</si>
  <si>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</si>
  <si>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</si>
  <si>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</si>
  <si>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</si>
  <si>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</si>
  <si>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</si>
  <si>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</si>
  <si>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</si>
  <si>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</si>
  <si>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</si>
  <si>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</si>
  <si>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</si>
  <si>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</si>
  <si>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</si>
  <si>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</si>
  <si>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</si>
  <si>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</si>
  <si>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</si>
  <si>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</si>
  <si>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</si>
  <si>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</si>
  <si>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</si>
  <si>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</si>
  <si>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</si>
  <si>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</si>
  <si>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</si>
  <si>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</si>
  <si>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</si>
  <si>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</si>
  <si>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</si>
  <si>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</si>
  <si>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</si>
  <si>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</si>
  <si>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</si>
  <si>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</si>
  <si>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</si>
  <si>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</si>
  <si>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</si>
  <si>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</si>
  <si>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</si>
  <si>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</si>
  <si>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</si>
  <si>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</si>
  <si>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</si>
  <si>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</si>
  <si>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</si>
  <si>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</si>
  <si>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</si>
  <si>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</si>
  <si>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</si>
  <si>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</si>
  <si>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</si>
  <si>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</si>
  <si>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</si>
  <si>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</si>
  <si>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</si>
  <si>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</si>
  <si>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</si>
  <si>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</si>
  <si>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</si>
  <si>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</si>
  <si>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</si>
  <si>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</si>
  <si>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</si>
  <si>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</si>
  <si>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</si>
  <si>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</si>
  <si>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</si>
  <si>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</si>
  <si>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</si>
  <si>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</si>
  <si>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</si>
  <si>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</si>
  <si>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</si>
  <si>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</si>
  <si>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</si>
  <si>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</si>
  <si>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</si>
  <si>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</si>
  <si>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</si>
  <si>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</si>
  <si>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</si>
  <si>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</si>
  <si>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</si>
  <si>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</si>
  <si>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</si>
  <si>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</si>
  <si>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</si>
  <si>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</si>
  <si>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</si>
  <si>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</si>
  <si>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</si>
  <si>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</si>
  <si>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</si>
  <si>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</si>
  <si>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</si>
  <si>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</si>
  <si>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</si>
  <si>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</si>
  <si>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</si>
  <si>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</si>
  <si>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</si>
  <si>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</si>
  <si>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</si>
  <si>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</si>
  <si>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</si>
  <si>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</si>
  <si>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</si>
  <si>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</si>
  <si>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</si>
  <si>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</si>
  <si>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</si>
  <si>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</si>
  <si>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</si>
  <si>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</si>
  <si>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</si>
  <si>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</si>
  <si>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</si>
  <si>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</si>
  <si>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</si>
  <si>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</si>
  <si>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</si>
  <si>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</si>
  <si>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</si>
  <si>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</si>
  <si>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</si>
  <si>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</si>
  <si>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</si>
  <si>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</si>
  <si>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</si>
  <si>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</si>
  <si>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</si>
  <si>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</si>
  <si>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</si>
  <si>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</si>
  <si>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</si>
  <si>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</si>
  <si>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</si>
  <si>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</si>
  <si>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</si>
  <si>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</si>
  <si>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</si>
  <si>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</si>
  <si>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</si>
  <si>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</si>
  <si>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</si>
  <si>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</si>
  <si>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</si>
  <si>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</si>
  <si>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</si>
  <si>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</si>
  <si>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</si>
  <si>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</si>
  <si>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</si>
  <si>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</si>
  <si>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</si>
  <si>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</si>
  <si>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</si>
  <si>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</si>
  <si>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</si>
  <si>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</si>
  <si>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</si>
  <si>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</si>
  <si>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</si>
  <si>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</si>
  <si>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</si>
  <si>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</si>
  <si>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</si>
  <si>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</si>
  <si>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</si>
  <si>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</si>
  <si>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</si>
  <si>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</si>
  <si>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</si>
  <si>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</si>
  <si>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</si>
  <si>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</si>
  <si>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</si>
  <si>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</si>
  <si>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</si>
  <si>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</si>
  <si>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</si>
  <si>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</si>
  <si>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</si>
  <si>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</si>
  <si>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</si>
  <si>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</si>
  <si>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</si>
  <si>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</si>
  <si>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</si>
  <si>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</si>
  <si>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</si>
  <si>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</si>
  <si>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</si>
  <si>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</si>
  <si>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</si>
  <si>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</si>
  <si>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</si>
  <si>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</si>
  <si>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</si>
  <si>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</si>
  <si>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</si>
  <si>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</si>
  <si>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</si>
  <si>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</si>
  <si>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</si>
  <si>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</si>
  <si>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</si>
  <si>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</si>
  <si>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</si>
  <si>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</si>
  <si>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</si>
  <si>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</si>
  <si>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</si>
  <si>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</si>
  <si>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</si>
  <si>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</si>
  <si>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</si>
  <si>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</si>
  <si>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</si>
  <si>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</si>
  <si>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</si>
  <si>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</si>
  <si>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</si>
  <si>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</si>
  <si>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</si>
  <si>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</si>
  <si>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</si>
  <si>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</si>
  <si>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</si>
  <si>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</si>
  <si>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</si>
  <si>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</si>
  <si>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</si>
  <si>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</si>
  <si>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</si>
  <si>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</si>
  <si>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</si>
  <si>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</si>
  <si>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</si>
  <si>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</si>
  <si>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</si>
  <si>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</si>
  <si>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</si>
  <si>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</si>
  <si>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</si>
  <si>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</si>
  <si>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</si>
  <si>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</si>
  <si>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</si>
  <si>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</si>
  <si>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</si>
  <si>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</si>
  <si>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</si>
  <si>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</si>
  <si>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</si>
  <si>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</si>
  <si>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</si>
  <si>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</si>
  <si>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</si>
  <si>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</si>
  <si>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</si>
  <si>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</si>
  <si>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</si>
  <si>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</si>
  <si>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</si>
  <si>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</si>
  <si>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</si>
  <si>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</si>
  <si>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</si>
  <si>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</si>
  <si>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</si>
  <si>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</si>
  <si>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</si>
  <si>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</si>
  <si>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</si>
  <si>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</si>
  <si>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</si>
  <si>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</si>
  <si>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</si>
  <si>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</si>
  <si>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</si>
  <si>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</si>
  <si>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</si>
  <si>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</si>
  <si>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</si>
  <si>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</si>
  <si>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</si>
  <si>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</si>
  <si>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</si>
  <si>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</si>
  <si>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</si>
  <si>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</si>
  <si>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</si>
  <si>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</si>
  <si>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</si>
  <si>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</si>
  <si>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</si>
  <si>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</si>
  <si>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</si>
  <si>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</si>
  <si>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</si>
  <si>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</si>
  <si>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</si>
  <si>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</si>
  <si>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</si>
  <si>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</si>
  <si>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</si>
  <si>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</si>
  <si>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</si>
  <si>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</si>
  <si>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</si>
  <si>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</si>
  <si>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</si>
  <si>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</si>
  <si>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</si>
  <si>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</si>
  <si>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</si>
  <si>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</si>
  <si>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</si>
  <si>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</si>
  <si>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</si>
  <si>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</si>
  <si>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</si>
  <si>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</si>
  <si>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</si>
  <si>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</si>
  <si>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</si>
  <si>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</si>
  <si>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</si>
  <si>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</si>
  <si>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</si>
  <si>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</si>
  <si>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</si>
  <si>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</si>
  <si>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</si>
  <si>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</si>
  <si>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</si>
  <si>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</si>
  <si>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</si>
  <si>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</si>
  <si>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</si>
  <si>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</si>
  <si>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</si>
  <si>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</si>
  <si>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</si>
  <si>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</si>
  <si>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</si>
  <si>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</si>
  <si>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</si>
  <si>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</si>
  <si>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</si>
  <si>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</si>
  <si>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</si>
  <si>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</si>
  <si>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</si>
  <si>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</si>
  <si>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</si>
  <si>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</si>
  <si>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</si>
  <si>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</si>
  <si>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</si>
  <si>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</si>
  <si>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</si>
  <si>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</si>
  <si>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</si>
  <si>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</si>
  <si>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</si>
  <si>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</si>
  <si>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</si>
  <si>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</si>
  <si>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</si>
  <si>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</si>
  <si>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</si>
  <si>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</si>
  <si>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</si>
  <si>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</si>
  <si>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</si>
  <si>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</si>
  <si>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</si>
  <si>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</si>
  <si>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</si>
  <si>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</si>
  <si>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</si>
  <si>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</si>
  <si>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</si>
  <si>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</si>
  <si>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</si>
  <si>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</si>
  <si>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</si>
  <si>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</si>
  <si>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</si>
  <si>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</si>
  <si>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</si>
  <si>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</si>
  <si>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</si>
  <si>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</si>
  <si>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</si>
  <si>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</si>
  <si>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</si>
  <si>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</si>
  <si>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</si>
  <si>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</si>
  <si>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</si>
  <si>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</si>
  <si>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</si>
  <si>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</si>
  <si>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</si>
  <si>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</si>
  <si>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</si>
  <si>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</si>
  <si>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</si>
  <si>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</si>
  <si>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</si>
  <si>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</si>
  <si>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</si>
  <si>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</si>
  <si>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</si>
  <si>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</si>
  <si>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</si>
  <si>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</si>
  <si>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</si>
  <si>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</si>
  <si>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</si>
  <si>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</si>
  <si>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</si>
  <si>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</si>
  <si>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</si>
  <si>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</si>
  <si>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</si>
  <si>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</si>
  <si>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</si>
  <si>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</si>
  <si>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</si>
  <si>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</si>
  <si>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</si>
  <si>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</si>
  <si>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</si>
  <si>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</si>
  <si>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</si>
  <si>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</si>
  <si>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</si>
  <si>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</si>
  <si>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</si>
  <si>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</si>
  <si>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</si>
  <si>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</si>
  <si>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</si>
  <si>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</si>
  <si>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</si>
  <si>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</si>
  <si>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</si>
  <si>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</si>
  <si>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</si>
  <si>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</si>
  <si>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</si>
  <si>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</si>
  <si>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</si>
  <si>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</si>
  <si>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</si>
  <si>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</si>
  <si>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</si>
  <si>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</si>
  <si>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</si>
  <si>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</si>
  <si>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</si>
  <si>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</si>
  <si>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</si>
  <si>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</si>
  <si>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</si>
  <si>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</si>
  <si>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</si>
  <si>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</si>
  <si>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</si>
  <si>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</si>
  <si>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</si>
  <si>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</si>
  <si>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</si>
  <si>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</si>
  <si>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</si>
  <si>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</si>
  <si>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</si>
  <si>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</si>
  <si>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</si>
  <si>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</si>
  <si>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</si>
  <si>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</si>
  <si>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</si>
  <si>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</si>
  <si>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</si>
  <si>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</si>
  <si>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</si>
  <si>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</si>
  <si>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</si>
  <si>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</si>
  <si>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</si>
  <si>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</si>
  <si>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</si>
  <si>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</si>
  <si>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</si>
  <si>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</si>
  <si>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</si>
  <si>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</si>
  <si>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</si>
  <si>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</si>
  <si>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</si>
  <si>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</si>
  <si>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</si>
  <si>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</si>
  <si>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</si>
  <si>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</si>
  <si>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</si>
  <si>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</si>
  <si>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</si>
  <si>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</si>
  <si>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</si>
  <si>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</si>
  <si>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</si>
  <si>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</si>
  <si>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</si>
  <si>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</si>
  <si>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</si>
  <si>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</si>
  <si>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</si>
  <si>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</si>
  <si>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</si>
  <si>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</si>
  <si>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</si>
  <si>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</si>
  <si>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</si>
  <si>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</si>
  <si>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</si>
  <si>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</si>
  <si>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</si>
  <si>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</si>
  <si>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</si>
  <si>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</si>
  <si>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</si>
  <si>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</si>
  <si>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</si>
  <si>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</si>
  <si>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</si>
  <si>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</si>
  <si>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</si>
  <si>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</si>
  <si>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</si>
  <si>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</si>
  <si>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</si>
  <si>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</si>
  <si>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</si>
  <si>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</si>
  <si>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</si>
  <si>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</si>
  <si>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</si>
  <si>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</si>
  <si>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</si>
  <si>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</si>
  <si>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</si>
  <si>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</si>
  <si>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</si>
  <si>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</si>
  <si>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</si>
  <si>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</si>
  <si>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</si>
  <si>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</si>
  <si>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</si>
  <si>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</si>
  <si>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</si>
  <si>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</si>
  <si>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</si>
  <si>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</si>
  <si>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</si>
  <si>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</si>
  <si>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</si>
  <si>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</si>
  <si>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</si>
  <si>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</si>
  <si>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</si>
  <si>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</si>
  <si>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</si>
  <si>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</si>
  <si>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</si>
  <si>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</si>
  <si>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</si>
  <si>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</si>
  <si>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</si>
  <si>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</si>
  <si>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</si>
  <si>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</si>
  <si>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</si>
  <si>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</si>
  <si>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</si>
  <si>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</si>
  <si>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</si>
  <si>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</si>
  <si>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</si>
  <si>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</si>
  <si>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</si>
  <si>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</si>
  <si>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</si>
  <si>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</si>
  <si>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</si>
  <si>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</si>
  <si>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</si>
  <si>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</si>
  <si>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</si>
  <si>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</si>
  <si>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</si>
  <si>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</si>
  <si>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</si>
  <si>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</si>
  <si>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</si>
  <si>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</si>
  <si>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</si>
  <si>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</si>
  <si>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</si>
  <si>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</si>
  <si>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</si>
  <si>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</si>
  <si>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</si>
  <si>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</si>
  <si>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</si>
  <si>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</si>
  <si>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</si>
  <si>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</si>
  <si>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</si>
  <si>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</si>
  <si>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</si>
  <si>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</si>
  <si>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</si>
  <si>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</si>
  <si>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</si>
  <si>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</si>
  <si>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</si>
  <si>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</si>
  <si>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</si>
  <si>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</si>
  <si>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</si>
  <si>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</si>
  <si>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</si>
  <si>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</si>
  <si>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</si>
  <si>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</si>
  <si>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</si>
  <si>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</si>
  <si>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</si>
  <si>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</si>
  <si>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</si>
  <si>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</si>
  <si>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</si>
  <si>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</si>
  <si>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</si>
  <si>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</si>
  <si>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</si>
  <si>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</si>
  <si>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</si>
  <si>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</si>
  <si>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</si>
  <si>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</si>
  <si>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</si>
  <si>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</si>
  <si>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</si>
  <si>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</si>
  <si>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</si>
  <si>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</si>
  <si>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</si>
  <si>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</si>
  <si>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</si>
  <si>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</si>
  <si>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</si>
  <si>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</si>
  <si>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</si>
  <si>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</si>
  <si>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</si>
  <si>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</si>
  <si>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</si>
  <si>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</si>
  <si>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</si>
  <si>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</si>
  <si>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</si>
  <si>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</si>
  <si>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</si>
  <si>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</si>
  <si>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</si>
  <si>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</si>
  <si>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</si>
  <si>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</si>
  <si>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</si>
  <si>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</si>
  <si>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</si>
  <si>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</si>
  <si>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</si>
  <si>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</si>
  <si>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</si>
  <si>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</si>
  <si>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</si>
  <si>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</si>
  <si>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</si>
  <si>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</si>
  <si>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</si>
  <si>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</si>
  <si>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</si>
  <si>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</si>
  <si>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</si>
  <si>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</si>
  <si>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</si>
  <si>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</si>
  <si>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</si>
  <si>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</si>
  <si>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</si>
  <si>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</si>
  <si>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</si>
  <si>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</si>
  <si>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</si>
  <si>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</si>
  <si>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</si>
  <si>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</si>
  <si>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</si>
  <si>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</si>
  <si>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</si>
  <si>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</si>
  <si>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</si>
  <si>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</si>
  <si>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</si>
  <si>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</si>
  <si>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</si>
  <si>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</si>
  <si>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</si>
  <si>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</si>
  <si>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</si>
  <si>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</si>
  <si>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</si>
  <si>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</si>
  <si>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</si>
  <si>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</si>
  <si>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</si>
  <si>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</si>
  <si>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</si>
  <si>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</si>
  <si>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</si>
  <si>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</si>
  <si>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</si>
  <si>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</si>
  <si>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</si>
  <si>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</si>
  <si>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</si>
  <si>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</si>
  <si>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</si>
  <si>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</si>
  <si>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</si>
  <si>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</si>
  <si>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</si>
  <si>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</si>
  <si>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</si>
  <si>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</si>
  <si>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</si>
  <si>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</si>
  <si>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</si>
  <si>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</si>
  <si>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</si>
  <si>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</si>
  <si>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</si>
  <si>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</si>
  <si>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</si>
  <si>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</si>
  <si>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</si>
  <si>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</si>
  <si>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</si>
  <si>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</si>
  <si>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</si>
  <si>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</si>
  <si>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</si>
  <si>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</si>
  <si>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</si>
  <si>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</si>
  <si>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</si>
  <si>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</si>
  <si>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</si>
  <si>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</si>
  <si>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</si>
  <si>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</si>
  <si>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</si>
  <si>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</si>
  <si>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</si>
  <si>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</si>
  <si>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</si>
  <si>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</si>
  <si>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</si>
  <si>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</si>
  <si>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</si>
  <si>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</si>
  <si>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</si>
  <si>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</si>
  <si>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</si>
  <si>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</si>
  <si>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</si>
  <si>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</si>
  <si>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</si>
  <si>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</si>
  <si>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</si>
  <si>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</si>
  <si>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</si>
  <si>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</si>
  <si>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</si>
  <si>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</si>
  <si>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</si>
  <si>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</si>
  <si>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</si>
  <si>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</si>
  <si>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</si>
  <si>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</si>
  <si>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</si>
  <si>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</si>
  <si>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</si>
  <si>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</si>
  <si>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</si>
  <si>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</si>
  <si>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</si>
  <si>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</si>
  <si>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</si>
  <si>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</si>
  <si>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</si>
  <si>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</si>
  <si>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</si>
  <si>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</si>
  <si>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</si>
  <si>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</si>
  <si>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</si>
  <si>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</si>
  <si>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</si>
  <si>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</si>
  <si>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</si>
  <si>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</si>
  <si>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</si>
  <si>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</si>
  <si>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</si>
  <si>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</si>
  <si>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</si>
  <si>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</si>
  <si>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</si>
  <si>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</si>
  <si>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</si>
  <si>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</si>
  <si>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</si>
  <si>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</si>
  <si>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</si>
  <si>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</si>
  <si>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</si>
  <si>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</si>
  <si>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</si>
  <si>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</si>
  <si>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</si>
  <si>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</si>
  <si>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</si>
  <si>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</si>
  <si>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</si>
  <si>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</si>
  <si>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</si>
  <si>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</si>
  <si>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</si>
  <si>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</si>
  <si>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</si>
  <si>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</si>
  <si>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</si>
  <si>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</si>
  <si>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</si>
  <si>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</si>
  <si>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</si>
  <si>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</si>
  <si>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</si>
  <si>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</si>
  <si>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</si>
  <si>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</si>
  <si>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</si>
  <si>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</si>
  <si>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</si>
  <si>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</si>
  <si>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</si>
  <si>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</si>
  <si>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</si>
  <si>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</si>
  <si>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</si>
  <si>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</si>
  <si>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</si>
  <si>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</si>
  <si>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</si>
  <si>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</si>
  <si>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</si>
  <si>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</si>
  <si>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</si>
  <si>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</si>
  <si>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</si>
  <si>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</si>
  <si>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</si>
  <si>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</si>
  <si>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</si>
  <si>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</si>
  <si>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</si>
  <si>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</si>
  <si>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</si>
  <si>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</si>
  <si>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</si>
  <si>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</si>
  <si>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</si>
  <si>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</si>
  <si>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</si>
  <si>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</si>
  <si>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</si>
  <si>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</si>
  <si>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</si>
  <si>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</si>
  <si>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</si>
  <si>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</si>
  <si>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</si>
  <si>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</si>
  <si>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</si>
  <si>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</si>
  <si>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</si>
  <si>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</si>
  <si>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</si>
  <si>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</si>
  <si>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</si>
  <si>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</si>
  <si>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</si>
  <si>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</si>
  <si>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</si>
  <si>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</si>
  <si>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</si>
  <si>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</si>
  <si>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</si>
  <si>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</si>
  <si>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</si>
  <si>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</si>
  <si>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</si>
  <si>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</si>
  <si>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</si>
  <si>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</si>
  <si>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</si>
  <si>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</si>
  <si>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</si>
  <si>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</si>
  <si>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</si>
  <si>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</si>
  <si>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</si>
  <si>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</si>
  <si>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</si>
  <si>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</si>
  <si>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</si>
  <si>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</si>
  <si>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</si>
  <si>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</si>
  <si>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</si>
  <si>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</si>
  <si>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</si>
  <si>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</si>
  <si>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</si>
  <si>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</si>
  <si>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</si>
  <si>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</si>
  <si>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</si>
  <si>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</si>
  <si>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</si>
  <si>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</si>
  <si>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</si>
  <si>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</si>
  <si>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</si>
  <si>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</si>
  <si>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</si>
  <si>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</si>
  <si>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</si>
  <si>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</si>
  <si>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</si>
  <si>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</si>
  <si>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</si>
  <si>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</si>
  <si>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</si>
  <si>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</si>
  <si>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</si>
  <si>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</si>
  <si>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</si>
  <si>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</si>
  <si>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</si>
  <si>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</si>
  <si>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</si>
  <si>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</si>
  <si>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</si>
  <si>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</si>
  <si>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</si>
  <si>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</si>
  <si>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</si>
  <si>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</si>
  <si>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</si>
  <si>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</si>
  <si>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</si>
  <si>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</si>
  <si>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</si>
  <si>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</si>
  <si>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</si>
  <si>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</si>
  <si>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</si>
  <si>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</si>
  <si>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</si>
  <si>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</si>
  <si>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</si>
  <si>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</si>
  <si>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</si>
  <si>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</si>
  <si>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</si>
  <si>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</si>
  <si>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</si>
  <si>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</si>
  <si>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</si>
  <si>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</si>
  <si>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</si>
  <si>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</si>
  <si>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</si>
  <si>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</si>
  <si>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</si>
  <si>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</si>
  <si>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</si>
  <si>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</si>
  <si>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</si>
  <si>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</si>
  <si>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</si>
  <si>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</si>
  <si>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</si>
  <si>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</si>
  <si>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</si>
  <si>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</si>
  <si>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</si>
  <si>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</si>
  <si>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</si>
  <si>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</si>
  <si>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</si>
  <si>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</si>
  <si>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</si>
  <si>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</si>
  <si>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</si>
  <si>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</si>
  <si>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</si>
  <si>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</si>
  <si>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</si>
  <si>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</si>
  <si>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</si>
  <si>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</si>
  <si>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</si>
  <si>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</si>
  <si>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</si>
  <si>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</si>
  <si>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</si>
  <si>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</si>
  <si>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</si>
  <si>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</si>
  <si>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</si>
  <si>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</si>
  <si>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</si>
  <si>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</si>
  <si>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</si>
  <si>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</si>
  <si>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</si>
  <si>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</si>
  <si>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</si>
  <si>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</si>
  <si>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</si>
  <si>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</si>
  <si>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</si>
  <si>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</si>
  <si>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</si>
  <si>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</si>
  <si>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</si>
  <si>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</si>
  <si>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</si>
  <si>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</si>
  <si>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</si>
  <si>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</si>
  <si>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</si>
  <si>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</si>
  <si>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</si>
  <si>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</si>
  <si>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</si>
  <si>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</si>
  <si>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</si>
  <si>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</si>
  <si>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</si>
  <si>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</si>
  <si>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</si>
  <si>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</si>
  <si>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</si>
  <si>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</si>
  <si>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</si>
  <si>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</si>
  <si>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</si>
  <si>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</si>
  <si>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</si>
  <si>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</si>
  <si>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</si>
  <si>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</si>
  <si>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</si>
  <si>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</si>
  <si>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</si>
  <si>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</si>
  <si>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</si>
  <si>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</si>
  <si>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</si>
  <si>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</si>
  <si>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</si>
  <si>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</si>
  <si>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</si>
  <si>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</si>
  <si>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</si>
  <si>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</si>
  <si>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</si>
  <si>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</si>
  <si>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</si>
  <si>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</si>
  <si>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</si>
  <si>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</si>
  <si>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</si>
  <si>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</si>
  <si>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</si>
  <si>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</si>
  <si>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</si>
  <si>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</si>
  <si>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</si>
  <si>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</si>
  <si>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</si>
  <si>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</si>
  <si>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</si>
  <si>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</si>
  <si>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</si>
  <si>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</si>
  <si>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</si>
  <si>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</si>
  <si>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</si>
  <si>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</si>
  <si>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</si>
  <si>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</si>
  <si>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</si>
  <si>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</si>
  <si>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</si>
  <si>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</si>
  <si>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</si>
  <si>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</si>
  <si>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</si>
  <si>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</si>
  <si>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</si>
  <si>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</si>
  <si>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</si>
  <si>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</si>
  <si>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</si>
  <si>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</si>
  <si>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</si>
  <si>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</si>
  <si>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</si>
  <si>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</si>
  <si>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</si>
  <si>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</si>
  <si>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</si>
  <si>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</si>
  <si>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</si>
  <si>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</si>
  <si>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</si>
  <si>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</si>
  <si>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</si>
  <si>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</si>
  <si>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</si>
  <si>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</si>
  <si>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</si>
  <si>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</si>
  <si>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</si>
  <si>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</si>
  <si>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</si>
  <si>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</si>
  <si>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</si>
  <si>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</si>
  <si>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</si>
  <si>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</si>
  <si>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</si>
  <si>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</si>
  <si>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</si>
  <si>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</si>
  <si>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</si>
  <si>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</si>
  <si>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</si>
  <si>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</si>
  <si>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</si>
  <si>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</si>
  <si>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</si>
  <si>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</si>
  <si>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</si>
  <si>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</si>
  <si>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</si>
  <si>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</si>
  <si>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</si>
  <si>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</si>
  <si>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</si>
  <si>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</si>
  <si>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</si>
  <si>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</si>
  <si>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</si>
  <si>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</si>
  <si>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</si>
  <si>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</si>
  <si>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</si>
  <si>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</si>
  <si>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</si>
  <si>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</si>
  <si>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</si>
  <si>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</si>
  <si>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</si>
  <si>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</si>
  <si>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</si>
  <si>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</si>
  <si>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</si>
  <si>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</si>
  <si>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</si>
  <si>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</si>
  <si>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</si>
  <si>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</si>
  <si>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</si>
  <si>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</si>
  <si>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</si>
  <si>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</si>
  <si>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</si>
  <si>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</si>
  <si>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</si>
  <si>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</si>
  <si>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</si>
  <si>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</si>
  <si>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</si>
  <si>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</si>
  <si>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</si>
  <si>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</si>
  <si>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</si>
  <si>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</si>
  <si>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</si>
  <si>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</si>
  <si>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</si>
  <si>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</si>
  <si>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</si>
  <si>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</si>
  <si>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</si>
  <si>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</si>
  <si>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</si>
  <si>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</si>
  <si>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</si>
  <si>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</si>
  <si>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</si>
  <si>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</si>
  <si>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</si>
  <si>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</si>
  <si>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</si>
  <si>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</si>
  <si>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</si>
  <si>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</si>
  <si>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</si>
  <si>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</si>
  <si>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</si>
  <si>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</si>
  <si>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</si>
  <si>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</si>
  <si>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</si>
  <si>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</si>
  <si>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</si>
  <si>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</si>
  <si>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</si>
  <si>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</si>
  <si>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</si>
  <si>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</si>
  <si>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</si>
  <si>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</si>
  <si>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</si>
  <si>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</si>
  <si>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</si>
  <si>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</si>
  <si>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</si>
  <si>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</si>
  <si>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</si>
  <si>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</si>
  <si>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</si>
  <si>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</si>
  <si>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</si>
  <si>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</si>
  <si>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</si>
  <si>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</si>
  <si>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</si>
  <si>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</si>
  <si>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</si>
  <si>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</si>
  <si>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</si>
  <si>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</si>
  <si>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</si>
  <si>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</si>
  <si>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</si>
  <si>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</si>
  <si>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</si>
  <si>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</si>
  <si>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</si>
  <si>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</si>
  <si>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</si>
  <si>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</si>
  <si>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</si>
  <si>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</si>
  <si>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</si>
  <si>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</si>
  <si>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</si>
  <si>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</si>
  <si>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</si>
  <si>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</si>
  <si>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</si>
  <si>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</si>
  <si>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</si>
  <si>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</si>
  <si>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</si>
  <si>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</si>
  <si>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</si>
  <si>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</si>
  <si>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</si>
  <si>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</si>
  <si>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</si>
  <si>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</si>
  <si>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</si>
  <si>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</si>
  <si>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</si>
  <si>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</si>
  <si>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</si>
  <si>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</si>
  <si>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</si>
  <si>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</si>
  <si>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</si>
  <si>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</si>
  <si>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</si>
  <si>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</si>
  <si>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</si>
  <si>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</si>
  <si>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</si>
  <si>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</si>
  <si>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</si>
  <si>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</si>
  <si>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</si>
  <si>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</si>
  <si>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</si>
  <si>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</si>
  <si>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</si>
  <si>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</si>
  <si>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</si>
  <si>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</si>
  <si>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</si>
  <si>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</si>
  <si>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</si>
  <si>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</si>
  <si>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</si>
  <si>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</si>
  <si>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</si>
  <si>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</si>
  <si>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</si>
  <si>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</si>
  <si>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</si>
  <si>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</si>
  <si>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</si>
  <si>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</si>
  <si>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</si>
  <si>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</si>
  <si>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</si>
  <si>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</si>
  <si>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</si>
  <si>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</si>
  <si>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</si>
  <si>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</si>
  <si>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</si>
  <si>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</si>
  <si>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</si>
  <si>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</si>
  <si>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</si>
  <si>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</si>
  <si>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</si>
  <si>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</si>
  <si>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</si>
  <si>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</si>
  <si>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</si>
  <si>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</si>
  <si>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</si>
  <si>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</si>
  <si>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</si>
  <si>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</si>
  <si>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</si>
  <si>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</si>
  <si>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</si>
  <si>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</si>
  <si>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</si>
  <si>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</si>
  <si>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</si>
  <si>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</si>
  <si>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</si>
  <si>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</si>
  <si>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</si>
  <si>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</si>
  <si>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</si>
  <si>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</si>
  <si>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</si>
  <si>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</si>
  <si>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</si>
  <si>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</si>
  <si>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</si>
  <si>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</si>
  <si>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</si>
  <si>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</si>
  <si>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</si>
  <si>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</si>
  <si>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</si>
  <si>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</si>
  <si>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</si>
  <si>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</si>
  <si>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</si>
  <si>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</si>
  <si>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</si>
  <si>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</si>
  <si>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</si>
  <si>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</si>
  <si>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</si>
  <si>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</si>
  <si>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</si>
  <si>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</si>
  <si>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</si>
  <si>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</si>
  <si>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</si>
  <si>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</si>
  <si>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</si>
  <si>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</si>
  <si>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</si>
  <si>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</si>
  <si>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</si>
  <si>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</si>
  <si>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</si>
  <si>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</si>
  <si>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</si>
  <si>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</si>
  <si>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</si>
  <si>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</si>
  <si>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</si>
  <si>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</si>
  <si>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</si>
  <si>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</si>
  <si>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</si>
  <si>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</si>
  <si>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</si>
  <si>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</si>
  <si>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</si>
  <si>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</si>
  <si>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</si>
  <si>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</si>
  <si>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</si>
  <si>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</si>
  <si>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</si>
  <si>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</si>
  <si>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</si>
  <si>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</si>
  <si>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</si>
  <si>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</si>
  <si>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</si>
  <si>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</si>
  <si>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</si>
  <si>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</si>
  <si>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</si>
  <si>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</si>
  <si>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</si>
  <si>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</si>
  <si>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</si>
  <si>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</si>
  <si>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</si>
  <si>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</si>
  <si>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</si>
  <si>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</si>
  <si>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</si>
  <si>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</si>
  <si>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</si>
  <si>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</si>
  <si>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</si>
  <si>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</si>
  <si>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</si>
  <si>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</si>
  <si>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</si>
  <si>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</si>
  <si>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</si>
  <si>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</si>
  <si>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</si>
  <si>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</si>
  <si>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</si>
  <si>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</si>
  <si>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</si>
  <si>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</si>
  <si>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</si>
  <si>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</si>
  <si>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</si>
  <si>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</si>
  <si>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</si>
  <si>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</si>
  <si>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</si>
  <si>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</si>
  <si>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</si>
  <si>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</si>
  <si>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</si>
  <si>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</si>
  <si>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</si>
  <si>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</si>
  <si>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</si>
  <si>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</si>
  <si>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</si>
  <si>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</si>
  <si>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</si>
  <si>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</si>
  <si>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</si>
  <si>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</si>
  <si>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</si>
  <si>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</si>
  <si>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</si>
  <si>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</si>
  <si>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</si>
  <si>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</si>
  <si>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</si>
  <si>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</si>
  <si>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</si>
  <si>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</si>
  <si>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</si>
  <si>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</si>
  <si>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</si>
  <si>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</si>
  <si>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</si>
  <si>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</si>
  <si>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</si>
  <si>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</si>
  <si>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</si>
  <si>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</si>
  <si>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</si>
  <si>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</si>
  <si>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</si>
  <si>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</si>
  <si>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</si>
  <si>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</si>
  <si>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</si>
  <si>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</si>
  <si>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</si>
  <si>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</si>
  <si>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</si>
  <si>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</si>
  <si>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</si>
  <si>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</si>
  <si>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</si>
  <si>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</si>
  <si>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</si>
  <si>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</si>
  <si>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</si>
  <si>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</si>
  <si>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</si>
  <si>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</si>
  <si>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</si>
  <si>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</si>
  <si>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</si>
  <si>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</si>
  <si>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</si>
  <si>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</si>
  <si>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</si>
  <si>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</si>
  <si>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</si>
  <si>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</si>
  <si>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</si>
  <si>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</si>
  <si>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</si>
  <si>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</si>
  <si>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</si>
  <si>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</si>
  <si>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</si>
  <si>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</si>
  <si>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</si>
  <si>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</si>
  <si>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</si>
  <si>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</si>
  <si>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</si>
  <si>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</si>
  <si>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</si>
  <si>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</si>
  <si>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</si>
  <si>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</si>
  <si>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</si>
  <si>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</si>
  <si>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</si>
  <si>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</si>
  <si>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</si>
  <si>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</si>
  <si>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</si>
  <si>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</si>
  <si>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</si>
  <si>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</si>
  <si>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</si>
  <si>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</si>
  <si>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</si>
  <si>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</si>
  <si>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</si>
  <si>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</si>
  <si>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</si>
  <si>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</si>
  <si>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</si>
  <si>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</si>
  <si>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</si>
  <si>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</si>
  <si>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</si>
  <si>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</si>
  <si>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</si>
  <si>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</si>
  <si>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</si>
  <si>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</si>
  <si>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</si>
  <si>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</si>
  <si>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</si>
  <si>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</si>
  <si>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</si>
  <si>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</si>
  <si>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</si>
  <si>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</si>
  <si>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</si>
  <si>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</si>
  <si>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</si>
  <si>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</si>
  <si>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</si>
  <si>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</si>
  <si>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</si>
  <si>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</si>
  <si>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</si>
  <si>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</si>
  <si>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</si>
  <si>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</si>
  <si>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</si>
  <si>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</si>
  <si>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</si>
  <si>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</si>
  <si>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</si>
  <si>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</si>
  <si>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</si>
  <si>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</si>
  <si>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</si>
  <si>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</si>
  <si>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</si>
  <si>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</si>
  <si>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</si>
  <si>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</si>
  <si>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</si>
  <si>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</si>
  <si>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</si>
  <si>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</si>
  <si>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</si>
  <si>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</si>
  <si>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</si>
  <si>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</si>
  <si>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</si>
  <si>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</si>
  <si>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</si>
  <si>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</si>
  <si>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</si>
  <si>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</si>
  <si>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</si>
  <si>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</si>
  <si>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</si>
  <si>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</si>
  <si>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</si>
  <si>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</si>
  <si>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</si>
  <si>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</si>
  <si>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</si>
  <si>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</si>
  <si>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</si>
  <si>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</si>
  <si>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</si>
  <si>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</si>
  <si>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</si>
  <si>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</si>
  <si>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</si>
  <si>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</si>
  <si>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</si>
  <si>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</si>
  <si>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</si>
  <si>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</si>
  <si>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</si>
  <si>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</si>
  <si>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</si>
  <si>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</si>
  <si>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</si>
  <si>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</si>
  <si>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</si>
  <si>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</si>
  <si>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</si>
  <si>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</si>
  <si>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</si>
  <si>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</si>
  <si>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</si>
  <si>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</si>
  <si>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</si>
  <si>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</si>
  <si>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</si>
  <si>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</si>
  <si>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</si>
  <si>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</si>
  <si>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</si>
  <si>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</si>
  <si>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</si>
  <si>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</si>
  <si>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</si>
  <si>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</si>
  <si>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</si>
  <si>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</si>
  <si>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</si>
  <si>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</si>
  <si>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</si>
  <si>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</si>
  <si>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</si>
  <si>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</si>
  <si>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</si>
  <si>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</si>
  <si>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</si>
  <si>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</si>
  <si>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</si>
  <si>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</si>
  <si>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</si>
  <si>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</si>
  <si>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</si>
  <si>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</si>
  <si>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</si>
  <si>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</si>
  <si>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</si>
  <si>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</si>
  <si>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</si>
  <si>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</si>
  <si>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</si>
  <si>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</si>
  <si>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</si>
  <si>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</si>
  <si>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</si>
  <si>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</si>
  <si>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</si>
  <si>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</si>
  <si>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</si>
  <si>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</si>
  <si>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</si>
  <si>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</si>
  <si>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</si>
  <si>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</si>
  <si>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</si>
  <si>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</si>
  <si>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</si>
  <si>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</si>
  <si>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</si>
  <si>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</si>
  <si>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</si>
  <si>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</si>
  <si>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</si>
  <si>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</si>
  <si>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</si>
  <si>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</si>
  <si>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</si>
  <si>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</si>
  <si>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</si>
  <si>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</si>
  <si>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</si>
  <si>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</si>
  <si>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</si>
  <si>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</si>
  <si>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</si>
  <si>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</si>
  <si>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</si>
  <si>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</si>
  <si>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</si>
  <si>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</si>
  <si>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</si>
  <si>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</si>
  <si>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</si>
  <si>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</si>
  <si>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</si>
  <si>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</si>
  <si>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</si>
  <si>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</si>
  <si>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</si>
  <si>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</si>
  <si>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</si>
  <si>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</si>
  <si>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</si>
  <si>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</si>
  <si>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</si>
  <si>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</si>
  <si>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</si>
  <si>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</si>
  <si>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</si>
  <si>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</si>
  <si>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</si>
  <si>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</si>
  <si>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</si>
  <si>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</si>
  <si>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</si>
  <si>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</si>
  <si>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</si>
  <si>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</si>
  <si>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</si>
  <si>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</si>
  <si>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</si>
  <si>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</si>
  <si>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</si>
  <si>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</si>
  <si>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</si>
  <si>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</si>
  <si>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</si>
  <si>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</si>
  <si>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</si>
  <si>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</si>
  <si>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</si>
  <si>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</si>
  <si>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</si>
  <si>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</si>
  <si>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</si>
  <si>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</si>
  <si>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</si>
  <si>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</si>
  <si>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</si>
  <si>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</si>
  <si>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</si>
  <si>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</si>
  <si>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</si>
  <si>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</si>
  <si>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</si>
  <si>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</si>
  <si>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</si>
  <si>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</si>
  <si>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</si>
  <si>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</si>
  <si>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</si>
  <si>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</si>
  <si>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</si>
  <si>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</si>
  <si>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</si>
  <si>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</si>
  <si>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</si>
  <si>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</si>
  <si>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</si>
  <si>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</si>
  <si>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</si>
  <si>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</si>
  <si>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</si>
  <si>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</si>
  <si>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</si>
  <si>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</si>
  <si>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</si>
  <si>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</si>
  <si>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</si>
  <si>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</si>
  <si>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</si>
  <si>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</si>
  <si>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</si>
  <si>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</si>
  <si>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</si>
  <si>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</si>
  <si>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</si>
  <si>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</si>
  <si>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</si>
  <si>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</si>
  <si>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</si>
  <si>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</si>
  <si>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</si>
  <si>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</si>
  <si>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</si>
  <si>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</si>
  <si>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</si>
  <si>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</si>
  <si>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</si>
  <si>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</si>
  <si>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</si>
  <si>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</si>
  <si>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</si>
  <si>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</si>
  <si>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</si>
  <si>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</si>
  <si>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</si>
  <si>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</si>
  <si>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</si>
  <si>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</si>
  <si>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</si>
  <si>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</si>
  <si>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</si>
  <si>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</si>
  <si>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</si>
  <si>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</si>
  <si>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</si>
  <si>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</si>
  <si>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</si>
  <si>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</si>
  <si>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</si>
  <si>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</si>
  <si>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</si>
  <si>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</si>
  <si>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</si>
  <si>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</si>
  <si>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</si>
  <si>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</si>
  <si>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</si>
  <si>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</si>
  <si>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</si>
  <si>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</si>
  <si>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</si>
  <si>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</si>
  <si>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</si>
  <si>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</si>
  <si>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</si>
  <si>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</si>
  <si>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</si>
  <si>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</si>
  <si>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</si>
  <si>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</si>
  <si>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</si>
  <si>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</si>
  <si>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</si>
  <si>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</si>
  <si>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</si>
  <si>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</si>
  <si>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</si>
  <si>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</si>
  <si>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</si>
  <si>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</si>
  <si>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</si>
  <si>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</si>
  <si>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</si>
  <si>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</si>
  <si>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</si>
  <si>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</si>
  <si>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</si>
  <si>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</si>
  <si>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</si>
  <si>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</si>
  <si>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</si>
  <si>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</si>
  <si>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</si>
  <si>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</si>
  <si>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</si>
  <si>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</si>
  <si>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</si>
  <si>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</si>
  <si>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</si>
  <si>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</si>
  <si>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</si>
  <si>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</si>
  <si>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</si>
  <si>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</si>
  <si>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</si>
  <si>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</si>
  <si>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</si>
  <si>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</si>
  <si>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</si>
  <si>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</si>
  <si>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</si>
  <si>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</si>
  <si>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</si>
  <si>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</si>
  <si>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</si>
  <si>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</si>
  <si>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</si>
  <si>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</si>
  <si>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</si>
  <si>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</si>
  <si>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</si>
  <si>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</si>
  <si>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</si>
  <si>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</si>
  <si>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</si>
  <si>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</si>
  <si>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</si>
  <si>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</si>
  <si>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</si>
  <si>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</si>
  <si>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</si>
  <si>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</si>
  <si>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</si>
  <si>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</si>
  <si>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</si>
  <si>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</si>
  <si>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</si>
  <si>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</si>
  <si>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</si>
  <si>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</si>
  <si>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</si>
  <si>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</si>
  <si>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</si>
  <si>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</si>
  <si>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</si>
  <si>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</si>
  <si>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</si>
  <si>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</si>
  <si>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</si>
  <si>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</si>
  <si>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</si>
  <si>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</si>
  <si>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</si>
  <si>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</si>
  <si>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</si>
  <si>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</si>
  <si>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</si>
  <si>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</si>
  <si>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</si>
  <si>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</si>
  <si>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</si>
  <si>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</si>
  <si>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</si>
  <si>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</si>
  <si>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</si>
  <si>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</si>
  <si>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</si>
  <si>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</si>
  <si>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</si>
  <si>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</si>
  <si>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</si>
  <si>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</si>
  <si>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</si>
  <si>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</si>
  <si>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</si>
  <si>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</si>
  <si>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</si>
  <si>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</si>
  <si>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</si>
  <si>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</si>
  <si>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</si>
  <si>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</si>
  <si>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</si>
  <si>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</si>
  <si>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</si>
  <si>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</si>
  <si>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</si>
  <si>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</si>
  <si>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</si>
  <si>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</si>
  <si>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</si>
  <si>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</si>
  <si>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</si>
  <si>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</si>
  <si>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</si>
  <si>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</si>
  <si>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</si>
  <si>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</si>
  <si>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</si>
  <si>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</si>
  <si>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</si>
  <si>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</si>
  <si>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</si>
  <si>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</si>
  <si>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</si>
  <si>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</si>
  <si>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</si>
  <si>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</si>
  <si>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</si>
  <si>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</si>
  <si>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</si>
  <si>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</si>
  <si>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</si>
  <si>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</si>
  <si>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</si>
  <si>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</si>
  <si>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</si>
  <si>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</si>
  <si>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</si>
  <si>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</si>
  <si>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</si>
  <si>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</si>
  <si>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</si>
  <si>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</si>
  <si>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</si>
  <si>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</si>
  <si>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</si>
  <si>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</si>
  <si>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</si>
  <si>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</si>
  <si>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</si>
  <si>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</si>
  <si>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</si>
  <si>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</si>
  <si>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</si>
  <si>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</si>
  <si>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</si>
  <si>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</si>
  <si>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</si>
  <si>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</si>
  <si>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</si>
  <si>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</si>
  <si>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</si>
  <si>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</si>
  <si>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</si>
  <si>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</si>
  <si>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</si>
  <si>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</si>
  <si>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</si>
  <si>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</si>
  <si>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</si>
  <si>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</si>
  <si>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</si>
  <si>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</si>
  <si>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</si>
  <si>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</si>
  <si>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</si>
  <si>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</si>
  <si>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</si>
  <si>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</si>
  <si>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</si>
  <si>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</si>
  <si>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</si>
  <si>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</si>
  <si>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</si>
  <si>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</si>
  <si>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</si>
  <si>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</si>
  <si>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</si>
  <si>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</si>
  <si>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</si>
  <si>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</si>
  <si>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</si>
  <si>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</si>
  <si>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</si>
  <si>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</si>
  <si>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</si>
  <si>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</si>
  <si>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</si>
  <si>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</si>
  <si>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</si>
  <si>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</si>
  <si>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</si>
  <si>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</si>
  <si>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</si>
  <si>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</si>
  <si>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</si>
  <si>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</si>
  <si>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</si>
  <si>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</si>
  <si>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</si>
  <si>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</si>
  <si>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</si>
  <si>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</si>
  <si>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</si>
  <si>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</si>
  <si>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</si>
  <si>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</si>
  <si>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</si>
  <si>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</si>
  <si>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</si>
  <si>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</si>
  <si>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</si>
  <si>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</si>
  <si>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</si>
  <si>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</si>
  <si>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</si>
  <si>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</si>
  <si>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</si>
  <si>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</si>
  <si>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</si>
  <si>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</si>
  <si>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</si>
  <si>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</si>
  <si>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</si>
  <si>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</si>
  <si>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</si>
  <si>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</si>
  <si>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</si>
  <si>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</si>
  <si>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</si>
  <si>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</si>
  <si>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</si>
  <si>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</si>
  <si>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</si>
  <si>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</si>
  <si>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</si>
  <si>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</si>
  <si>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</si>
  <si>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</si>
  <si>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</si>
  <si>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</si>
  <si>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</si>
  <si>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</si>
  <si>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</si>
  <si>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</si>
  <si>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</si>
  <si>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</si>
  <si>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</si>
  <si>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</si>
  <si>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</si>
  <si>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</si>
  <si>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</si>
  <si>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</si>
  <si>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</si>
  <si>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</si>
  <si>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</si>
  <si>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</si>
  <si>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</si>
  <si>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</si>
  <si>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</si>
  <si>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</si>
  <si>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</si>
  <si>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</si>
  <si>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</si>
  <si>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</si>
  <si>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</si>
  <si>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</si>
  <si>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</si>
  <si>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</si>
  <si>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</si>
  <si>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</si>
  <si>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</si>
  <si>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</si>
  <si>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</si>
  <si>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</si>
  <si>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</si>
  <si>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</si>
  <si>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</si>
  <si>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</si>
  <si>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</si>
  <si>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</si>
  <si>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</si>
  <si>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</si>
  <si>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</si>
  <si>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</si>
  <si>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</si>
  <si>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</si>
  <si>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</si>
  <si>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</si>
  <si>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</si>
  <si>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</si>
  <si>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</si>
  <si>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</si>
  <si>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</si>
  <si>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</si>
  <si>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</si>
  <si>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</si>
  <si>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</si>
  <si>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</si>
  <si>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</si>
  <si>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</si>
  <si>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</si>
  <si>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</si>
  <si>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</si>
  <si>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</si>
  <si>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</si>
  <si>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</si>
  <si>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</si>
  <si>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</si>
  <si>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</si>
  <si>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</si>
  <si>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</si>
  <si>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</si>
  <si>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</si>
  <si>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</si>
  <si>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</si>
  <si>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</si>
  <si>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</si>
  <si>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</si>
  <si>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</si>
  <si>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</si>
  <si>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</si>
  <si>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</si>
  <si>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</si>
  <si>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</si>
  <si>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</si>
  <si>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</si>
  <si>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</si>
  <si>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</si>
  <si>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</si>
  <si>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</si>
  <si>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</si>
  <si>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</si>
  <si>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</si>
  <si>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</si>
  <si>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</si>
  <si>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</si>
  <si>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</si>
  <si>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</si>
  <si>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</si>
  <si>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</si>
  <si>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</si>
  <si>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</si>
  <si>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</si>
  <si>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</si>
  <si>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</si>
  <si>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</si>
  <si>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</si>
  <si>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</si>
  <si>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</si>
  <si>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</si>
  <si>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</si>
  <si>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</si>
  <si>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</si>
  <si>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</si>
  <si>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</si>
  <si>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</si>
  <si>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</si>
  <si>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</si>
  <si>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</si>
  <si>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</si>
  <si>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</si>
  <si>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</si>
  <si>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</si>
  <si>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</si>
  <si>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</si>
  <si>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</si>
  <si>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</si>
  <si>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</si>
  <si>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</si>
  <si>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</si>
  <si>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</si>
  <si>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</si>
  <si>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</si>
  <si>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</si>
  <si>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</si>
  <si>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</si>
  <si>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</si>
  <si>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</si>
  <si>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</si>
  <si>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</si>
  <si>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</si>
  <si>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</si>
  <si>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</si>
  <si>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</si>
  <si>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</si>
  <si>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</si>
  <si>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</si>
  <si>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</si>
  <si>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</si>
  <si>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</si>
  <si>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</si>
  <si>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</si>
  <si>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</si>
  <si>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</si>
  <si>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</si>
  <si>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</si>
  <si>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</si>
  <si>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</si>
  <si>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</si>
  <si>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</si>
  <si>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</si>
  <si>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</si>
  <si>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</si>
  <si>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</si>
  <si>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</si>
  <si>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</si>
  <si>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</si>
  <si>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</si>
  <si>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</si>
  <si>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</si>
  <si>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</si>
  <si>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</si>
  <si>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</si>
  <si>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</si>
  <si>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</si>
  <si>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</si>
  <si>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</si>
  <si>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</si>
  <si>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</si>
  <si>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</si>
  <si>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</si>
  <si>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</si>
  <si>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</si>
  <si>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</si>
  <si>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</si>
  <si>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</si>
  <si>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</si>
  <si>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</si>
  <si>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</si>
  <si>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</si>
  <si>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</si>
  <si>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</si>
  <si>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</si>
  <si>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</si>
  <si>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</si>
  <si>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</si>
  <si>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</si>
  <si>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</si>
  <si>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</si>
  <si>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</si>
  <si>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</si>
  <si>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</si>
  <si>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</si>
  <si>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</si>
  <si>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</si>
  <si>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</si>
  <si>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</si>
  <si>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</si>
  <si>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</si>
  <si>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</si>
  <si>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</si>
  <si>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</si>
  <si>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</si>
  <si>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</si>
  <si>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</si>
  <si>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</si>
  <si>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</si>
  <si>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</si>
  <si>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</si>
  <si>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</si>
  <si>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</si>
  <si>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</si>
  <si>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</si>
  <si>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</si>
  <si>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</si>
  <si>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</si>
  <si>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</si>
  <si>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</si>
  <si>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</si>
  <si>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</si>
  <si>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</si>
  <si>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</si>
  <si>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</si>
  <si>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</si>
  <si>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</si>
  <si>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</si>
  <si>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</si>
  <si>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</si>
  <si>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</si>
  <si>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</si>
  <si>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</si>
  <si>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</si>
  <si>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</si>
  <si>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</si>
  <si>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</si>
  <si>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</si>
  <si>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</si>
  <si>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</si>
  <si>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</si>
  <si>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</si>
  <si>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</si>
  <si>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</si>
  <si>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</si>
  <si>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</si>
  <si>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</si>
  <si>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</si>
  <si>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</si>
  <si>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</si>
  <si>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</si>
  <si>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</si>
  <si>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</si>
  <si>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</si>
  <si>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</si>
  <si>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</si>
  <si>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</si>
  <si>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</si>
  <si>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</si>
  <si>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</si>
  <si>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</si>
  <si>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</si>
  <si>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</si>
  <si>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</si>
  <si>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</si>
  <si>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</si>
  <si>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</si>
  <si>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</si>
  <si>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</si>
  <si>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</si>
  <si>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</si>
  <si>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</si>
  <si>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</si>
  <si>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</si>
  <si>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</si>
  <si>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</si>
  <si>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</si>
  <si>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</si>
  <si>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</si>
  <si>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</si>
  <si>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</si>
  <si>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</si>
  <si>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</si>
  <si>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</si>
  <si>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</si>
  <si>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</si>
  <si>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</si>
  <si>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</si>
  <si>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</si>
  <si>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</si>
  <si>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</si>
  <si>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</si>
  <si>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</si>
  <si>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</si>
  <si>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</si>
  <si>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</si>
  <si>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</si>
  <si>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</si>
  <si>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</si>
  <si>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</si>
  <si>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</si>
  <si>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</si>
  <si>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</si>
  <si>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</si>
  <si>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</si>
  <si>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</si>
  <si>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</si>
  <si>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</si>
  <si>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</si>
  <si>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</si>
  <si>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</si>
  <si>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</si>
  <si>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</si>
  <si>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</si>
  <si>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</si>
  <si>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</si>
  <si>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</si>
  <si>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</si>
  <si>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</si>
  <si>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</si>
  <si>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</si>
  <si>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</si>
  <si>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</si>
  <si>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</si>
  <si>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</si>
  <si>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</si>
  <si>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</si>
  <si>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</si>
  <si>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</si>
  <si>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</si>
  <si>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</si>
  <si>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</si>
  <si>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</si>
  <si>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</si>
  <si>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</si>
  <si>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</si>
  <si>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</si>
  <si>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</si>
  <si>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</si>
  <si>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</si>
  <si>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</si>
  <si>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</si>
  <si>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</si>
  <si>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</si>
  <si>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</si>
  <si>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</si>
  <si>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</si>
  <si>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</si>
  <si>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</si>
  <si>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</si>
  <si>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</si>
  <si>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</si>
  <si>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</si>
  <si>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</si>
  <si>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</si>
  <si>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</si>
  <si>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</si>
  <si>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</si>
  <si>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</si>
  <si>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</si>
  <si>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</si>
  <si>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</si>
  <si>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</si>
  <si>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</si>
  <si>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</si>
  <si>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</si>
  <si>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</si>
  <si>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</si>
  <si>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</si>
  <si>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</si>
  <si>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</si>
  <si>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</si>
  <si>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</si>
  <si>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</si>
  <si>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</si>
  <si>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</si>
  <si>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</si>
  <si>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</si>
  <si>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</si>
  <si>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</si>
  <si>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</si>
  <si>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</si>
  <si>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</si>
  <si>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</si>
  <si>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</si>
  <si>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</si>
  <si>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</si>
  <si>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</si>
  <si>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</si>
  <si>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</si>
  <si>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</si>
  <si>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</si>
  <si>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</si>
  <si>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</si>
  <si>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</si>
  <si>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</si>
  <si>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</si>
  <si>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</si>
  <si>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</si>
  <si>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</si>
  <si>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</si>
  <si>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</si>
  <si>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</si>
  <si>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</si>
  <si>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</si>
  <si>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</si>
  <si>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</si>
  <si>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</si>
  <si>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</si>
  <si>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</si>
  <si>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</si>
  <si>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</si>
  <si>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</si>
  <si>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</si>
  <si>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</si>
  <si>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</si>
  <si>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</si>
  <si>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</si>
  <si>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</si>
  <si>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</si>
  <si>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</si>
  <si>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</si>
  <si>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</si>
  <si>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</si>
  <si>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</si>
  <si>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</si>
  <si>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</si>
  <si>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</si>
  <si>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</si>
  <si>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</si>
  <si>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</si>
  <si>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</si>
  <si>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</si>
  <si>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</si>
  <si>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</si>
  <si>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</si>
  <si>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</si>
  <si>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</si>
  <si>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</si>
  <si>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</si>
  <si>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</si>
  <si>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</si>
  <si>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</si>
  <si>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</si>
  <si>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</si>
  <si>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</si>
  <si>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</si>
  <si>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</si>
  <si>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</si>
  <si>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</si>
  <si>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</si>
  <si>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</si>
  <si>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</si>
  <si>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</si>
  <si>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</si>
  <si>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</si>
  <si>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</si>
  <si>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</si>
  <si>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</si>
  <si>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</si>
  <si>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</si>
  <si>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</si>
  <si>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</si>
  <si>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</si>
  <si>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</si>
  <si>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</si>
  <si>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</si>
  <si>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</si>
  <si>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</si>
  <si>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</si>
  <si>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</si>
  <si>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</si>
  <si>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</si>
  <si>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</si>
  <si>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</si>
  <si>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</si>
  <si>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</si>
  <si>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</si>
  <si>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</si>
  <si>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</si>
  <si>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</si>
  <si>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</si>
  <si>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</si>
  <si>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</si>
  <si>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</si>
  <si>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</si>
  <si>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</si>
  <si>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</si>
  <si>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</si>
  <si>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</si>
  <si>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</si>
  <si>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</si>
  <si>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</si>
  <si>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</si>
  <si>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</si>
  <si>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</si>
  <si>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</si>
  <si>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</si>
  <si>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</si>
  <si>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</si>
  <si>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</si>
  <si>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</si>
  <si>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</si>
  <si>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</si>
  <si>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</si>
  <si>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</si>
  <si>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</si>
  <si>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</si>
  <si>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</si>
  <si>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</si>
  <si>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</si>
  <si>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</si>
  <si>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</si>
  <si>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</si>
  <si>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</si>
  <si>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</si>
  <si>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</si>
  <si>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</si>
  <si>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</si>
  <si>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</si>
  <si>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</si>
  <si>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</si>
  <si>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</si>
  <si>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</si>
  <si>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</si>
  <si>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</si>
  <si>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</si>
  <si>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</si>
  <si>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</si>
  <si>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</si>
  <si>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</si>
  <si>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</si>
  <si>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</si>
  <si>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</si>
  <si>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</si>
  <si>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</si>
  <si>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</si>
  <si>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</si>
  <si>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</si>
  <si>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</si>
  <si>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</si>
  <si>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</si>
  <si>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</si>
  <si>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</si>
  <si>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</si>
  <si>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</si>
  <si>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</si>
  <si>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</si>
  <si>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</si>
  <si>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</si>
  <si>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</si>
  <si>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</si>
  <si>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</si>
  <si>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</si>
  <si>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</si>
  <si>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</si>
  <si>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</si>
  <si>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</si>
  <si>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</si>
  <si>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</si>
  <si>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</si>
  <si>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</si>
  <si>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</si>
  <si>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</si>
  <si>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</si>
  <si>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</si>
  <si>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</si>
  <si>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</si>
  <si>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</si>
  <si>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</si>
  <si>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</si>
  <si>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</si>
  <si>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</si>
  <si>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</si>
  <si>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</si>
  <si>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</si>
  <si>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</si>
  <si>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</si>
  <si>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</si>
  <si>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</si>
  <si>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</si>
  <si>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</si>
  <si>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</si>
  <si>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</si>
  <si>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</si>
  <si>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</si>
  <si>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</si>
  <si>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</si>
  <si>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</si>
  <si>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</si>
  <si>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</si>
  <si>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</si>
  <si>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</si>
  <si>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</si>
  <si>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</si>
  <si>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</si>
  <si>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</si>
  <si>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</si>
  <si>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</si>
  <si>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</si>
  <si>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</si>
  <si>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</si>
  <si>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</si>
  <si>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</si>
  <si>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</si>
  <si>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</si>
  <si>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</si>
  <si>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</si>
  <si>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</si>
  <si>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</si>
  <si>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</si>
  <si>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</si>
  <si>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</si>
  <si>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</si>
  <si>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</si>
  <si>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</si>
  <si>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</si>
  <si>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</si>
  <si>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</si>
  <si>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</si>
  <si>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</si>
  <si>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</si>
  <si>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</si>
  <si>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</si>
  <si>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</si>
  <si>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</si>
  <si>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</si>
  <si>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</si>
  <si>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</si>
  <si>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</si>
  <si>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</si>
  <si>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</si>
  <si>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</si>
  <si>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</si>
  <si>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</si>
  <si>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</si>
  <si>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</si>
  <si>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</si>
  <si>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</si>
  <si>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</si>
  <si>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</si>
  <si>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</si>
  <si>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</si>
  <si>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</si>
  <si>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</si>
  <si>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</si>
  <si>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</si>
  <si>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</si>
  <si>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</si>
  <si>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</si>
  <si>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</si>
  <si>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</si>
  <si>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</si>
  <si>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</si>
  <si>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</si>
  <si>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</si>
  <si>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</si>
  <si>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</si>
  <si>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</si>
  <si>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</si>
  <si>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</si>
  <si>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</si>
  <si>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</si>
  <si>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</si>
  <si>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</si>
  <si>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</si>
  <si>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</si>
  <si>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</si>
  <si>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</si>
  <si>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</si>
  <si>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</si>
  <si>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</si>
  <si>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</si>
  <si>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</si>
  <si>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</si>
  <si>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</si>
  <si>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</si>
  <si>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</si>
  <si>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</si>
  <si>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</si>
  <si>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</si>
  <si>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</si>
  <si>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</si>
  <si>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</si>
  <si>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</si>
  <si>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</si>
  <si>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</si>
  <si>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</si>
  <si>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</si>
  <si>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</si>
  <si>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</si>
  <si>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</si>
  <si>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</si>
  <si>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</si>
  <si>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</si>
  <si>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</si>
  <si>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</si>
  <si>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</si>
  <si>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</si>
  <si>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</si>
  <si>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</si>
  <si>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</si>
  <si>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</si>
  <si>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</si>
  <si>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</si>
  <si>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</si>
  <si>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</si>
  <si>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</si>
  <si>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</si>
  <si>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</si>
  <si>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</si>
  <si>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</si>
  <si>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</si>
  <si>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</si>
  <si>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</si>
  <si>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</si>
  <si>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</si>
  <si>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</si>
  <si>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</si>
  <si>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</si>
  <si>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</si>
  <si>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</si>
  <si>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</si>
  <si>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</si>
  <si>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</si>
  <si>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</si>
  <si>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</si>
  <si>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</si>
  <si>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</si>
  <si>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</si>
  <si>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</si>
  <si>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</si>
  <si>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</si>
  <si>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</si>
  <si>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</si>
  <si>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</si>
  <si>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</si>
  <si>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</si>
  <si>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</si>
  <si>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</si>
  <si>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</si>
  <si>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</si>
  <si>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</si>
  <si>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</si>
  <si>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</si>
  <si>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</si>
  <si>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</si>
  <si>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</si>
  <si>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</si>
  <si>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</si>
  <si>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</si>
  <si>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</si>
  <si>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</si>
  <si>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</si>
  <si>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</si>
  <si>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</si>
  <si>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</si>
  <si>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</si>
  <si>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</si>
  <si>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</si>
  <si>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</si>
  <si>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</si>
  <si>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</si>
  <si>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</si>
  <si>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</si>
  <si>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</si>
  <si>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</si>
  <si>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</si>
  <si>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</si>
  <si>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</si>
  <si>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</si>
  <si>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</si>
  <si>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</si>
  <si>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</si>
  <si>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</si>
  <si>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</si>
  <si>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</si>
  <si>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</si>
  <si>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</si>
  <si>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</si>
  <si>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</si>
  <si>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</si>
  <si>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</si>
  <si>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</si>
  <si>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</si>
  <si>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</si>
  <si>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</si>
  <si>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</si>
  <si>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</si>
  <si>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</si>
  <si>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</si>
  <si>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</si>
  <si>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</si>
  <si>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</si>
  <si>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</si>
  <si>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</si>
  <si>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</si>
  <si>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</si>
  <si>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</si>
  <si>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</si>
  <si>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</si>
  <si>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</si>
  <si>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</si>
  <si>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</si>
  <si>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</si>
  <si>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</si>
  <si>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</si>
  <si>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</si>
  <si>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</si>
  <si>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</si>
  <si>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</si>
  <si>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</si>
  <si>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</si>
  <si>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</si>
  <si>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</si>
  <si>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</si>
  <si>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</si>
  <si>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</si>
  <si>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</si>
  <si>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</si>
  <si>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</si>
  <si>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</si>
  <si>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</si>
  <si>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</si>
  <si>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</si>
  <si>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</si>
  <si>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</si>
  <si>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</si>
  <si>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</si>
  <si>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</si>
  <si>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</si>
  <si>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</si>
  <si>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</si>
  <si>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</si>
  <si>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</si>
  <si>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</si>
  <si>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</si>
  <si>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</si>
  <si>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</si>
  <si>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</si>
  <si>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</si>
  <si>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</si>
  <si>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</si>
  <si>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</si>
  <si>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</si>
  <si>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</si>
  <si>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</si>
  <si>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</si>
  <si>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</si>
  <si>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</si>
  <si>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</si>
  <si>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</si>
  <si>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</si>
  <si>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</si>
  <si>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</si>
  <si>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</si>
  <si>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</si>
  <si>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</si>
  <si>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</si>
  <si>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</si>
  <si>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</si>
  <si>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</si>
  <si>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</si>
  <si>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</si>
  <si>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</si>
  <si>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</si>
  <si>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</si>
  <si>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</si>
  <si>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</si>
  <si>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</si>
  <si>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</si>
  <si>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</si>
  <si>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</si>
  <si>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</si>
  <si>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</si>
  <si>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</si>
  <si>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</si>
  <si>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</si>
  <si>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</si>
  <si>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</si>
  <si>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</si>
  <si>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</si>
  <si>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</si>
  <si>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</si>
  <si>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</si>
  <si>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</si>
  <si>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</si>
  <si>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</si>
  <si>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</si>
  <si>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</si>
  <si>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</si>
  <si>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</si>
  <si>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</si>
  <si>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</si>
  <si>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</si>
  <si>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</si>
  <si>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</si>
  <si>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</si>
  <si>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</si>
  <si>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</si>
  <si>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</si>
  <si>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</si>
  <si>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</si>
  <si>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</si>
  <si>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</si>
  <si>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</si>
  <si>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</si>
  <si>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</si>
  <si>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</si>
  <si>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</si>
  <si>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</si>
  <si>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</si>
  <si>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</si>
  <si>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</si>
  <si>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</si>
  <si>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</si>
  <si>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</si>
  <si>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</si>
  <si>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</si>
  <si>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</si>
  <si>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</si>
  <si>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</si>
  <si>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</si>
  <si>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</si>
  <si>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</si>
  <si>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</si>
  <si>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</si>
  <si>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</si>
  <si>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</si>
  <si>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</si>
  <si>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</si>
  <si>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</si>
  <si>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</si>
  <si>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</si>
  <si>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</si>
  <si>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</si>
  <si>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</si>
  <si>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</si>
  <si>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</si>
  <si>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</si>
  <si>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</si>
  <si>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</si>
  <si>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</si>
  <si>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</si>
  <si>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</si>
  <si>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</si>
  <si>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</si>
  <si>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</si>
  <si>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</si>
  <si>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</si>
  <si>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</si>
  <si>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</si>
  <si>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</si>
  <si>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</si>
  <si>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</si>
  <si>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</si>
  <si>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</si>
  <si>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</si>
  <si>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</si>
  <si>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</si>
  <si>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</si>
  <si>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</si>
  <si>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</si>
  <si>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</si>
  <si>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</si>
  <si>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</si>
  <si>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</si>
  <si>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</si>
  <si>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</si>
  <si>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</si>
  <si>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</si>
  <si>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</si>
  <si>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</si>
  <si>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</si>
  <si>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</si>
  <si>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</si>
  <si>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</si>
  <si>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</si>
  <si>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</si>
  <si>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</si>
  <si>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</si>
  <si>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</si>
  <si>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</si>
  <si>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</si>
  <si>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</si>
  <si>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</si>
  <si>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</si>
  <si>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</si>
  <si>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</si>
  <si>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</si>
  <si>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</si>
  <si>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</si>
  <si>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</si>
  <si>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</si>
  <si>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</si>
  <si>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</si>
  <si>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</si>
  <si>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</si>
  <si>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</si>
  <si>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</si>
  <si>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</si>
  <si>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</si>
  <si>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</si>
  <si>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</si>
  <si>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</si>
  <si>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</si>
  <si>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</si>
  <si>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</si>
  <si>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</si>
  <si>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</si>
  <si>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</si>
  <si>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</si>
  <si>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</si>
  <si>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</si>
  <si>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</si>
  <si>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</si>
  <si>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</si>
  <si>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</si>
  <si>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</si>
  <si>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</si>
  <si>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</si>
  <si>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</si>
  <si>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</si>
  <si>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</si>
  <si>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</si>
  <si>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</si>
  <si>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</si>
  <si>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</si>
  <si>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</si>
  <si>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</si>
  <si>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</si>
  <si>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</si>
  <si>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</si>
  <si>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</si>
  <si>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</si>
  <si>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</si>
  <si>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</si>
  <si>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</si>
  <si>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</si>
  <si>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</si>
  <si>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</si>
  <si>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</si>
  <si>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</si>
  <si>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</si>
  <si>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</si>
  <si>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</si>
  <si>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</si>
  <si>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</si>
  <si>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</si>
  <si>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</si>
  <si>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</si>
  <si>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</si>
  <si>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</si>
  <si>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</si>
  <si>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</si>
  <si>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</si>
  <si>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</si>
  <si>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</si>
  <si>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</si>
  <si>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</si>
  <si>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</si>
  <si>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</si>
  <si>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</si>
  <si>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</si>
  <si>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</si>
  <si>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</si>
  <si>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</si>
  <si>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</si>
  <si>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</si>
  <si>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</si>
  <si>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</si>
  <si>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</si>
  <si>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</si>
  <si>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</si>
  <si>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</si>
  <si>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</si>
  <si>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</si>
  <si>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</si>
  <si>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</si>
  <si>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</si>
  <si>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</si>
  <si>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</si>
  <si>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</si>
  <si>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</si>
  <si>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</si>
  <si>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</si>
  <si>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</si>
  <si>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</si>
  <si>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</si>
  <si>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</si>
  <si>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</si>
  <si>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</si>
  <si>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</si>
  <si>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</si>
  <si>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</si>
  <si>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</si>
  <si>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</si>
  <si>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</si>
  <si>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</si>
  <si>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</si>
  <si>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</si>
  <si>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</si>
  <si>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</si>
  <si>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</si>
  <si>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</si>
  <si>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</si>
  <si>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</si>
  <si>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</si>
  <si>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</si>
  <si>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</si>
  <si>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</si>
  <si>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</si>
  <si>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</si>
  <si>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</si>
  <si>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</si>
  <si>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</si>
  <si>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</si>
  <si>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</si>
  <si>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</si>
  <si>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</si>
  <si>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</si>
  <si>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</si>
  <si>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</si>
  <si>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</si>
  <si>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</si>
  <si>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</si>
  <si>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</si>
  <si>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</si>
  <si>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</si>
  <si>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</si>
  <si>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</si>
  <si>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</si>
  <si>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</si>
  <si>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</si>
  <si>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</si>
  <si>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</si>
  <si>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</si>
  <si>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</si>
  <si>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</si>
  <si>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</si>
  <si>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</si>
  <si>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</si>
  <si>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</si>
  <si>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</si>
  <si>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</si>
  <si>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</si>
  <si>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</si>
  <si>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</si>
  <si>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</si>
  <si>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</si>
  <si>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</si>
  <si>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</si>
  <si>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</si>
  <si>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</si>
  <si>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</si>
  <si>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</si>
  <si>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</si>
  <si>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</si>
  <si>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</si>
  <si>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</si>
  <si>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</si>
  <si>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</si>
  <si>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</si>
  <si>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</si>
  <si>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</si>
  <si>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</si>
  <si>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</si>
  <si>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</si>
  <si>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</si>
  <si>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</si>
  <si>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</si>
  <si>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</si>
  <si>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</si>
  <si>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</si>
  <si>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</si>
  <si>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</si>
  <si>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</si>
  <si>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</si>
  <si>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</si>
  <si>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</si>
  <si>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</si>
  <si>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</si>
  <si>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</si>
  <si>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</si>
  <si>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</si>
  <si>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</si>
  <si>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</si>
  <si>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</si>
  <si>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</si>
  <si>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</si>
  <si>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</si>
  <si>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</si>
  <si>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</si>
  <si>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</si>
  <si>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</si>
  <si>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</si>
  <si>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</si>
  <si>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</si>
  <si>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</si>
  <si>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</si>
  <si>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</si>
  <si>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</si>
  <si>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</si>
  <si>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</si>
  <si>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</si>
  <si>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</si>
  <si>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</si>
  <si>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</si>
  <si>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</si>
  <si>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</si>
  <si>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</si>
  <si>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</si>
  <si>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</si>
  <si>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</si>
  <si>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</si>
  <si>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</si>
  <si>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</si>
  <si>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</si>
  <si>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</si>
  <si>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</si>
  <si>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</si>
  <si>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</si>
  <si>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</si>
  <si>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</si>
  <si>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</si>
  <si>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</si>
  <si>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</si>
  <si>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</si>
  <si>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</si>
  <si>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</si>
  <si>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</si>
  <si>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</si>
  <si>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</si>
  <si>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</si>
  <si>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</si>
  <si>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</si>
  <si>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</si>
  <si>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</si>
  <si>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</si>
  <si>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</si>
  <si>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</si>
  <si>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</si>
  <si>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</si>
  <si>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</si>
  <si>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</si>
  <si>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</si>
  <si>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</si>
  <si>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</si>
  <si>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</si>
  <si>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</si>
  <si>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</si>
  <si>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</si>
  <si>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</si>
  <si>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</si>
  <si>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</si>
  <si>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</si>
  <si>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</si>
  <si>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</si>
  <si>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</si>
  <si>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</si>
  <si>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</si>
  <si>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</si>
  <si>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</si>
  <si>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</si>
  <si>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</si>
  <si>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</si>
  <si>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</si>
  <si>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</si>
  <si>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</si>
  <si>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</si>
  <si>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</si>
  <si>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</si>
  <si>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</si>
  <si>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</si>
  <si>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</si>
  <si>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</si>
  <si>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</si>
  <si>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</si>
  <si>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</si>
  <si>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</si>
  <si>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</si>
  <si>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</si>
  <si>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</si>
  <si>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</si>
  <si>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</si>
  <si>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</si>
  <si>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</si>
  <si>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</si>
  <si>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</si>
  <si>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</si>
  <si>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</si>
  <si>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</si>
  <si>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</si>
  <si>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</si>
  <si>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</si>
  <si>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</si>
  <si>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</si>
  <si>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</si>
  <si>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</si>
  <si>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</si>
  <si>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</si>
  <si>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</si>
  <si>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</si>
  <si>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</si>
  <si>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</si>
  <si>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</si>
  <si>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</si>
  <si>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</si>
  <si>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</si>
  <si>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</si>
  <si>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</si>
  <si>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</si>
  <si>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</si>
  <si>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</si>
  <si>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</si>
  <si>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</si>
  <si>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</si>
  <si>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</si>
  <si>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</si>
  <si>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</si>
  <si>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</si>
  <si>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</si>
  <si>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</si>
  <si>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</si>
  <si>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</si>
  <si>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</si>
  <si>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</si>
  <si>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</si>
  <si>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</si>
  <si>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</si>
  <si>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</si>
  <si>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</si>
  <si>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</si>
  <si>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</si>
  <si>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</si>
  <si>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</si>
  <si>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</si>
  <si>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</si>
  <si>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</si>
  <si>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</si>
  <si>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</si>
  <si>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</si>
  <si>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</si>
  <si>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</si>
  <si>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</si>
  <si>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</si>
  <si>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</si>
  <si>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</si>
  <si>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</si>
  <si>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</si>
  <si>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</si>
  <si>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</si>
  <si>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</si>
  <si>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</si>
  <si>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</si>
  <si>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</si>
  <si>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</si>
  <si>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</si>
  <si>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</si>
  <si>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</si>
  <si>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</si>
  <si>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</si>
  <si>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</si>
  <si>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</si>
  <si>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</si>
  <si>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</si>
  <si>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</si>
  <si>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</si>
  <si>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</si>
  <si>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</si>
  <si>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</si>
  <si>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</si>
  <si>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</si>
  <si>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</si>
  <si>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</si>
  <si>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</si>
  <si>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</si>
  <si>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</si>
  <si>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</si>
  <si>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</si>
  <si>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</si>
  <si>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</si>
  <si>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</si>
  <si>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</si>
  <si>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</si>
  <si>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</si>
  <si>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</si>
  <si>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</si>
  <si>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</si>
  <si>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</si>
  <si>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</si>
  <si>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</si>
  <si>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</si>
  <si>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</si>
  <si>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</si>
  <si>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</si>
  <si>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</si>
  <si>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</si>
  <si>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</si>
  <si>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</si>
  <si>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</si>
  <si>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</si>
  <si>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</si>
  <si>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</si>
  <si>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</si>
  <si>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</si>
  <si>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</si>
  <si>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</si>
  <si>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</si>
  <si>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</si>
  <si>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</si>
  <si>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</si>
  <si>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</si>
  <si>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</si>
  <si>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</si>
  <si>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</si>
  <si>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</si>
  <si>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</si>
  <si>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</si>
  <si>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</si>
  <si>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</si>
  <si>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</si>
  <si>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</si>
  <si>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</si>
  <si>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</si>
  <si>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</si>
  <si>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</si>
  <si>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</si>
  <si>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</si>
  <si>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</si>
  <si>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</si>
  <si>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</si>
  <si>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</si>
  <si>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</si>
  <si>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</si>
  <si>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</si>
  <si>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</si>
  <si>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</si>
  <si>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</si>
  <si>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</si>
  <si>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</si>
  <si>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</si>
  <si>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</si>
  <si>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</si>
  <si>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</si>
  <si>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</si>
  <si>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</si>
  <si>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</si>
  <si>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</si>
  <si>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</si>
  <si>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</si>
  <si>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</si>
  <si>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</si>
  <si>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</si>
  <si>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</si>
  <si>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</si>
  <si>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</si>
  <si>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</si>
  <si>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</si>
  <si>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</si>
  <si>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</si>
  <si>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</si>
  <si>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</si>
  <si>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</si>
  <si>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</si>
  <si>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</si>
  <si>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</si>
  <si>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</si>
  <si>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</si>
  <si>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</si>
  <si>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</si>
  <si>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</si>
  <si>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</si>
  <si>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</si>
  <si>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</si>
  <si>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</si>
  <si>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</si>
  <si>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</si>
  <si>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</si>
  <si>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</si>
  <si>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</si>
  <si>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</si>
  <si>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</si>
  <si>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</si>
  <si>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</si>
  <si>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</si>
  <si>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</si>
  <si>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</si>
  <si>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</si>
  <si>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</si>
  <si>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</si>
  <si>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</si>
  <si>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</si>
  <si>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</si>
  <si>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</si>
  <si>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</si>
  <si>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</si>
  <si>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</si>
  <si>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</si>
  <si>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</si>
  <si>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</si>
  <si>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</si>
  <si>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</si>
  <si>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</si>
  <si>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</si>
  <si>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</si>
  <si>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</si>
  <si>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</si>
  <si>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</si>
  <si>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</si>
  <si>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</si>
  <si>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</si>
  <si>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</si>
  <si>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</si>
  <si>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</si>
  <si>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</si>
  <si>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</si>
  <si>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</si>
  <si>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</si>
  <si>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</si>
  <si>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</si>
  <si>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</si>
  <si>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</si>
  <si>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</si>
  <si>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</si>
  <si>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</si>
  <si>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</si>
  <si>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</si>
  <si>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</si>
  <si>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</si>
  <si>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</si>
  <si>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</si>
  <si>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</si>
  <si>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</si>
  <si>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</si>
  <si>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</si>
  <si>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</si>
  <si>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</si>
  <si>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</si>
  <si>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</si>
  <si>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</si>
  <si>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</si>
  <si>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</si>
  <si>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</si>
  <si>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</si>
  <si>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</si>
  <si>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</si>
  <si>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</si>
  <si>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</si>
  <si>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</si>
  <si>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</si>
  <si>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</si>
  <si>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</si>
  <si>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</si>
  <si>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</si>
  <si>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</si>
  <si>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</si>
  <si>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</si>
  <si>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</si>
  <si>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</si>
  <si>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</si>
  <si>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</si>
  <si>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</si>
  <si>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</si>
  <si>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</si>
  <si>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</si>
  <si>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</si>
  <si>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</si>
  <si>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</si>
  <si>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</si>
  <si>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</si>
  <si>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</si>
  <si>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</si>
  <si>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</si>
  <si>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</si>
  <si>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</si>
  <si>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</si>
  <si>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</si>
  <si>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</si>
  <si>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</si>
  <si>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</si>
  <si>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</si>
  <si>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</si>
  <si>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</si>
  <si>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</si>
  <si>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</si>
  <si>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</si>
  <si>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</si>
  <si>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</si>
  <si>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</si>
  <si>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</si>
  <si>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</si>
  <si>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</si>
  <si>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</si>
  <si>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</si>
  <si>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</si>
  <si>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</si>
  <si>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</si>
  <si>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</si>
  <si>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</si>
  <si>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</si>
  <si>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</si>
  <si>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</si>
  <si>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</si>
  <si>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</si>
  <si>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</si>
  <si>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</si>
  <si>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</si>
  <si>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</si>
  <si>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</si>
  <si>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</si>
  <si>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</si>
  <si>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</si>
  <si>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</si>
  <si>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</si>
  <si>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</si>
  <si>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</si>
  <si>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</si>
  <si>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</si>
  <si>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</si>
  <si>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</si>
  <si>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</si>
  <si>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</si>
  <si>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</si>
  <si>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</si>
  <si>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</si>
  <si>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</si>
  <si>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</si>
  <si>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</si>
  <si>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</si>
  <si>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</si>
  <si>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</si>
  <si>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</si>
  <si>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</si>
  <si>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</si>
  <si>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</si>
  <si>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</si>
  <si>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</si>
  <si>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</si>
  <si>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</si>
  <si>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</si>
  <si>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</si>
  <si>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</si>
  <si>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</si>
  <si>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</si>
  <si>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</si>
  <si>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</si>
  <si>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</si>
  <si>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</si>
  <si>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</si>
  <si>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</si>
  <si>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</si>
  <si>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</si>
  <si>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</si>
  <si>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</si>
  <si>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</si>
  <si>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</si>
  <si>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</si>
  <si>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</si>
  <si>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</si>
  <si>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</si>
  <si>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</si>
  <si>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</si>
  <si>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</si>
  <si>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</si>
  <si>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</si>
  <si>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</si>
  <si>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</si>
  <si>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</si>
  <si>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</si>
  <si>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</si>
  <si>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</si>
  <si>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</si>
  <si>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</si>
  <si>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</si>
  <si>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</si>
  <si>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</si>
  <si>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</si>
  <si>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</si>
  <si>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</si>
  <si>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</si>
  <si>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</si>
  <si>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</si>
  <si>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</si>
  <si>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</si>
  <si>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</si>
  <si>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</si>
  <si>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</si>
  <si>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</si>
  <si>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</si>
  <si>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</si>
  <si>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</si>
  <si>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</si>
  <si>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</si>
  <si>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</si>
  <si>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</si>
  <si>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</si>
  <si>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</si>
  <si>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</si>
  <si>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</si>
  <si>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</si>
  <si>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</si>
  <si>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</si>
  <si>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</si>
  <si>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</si>
  <si>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</si>
  <si>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</si>
  <si>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</si>
  <si>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</si>
  <si>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</si>
  <si>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</si>
  <si>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</si>
  <si>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</si>
  <si>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</si>
  <si>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</si>
  <si>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</si>
  <si>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</si>
  <si>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</si>
  <si>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</si>
  <si>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</si>
  <si>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</si>
  <si>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</si>
  <si>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</si>
  <si>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</si>
  <si>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</si>
  <si>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</si>
  <si>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</si>
  <si>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</si>
  <si>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</si>
  <si>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</si>
  <si>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</si>
  <si>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</si>
  <si>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</si>
  <si>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</si>
  <si>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</si>
  <si>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</si>
  <si>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</si>
  <si>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</si>
  <si>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</si>
  <si>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</si>
  <si>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</si>
  <si>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</si>
  <si>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</si>
  <si>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</si>
  <si>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</si>
  <si>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</si>
  <si>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</si>
  <si>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</si>
  <si>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</si>
  <si>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</si>
  <si>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</si>
  <si>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</si>
  <si>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</si>
  <si>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</si>
  <si>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</si>
  <si>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</si>
  <si>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</si>
  <si>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</si>
  <si>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</si>
  <si>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</si>
  <si>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</si>
  <si>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</si>
  <si>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</si>
  <si>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</si>
  <si>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</si>
  <si>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</si>
  <si>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</si>
  <si>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</si>
  <si>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</si>
  <si>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</si>
  <si>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</si>
  <si>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</si>
  <si>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</si>
  <si>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</si>
  <si>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</si>
  <si>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</si>
  <si>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</si>
  <si>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</si>
  <si>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</si>
  <si>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</si>
  <si>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</si>
  <si>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</si>
  <si>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</si>
  <si>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</si>
  <si>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</si>
  <si>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</si>
  <si>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</si>
  <si>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</si>
  <si>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</si>
  <si>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</si>
  <si>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</si>
  <si>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</si>
  <si>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</si>
  <si>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</si>
  <si>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</si>
  <si>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</si>
  <si>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</si>
  <si>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</si>
  <si>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</si>
  <si>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</si>
  <si>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</si>
  <si>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</si>
  <si>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</si>
  <si>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</si>
  <si>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</si>
  <si>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</si>
  <si>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</si>
  <si>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</si>
  <si>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</si>
  <si>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</si>
  <si>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</si>
  <si>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</si>
  <si>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</si>
  <si>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</si>
  <si>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</si>
  <si>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</si>
  <si>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</si>
  <si>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</si>
  <si>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</si>
  <si>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</si>
  <si>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</si>
  <si>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</si>
  <si>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</si>
  <si>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</si>
  <si>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</si>
  <si>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</si>
  <si>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</si>
  <si>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</si>
  <si>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</si>
  <si>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</si>
  <si>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</si>
  <si>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</si>
  <si>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</si>
  <si>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</si>
  <si>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</si>
  <si>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</si>
  <si>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</si>
  <si>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</si>
  <si>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</si>
  <si>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</si>
  <si>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</si>
  <si>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</si>
  <si>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</si>
  <si>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</si>
  <si>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</si>
  <si>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</si>
  <si>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</si>
  <si>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</si>
  <si>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</si>
  <si>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</si>
  <si>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</si>
  <si>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</si>
  <si>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</si>
  <si>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</si>
  <si>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</si>
  <si>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</si>
  <si>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</si>
  <si>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</si>
  <si>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</si>
  <si>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</si>
  <si>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</si>
  <si>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</si>
  <si>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</si>
  <si>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</si>
  <si>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</si>
  <si>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</si>
  <si>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</si>
  <si>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</si>
  <si>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</si>
  <si>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</si>
  <si>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</si>
  <si>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</si>
  <si>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</si>
  <si>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</si>
  <si>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</si>
  <si>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</si>
  <si>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</si>
  <si>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</si>
  <si>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</si>
  <si>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</si>
  <si>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</si>
  <si>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</si>
  <si>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</si>
  <si>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</si>
  <si>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</si>
  <si>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</si>
  <si>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</si>
  <si>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</si>
  <si>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</si>
  <si>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</si>
  <si>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</si>
  <si>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</si>
  <si>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</si>
  <si>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</si>
  <si>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</si>
  <si>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</si>
  <si>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</si>
  <si>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</si>
  <si>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</si>
  <si>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</si>
  <si>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</si>
  <si>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</si>
  <si>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</si>
  <si>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</si>
  <si>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</si>
  <si>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</si>
  <si>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</si>
  <si>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</si>
  <si>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</si>
  <si>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</si>
  <si>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</si>
  <si>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</si>
  <si>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</si>
  <si>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</si>
  <si>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</si>
  <si>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</si>
  <si>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</si>
  <si>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</si>
  <si>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</si>
  <si>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</si>
  <si>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</si>
  <si>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</si>
  <si>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</si>
  <si>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</si>
  <si>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</si>
  <si>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</si>
  <si>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</si>
  <si>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</si>
  <si>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</si>
  <si>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</si>
  <si>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</si>
  <si>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</si>
  <si>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</si>
  <si>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</si>
  <si>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</si>
  <si>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</si>
  <si>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</si>
  <si>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</si>
  <si>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</si>
  <si>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</si>
  <si>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</si>
  <si>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</si>
  <si>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</si>
  <si>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</si>
  <si>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</si>
  <si>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</si>
  <si>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</si>
  <si>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</si>
  <si>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</si>
  <si>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</si>
  <si>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</si>
  <si>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</si>
  <si>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</si>
  <si>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</si>
  <si>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</si>
  <si>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</si>
  <si>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</si>
  <si>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</si>
  <si>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</si>
  <si>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</si>
  <si>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</si>
  <si>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</si>
  <si>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</si>
  <si>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</si>
  <si>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</si>
  <si>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</si>
  <si>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</si>
  <si>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</si>
  <si>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</si>
  <si>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</si>
  <si>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</si>
  <si>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</si>
  <si>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</si>
  <si>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</si>
  <si>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</si>
  <si>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</si>
  <si>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</si>
  <si>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</si>
  <si>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</si>
  <si>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</si>
  <si>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</si>
  <si>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</si>
  <si>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</si>
  <si>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</si>
  <si>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</si>
  <si>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</si>
  <si>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</si>
  <si>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</si>
  <si>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</si>
  <si>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</si>
  <si>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</si>
  <si>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</si>
  <si>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</si>
  <si>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</si>
  <si>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</si>
  <si>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</si>
  <si>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</si>
  <si>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</si>
  <si>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</si>
  <si>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</si>
  <si>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</si>
  <si>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</si>
  <si>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</si>
  <si>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</si>
  <si>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</si>
  <si>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</si>
  <si>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</si>
  <si>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</si>
  <si>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</si>
  <si>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</si>
  <si>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</si>
  <si>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</si>
  <si>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</si>
  <si>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</si>
  <si>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</si>
  <si>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</si>
  <si>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</si>
  <si>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</si>
  <si>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</si>
  <si>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</si>
  <si>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</si>
  <si>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</si>
  <si>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</si>
  <si>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</si>
  <si>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</si>
  <si>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</si>
  <si>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</si>
  <si>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</si>
  <si>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</si>
  <si>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</si>
  <si>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</si>
  <si>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</si>
  <si>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</si>
  <si>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</si>
  <si>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</si>
  <si>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</si>
  <si>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</si>
  <si>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</si>
  <si>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</si>
  <si>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</si>
  <si>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</si>
  <si>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</si>
  <si>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</si>
  <si>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</si>
  <si>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</si>
  <si>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</si>
  <si>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</si>
  <si>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</si>
  <si>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</si>
  <si>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</si>
  <si>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</si>
  <si>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</si>
  <si>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</si>
  <si>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</si>
  <si>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</si>
  <si>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</si>
  <si>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</si>
  <si>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</si>
  <si>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</si>
  <si>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</si>
  <si>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</si>
  <si>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</si>
  <si>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</si>
  <si>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</si>
  <si>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</si>
  <si>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</si>
  <si>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</si>
  <si>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</si>
  <si>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</si>
  <si>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</si>
  <si>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</si>
  <si>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</si>
  <si>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</si>
  <si>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</si>
  <si>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</si>
  <si>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</si>
  <si>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</si>
  <si>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</si>
  <si>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</si>
  <si>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</si>
  <si>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</si>
  <si>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</si>
  <si>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</si>
  <si>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</si>
  <si>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</si>
  <si>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</si>
  <si>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</si>
  <si>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</si>
  <si>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</si>
  <si>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</si>
  <si>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</si>
  <si>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</si>
  <si>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</si>
  <si>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</si>
  <si>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</si>
  <si>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</si>
  <si>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</si>
  <si>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</si>
  <si>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</si>
  <si>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</si>
  <si>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</si>
  <si>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</si>
  <si>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</si>
  <si>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</si>
  <si>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</si>
  <si>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</si>
  <si>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</si>
  <si>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</si>
  <si>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</si>
  <si>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</si>
  <si>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</si>
  <si>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</si>
  <si>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</si>
  <si>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</si>
  <si>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</si>
  <si>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</si>
  <si>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</si>
  <si>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</si>
  <si>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</si>
  <si>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</si>
  <si>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</si>
  <si>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</si>
  <si>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</si>
  <si>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</si>
  <si>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</si>
  <si>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</si>
  <si>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</si>
  <si>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</si>
  <si>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</si>
  <si>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</si>
  <si>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</si>
  <si>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</si>
  <si>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</si>
  <si>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</si>
  <si>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</si>
  <si>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</si>
  <si>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</si>
  <si>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</si>
  <si>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</si>
  <si>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</si>
  <si>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</si>
  <si>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</si>
  <si>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</si>
  <si>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</si>
  <si>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</si>
  <si>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</si>
  <si>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</si>
  <si>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</si>
  <si>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</si>
  <si>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</si>
  <si>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</si>
  <si>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</si>
  <si>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</si>
  <si>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</si>
  <si>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</si>
  <si>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</si>
  <si>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</si>
  <si>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</si>
  <si>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</si>
  <si>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</si>
  <si>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</si>
  <si>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</si>
  <si>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</si>
  <si>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</si>
  <si>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</si>
  <si>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</si>
  <si>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</si>
  <si>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</si>
  <si>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</si>
  <si>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</si>
  <si>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</si>
  <si>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</si>
  <si>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</si>
  <si>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</si>
  <si>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</si>
  <si>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</si>
  <si>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</si>
  <si>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</si>
  <si>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</si>
  <si>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</si>
  <si>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</si>
  <si>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</si>
  <si>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</si>
  <si>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</si>
  <si>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</si>
  <si>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</si>
  <si>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</si>
  <si>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</si>
  <si>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</si>
  <si>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</si>
  <si>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</si>
  <si>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</si>
  <si>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</si>
  <si>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</si>
  <si>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</si>
  <si>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</si>
  <si>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</si>
  <si>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</si>
  <si>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</si>
  <si>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</si>
  <si>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</si>
  <si>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</si>
  <si>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</si>
  <si>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</si>
  <si>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</si>
  <si>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</si>
  <si>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</si>
  <si>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</si>
  <si>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</si>
  <si>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</si>
  <si>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</si>
  <si>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</si>
  <si>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</si>
  <si>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</si>
  <si>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</si>
  <si>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</si>
  <si>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</si>
  <si>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</si>
  <si>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</si>
  <si>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</si>
  <si>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</si>
  <si>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</si>
  <si>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</si>
  <si>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</si>
  <si>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</si>
  <si>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</si>
  <si>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</si>
  <si>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</si>
  <si>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</si>
  <si>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</si>
  <si>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</si>
  <si>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</si>
  <si>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</si>
  <si>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</si>
  <si>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</si>
  <si>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</si>
  <si>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</si>
  <si>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</si>
  <si>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</si>
  <si>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</si>
  <si>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</si>
  <si>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</si>
  <si>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</si>
  <si>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</si>
  <si>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</si>
  <si>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</si>
  <si>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</si>
  <si>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</si>
  <si>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</si>
  <si>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</si>
  <si>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</si>
  <si>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</si>
  <si>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</si>
  <si>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</si>
  <si>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</si>
  <si>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</si>
  <si>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</si>
  <si>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</si>
  <si>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</si>
  <si>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</si>
  <si>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</si>
  <si>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</si>
  <si>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</si>
  <si>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</si>
  <si>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</si>
  <si>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</si>
  <si>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</si>
  <si>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</si>
  <si>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</si>
  <si>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</si>
  <si>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</si>
  <si>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</si>
  <si>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</si>
  <si>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</si>
  <si>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</si>
  <si>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</si>
  <si>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</si>
  <si>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</si>
  <si>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</si>
  <si>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</si>
  <si>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</si>
  <si>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</si>
  <si>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</si>
  <si>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</si>
  <si>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</si>
  <si>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</si>
  <si>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</si>
  <si>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</si>
  <si>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</si>
  <si>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</si>
  <si>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</si>
  <si>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</si>
  <si>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</si>
  <si>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</si>
  <si>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</si>
  <si>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</si>
  <si>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</si>
  <si>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</si>
  <si>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</si>
  <si>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</si>
  <si>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</si>
  <si>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</si>
  <si>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</si>
  <si>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</si>
  <si>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</si>
  <si>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</si>
  <si>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</si>
  <si>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</si>
  <si>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</si>
  <si>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</si>
  <si>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</si>
  <si>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</si>
  <si>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</si>
  <si>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</si>
  <si>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</si>
  <si>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</si>
  <si>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</si>
  <si>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</si>
  <si>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</si>
  <si>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</si>
  <si>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</si>
  <si>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</si>
  <si>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</si>
  <si>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</si>
  <si>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</si>
  <si>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</si>
  <si>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</si>
  <si>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</si>
  <si>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</si>
  <si>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</si>
  <si>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</si>
  <si>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</si>
  <si>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</si>
  <si>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</si>
  <si>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</si>
  <si>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</si>
  <si>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</si>
  <si>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</si>
  <si>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</si>
  <si>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</si>
  <si>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</si>
  <si>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</si>
  <si>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</si>
  <si>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</si>
  <si>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</si>
  <si>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</si>
  <si>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</si>
  <si>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</si>
  <si>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</si>
  <si>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</si>
  <si>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</si>
  <si>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</si>
  <si>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</si>
  <si>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</si>
  <si>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</si>
  <si>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</si>
  <si>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</si>
  <si>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</si>
  <si>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</si>
  <si>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</si>
  <si>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</si>
  <si>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</si>
  <si>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</si>
  <si>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</si>
  <si>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</si>
  <si>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</si>
  <si>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</si>
  <si>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</si>
  <si>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</si>
  <si>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</si>
  <si>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</si>
  <si>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</si>
  <si>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</si>
  <si>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</si>
  <si>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</si>
  <si>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</si>
  <si>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</si>
  <si>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</si>
  <si>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</si>
  <si>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</si>
  <si>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</si>
  <si>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</si>
  <si>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</si>
  <si>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</si>
  <si>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</si>
  <si>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</si>
  <si>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</si>
  <si>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</si>
  <si>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</si>
  <si>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</si>
  <si>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</si>
  <si>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</si>
  <si>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</si>
  <si>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</si>
  <si>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</si>
  <si>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</si>
  <si>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</si>
  <si>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</si>
  <si>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</si>
  <si>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</si>
  <si>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</si>
  <si>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</si>
  <si>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</si>
  <si>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</si>
  <si>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</si>
  <si>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</si>
  <si>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</si>
  <si>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</si>
  <si>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</si>
  <si>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</si>
  <si>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</si>
  <si>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</si>
  <si>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</si>
  <si>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</si>
  <si>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</si>
  <si>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</si>
  <si>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</si>
  <si>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</si>
  <si>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</si>
  <si>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</si>
  <si>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</si>
  <si>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</si>
  <si>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</si>
  <si>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</si>
  <si>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</si>
  <si>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</si>
  <si>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</si>
  <si>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</si>
  <si>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</si>
  <si>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</si>
  <si>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</si>
  <si>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</si>
  <si>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</si>
  <si>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</si>
  <si>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</si>
  <si>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</si>
  <si>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</si>
  <si>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</si>
  <si>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</si>
  <si>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</si>
  <si>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</si>
  <si>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</si>
  <si>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</si>
  <si>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</si>
  <si>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</si>
  <si>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</si>
  <si>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</si>
  <si>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</si>
  <si>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</si>
  <si>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</si>
  <si>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</si>
  <si>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</si>
  <si>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</si>
  <si>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</si>
  <si>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</si>
  <si>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</si>
  <si>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</si>
  <si>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</si>
  <si>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</si>
  <si>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</si>
  <si>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</si>
  <si>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</si>
  <si>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</si>
  <si>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</si>
  <si>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</si>
  <si>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</si>
  <si>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</si>
  <si>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</si>
  <si>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</si>
  <si>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</si>
  <si>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</si>
  <si>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</si>
  <si>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</si>
  <si>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</si>
  <si>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</si>
  <si>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</si>
  <si>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</si>
  <si>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</si>
  <si>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</si>
  <si>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</si>
  <si>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</si>
  <si>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</si>
  <si>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</si>
  <si>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</si>
  <si>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</si>
  <si>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</si>
  <si>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</si>
  <si>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</si>
  <si>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</si>
  <si>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</si>
  <si>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</si>
  <si>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</si>
  <si>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</si>
  <si>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</si>
  <si>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</si>
  <si>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</si>
  <si>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</si>
  <si>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</si>
  <si>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</si>
  <si>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</si>
  <si>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</si>
  <si>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</si>
  <si>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</si>
  <si>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</si>
  <si>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</si>
  <si>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</si>
  <si>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</si>
  <si>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</si>
  <si>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</si>
  <si>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</si>
  <si>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</si>
  <si>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</si>
  <si>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</si>
  <si>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</si>
  <si>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</si>
  <si>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</si>
  <si>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</si>
  <si>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</si>
  <si>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</si>
  <si>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</si>
  <si>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</si>
  <si>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</si>
  <si>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</si>
  <si>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</si>
  <si>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</si>
  <si>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</si>
  <si>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</si>
  <si>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</si>
  <si>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</si>
  <si>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</si>
  <si>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</si>
  <si>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</si>
  <si>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</si>
  <si>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</si>
  <si>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</si>
  <si>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</si>
  <si>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</si>
  <si>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</si>
  <si>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</si>
  <si>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</si>
  <si>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</si>
  <si>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</si>
  <si>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</si>
  <si>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</si>
  <si>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</si>
  <si>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</si>
  <si>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</si>
  <si>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</si>
  <si>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</si>
  <si>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</si>
  <si>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</si>
  <si>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</si>
  <si>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</si>
  <si>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</si>
  <si>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</si>
  <si>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</si>
  <si>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</si>
  <si>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</si>
  <si>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</si>
  <si>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</si>
  <si>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</si>
  <si>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</si>
  <si>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</si>
  <si>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</si>
  <si>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</si>
  <si>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</si>
  <si>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</si>
  <si>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</si>
  <si>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</si>
  <si>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</si>
  <si>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</si>
  <si>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</si>
  <si>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</si>
  <si>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</si>
  <si>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</si>
  <si>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</si>
  <si>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</si>
  <si>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</si>
  <si>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</si>
  <si>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</si>
  <si>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</si>
  <si>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</si>
  <si>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</si>
  <si>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</si>
  <si>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</si>
  <si>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</si>
  <si>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</si>
  <si>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</si>
  <si>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</si>
  <si>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</si>
  <si>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</si>
  <si>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</si>
  <si>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</si>
  <si>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</si>
  <si>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</si>
  <si>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</si>
  <si>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</si>
  <si>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</si>
  <si>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</si>
  <si>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</si>
  <si>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</si>
  <si>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</si>
  <si>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</si>
  <si>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</si>
  <si>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</si>
  <si>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</si>
  <si>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</si>
  <si>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</si>
  <si>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</si>
  <si>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</si>
  <si>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</si>
  <si>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</si>
  <si>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</si>
  <si>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</si>
  <si>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</si>
  <si>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</si>
  <si>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</si>
  <si>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</si>
  <si>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</si>
  <si>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</si>
  <si>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</si>
  <si>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</si>
  <si>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</si>
  <si>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</si>
  <si>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</si>
  <si>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</si>
  <si>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</si>
  <si>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</si>
  <si>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</si>
  <si>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</si>
  <si>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</si>
  <si>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</si>
  <si>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</si>
  <si>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</si>
  <si>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</si>
  <si>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</si>
  <si>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</si>
  <si>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</si>
  <si>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</si>
  <si>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</si>
  <si>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</si>
  <si>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</si>
  <si>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</si>
  <si>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</si>
  <si>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</si>
  <si>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</si>
  <si>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</si>
  <si>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</si>
  <si>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</si>
  <si>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</si>
  <si>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</si>
  <si>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</si>
  <si>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</si>
  <si>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</si>
  <si>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</si>
  <si>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</si>
  <si>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</si>
  <si>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</si>
  <si>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</si>
  <si>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</si>
  <si>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</si>
  <si>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</si>
  <si>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</si>
  <si>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</si>
  <si>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</si>
  <si>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</si>
  <si>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</si>
  <si>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</si>
  <si>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</si>
  <si>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</si>
  <si>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</si>
  <si>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</si>
  <si>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</si>
  <si>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</si>
  <si>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</si>
  <si>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</si>
  <si>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</si>
  <si>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</si>
  <si>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</si>
  <si>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</si>
  <si>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</si>
  <si>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</si>
  <si>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</si>
  <si>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</si>
  <si>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</si>
  <si>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</si>
  <si>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</si>
  <si>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</si>
  <si>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</si>
  <si>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</si>
  <si>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</si>
  <si>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</si>
  <si>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</si>
  <si>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</si>
  <si>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</si>
  <si>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</si>
  <si>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</si>
  <si>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</si>
  <si>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</si>
  <si>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</si>
  <si>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</si>
  <si>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</si>
  <si>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</si>
  <si>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</si>
  <si>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</si>
  <si>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</si>
  <si>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</si>
  <si>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</si>
  <si>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</si>
  <si>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</si>
  <si>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</si>
  <si>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</si>
  <si>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</si>
  <si>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</si>
  <si>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</si>
  <si>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</si>
  <si>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</si>
  <si>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</si>
  <si>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</si>
  <si>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</si>
  <si>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</si>
  <si>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</si>
  <si>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</si>
  <si>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</si>
  <si>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</si>
  <si>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</si>
  <si>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</si>
  <si>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</si>
  <si>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</si>
  <si>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</si>
  <si>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</si>
  <si>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</si>
  <si>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</si>
  <si>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</si>
  <si>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</si>
  <si>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</si>
  <si>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</si>
  <si>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</si>
  <si>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</si>
  <si>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</si>
  <si>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</si>
  <si>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</si>
  <si>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</si>
  <si>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</si>
  <si>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</si>
  <si>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</si>
  <si>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</si>
  <si>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</si>
  <si>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</si>
  <si>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</si>
  <si>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</si>
  <si>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</si>
  <si>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</si>
  <si>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</si>
  <si>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</si>
  <si>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</si>
  <si>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</si>
  <si>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</si>
  <si>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</si>
  <si>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</si>
  <si>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</si>
  <si>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</si>
  <si>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</si>
  <si>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</si>
  <si>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</si>
  <si>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</si>
  <si>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</si>
  <si>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</si>
  <si>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</si>
  <si>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</si>
  <si>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</si>
  <si>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</si>
  <si>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</si>
  <si>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</si>
  <si>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</si>
  <si>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</si>
  <si>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</si>
  <si>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</si>
  <si>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</si>
  <si>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</si>
  <si>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</si>
  <si>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</si>
  <si>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</si>
  <si>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</si>
  <si>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</si>
  <si>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</si>
  <si>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</si>
  <si>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</si>
  <si>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</si>
  <si>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</si>
  <si>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</si>
  <si>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</si>
  <si>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</si>
  <si>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</si>
  <si>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</si>
  <si>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</si>
  <si>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</si>
  <si>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</si>
  <si>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</si>
  <si>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</si>
  <si>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</si>
  <si>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</si>
  <si>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</si>
  <si>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</si>
  <si>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</si>
  <si>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</si>
  <si>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</si>
  <si>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</si>
  <si>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</si>
  <si>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</si>
  <si>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</si>
  <si>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</si>
  <si>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</si>
  <si>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</si>
  <si>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</si>
  <si>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</si>
  <si>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</si>
  <si>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</si>
  <si>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</si>
  <si>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</si>
  <si>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</si>
  <si>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</si>
  <si>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</si>
  <si>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</si>
  <si>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</si>
  <si>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</si>
  <si>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</si>
  <si>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</si>
  <si>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</si>
  <si>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</si>
  <si>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</si>
  <si>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</si>
  <si>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</si>
  <si>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</si>
  <si>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</si>
  <si>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</si>
  <si>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</si>
  <si>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</si>
  <si>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</si>
  <si>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</si>
  <si>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</si>
  <si>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</si>
  <si>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</si>
  <si>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</si>
  <si>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</si>
  <si>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</si>
  <si>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</si>
  <si>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</si>
  <si>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</si>
  <si>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</si>
  <si>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</si>
  <si>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</si>
  <si>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</si>
  <si>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</si>
  <si>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</si>
  <si>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</si>
  <si>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</si>
  <si>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</si>
  <si>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</si>
  <si>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</si>
  <si>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</si>
  <si>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</si>
  <si>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</si>
  <si>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</si>
  <si>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</si>
  <si>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</si>
  <si>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</si>
  <si>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</si>
  <si>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</si>
  <si>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</si>
  <si>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</si>
  <si>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</si>
  <si>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</si>
  <si>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</si>
  <si>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</si>
  <si>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</si>
  <si>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</si>
  <si>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</si>
  <si>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</si>
  <si>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</si>
  <si>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</si>
  <si>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</si>
  <si>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</si>
  <si>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</si>
  <si>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</si>
  <si>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</si>
  <si>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</si>
  <si>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</si>
  <si>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</si>
  <si>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</si>
  <si>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</si>
  <si>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</si>
  <si>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</si>
  <si>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</si>
  <si>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</si>
  <si>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</si>
  <si>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</si>
  <si>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</si>
  <si>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</si>
  <si>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</si>
  <si>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</si>
  <si>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</si>
  <si>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</si>
  <si>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</si>
  <si>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</si>
  <si>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</si>
  <si>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</si>
  <si>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</si>
  <si>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</si>
  <si>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</si>
  <si>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</si>
  <si>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</si>
  <si>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</si>
  <si>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</si>
  <si>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</si>
  <si>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</si>
  <si>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</si>
  <si>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</si>
  <si>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</si>
  <si>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</si>
  <si>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</si>
  <si>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</si>
  <si>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</si>
  <si>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</si>
  <si>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</si>
  <si>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</si>
  <si>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</si>
  <si>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</si>
  <si>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</si>
  <si>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</si>
  <si>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</si>
  <si>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</si>
  <si>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</si>
  <si>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</si>
  <si>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</si>
  <si>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</si>
  <si>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</si>
  <si>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</si>
  <si>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</si>
  <si>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</si>
  <si>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</si>
  <si>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</si>
  <si>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</si>
  <si>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</si>
  <si>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</si>
  <si>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</si>
  <si>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</si>
  <si>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</si>
  <si>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</si>
  <si>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</si>
  <si>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</si>
  <si>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</si>
  <si>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</si>
  <si>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</si>
  <si>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</si>
  <si>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</si>
  <si>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</si>
  <si>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</si>
  <si>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</si>
  <si>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</si>
  <si>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</si>
  <si>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</si>
  <si>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</si>
  <si>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</si>
  <si>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</si>
  <si>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</si>
  <si>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</si>
  <si>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</si>
  <si>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</si>
  <si>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</si>
  <si>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</si>
  <si>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</si>
  <si>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</si>
  <si>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</si>
  <si>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</si>
  <si>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</si>
  <si>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</si>
  <si>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</si>
  <si>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</si>
  <si>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</si>
  <si>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</si>
  <si>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</si>
  <si>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</si>
  <si>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</si>
  <si>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</si>
  <si>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</si>
  <si>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</si>
  <si>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</si>
  <si>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</si>
  <si>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</si>
  <si>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</si>
  <si>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</si>
  <si>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</si>
  <si>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</si>
  <si>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</si>
  <si>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</si>
  <si>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</si>
  <si>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</si>
  <si>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</si>
  <si>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</si>
  <si>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</si>
  <si>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</si>
  <si>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</si>
  <si>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</si>
  <si>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</si>
  <si>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</si>
  <si>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</si>
  <si>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</si>
  <si>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</si>
  <si>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</si>
  <si>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</si>
  <si>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</si>
  <si>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</si>
  <si>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</si>
  <si>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</si>
  <si>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</si>
  <si>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</si>
  <si>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</si>
  <si>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</si>
  <si>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</si>
  <si>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</si>
  <si>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</si>
  <si>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</si>
  <si>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</si>
  <si>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</si>
  <si>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</si>
  <si>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</si>
  <si>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</si>
  <si>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</si>
  <si>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</si>
  <si>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</si>
  <si>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</si>
  <si>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</si>
  <si>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</si>
  <si>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</si>
  <si>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</si>
  <si>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</si>
  <si>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</si>
  <si>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</si>
  <si>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</si>
  <si>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</si>
  <si>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</si>
  <si>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</si>
  <si>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</si>
  <si>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</si>
  <si>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</si>
  <si>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</si>
  <si>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</si>
  <si>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</si>
  <si>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</si>
  <si>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</si>
  <si>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</si>
  <si>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</si>
  <si>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</si>
  <si>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</si>
  <si>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</si>
  <si>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</si>
  <si>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</si>
  <si>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</si>
  <si>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</si>
  <si>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</si>
  <si>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</si>
  <si>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</si>
  <si>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</si>
  <si>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</si>
  <si>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</si>
  <si>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</si>
  <si>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</si>
  <si>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</si>
  <si>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</si>
  <si>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</si>
  <si>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</si>
  <si>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</si>
  <si>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</si>
  <si>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</si>
  <si>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</si>
  <si>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</si>
  <si>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</si>
  <si>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</si>
  <si>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</si>
  <si>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</si>
  <si>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</si>
  <si>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</si>
  <si>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</si>
  <si>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</si>
  <si>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</si>
  <si>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</si>
  <si>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</si>
  <si>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</si>
  <si>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</si>
  <si>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</si>
  <si>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</si>
  <si>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</si>
  <si>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</si>
  <si>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</si>
  <si>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</si>
  <si>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</si>
  <si>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</si>
  <si>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</si>
  <si>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</si>
  <si>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</si>
  <si>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</si>
  <si>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</si>
  <si>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</si>
  <si>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</si>
  <si>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</si>
  <si>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</si>
  <si>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</si>
  <si>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</si>
  <si>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</si>
  <si>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</si>
  <si>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</si>
  <si>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</si>
  <si>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</si>
  <si>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</si>
  <si>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</si>
  <si>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</si>
  <si>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</si>
  <si>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</si>
  <si>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</si>
  <si>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</si>
  <si>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</si>
  <si>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</si>
  <si>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</si>
  <si>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</si>
  <si>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</si>
  <si>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</si>
  <si>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</si>
  <si>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</si>
  <si>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</si>
  <si>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</si>
  <si>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</si>
  <si>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</si>
  <si>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</si>
  <si>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</si>
  <si>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</si>
  <si>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</si>
  <si>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</si>
  <si>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</si>
  <si>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</si>
  <si>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</si>
  <si>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</si>
  <si>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</si>
  <si>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</si>
  <si>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</si>
  <si>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</si>
  <si>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</si>
  <si>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</si>
  <si>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</si>
  <si>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</si>
  <si>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</si>
  <si>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</si>
  <si>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</si>
  <si>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</si>
  <si>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</si>
  <si>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</si>
  <si>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</si>
  <si>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</si>
  <si>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</si>
  <si>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</si>
  <si>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</si>
  <si>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</si>
  <si>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</si>
  <si>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</si>
  <si>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</si>
  <si>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</si>
  <si>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</si>
  <si>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</si>
  <si>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</si>
  <si>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</si>
  <si>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</si>
  <si>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</si>
  <si>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</si>
  <si>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</si>
  <si>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</si>
  <si>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</si>
  <si>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</si>
  <si>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</si>
  <si>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</si>
  <si>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</si>
  <si>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</si>
  <si>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</si>
  <si>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</si>
  <si>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</si>
  <si>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</si>
  <si>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</si>
  <si>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</si>
  <si>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</si>
  <si>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</si>
  <si>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</si>
  <si>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</si>
  <si>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</si>
  <si>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</si>
  <si>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</si>
  <si>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</si>
  <si>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</si>
  <si>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</si>
  <si>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</si>
  <si>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</si>
  <si>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</si>
  <si>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</si>
  <si>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</si>
  <si>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</si>
  <si>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</si>
  <si>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</si>
  <si>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</si>
  <si>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</si>
  <si>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</si>
  <si>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</si>
  <si>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</si>
  <si>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</si>
  <si>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</si>
  <si>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</si>
  <si>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</si>
  <si>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</si>
  <si>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</si>
  <si>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</si>
  <si>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</si>
  <si>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</si>
  <si>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</si>
  <si>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</si>
  <si>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</si>
  <si>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</si>
  <si>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</si>
  <si>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</si>
  <si>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</si>
  <si>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</si>
  <si>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</si>
  <si>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</si>
  <si>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</si>
  <si>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</si>
  <si>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</si>
  <si>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</si>
  <si>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</si>
  <si>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</si>
  <si>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</si>
  <si>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</si>
  <si>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</si>
  <si>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</si>
  <si>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</si>
  <si>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</si>
  <si>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</si>
  <si>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</si>
  <si>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</si>
  <si>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</si>
  <si>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</si>
  <si>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</si>
  <si>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</si>
  <si>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</si>
  <si>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</si>
  <si>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</si>
  <si>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</si>
  <si>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</si>
  <si>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</si>
  <si>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</si>
  <si>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</si>
  <si>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</si>
  <si>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</si>
  <si>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</si>
  <si>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</si>
  <si>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</si>
  <si>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</si>
  <si>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</si>
  <si>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</si>
  <si>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</si>
  <si>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</si>
  <si>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</si>
  <si>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</si>
  <si>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</si>
  <si>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</si>
  <si>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</si>
  <si>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</si>
  <si>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</si>
  <si>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</si>
  <si>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</si>
  <si>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</si>
  <si>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</si>
  <si>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</si>
  <si>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</si>
  <si>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</si>
  <si>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</si>
  <si>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</si>
  <si>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</si>
  <si>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</si>
  <si>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</si>
  <si>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</si>
  <si>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</si>
  <si>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</si>
  <si>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</si>
  <si>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</si>
  <si>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</si>
  <si>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</si>
  <si>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</si>
  <si>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</si>
  <si>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</si>
  <si>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</si>
  <si>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</si>
  <si>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</si>
  <si>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</si>
  <si>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</si>
  <si>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</si>
  <si>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</si>
  <si>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</si>
  <si>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</si>
  <si>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</si>
  <si>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</si>
  <si>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</si>
  <si>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</si>
  <si>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</si>
  <si>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</si>
  <si>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</si>
  <si>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</si>
  <si>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</si>
  <si>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</si>
  <si>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</si>
  <si>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</si>
  <si>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</si>
  <si>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</si>
  <si>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</si>
  <si>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</si>
  <si>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</si>
  <si>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</si>
  <si>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</si>
  <si>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</si>
  <si>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</si>
  <si>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</si>
  <si>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</si>
  <si>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</si>
  <si>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</si>
  <si>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</si>
  <si>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</si>
  <si>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</si>
  <si>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</si>
  <si>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</si>
  <si>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</si>
  <si>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</si>
  <si>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</si>
  <si>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</si>
  <si>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</si>
  <si>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</si>
  <si>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</si>
  <si>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</si>
  <si>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</si>
  <si>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</si>
  <si>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</si>
  <si>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</si>
  <si>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</si>
  <si>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</si>
  <si>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</si>
  <si>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</si>
  <si>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</si>
  <si>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</si>
  <si>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</si>
  <si>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</si>
  <si>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</si>
  <si>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</si>
  <si>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</si>
  <si>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</si>
  <si>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</si>
  <si>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</si>
  <si>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</si>
  <si>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</si>
  <si>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</si>
  <si>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</si>
  <si>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</si>
  <si>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</si>
  <si>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</si>
  <si>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</si>
  <si>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</si>
  <si>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</si>
  <si>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</si>
  <si>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</si>
  <si>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</si>
  <si>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</si>
  <si>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</si>
  <si>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</si>
  <si>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</si>
  <si>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</si>
  <si>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</si>
  <si>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</si>
  <si>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</si>
  <si>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</si>
  <si>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</si>
  <si>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</si>
  <si>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</si>
  <si>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</si>
  <si>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</si>
  <si>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</si>
  <si>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</si>
  <si>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</si>
  <si>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</si>
  <si>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</si>
  <si>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</si>
  <si>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</si>
  <si>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</si>
  <si>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</si>
  <si>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</si>
  <si>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</si>
  <si>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</si>
  <si>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</si>
  <si>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</si>
  <si>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</si>
  <si>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</si>
  <si>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</si>
  <si>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</si>
  <si>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</si>
  <si>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</si>
  <si>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</si>
  <si>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</si>
  <si>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</si>
  <si>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</si>
  <si>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</si>
  <si>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</si>
  <si>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</si>
  <si>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</si>
  <si>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</si>
  <si>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</si>
  <si>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</si>
  <si>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</si>
  <si>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</si>
  <si>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</si>
  <si>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</si>
  <si>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</si>
  <si>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</si>
  <si>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</si>
  <si>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</si>
  <si>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</si>
  <si>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</si>
  <si>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</si>
  <si>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</si>
  <si>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</si>
  <si>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</si>
  <si>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</si>
  <si>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</si>
  <si>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</si>
  <si>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</si>
  <si>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</si>
  <si>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</si>
  <si>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</si>
  <si>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</si>
  <si>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</si>
  <si>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</si>
  <si>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</si>
  <si>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</si>
  <si>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</si>
  <si>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</si>
  <si>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</si>
  <si>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</si>
  <si>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</si>
  <si>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</si>
  <si>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</si>
  <si>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</si>
  <si>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</si>
  <si>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</si>
  <si>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</si>
  <si>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</si>
  <si>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</si>
  <si>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</si>
  <si>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</si>
  <si>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</si>
  <si>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</si>
  <si>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</si>
  <si>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</si>
  <si>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</si>
  <si>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</si>
  <si>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</si>
  <si>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</si>
  <si>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</si>
  <si>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</si>
  <si>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</si>
  <si>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</si>
  <si>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</si>
  <si>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</si>
  <si>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</si>
  <si>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</si>
  <si>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</si>
  <si>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</si>
  <si>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</si>
  <si>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</si>
  <si>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</si>
  <si>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</si>
  <si>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</si>
  <si>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</si>
  <si>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</si>
  <si>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</si>
  <si>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</si>
  <si>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</si>
  <si>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</si>
  <si>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</si>
  <si>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</si>
  <si>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</si>
  <si>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</si>
  <si>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</si>
  <si>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</si>
  <si>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</si>
  <si>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</si>
  <si>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</si>
  <si>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</si>
  <si>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</si>
  <si>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</si>
  <si>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</si>
  <si>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</si>
  <si>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</si>
  <si>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</si>
  <si>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</si>
  <si>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</si>
  <si>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</si>
  <si>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</si>
  <si>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</si>
  <si>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</si>
  <si>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</si>
  <si>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</si>
  <si>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</si>
  <si>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</si>
  <si>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</si>
  <si>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</si>
  <si>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</si>
  <si>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</si>
  <si>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</si>
  <si>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</si>
  <si>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</si>
  <si>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</si>
  <si>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</si>
  <si>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</si>
  <si>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</si>
  <si>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</si>
  <si>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</si>
  <si>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</si>
  <si>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</si>
  <si>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</si>
  <si>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</si>
  <si>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</si>
  <si>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</si>
  <si>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</si>
  <si>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</si>
  <si>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</si>
  <si>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</si>
  <si>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</si>
  <si>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</si>
  <si>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</si>
  <si>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</si>
  <si>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</si>
  <si>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</si>
  <si>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</si>
  <si>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</si>
  <si>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</si>
  <si>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</si>
  <si>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</si>
  <si>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</si>
  <si>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</si>
  <si>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</si>
  <si>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</si>
  <si>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</si>
  <si>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</si>
  <si>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</si>
  <si>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</si>
  <si>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</si>
  <si>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</si>
  <si>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</si>
  <si>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</si>
  <si>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</si>
  <si>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</si>
  <si>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</si>
  <si>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</si>
  <si>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</si>
  <si>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</si>
  <si>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</si>
  <si>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</si>
  <si>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</si>
  <si>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</si>
  <si>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</si>
  <si>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</si>
  <si>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</si>
  <si>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</si>
  <si>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</si>
  <si>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</si>
  <si>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</si>
  <si>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</si>
  <si>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</si>
  <si>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</si>
  <si>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</si>
  <si>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</si>
  <si>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</si>
  <si>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</si>
  <si>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</si>
  <si>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</si>
  <si>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</si>
  <si>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</si>
  <si>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</si>
  <si>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</si>
  <si>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</si>
  <si>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</si>
  <si>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</si>
  <si>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</si>
  <si>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</si>
  <si>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</si>
  <si>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</si>
  <si>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</si>
  <si>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</si>
  <si>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</si>
  <si>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</si>
  <si>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</si>
  <si>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</si>
  <si>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</si>
  <si>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</si>
  <si>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</si>
  <si>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</si>
  <si>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</si>
  <si>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</si>
  <si>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</si>
  <si>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</si>
  <si>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</si>
  <si>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</si>
  <si>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</si>
  <si>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</si>
  <si>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</si>
  <si>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</si>
  <si>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</si>
  <si>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</si>
  <si>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</si>
  <si>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</si>
  <si>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</si>
  <si>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</si>
  <si>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</si>
  <si>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</si>
  <si>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</si>
  <si>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</si>
  <si>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</si>
  <si>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</si>
  <si>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</si>
  <si>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</si>
  <si>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</si>
  <si>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</si>
  <si>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</si>
  <si>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</si>
  <si>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</si>
  <si>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</si>
  <si>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</si>
  <si>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</si>
  <si>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</si>
  <si>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</si>
  <si>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</si>
  <si>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</si>
  <si>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</si>
  <si>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</si>
  <si>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</si>
  <si>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</si>
  <si>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</si>
  <si>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</si>
  <si>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</si>
  <si>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</si>
  <si>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</si>
  <si>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</si>
  <si>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</si>
  <si>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</si>
  <si>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</si>
  <si>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</si>
  <si>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</si>
  <si>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</si>
  <si>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</si>
  <si>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</si>
  <si>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</si>
  <si>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</si>
  <si>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</si>
  <si>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</si>
  <si>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</si>
  <si>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</si>
  <si>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</si>
  <si>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</si>
  <si>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</si>
  <si>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</si>
  <si>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</si>
  <si>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</si>
  <si>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</si>
  <si>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</si>
  <si>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</si>
  <si>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</si>
  <si>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</si>
  <si>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</si>
  <si>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</si>
  <si>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</si>
  <si>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</si>
  <si>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</si>
  <si>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</si>
  <si>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</si>
  <si>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</si>
  <si>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</si>
  <si>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</si>
  <si>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</si>
  <si>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</si>
  <si>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</si>
  <si>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</si>
  <si>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</si>
  <si>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</si>
  <si>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</si>
  <si>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</si>
  <si>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</si>
  <si>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</si>
  <si>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</si>
  <si>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</si>
  <si>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</si>
  <si>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</si>
  <si>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</si>
  <si>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</si>
  <si>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</si>
  <si>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</si>
  <si>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</si>
  <si>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</si>
  <si>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</si>
  <si>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</si>
  <si>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</si>
  <si>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</si>
  <si>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</si>
  <si>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</si>
  <si>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</si>
  <si>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</si>
  <si>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</si>
  <si>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</si>
  <si>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</si>
  <si>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</si>
  <si>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</si>
  <si>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</si>
  <si>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</si>
  <si>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</si>
  <si>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</si>
  <si>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</si>
  <si>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</si>
  <si>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</si>
  <si>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</si>
  <si>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</si>
  <si>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</si>
  <si>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</si>
  <si>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</si>
  <si>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</si>
  <si>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</si>
  <si>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</si>
  <si>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</si>
  <si>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</si>
  <si>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</si>
  <si>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</si>
  <si>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</si>
  <si>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</si>
  <si>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</si>
  <si>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</si>
  <si>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</si>
  <si>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</si>
  <si>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</si>
  <si>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</si>
  <si>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</si>
  <si>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</si>
  <si>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</si>
  <si>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</si>
  <si>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</si>
  <si>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</si>
  <si>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</si>
  <si>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</si>
  <si>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</si>
  <si>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</si>
  <si>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</si>
  <si>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</si>
  <si>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</si>
  <si>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</si>
  <si>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</si>
  <si>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</si>
  <si>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</si>
  <si>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</si>
  <si>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</si>
  <si>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</si>
  <si>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</si>
  <si>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</si>
  <si>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</si>
  <si>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</si>
  <si>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</si>
  <si>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</si>
  <si>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</si>
  <si>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</si>
  <si>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</si>
  <si>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</si>
  <si>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</si>
  <si>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</si>
  <si>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</si>
  <si>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</si>
  <si>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</si>
  <si>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</si>
  <si>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</si>
  <si>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</si>
  <si>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</si>
  <si>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</si>
  <si>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</si>
  <si>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</si>
  <si>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</si>
  <si>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</si>
  <si>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</si>
  <si>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</si>
  <si>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</si>
  <si>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</si>
  <si>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</si>
  <si>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</si>
  <si>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</si>
  <si>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</si>
  <si>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</si>
  <si>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</si>
  <si>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</si>
  <si>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</si>
  <si>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</si>
  <si>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</si>
  <si>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</si>
  <si>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</si>
  <si>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</si>
  <si>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</si>
  <si>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</si>
  <si>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</si>
  <si>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</si>
  <si>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</si>
  <si>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</si>
  <si>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</si>
  <si>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</si>
  <si>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</si>
  <si>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</si>
  <si>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</si>
  <si>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</si>
  <si>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</si>
  <si>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</si>
  <si>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</si>
  <si>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</si>
  <si>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</si>
  <si>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</si>
  <si>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</si>
  <si>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</si>
  <si>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</si>
  <si>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</si>
  <si>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</si>
  <si>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</si>
  <si>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</si>
  <si>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</si>
  <si>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</si>
  <si>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</si>
  <si>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</si>
  <si>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</si>
  <si>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</si>
  <si>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</si>
  <si>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</si>
  <si>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</si>
  <si>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</si>
  <si>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</si>
  <si>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</si>
  <si>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</si>
  <si>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</si>
  <si>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</si>
  <si>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</si>
  <si>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</si>
  <si>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</si>
  <si>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</si>
  <si>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</si>
  <si>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</si>
  <si>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</si>
  <si>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</si>
  <si>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</si>
  <si>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</si>
  <si>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</si>
  <si>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</si>
  <si>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</si>
  <si>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</si>
  <si>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</si>
  <si>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</si>
  <si>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</si>
  <si>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</si>
  <si>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</si>
  <si>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</si>
  <si>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</si>
  <si>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</si>
  <si>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</si>
  <si>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</si>
  <si>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</si>
  <si>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</si>
  <si>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</si>
  <si>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</si>
  <si>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</si>
  <si>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</si>
  <si>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</si>
  <si>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</si>
  <si>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</si>
  <si>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</si>
  <si>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</si>
  <si>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</si>
  <si>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</si>
  <si>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</si>
  <si>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</si>
  <si>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</si>
  <si>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</si>
  <si>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</si>
  <si>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</si>
  <si>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</si>
  <si>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</si>
  <si>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</si>
  <si>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</si>
  <si>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</si>
  <si>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</si>
  <si>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</si>
  <si>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</si>
  <si>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</si>
  <si>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</si>
  <si>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</si>
  <si>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</si>
  <si>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</si>
  <si>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</si>
  <si>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</si>
  <si>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</si>
  <si>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</si>
  <si>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</si>
  <si>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</si>
  <si>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</si>
  <si>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</si>
  <si>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</si>
  <si>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</si>
  <si>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</si>
  <si>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</si>
  <si>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</si>
  <si>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</si>
  <si>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</si>
  <si>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</si>
  <si>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</si>
  <si>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</si>
  <si>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</si>
  <si>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</si>
  <si>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</si>
  <si>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</si>
  <si>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</si>
  <si>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</si>
  <si>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</si>
  <si>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</si>
  <si>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</si>
  <si>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</si>
  <si>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</si>
  <si>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</si>
  <si>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</si>
  <si>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</si>
  <si>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</si>
  <si>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</si>
  <si>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</si>
  <si>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</si>
  <si>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</si>
  <si>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</si>
  <si>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</si>
  <si>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</si>
  <si>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</si>
  <si>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</si>
  <si>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</si>
  <si>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</si>
  <si>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</si>
  <si>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</si>
  <si>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</si>
  <si>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</si>
  <si>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</si>
  <si>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</si>
  <si>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</si>
  <si>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</si>
  <si>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</si>
  <si>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</si>
  <si>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</si>
  <si>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</si>
  <si>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</si>
  <si>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</si>
  <si>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</si>
  <si>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</si>
  <si>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</si>
  <si>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</si>
  <si>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</si>
  <si>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</si>
  <si>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</si>
  <si>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</si>
  <si>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</si>
  <si>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</si>
  <si>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</si>
  <si>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</si>
  <si>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</si>
  <si>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</si>
  <si>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</si>
  <si>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</si>
  <si>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</si>
  <si>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</si>
  <si>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</si>
  <si>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</si>
  <si>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</si>
  <si>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</si>
  <si>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</si>
  <si>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</si>
  <si>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</si>
  <si>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</si>
  <si>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</si>
  <si>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</si>
  <si>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</si>
  <si>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</si>
  <si>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</si>
  <si>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</si>
  <si>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</si>
  <si>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</si>
  <si>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</si>
  <si>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</si>
  <si>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</si>
  <si>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</si>
  <si>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</si>
  <si>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</si>
  <si>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</si>
  <si>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</si>
  <si>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</si>
  <si>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</si>
  <si>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</si>
  <si>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</si>
  <si>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</si>
  <si>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</si>
  <si>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</si>
  <si>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</si>
  <si>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</si>
  <si>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</si>
  <si>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</si>
  <si>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</si>
  <si>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</si>
  <si>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</si>
  <si>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</si>
  <si>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</si>
  <si>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</si>
  <si>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</si>
  <si>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</si>
  <si>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</si>
  <si>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</si>
  <si>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</si>
  <si>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</si>
  <si>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</si>
  <si>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</si>
  <si>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</si>
  <si>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</si>
  <si>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</si>
  <si>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</si>
  <si>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</si>
  <si>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</si>
  <si>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</si>
  <si>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</si>
  <si>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</si>
  <si>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</si>
  <si>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</si>
  <si>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</si>
  <si>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</si>
  <si>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</si>
  <si>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</si>
  <si>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</si>
  <si>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</si>
  <si>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</si>
  <si>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</si>
  <si>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</si>
  <si>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</si>
  <si>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</si>
  <si>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</si>
  <si>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</si>
  <si>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</si>
  <si>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</si>
  <si>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</si>
  <si>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</si>
  <si>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</si>
  <si>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</si>
  <si>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</si>
  <si>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</si>
  <si>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</si>
  <si>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</si>
  <si>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</si>
  <si>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</si>
  <si>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</si>
  <si>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</si>
  <si>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</si>
  <si>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</si>
  <si>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</si>
  <si>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</si>
  <si>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</si>
  <si>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</si>
  <si>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</si>
  <si>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</si>
  <si>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</si>
  <si>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</si>
  <si>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</si>
  <si>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</si>
  <si>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</si>
  <si>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</si>
  <si>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</si>
  <si>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</si>
  <si>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</si>
  <si>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</si>
  <si>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</si>
  <si>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</si>
  <si>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</si>
  <si>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</si>
  <si>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</si>
  <si>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</si>
  <si>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</si>
  <si>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</si>
  <si>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</si>
  <si>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</si>
  <si>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</si>
  <si>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</si>
  <si>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</si>
  <si>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</si>
  <si>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</si>
  <si>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</si>
  <si>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</si>
  <si>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</si>
  <si>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</si>
  <si>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</si>
  <si>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</si>
  <si>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</si>
  <si>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</si>
  <si>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</si>
  <si>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</si>
  <si>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</si>
  <si>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</si>
  <si>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</si>
  <si>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</si>
  <si>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</si>
  <si>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</si>
  <si>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</si>
  <si>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</si>
  <si>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</si>
  <si>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</si>
  <si>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</si>
  <si>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</si>
  <si>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</si>
  <si>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</si>
  <si>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</si>
  <si>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</si>
  <si>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</si>
  <si>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</si>
  <si>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</si>
  <si>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</si>
  <si>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</si>
  <si>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</si>
  <si>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</si>
  <si>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</si>
  <si>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</si>
  <si>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</si>
  <si>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</si>
  <si>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</si>
  <si>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</si>
  <si>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</si>
  <si>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</si>
  <si>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</si>
  <si>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</si>
  <si>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</si>
  <si>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</si>
  <si>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</si>
  <si>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</si>
  <si>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</si>
  <si>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</si>
  <si>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</si>
  <si>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</si>
  <si>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</si>
  <si>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</si>
  <si>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</si>
  <si>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</si>
  <si>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</si>
  <si>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</si>
  <si>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</si>
  <si>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</si>
  <si>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</si>
  <si>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</si>
  <si>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</si>
  <si>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</si>
  <si>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</si>
  <si>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</si>
  <si>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</si>
  <si>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</si>
  <si>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</si>
  <si>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</si>
  <si>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</si>
  <si>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</si>
  <si>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</si>
  <si>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</si>
  <si>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</si>
  <si>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</si>
  <si>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</si>
  <si>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</si>
  <si>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</si>
  <si>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</si>
  <si>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</si>
  <si>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</si>
  <si>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</si>
  <si>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</si>
  <si>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</si>
  <si>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</si>
  <si>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</si>
  <si>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</si>
  <si>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</si>
  <si>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</si>
  <si>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</si>
  <si>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</si>
  <si>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</si>
  <si>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</si>
  <si>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</si>
  <si>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</si>
  <si>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</si>
  <si>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</si>
  <si>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</si>
  <si>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</si>
  <si>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</si>
  <si>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</si>
  <si>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</si>
  <si>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</si>
  <si>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</si>
  <si>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</si>
  <si>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</si>
  <si>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</si>
  <si>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</si>
  <si>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</si>
  <si>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</si>
  <si>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</si>
  <si>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</si>
  <si>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</si>
  <si>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</si>
  <si>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</si>
  <si>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</si>
  <si>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</si>
  <si>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</si>
  <si>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</si>
  <si>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</si>
  <si>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</si>
  <si>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</si>
  <si>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</si>
  <si>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</si>
  <si>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</si>
  <si>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</si>
  <si>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</si>
  <si>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</si>
  <si>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</si>
  <si>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</si>
  <si>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</si>
  <si>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</si>
  <si>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</si>
  <si>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</si>
  <si>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</si>
  <si>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</si>
  <si>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</si>
  <si>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</si>
  <si>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</si>
  <si>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</si>
  <si>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</si>
  <si>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</si>
  <si>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</si>
  <si>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</si>
  <si>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</si>
  <si>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</si>
  <si>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</si>
  <si>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</si>
  <si>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</si>
  <si>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</si>
  <si>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</si>
  <si>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</si>
  <si>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</si>
  <si>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</si>
  <si>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</si>
  <si>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</si>
  <si>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</si>
  <si>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</si>
  <si>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</si>
  <si>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</si>
  <si>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</si>
  <si>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</si>
  <si>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</si>
  <si>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</si>
  <si>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</si>
  <si>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</si>
  <si>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</si>
  <si>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</si>
  <si>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</si>
  <si>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</si>
  <si>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</si>
  <si>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</si>
  <si>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</si>
  <si>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</si>
  <si>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</si>
  <si>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</si>
  <si>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</si>
  <si>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</si>
  <si>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</si>
  <si>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</si>
  <si>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</si>
  <si>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</si>
  <si>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</si>
  <si>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</si>
  <si>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</si>
  <si>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</si>
  <si>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</si>
  <si>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</si>
  <si>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</si>
  <si>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</si>
  <si>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</si>
  <si>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</si>
  <si>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</si>
  <si>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</si>
  <si>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</si>
  <si>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</si>
  <si>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</si>
  <si>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</si>
  <si>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</si>
  <si>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</si>
  <si>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</si>
  <si>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</si>
  <si>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</si>
  <si>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</si>
  <si>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</si>
  <si>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</si>
  <si>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</si>
  <si>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</si>
  <si>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</si>
  <si>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</si>
  <si>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</si>
  <si>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</si>
  <si>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</si>
  <si>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</si>
  <si>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</si>
  <si>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</si>
  <si>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</si>
  <si>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</si>
  <si>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</si>
  <si>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</si>
  <si>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</si>
  <si>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</si>
  <si>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</si>
  <si>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</si>
  <si>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</si>
  <si>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</si>
  <si>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</si>
  <si>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</si>
  <si>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</si>
  <si>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</si>
  <si>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</si>
  <si>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</si>
  <si>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</si>
  <si>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</si>
  <si>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</si>
  <si>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</si>
  <si>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</si>
  <si>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</si>
  <si>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</si>
  <si>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</si>
  <si>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</si>
  <si>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</si>
  <si>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</si>
  <si>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</si>
  <si>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</si>
  <si>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</si>
  <si>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</si>
  <si>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</si>
  <si>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</si>
  <si>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</si>
  <si>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</si>
  <si>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</si>
  <si>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</si>
  <si>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</si>
  <si>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</si>
  <si>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</si>
  <si>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</si>
  <si>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</si>
  <si>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</si>
  <si>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</si>
  <si>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</si>
  <si>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</si>
  <si>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</si>
  <si>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</si>
  <si>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</si>
  <si>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</si>
  <si>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</si>
  <si>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</si>
  <si>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</si>
  <si>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</si>
  <si>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</si>
  <si>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</si>
  <si>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</si>
  <si>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</si>
  <si>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</si>
  <si>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</si>
  <si>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</si>
  <si>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</si>
  <si>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</si>
  <si>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</si>
  <si>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</si>
  <si>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</si>
  <si>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</si>
  <si>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</si>
  <si>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</si>
  <si>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</si>
  <si>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</si>
  <si>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</si>
  <si>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</si>
  <si>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</si>
  <si>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</si>
  <si>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</si>
  <si>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</si>
  <si>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</si>
  <si>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</si>
  <si>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</si>
  <si>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</si>
  <si>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</si>
  <si>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</si>
  <si>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</si>
  <si>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</si>
  <si>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</si>
  <si>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</si>
  <si>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</si>
  <si>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</si>
  <si>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</si>
  <si>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</si>
  <si>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</si>
  <si>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</si>
  <si>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</si>
  <si>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</si>
  <si>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</si>
  <si>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</si>
  <si>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</si>
  <si>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</si>
  <si>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</si>
  <si>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</si>
  <si>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</si>
  <si>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</si>
  <si>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</si>
  <si>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</si>
  <si>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</si>
  <si>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</si>
  <si>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</si>
  <si>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</si>
  <si>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</si>
  <si>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</si>
  <si>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</si>
  <si>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</si>
  <si>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</si>
  <si>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</si>
  <si>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</si>
  <si>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</si>
  <si>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</si>
  <si>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</si>
  <si>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</si>
  <si>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</si>
  <si>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</si>
  <si>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</si>
  <si>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</si>
  <si>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</si>
  <si>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</si>
  <si>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</si>
  <si>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</si>
  <si>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</si>
  <si>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</si>
  <si>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</si>
  <si>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</si>
  <si>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</si>
  <si>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</si>
  <si>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</si>
  <si>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</si>
  <si>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</si>
  <si>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</si>
  <si>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</si>
  <si>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</si>
  <si>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</si>
  <si>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</si>
  <si>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</si>
  <si>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</si>
  <si>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</si>
  <si>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</si>
  <si>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</si>
  <si>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</si>
  <si>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</si>
  <si>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</si>
  <si>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</si>
  <si>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</si>
  <si>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</si>
  <si>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</si>
  <si>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</si>
  <si>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</si>
  <si>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</si>
  <si>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</si>
  <si>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</si>
  <si>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</si>
  <si>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</si>
  <si>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</si>
  <si>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</si>
  <si>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</si>
  <si>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</si>
  <si>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</si>
  <si>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</si>
  <si>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</si>
  <si>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</si>
  <si>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</si>
  <si>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</si>
  <si>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</si>
  <si>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</si>
  <si>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</si>
  <si>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</si>
  <si>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</si>
  <si>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</si>
  <si>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</si>
  <si>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</si>
  <si>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</si>
  <si>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</si>
  <si>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</si>
  <si>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</si>
  <si>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</si>
  <si>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</si>
  <si>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</si>
  <si>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</si>
  <si>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</si>
  <si>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</si>
  <si>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</si>
  <si>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</si>
  <si>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</si>
  <si>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</si>
  <si>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</si>
  <si>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</si>
  <si>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</si>
  <si>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</si>
  <si>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</si>
  <si>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</si>
  <si>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</si>
  <si>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</si>
  <si>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</si>
  <si>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</si>
  <si>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</si>
  <si>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</si>
  <si>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</si>
  <si>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</si>
  <si>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</si>
  <si>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</si>
  <si>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</si>
  <si>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</si>
  <si>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</si>
  <si>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</si>
  <si>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</si>
  <si>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</si>
  <si>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</si>
  <si>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</si>
  <si>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</si>
  <si>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</si>
  <si>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</si>
  <si>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</si>
  <si>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</si>
  <si>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</si>
  <si>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</si>
  <si>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</si>
  <si>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</si>
  <si>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</si>
  <si>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</si>
  <si>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</si>
  <si>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</si>
  <si>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</si>
  <si>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</si>
  <si>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</si>
  <si>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</si>
  <si>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</si>
  <si>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</si>
  <si>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</si>
  <si>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</si>
  <si>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</si>
  <si>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</si>
  <si>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</si>
  <si>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</si>
  <si>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</si>
  <si>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</si>
  <si>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</si>
  <si>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</si>
  <si>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</si>
  <si>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</si>
  <si>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</si>
  <si>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</si>
  <si>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</si>
  <si>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</si>
  <si>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</si>
  <si>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</si>
  <si>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</si>
  <si>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</si>
  <si>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</si>
  <si>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</si>
  <si>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</si>
  <si>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</si>
  <si>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</si>
  <si>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</si>
  <si>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</si>
  <si>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</si>
  <si>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</si>
  <si>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</si>
  <si>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</si>
  <si>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</si>
  <si>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</si>
  <si>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</si>
  <si>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</si>
  <si>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</si>
  <si>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</si>
  <si>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</si>
  <si>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</si>
  <si>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</si>
  <si>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</si>
  <si>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</si>
  <si>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</si>
  <si>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</si>
  <si>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</si>
  <si>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</si>
  <si>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</si>
  <si>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</si>
  <si>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</si>
  <si>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</si>
  <si>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</si>
  <si>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</si>
  <si>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</si>
  <si>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</si>
  <si>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</si>
  <si>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</si>
  <si>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</si>
  <si>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</si>
  <si>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</si>
  <si>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</si>
  <si>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</si>
  <si>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</si>
  <si>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</si>
  <si>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</si>
  <si>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</si>
  <si>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</si>
  <si>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</si>
  <si>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</si>
  <si>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</si>
  <si>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</si>
  <si>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</si>
  <si>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</si>
  <si>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</si>
  <si>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</si>
  <si>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</si>
  <si>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</si>
  <si>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</si>
  <si>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</si>
  <si>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</si>
  <si>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</si>
  <si>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</si>
  <si>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</si>
  <si>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</si>
  <si>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</si>
  <si>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</si>
  <si>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</si>
  <si>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</si>
  <si>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</si>
  <si>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</si>
  <si>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</si>
  <si>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</si>
  <si>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</si>
  <si>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</si>
  <si>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</si>
  <si>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</si>
  <si>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</si>
  <si>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</si>
  <si>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</si>
  <si>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</si>
  <si>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</si>
  <si>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</si>
  <si>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</si>
  <si>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</si>
  <si>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</si>
  <si>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</si>
  <si>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</si>
  <si>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</si>
  <si>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</si>
  <si>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</si>
  <si>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</si>
  <si>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</si>
  <si>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</si>
  <si>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</si>
  <si>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</si>
  <si>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</si>
  <si>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</si>
  <si>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</si>
  <si>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</si>
  <si>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</si>
  <si>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</si>
  <si>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</si>
  <si>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</si>
  <si>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</si>
  <si>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</si>
  <si>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</si>
  <si>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</si>
  <si>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</si>
  <si>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</si>
  <si>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</si>
  <si>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</si>
  <si>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</si>
  <si>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</si>
  <si>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</si>
  <si>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</si>
  <si>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</si>
  <si>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</si>
  <si>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</si>
  <si>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</si>
  <si>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</si>
  <si>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</si>
  <si>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</si>
  <si>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</si>
  <si>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</si>
  <si>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</si>
  <si>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</si>
  <si>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</si>
  <si>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</si>
  <si>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</si>
  <si>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</si>
  <si>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</si>
  <si>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</si>
  <si>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</si>
  <si>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</si>
  <si>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</si>
  <si>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</si>
  <si>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</si>
  <si>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</si>
  <si>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</si>
  <si>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</si>
  <si>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</si>
  <si>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</si>
  <si>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</si>
  <si>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</si>
  <si>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</si>
  <si>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</si>
  <si>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</si>
  <si>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</si>
  <si>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</si>
  <si>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</si>
  <si>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</si>
  <si>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</si>
  <si>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</si>
  <si>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</si>
  <si>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</si>
  <si>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</si>
  <si>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</si>
  <si>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</si>
  <si>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</si>
  <si>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</si>
  <si>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</si>
  <si>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</si>
  <si>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</si>
  <si>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</si>
  <si>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</si>
  <si>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</si>
  <si>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</si>
  <si>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</si>
  <si>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</si>
  <si>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</si>
  <si>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</si>
  <si>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</si>
  <si>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</si>
  <si>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</si>
  <si>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</si>
  <si>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</si>
  <si>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</si>
  <si>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</si>
  <si>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</si>
  <si>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</si>
  <si>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</si>
  <si>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</si>
  <si>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</si>
  <si>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</si>
  <si>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</si>
  <si>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</si>
  <si>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</si>
  <si>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</si>
  <si>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</si>
  <si>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</si>
  <si>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</si>
  <si>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</si>
  <si>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</si>
  <si>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</si>
  <si>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</si>
  <si>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</si>
  <si>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</si>
  <si>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</si>
  <si>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</si>
  <si>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</si>
  <si>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</si>
  <si>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</si>
  <si>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</si>
  <si>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</si>
  <si>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</si>
  <si>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</si>
  <si>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</si>
  <si>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</si>
  <si>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</si>
  <si>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</si>
  <si>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</si>
  <si>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</si>
  <si>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</si>
  <si>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</si>
  <si>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</si>
  <si>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</si>
  <si>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</si>
  <si>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</si>
  <si>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</si>
  <si>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</si>
  <si>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</si>
  <si>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</si>
  <si>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</si>
  <si>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</si>
  <si>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</si>
  <si>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</si>
  <si>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</si>
  <si>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</si>
  <si>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</si>
  <si>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</si>
  <si>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</si>
  <si>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</si>
  <si>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</si>
  <si>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</si>
  <si>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</si>
  <si>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</si>
  <si>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</si>
  <si>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</si>
  <si>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</si>
  <si>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</si>
  <si>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</si>
  <si>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</si>
  <si>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</si>
  <si>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</si>
  <si>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</si>
  <si>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</si>
  <si>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</si>
  <si>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</si>
  <si>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</si>
  <si>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</si>
  <si>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</si>
  <si>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</si>
  <si>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</si>
  <si>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</si>
  <si>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</si>
  <si>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</si>
  <si>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</si>
  <si>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</si>
  <si>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</si>
  <si>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</si>
  <si>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</si>
  <si>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</si>
  <si>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</si>
  <si>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</si>
  <si>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</si>
  <si>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</si>
  <si>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</si>
  <si>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</si>
  <si>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</si>
  <si>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</si>
  <si>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</si>
  <si>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</si>
  <si>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</si>
  <si>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</si>
  <si>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</si>
  <si>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</si>
  <si>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</si>
  <si>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</si>
  <si>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</si>
  <si>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</si>
  <si>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</si>
  <si>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</si>
  <si>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</si>
  <si>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</si>
  <si>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</si>
  <si>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</si>
  <si>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</si>
  <si>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</si>
  <si>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</si>
  <si>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</si>
  <si>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</si>
  <si>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</si>
  <si>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</si>
  <si>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</si>
  <si>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</si>
  <si>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</si>
  <si>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</si>
  <si>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</si>
  <si>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</si>
  <si>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</si>
  <si>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</si>
  <si>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</si>
  <si>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</si>
  <si>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</si>
  <si>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</si>
  <si>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</si>
  <si>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</si>
  <si>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</si>
  <si>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</si>
  <si>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</si>
  <si>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</si>
  <si>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</si>
  <si>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</si>
  <si>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</si>
  <si>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</si>
  <si>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</si>
  <si>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</si>
  <si>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</si>
  <si>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</si>
  <si>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</si>
  <si>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</si>
  <si>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</si>
  <si>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</si>
  <si>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</si>
  <si>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</si>
  <si>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</si>
  <si>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</si>
  <si>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</si>
  <si>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</si>
  <si>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</si>
  <si>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</si>
  <si>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</si>
  <si>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</si>
  <si>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</si>
  <si>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</si>
  <si>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</si>
  <si>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</si>
  <si>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</si>
  <si>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</si>
  <si>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</si>
  <si>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</si>
  <si>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</si>
  <si>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</si>
  <si>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</si>
  <si>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</si>
  <si>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</si>
  <si>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</si>
  <si>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</si>
  <si>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</si>
  <si>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</si>
  <si>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</si>
  <si>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</si>
  <si>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</si>
  <si>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</si>
  <si>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</si>
  <si>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</si>
  <si>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</si>
  <si>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</si>
  <si>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</si>
  <si>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</si>
  <si>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</si>
  <si>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</si>
  <si>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</si>
  <si>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</si>
  <si>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</si>
  <si>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</si>
  <si>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</si>
  <si>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</si>
  <si>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</si>
  <si>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</si>
  <si>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</si>
  <si>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</si>
  <si>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</si>
  <si>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</si>
  <si>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</si>
  <si>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</si>
  <si>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</si>
  <si>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</si>
  <si>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</si>
  <si>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</si>
  <si>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</si>
  <si>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</si>
  <si>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</si>
  <si>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</si>
  <si>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</si>
  <si>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</si>
  <si>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</si>
  <si>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</si>
  <si>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</si>
  <si>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</si>
  <si>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</si>
  <si>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</si>
  <si>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</si>
  <si>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</si>
  <si>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</si>
  <si>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</si>
  <si>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</si>
  <si>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</si>
  <si>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</si>
  <si>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</si>
  <si>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</si>
  <si>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</si>
  <si>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</si>
  <si>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</si>
  <si>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</si>
  <si>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</si>
  <si>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</si>
  <si>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</si>
  <si>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</si>
  <si>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</si>
  <si>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</si>
  <si>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</si>
  <si>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</si>
  <si>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</si>
  <si>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</si>
  <si>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</si>
  <si>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</si>
  <si>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</si>
  <si>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</si>
  <si>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</si>
  <si>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</si>
  <si>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</si>
  <si>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</si>
  <si>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</si>
  <si>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</si>
  <si>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</si>
  <si>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</si>
  <si>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</si>
  <si>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</si>
  <si>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</si>
  <si>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</si>
  <si>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</si>
  <si>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</si>
  <si>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</si>
  <si>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</si>
  <si>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</si>
  <si>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</si>
  <si>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</si>
  <si>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</si>
  <si>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</si>
  <si>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</si>
  <si>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</si>
  <si>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</si>
  <si>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</si>
  <si>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</si>
  <si>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</si>
  <si>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</si>
  <si>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</si>
  <si>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</si>
  <si>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</si>
  <si>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</si>
  <si>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</si>
  <si>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</si>
  <si>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</si>
  <si>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</si>
  <si>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</si>
  <si>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</si>
  <si>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</si>
  <si>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</si>
  <si>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</si>
  <si>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</si>
  <si>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</si>
  <si>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</si>
  <si>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</si>
  <si>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</si>
  <si>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</si>
  <si>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</si>
  <si>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</si>
  <si>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</si>
  <si>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</si>
  <si>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</si>
  <si>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</si>
  <si>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</si>
  <si>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</si>
  <si>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</si>
  <si>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</si>
  <si>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</si>
  <si>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</si>
  <si>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</si>
  <si>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</si>
  <si>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</si>
  <si>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</si>
  <si>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</si>
  <si>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</si>
  <si>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</si>
  <si>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</si>
  <si>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</si>
  <si>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</si>
  <si>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</si>
  <si>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</si>
  <si>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</si>
  <si>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</si>
  <si>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</si>
  <si>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</si>
  <si>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</si>
  <si>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</si>
  <si>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</si>
  <si>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</si>
  <si>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</si>
  <si>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</si>
  <si>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</si>
  <si>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</si>
  <si>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</si>
  <si>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</si>
  <si>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</si>
  <si>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</si>
  <si>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</si>
  <si>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</si>
  <si>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</si>
  <si>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</si>
  <si>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</si>
  <si>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</si>
  <si>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</si>
  <si>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</si>
  <si>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</si>
  <si>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</si>
  <si>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</si>
  <si>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</si>
  <si>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</si>
  <si>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</si>
  <si>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</si>
  <si>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</si>
  <si>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</si>
  <si>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</si>
  <si>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</si>
  <si>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</si>
  <si>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</si>
  <si>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</si>
  <si>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</si>
  <si>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</si>
  <si>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</si>
  <si>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</si>
  <si>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</si>
  <si>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</si>
  <si>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</si>
  <si>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</si>
  <si>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</si>
  <si>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</si>
  <si>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</si>
  <si>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</si>
  <si>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</si>
  <si>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</si>
  <si>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</si>
  <si>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</si>
  <si>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</si>
  <si>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</si>
  <si>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</si>
  <si>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</si>
  <si>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</si>
  <si>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</si>
  <si>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</si>
  <si>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</si>
  <si>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</si>
  <si>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</si>
  <si>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</si>
  <si>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</si>
  <si>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</si>
  <si>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</si>
  <si>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</si>
  <si>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</si>
  <si>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</si>
  <si>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</si>
  <si>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</si>
  <si>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</si>
  <si>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</si>
  <si>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</si>
  <si>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</si>
  <si>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</si>
  <si>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</si>
  <si>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</si>
  <si>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</si>
  <si>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</si>
  <si>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</si>
  <si>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</si>
  <si>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</si>
  <si>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</si>
  <si>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</si>
  <si>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</si>
  <si>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</si>
  <si>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</si>
  <si>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</si>
  <si>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</si>
  <si>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</si>
  <si>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</si>
  <si>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</si>
  <si>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</si>
  <si>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</si>
  <si>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</si>
  <si>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</si>
  <si>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</si>
  <si>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</si>
  <si>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</si>
  <si>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</si>
  <si>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</si>
  <si>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</si>
  <si>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</si>
  <si>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</si>
  <si>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</si>
  <si>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</si>
  <si>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</si>
  <si>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</si>
  <si>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</si>
  <si>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</si>
  <si>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</si>
  <si>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</si>
  <si>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</si>
  <si>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</si>
  <si>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</si>
  <si>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</si>
  <si>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</si>
  <si>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</si>
  <si>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</si>
  <si>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</si>
  <si>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</si>
  <si>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</si>
  <si>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</si>
  <si>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</si>
  <si>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</si>
  <si>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</si>
  <si>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</si>
  <si>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</si>
  <si>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</si>
  <si>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</si>
  <si>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</si>
  <si>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</si>
  <si>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</si>
  <si>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</si>
  <si>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</si>
  <si>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</si>
  <si>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</si>
  <si>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</si>
  <si>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</si>
  <si>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</si>
  <si>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</si>
  <si>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</si>
  <si>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</si>
  <si>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</si>
  <si>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</si>
  <si>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</si>
  <si>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</si>
  <si>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</si>
  <si>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</si>
  <si>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</si>
  <si>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</si>
  <si>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</si>
  <si>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</si>
  <si>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</si>
  <si>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</si>
  <si>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</si>
  <si>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</si>
  <si>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</si>
  <si>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</si>
  <si>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</si>
  <si>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</si>
  <si>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</si>
  <si>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</si>
  <si>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</si>
  <si>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</si>
  <si>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</si>
  <si>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</si>
  <si>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</si>
  <si>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</si>
  <si>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</si>
  <si>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</si>
  <si>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</si>
  <si>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</si>
  <si>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</si>
  <si>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</si>
  <si>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</si>
  <si>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</si>
  <si>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</si>
  <si>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</si>
  <si>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</si>
  <si>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</si>
  <si>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</si>
  <si>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</si>
  <si>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</si>
  <si>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</si>
  <si>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</si>
  <si>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</si>
  <si>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</si>
  <si>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</si>
  <si>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</si>
  <si>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</si>
  <si>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</si>
  <si>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</si>
  <si>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</si>
  <si>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</si>
  <si>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</si>
  <si>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</si>
  <si>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</si>
  <si>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</si>
  <si>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</si>
  <si>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</si>
  <si>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</si>
  <si>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</si>
  <si>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</si>
  <si>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</si>
  <si>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</si>
  <si>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</si>
  <si>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</si>
  <si>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</si>
  <si>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</si>
  <si>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</si>
  <si>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</si>
  <si>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</si>
  <si>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</si>
  <si>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</si>
  <si>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</si>
  <si>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</si>
  <si>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</si>
  <si>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</si>
  <si>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</si>
  <si>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</si>
  <si>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</si>
  <si>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</si>
  <si>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</si>
  <si>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</si>
  <si>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</si>
  <si>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</si>
  <si>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</si>
  <si>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</si>
  <si>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</si>
  <si>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</si>
  <si>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</si>
  <si>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</si>
  <si>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</si>
  <si>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</si>
  <si>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</si>
  <si>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</si>
  <si>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</si>
  <si>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</si>
  <si>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</si>
  <si>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</si>
  <si>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</si>
  <si>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</si>
  <si>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</si>
  <si>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</si>
  <si>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</si>
  <si>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</si>
  <si>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</si>
  <si>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</si>
  <si>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</si>
  <si>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</si>
  <si>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</si>
  <si>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</si>
  <si>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</si>
  <si>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</si>
  <si>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</si>
  <si>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</si>
  <si>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</si>
  <si>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</si>
  <si>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</si>
  <si>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</si>
  <si>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</si>
  <si>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</si>
  <si>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</si>
  <si>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</si>
  <si>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</si>
  <si>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</si>
  <si>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</si>
  <si>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</si>
  <si>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</si>
  <si>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</si>
  <si>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</si>
  <si>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</si>
  <si>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</si>
  <si>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</si>
  <si>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</si>
  <si>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</si>
  <si>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</si>
  <si>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</si>
  <si>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</si>
  <si>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</si>
  <si>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</si>
  <si>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</si>
  <si>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</si>
  <si>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</si>
  <si>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</si>
  <si>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</si>
  <si>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</si>
  <si>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</si>
  <si>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</si>
  <si>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</si>
  <si>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</si>
  <si>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</si>
  <si>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</si>
  <si>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</si>
  <si>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</si>
  <si>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</si>
  <si>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</si>
  <si>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</si>
  <si>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</si>
  <si>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</si>
  <si>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</si>
  <si>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</si>
  <si>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</si>
  <si>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</si>
  <si>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</si>
  <si>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</si>
  <si>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</si>
  <si>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</si>
  <si>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</si>
  <si>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</si>
  <si>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</si>
  <si>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</si>
  <si>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</si>
  <si>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</si>
  <si>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</si>
  <si>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</si>
  <si>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</si>
  <si>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</si>
  <si>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</si>
  <si>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</si>
  <si>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</si>
  <si>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</si>
  <si>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</si>
  <si>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</si>
  <si>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</si>
  <si>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</si>
  <si>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</si>
  <si>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</si>
  <si>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</si>
  <si>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</si>
  <si>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</si>
  <si>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</si>
  <si>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</si>
  <si>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</si>
  <si>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</si>
  <si>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</si>
  <si>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</si>
  <si>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</si>
  <si>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</si>
  <si>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</si>
  <si>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</si>
  <si>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</si>
  <si>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</si>
  <si>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</si>
  <si>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</si>
  <si>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</si>
  <si>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</si>
  <si>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</si>
  <si>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</si>
  <si>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</si>
  <si>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</si>
  <si>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</si>
  <si>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</si>
  <si>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</si>
  <si>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</si>
  <si>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</si>
  <si>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</si>
  <si>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</si>
  <si>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</si>
  <si>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</si>
  <si>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</si>
  <si>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</si>
  <si>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</si>
  <si>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</si>
  <si>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</si>
  <si>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</si>
  <si>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</si>
  <si>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</si>
  <si>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</si>
  <si>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</si>
  <si>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</si>
  <si>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</si>
  <si>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</si>
  <si>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</si>
  <si>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</si>
  <si>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</si>
  <si>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</si>
  <si>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</si>
  <si>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</si>
  <si>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</si>
  <si>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</si>
  <si>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</si>
  <si>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</si>
  <si>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</si>
  <si>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</si>
  <si>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</si>
  <si>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</si>
  <si>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</si>
  <si>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</si>
  <si>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</si>
  <si>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</si>
  <si>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</si>
  <si>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</si>
  <si>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</si>
  <si>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</si>
  <si>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</si>
  <si>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</si>
  <si>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</si>
  <si>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</si>
  <si>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</si>
  <si>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</si>
  <si>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</si>
  <si>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</si>
  <si>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</si>
  <si>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</si>
  <si>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</si>
  <si>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</si>
  <si>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</si>
  <si>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</si>
  <si>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</si>
  <si>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</si>
  <si>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</si>
  <si>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</si>
  <si>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</si>
  <si>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</si>
  <si>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</si>
  <si>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</si>
  <si>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</si>
  <si>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</si>
  <si>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</si>
  <si>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</si>
  <si>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</si>
  <si>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</si>
  <si>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</si>
  <si>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</si>
  <si>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</si>
  <si>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</si>
  <si>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</si>
  <si>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</si>
  <si>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</si>
  <si>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</si>
  <si>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</si>
  <si>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</si>
  <si>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</si>
  <si>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</si>
  <si>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</si>
  <si>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</si>
  <si>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</si>
  <si>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</si>
  <si>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</si>
  <si>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</si>
  <si>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</si>
  <si>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</si>
  <si>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</si>
  <si>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</si>
  <si>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</si>
  <si>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</si>
  <si>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</si>
  <si>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</si>
  <si>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</si>
  <si>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</si>
  <si>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</si>
  <si>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</si>
  <si>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</si>
  <si>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</si>
  <si>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</si>
  <si>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</si>
  <si>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</si>
  <si>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</si>
  <si>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</si>
  <si>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</si>
  <si>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</si>
  <si>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</si>
  <si>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</si>
  <si>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</si>
  <si>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</si>
  <si>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</si>
  <si>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</si>
  <si>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</si>
  <si>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</si>
  <si>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</si>
  <si>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</si>
  <si>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</si>
  <si>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</si>
  <si>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</si>
  <si>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</si>
  <si>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</si>
  <si>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</si>
  <si>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</si>
  <si>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</si>
  <si>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</si>
  <si>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</si>
  <si>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</si>
  <si>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</si>
  <si>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</si>
  <si>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</si>
  <si>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</si>
  <si>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</si>
  <si>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</si>
  <si>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</si>
  <si>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</si>
  <si>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</si>
  <si>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</si>
  <si>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</si>
  <si>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</si>
  <si>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</si>
  <si>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</si>
  <si>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</si>
  <si>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</si>
  <si>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</si>
  <si>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</si>
  <si>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</si>
  <si>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</si>
  <si>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</si>
  <si>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</si>
  <si>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</si>
  <si>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</si>
  <si>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</si>
  <si>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</si>
  <si>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</si>
  <si>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</si>
  <si>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</si>
  <si>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</si>
  <si>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</si>
  <si>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</si>
  <si>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</si>
  <si>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</si>
  <si>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</si>
  <si>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</si>
  <si>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</si>
  <si>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</si>
  <si>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</si>
  <si>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</si>
  <si>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</si>
  <si>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</si>
  <si>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</si>
  <si>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</si>
  <si>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</si>
  <si>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</si>
  <si>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</si>
  <si>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</si>
  <si>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</si>
  <si>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</si>
  <si>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</si>
  <si>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</si>
  <si>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</si>
  <si>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</si>
  <si>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</si>
  <si>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</si>
  <si>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</si>
  <si>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</si>
  <si>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</si>
  <si>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</si>
  <si>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</si>
  <si>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</si>
  <si>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</si>
  <si>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</si>
  <si>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</si>
  <si>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</si>
  <si>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</si>
  <si>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</si>
  <si>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</si>
  <si>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</si>
  <si>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</si>
  <si>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</si>
  <si>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</si>
  <si>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</si>
  <si>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</si>
  <si>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</si>
  <si>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</si>
  <si>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</si>
  <si>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</si>
  <si>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</si>
  <si>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</si>
  <si>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</si>
  <si>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</si>
  <si>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</si>
  <si>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</si>
  <si>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</si>
  <si>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</si>
  <si>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</si>
  <si>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</si>
  <si>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</si>
  <si>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</si>
  <si>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</si>
  <si>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</si>
  <si>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</si>
  <si>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</si>
  <si>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</si>
  <si>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</si>
  <si>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</si>
  <si>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</si>
  <si>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</si>
  <si>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</si>
  <si>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</si>
  <si>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</si>
  <si>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</si>
  <si>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</si>
  <si>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</si>
  <si>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</si>
  <si>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</si>
  <si>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</si>
  <si>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</si>
  <si>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</si>
  <si>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</si>
  <si>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</si>
  <si>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</si>
  <si>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</si>
  <si>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</si>
  <si>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</si>
  <si>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</si>
  <si>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</si>
  <si>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</si>
  <si>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</si>
  <si>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</si>
  <si>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</si>
  <si>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</si>
  <si>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</si>
  <si>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</si>
  <si>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</si>
  <si>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</si>
  <si>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</si>
  <si>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</si>
  <si>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</si>
  <si>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</si>
  <si>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</si>
  <si>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</si>
  <si>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</si>
  <si>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</si>
  <si>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</si>
  <si>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</si>
  <si>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</si>
  <si>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</si>
  <si>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</si>
  <si>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</si>
  <si>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</si>
  <si>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</si>
  <si>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</si>
  <si>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</si>
  <si>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</si>
  <si>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</si>
  <si>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</si>
  <si>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</si>
  <si>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</si>
  <si>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</si>
  <si>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</si>
  <si>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</si>
  <si>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</si>
  <si>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</si>
  <si>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</si>
  <si>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</si>
  <si>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</si>
  <si>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</si>
  <si>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</si>
  <si>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</si>
  <si>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</si>
  <si>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</si>
  <si>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</si>
  <si>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</si>
  <si>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</si>
  <si>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</si>
  <si>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</si>
  <si>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</si>
  <si>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</si>
  <si>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</si>
  <si>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</si>
  <si>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</si>
  <si>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</si>
  <si>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</si>
  <si>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</si>
  <si>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</si>
  <si>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</si>
  <si>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</si>
  <si>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</si>
  <si>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</si>
  <si>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</si>
  <si>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</si>
  <si>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</si>
  <si>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</si>
  <si>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</si>
  <si>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</si>
  <si>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</si>
  <si>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</si>
  <si>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</si>
  <si>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</si>
  <si>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</si>
  <si>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</si>
  <si>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</si>
  <si>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</si>
  <si>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</si>
  <si>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</si>
  <si>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</si>
  <si>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</si>
  <si>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</si>
  <si>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</si>
  <si>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</si>
  <si>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</si>
  <si>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</si>
  <si>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</si>
  <si>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</si>
  <si>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</si>
  <si>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</si>
  <si>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</si>
  <si>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</si>
  <si>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</si>
  <si>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</si>
  <si>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</si>
  <si>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</si>
  <si>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</si>
  <si>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</si>
  <si>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</si>
  <si>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</si>
  <si>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</si>
  <si>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</si>
  <si>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</si>
  <si>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</si>
  <si>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</si>
  <si>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</si>
  <si>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</si>
  <si>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</si>
  <si>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</si>
  <si>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</si>
  <si>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</si>
  <si>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</si>
  <si>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</si>
  <si>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</si>
  <si>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</si>
  <si>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</si>
  <si>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</si>
  <si>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</si>
  <si>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</si>
  <si>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</si>
  <si>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</si>
  <si>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</si>
  <si>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</si>
  <si>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</si>
  <si>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</si>
  <si>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</si>
  <si>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</si>
  <si>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</si>
  <si>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</si>
  <si>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</si>
  <si>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</si>
  <si>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</si>
  <si>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</si>
  <si>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</si>
  <si>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</si>
  <si>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</si>
  <si>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</si>
  <si>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</si>
  <si>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</si>
  <si>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</si>
  <si>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</si>
  <si>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</si>
  <si>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</si>
  <si>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</si>
  <si>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</si>
  <si>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</si>
  <si>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</si>
  <si>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</si>
  <si>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</si>
  <si>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</si>
  <si>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</si>
  <si>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</si>
  <si>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</si>
  <si>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</si>
  <si>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</si>
  <si>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</si>
  <si>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</si>
  <si>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</si>
  <si>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</si>
  <si>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</si>
  <si>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</si>
  <si>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</si>
  <si>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</si>
  <si>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</si>
  <si>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</si>
  <si>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</si>
  <si>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</si>
  <si>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</si>
  <si>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</si>
  <si>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</si>
  <si>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</si>
  <si>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</si>
  <si>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</si>
  <si>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</si>
  <si>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</si>
  <si>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</si>
  <si>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</si>
  <si>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</si>
  <si>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</si>
  <si>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</si>
  <si>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</si>
  <si>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</si>
  <si>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</si>
  <si>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</si>
  <si>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</si>
  <si>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</si>
  <si>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</si>
  <si>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</si>
  <si>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</si>
  <si>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</si>
  <si>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</si>
  <si>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</si>
  <si>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</si>
  <si>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</si>
  <si>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</si>
  <si>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</si>
  <si>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</si>
  <si>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</si>
  <si>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</si>
  <si>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</si>
  <si>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</si>
  <si>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</si>
  <si>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</si>
  <si>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</si>
  <si>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</si>
  <si>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</si>
  <si>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</si>
  <si>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</si>
  <si>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</si>
  <si>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</si>
  <si>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</si>
  <si>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</si>
  <si>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</si>
  <si>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</si>
  <si>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</si>
  <si>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</si>
  <si>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</si>
  <si>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</si>
  <si>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</si>
  <si>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</si>
  <si>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</si>
  <si>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</si>
  <si>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</si>
  <si>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</si>
  <si>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</si>
  <si>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</si>
  <si>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</si>
  <si>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</si>
  <si>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</si>
  <si>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</si>
  <si>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</si>
  <si>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</si>
  <si>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</si>
  <si>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</si>
  <si>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</si>
  <si>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</si>
  <si>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</si>
  <si>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</si>
  <si>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</si>
  <si>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</si>
  <si>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</si>
  <si>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</si>
  <si>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</si>
  <si>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</si>
  <si>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</si>
  <si>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</si>
  <si>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</si>
  <si>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</si>
  <si>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</si>
  <si>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</si>
  <si>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</si>
  <si>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</si>
  <si>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</si>
  <si>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</si>
  <si>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</si>
  <si>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</si>
  <si>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</si>
  <si>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</si>
  <si>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</si>
  <si>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</si>
  <si>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</si>
  <si>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</si>
  <si>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</si>
  <si>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</si>
  <si>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</si>
  <si>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</si>
  <si>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</si>
  <si>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</si>
  <si>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</si>
  <si>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</si>
  <si>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</si>
  <si>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</si>
  <si>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</si>
  <si>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</si>
  <si>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</si>
  <si>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</si>
  <si>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</si>
  <si>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</si>
  <si>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</si>
  <si>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</si>
  <si>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</si>
  <si>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</si>
  <si>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</si>
  <si>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</si>
  <si>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</si>
  <si>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</si>
  <si>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</si>
  <si>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</si>
  <si>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</si>
  <si>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</si>
  <si>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</si>
  <si>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</si>
  <si>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</si>
  <si>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</si>
  <si>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</si>
  <si>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</si>
  <si>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</si>
  <si>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</si>
  <si>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</si>
  <si>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</si>
  <si>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</si>
  <si>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</si>
  <si>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</si>
  <si>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</si>
  <si>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</si>
  <si>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</si>
  <si>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</si>
  <si>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</si>
  <si>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</si>
  <si>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</si>
  <si>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</si>
  <si>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</si>
  <si>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</si>
  <si>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</si>
  <si>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</si>
  <si>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</si>
  <si>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</si>
  <si>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</si>
  <si>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</si>
  <si>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</si>
  <si>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</si>
  <si>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</si>
  <si>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</si>
  <si>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</si>
  <si>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</si>
  <si>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</si>
  <si>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</si>
  <si>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</si>
  <si>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</si>
  <si>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</si>
  <si>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</si>
  <si>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</si>
  <si>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</si>
  <si>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</si>
  <si>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</si>
  <si>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</si>
  <si>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</si>
  <si>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</si>
  <si>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</si>
  <si>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</si>
  <si>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</si>
  <si>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</si>
  <si>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</si>
  <si>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</si>
  <si>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</si>
  <si>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</si>
  <si>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</si>
  <si>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</si>
  <si>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</si>
  <si>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</si>
  <si>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</si>
  <si>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</si>
  <si>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</si>
  <si>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</si>
  <si>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</si>
  <si>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</si>
  <si>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</si>
  <si>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</si>
  <si>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</si>
  <si>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</si>
  <si>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</si>
  <si>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</si>
  <si>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</si>
  <si>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</si>
  <si>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</si>
  <si>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</si>
  <si>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</si>
  <si>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</si>
  <si>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</si>
  <si>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</si>
  <si>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</si>
  <si>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</si>
  <si>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</si>
  <si>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</si>
  <si>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</si>
  <si>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Perecnt Funded</t>
  </si>
  <si>
    <t>Average Donation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</si>
  <si>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</si>
  <si>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</si>
  <si>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</si>
  <si>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</si>
  <si>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</si>
  <si>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</si>
  <si>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</si>
  <si>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</si>
  <si>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</si>
  <si>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</si>
  <si>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</si>
  <si>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</si>
  <si>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</si>
  <si>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</si>
  <si>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</si>
  <si>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</si>
  <si>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</si>
  <si>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</si>
  <si>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</si>
  <si>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</si>
  <si>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</si>
  <si>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</si>
  <si>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</si>
  <si>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</si>
  <si>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</si>
  <si>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</si>
  <si>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</si>
  <si>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</si>
  <si>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</si>
  <si>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</si>
  <si>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</si>
  <si>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</si>
  <si>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</si>
  <si>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</si>
  <si>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</si>
  <si>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</si>
  <si>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</si>
  <si>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</si>
  <si>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</si>
  <si>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</si>
  <si>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</si>
  <si>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</si>
  <si>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</si>
  <si>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</si>
  <si>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</si>
  <si>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</si>
  <si>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</si>
  <si>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</si>
  <si>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</si>
  <si>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</si>
  <si>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</si>
  <si>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</si>
  <si>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</si>
  <si>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</si>
  <si>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</si>
  <si>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</si>
  <si>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</si>
  <si>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</si>
  <si>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</si>
  <si>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</si>
  <si>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</si>
  <si>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</si>
  <si>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</si>
  <si>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</si>
  <si>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</si>
  <si>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</si>
  <si>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</si>
  <si>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</si>
  <si>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</si>
  <si>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</si>
  <si>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</si>
  <si>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</si>
  <si>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</si>
  <si>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</si>
  <si>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</si>
  <si>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</si>
  <si>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</si>
  <si>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</si>
  <si>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</si>
  <si>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</si>
  <si>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1,000</t>
  </si>
  <si>
    <t>1,000-4,999</t>
  </si>
  <si>
    <t>5,000-9,999</t>
  </si>
  <si>
    <t>10,000-14,999</t>
  </si>
  <si>
    <t>15,000-19,999</t>
  </si>
  <si>
    <t>20,000-24,999</t>
  </si>
  <si>
    <t>25,000-29,999</t>
  </si>
  <si>
    <t>30,000-34,999</t>
  </si>
  <si>
    <t>35,000-39,999</t>
  </si>
  <si>
    <t>40,000-44,999</t>
  </si>
  <si>
    <t>45,000-49,999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</si>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</sst>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(1).xlsx]PivotTableChart1!PivotTable1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7-459C-BEB7-853F6384407A}"/>
            </c:ext>
          </c:extLst>
        </c:ser>
        <c:ser>
          <c:idx val="1"/>
          <c:order val="1"/>
          <c:tx>
            <c:strRef>
              <c:f>PivotTableChart1!$C$3:$C$4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C7-459C-BEB7-853F6384407A}"/>
            </c:ext>
          </c:extLst>
        </c:ser>
        <c:ser>
          <c:idx val="2"/>
          <c:order val="2"/>
          <c:tx>
            <c:strRef>
              <c:f>PivotTableChart1!$D$3:$D$4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C7-459C-BEB7-853F6384407A}"/>
            </c:ext>
          </c:extLst>
        </c:ser>
        <c:ser>
          <c:idx val="3"/>
          <c:order val="3"/>
          <c:tx>
            <c:strRef>
              <c:f>PivotTableChart1!$E$3:$E$4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C7-459C-BEB7-853F63844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2678320"/>
        <c:axId val="860162880"/>
      </c:barChart>
      <c:catAx>
        <c:axId val="86267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62880"/>
        <c:crosses val="autoZero"/>
        <c:auto val="1"/>
        <c:lblAlgn val="ctr"/>
        <c:lblOffset val="100"/>
        <c:noMultiLvlLbl val="0"/>
      </c:catAx>
      <c:valAx>
        <c:axId val="8601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67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(1).xlsx]PivotTableChart2!PivotTable2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F-461C-AD93-E43E6C999F3C}"/>
            </c:ext>
          </c:extLst>
        </c:ser>
        <c:ser>
          <c:idx val="1"/>
          <c:order val="1"/>
          <c:tx>
            <c:strRef>
              <c:f>PivotTableChart2!$C$4:$C$5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F-461C-AD93-E43E6C999F3C}"/>
            </c:ext>
          </c:extLst>
        </c:ser>
        <c:ser>
          <c:idx val="2"/>
          <c:order val="2"/>
          <c:tx>
            <c:strRef>
              <c:f>PivotTableChart2!$D$4:$D$5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F-461C-AD93-E43E6C999F3C}"/>
            </c:ext>
          </c:extLst>
        </c:ser>
        <c:ser>
          <c:idx val="3"/>
          <c:order val="3"/>
          <c:tx>
            <c:strRef>
              <c:f>PivotTableChart2!$E$4:$E$5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EF-461C-AD93-E43E6C999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058128"/>
        <c:axId val="992390496"/>
      </c:barChart>
      <c:catAx>
        <c:axId val="98305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390496"/>
        <c:crosses val="autoZero"/>
        <c:auto val="1"/>
        <c:lblAlgn val="ctr"/>
        <c:lblOffset val="100"/>
        <c:noMultiLvlLbl val="0"/>
      </c:catAx>
      <c:valAx>
        <c:axId val="9923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05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(1).xlsx]PivotTableChart3!PivotTable3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PivotTableChart3!$B$4:$B$5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PivotTableChart3!$B$6:$B$18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A-4B92-ADF4-AA26D666A391}"/>
            </c:ext>
          </c:extLst>
        </c:ser>
        <c:ser>
          <c:idx val="1"/>
          <c:order val="1"/>
          <c:tx>
            <c:strRef>
              <c:f>PivotTableChart3!$C$4:$C$5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PivotTableChart3!$C$6:$C$18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A-4B92-ADF4-AA26D666A391}"/>
            </c:ext>
          </c:extLst>
        </c:ser>
        <c:ser>
          <c:idx val="2"/>
          <c:order val="2"/>
          <c:tx>
            <c:strRef>
              <c:f>PivotTableChart3!$D$4:$D$5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PivotTableChart3!$D$6:$D$18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A-4B92-ADF4-AA26D666A391}"/>
            </c:ext>
          </c:extLst>
        </c:ser>
        <c:ser>
          <c:idx val="3"/>
          <c:order val="3"/>
          <c:tx>
            <c:strRef>
              <c:f>PivotTableChart3!$E$4:$E$5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PivotTableChart3!$E$6:$E$18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1A-4B92-ADF4-AA26D666A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317312"/>
        <c:axId val="981946576"/>
      </c:lineChart>
      <c:catAx>
        <c:axId val="9803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946576"/>
        <c:crosses val="autoZero"/>
        <c:auto val="1"/>
        <c:lblAlgn val="ctr"/>
        <c:lblOffset val="100"/>
        <c:noMultiLvlLbl val="0"/>
      </c:catAx>
      <c:valAx>
        <c:axId val="9819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20603674540682"/>
          <c:y val="0.30076443569553807"/>
          <c:w val="0.85334951881014875"/>
          <c:h val="0.3871551472732575"/>
        </c:manualLayout>
      </c:layout>
      <c:lineChart>
        <c:grouping val="standard"/>
        <c:varyColors val="0"/>
        <c:ser>
          <c:idx val="4"/>
          <c:order val="4"/>
          <c:tx>
            <c:strRef>
              <c:f>BonusSheet!$F$1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1,000</c:v>
                </c:pt>
                <c:pt idx="1">
                  <c:v>1,000-4,999</c:v>
                </c:pt>
                <c:pt idx="2">
                  <c:v>5,000-9,999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45,000-49,999</c:v>
                </c:pt>
                <c:pt idx="11">
                  <c:v>Greater than 50,000</c:v>
                </c:pt>
              </c:strCache>
            </c:strRef>
          </c:cat>
          <c:val>
            <c:numRef>
              <c:f>BonusSheet!$F$2:$F$13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8D-47C1-9C71-733EC3FA063F}"/>
            </c:ext>
          </c:extLst>
        </c:ser>
        <c:ser>
          <c:idx val="5"/>
          <c:order val="5"/>
          <c:tx>
            <c:strRef>
              <c:f>BonusSheet!$G$1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1,000</c:v>
                </c:pt>
                <c:pt idx="1">
                  <c:v>1,000-4,999</c:v>
                </c:pt>
                <c:pt idx="2">
                  <c:v>5,000-9,999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45,000-49,999</c:v>
                </c:pt>
                <c:pt idx="11">
                  <c:v>Greater than 50,000</c:v>
                </c:pt>
              </c:strCache>
            </c:strRef>
          </c:cat>
          <c:val>
            <c:numRef>
              <c:f>BonusSheet!$G$2:$G$13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8D-47C1-9C71-733EC3FA063F}"/>
            </c:ext>
          </c:extLst>
        </c:ser>
        <c:ser>
          <c:idx val="6"/>
          <c:order val="6"/>
          <c:tx>
            <c:strRef>
              <c:f>BonusSheet!$H$1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BonusSheet!$A$2:$A$13</c:f>
              <c:strCache>
                <c:ptCount val="12"/>
                <c:pt idx="0">
                  <c:v>Less than 1,000</c:v>
                </c:pt>
                <c:pt idx="1">
                  <c:v>1,000-4,999</c:v>
                </c:pt>
                <c:pt idx="2">
                  <c:v>5,000-9,999</c:v>
                </c:pt>
                <c:pt idx="3">
                  <c:v>10,000-14,999</c:v>
                </c:pt>
                <c:pt idx="4">
                  <c:v>15,000-19,999</c:v>
                </c:pt>
                <c:pt idx="5">
                  <c:v>20,000-24,999</c:v>
                </c:pt>
                <c:pt idx="6">
                  <c:v>25,000-29,999</c:v>
                </c:pt>
                <c:pt idx="7">
                  <c:v>30,000-34,999</c:v>
                </c:pt>
                <c:pt idx="8">
                  <c:v>35,000-39,999</c:v>
                </c:pt>
                <c:pt idx="9">
                  <c:v>40,000-44,999</c:v>
                </c:pt>
                <c:pt idx="10">
                  <c:v>45,000-49,999</c:v>
                </c:pt>
                <c:pt idx="11">
                  <c:v>Greater than 50,000</c:v>
                </c:pt>
              </c:strCache>
            </c:strRef>
          </c:cat>
          <c:val>
            <c:numRef>
              <c:f>BonusSheet!$H$2:$H$13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8D-47C1-9C71-733EC3FA0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429488"/>
        <c:axId val="810623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BonusSheet!$B$1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1,000-4,999</c:v>
                      </c:pt>
                      <c:pt idx="2">
                        <c:v>5,000-9,999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BonusSheet!$B$2:$B$13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88D-47C1-9C71-733EC3FA06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BonusSheet!$C$1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1,000-4,999</c:v>
                      </c:pt>
                      <c:pt idx="2">
                        <c:v>5,000-9,999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BonusSheet!$C$2:$C$13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88D-47C1-9C71-733EC3FA06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BonusSheet!$D$1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1,000-4,999</c:v>
                      </c:pt>
                      <c:pt idx="2">
                        <c:v>5,000-9,999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BonusSheet!$D$2:$D$13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88D-47C1-9C71-733EC3FA06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BonusSheet!$E$1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BonusSheet!$A$2:$A$13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1,000-4,999</c:v>
                      </c:pt>
                      <c:pt idx="2">
                        <c:v>5,000-9,999</c:v>
                      </c:pt>
                      <c:pt idx="3">
                        <c:v>10,000-14,999</c:v>
                      </c:pt>
                      <c:pt idx="4">
                        <c:v>15,000-19,999</c:v>
                      </c:pt>
                      <c:pt idx="5">
                        <c:v>20,000-24,999</c:v>
                      </c:pt>
                      <c:pt idx="6">
                        <c:v>25,000-29,999</c:v>
                      </c:pt>
                      <c:pt idx="7">
                        <c:v>30,000-34,999</c:v>
                      </c:pt>
                      <c:pt idx="8">
                        <c:v>35,000-39,999</c:v>
                      </c:pt>
                      <c:pt idx="9">
                        <c:v>40,000-44,999</c:v>
                      </c:pt>
                      <c:pt idx="10">
                        <c:v>45,000-49,999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BonusSheet!$E$2:$E$13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88D-47C1-9C71-733EC3FA063F}"/>
                  </c:ext>
                </c:extLst>
              </c15:ser>
            </c15:filteredLineSeries>
          </c:ext>
        </c:extLst>
      </c:lineChart>
      <c:catAx>
        <c:axId val="97042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23584"/>
        <c:crosses val="autoZero"/>
        <c:auto val="1"/>
        <c:lblAlgn val="ctr"/>
        <c:lblOffset val="100"/>
        <c:noMultiLvlLbl val="0"/>
      </c:catAx>
      <c:valAx>
        <c:axId val="81062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2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60960</xdr:rowOff>
    </xdr:from>
    <xdr:to>
      <xdr:col>14</xdr:col>
      <xdr:colOff>548640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5867B4-DF52-424A-929E-ACB472595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3</xdr:row>
      <xdr:rowOff>15240</xdr:rowOff>
    </xdr:from>
    <xdr:to>
      <xdr:col>15</xdr:col>
      <xdr:colOff>601980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1B81C-DE06-4437-BB07-4176385E3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3</xdr:row>
      <xdr:rowOff>22860</xdr:rowOff>
    </xdr:from>
    <xdr:to>
      <xdr:col>10</xdr:col>
      <xdr:colOff>213360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418EF-5B63-40EE-AEA2-D1B052B70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53009</xdr:colOff>
      <xdr:row>13</xdr:row>
      <xdr:rowOff>79513</xdr:rowOff>
    </xdr:from>
    <xdr:to>
      <xdr:col>7</xdr:col>
      <xdr:colOff>212035</xdr:colOff>
      <xdr:row>30</xdr:row>
      <xdr:rowOff>145774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F77A1-3552-40A0-A2B5-973004A9F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Alvarez" refreshedDate="43356.797797916668" createdVersion="6" refreshedVersion="6" minRefreshableVersion="3" recordCount="4114" xr:uid="{4586BF3C-CBDE-4CE6-8AD1-FC4BEDCF886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ec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Alvarez" refreshedDate="43356.798233564812" createdVersion="6" refreshedVersion="6" minRefreshableVersion="3" recordCount="4114" xr:uid="{919455B4-165F-4184-B6F8-F2DC805EFE3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ec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E8A5D-1528-4207-8B29-F8684C3EB0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18E35-1933-465D-A6F4-0571930253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1F713-52CE-41EF-81CC-3E8DBB3B888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283B-FD82-4CD4-AA8E-CFE8F6A90CE8}">
  <dimension ref="A1:F14"/>
  <sheetViews>
    <sheetView workbookViewId="0">
      <selection activeCell="C3" activeCellId="1" sqref="A1:B1 A3:F14"/>
      <pivotSelection pane="bottomRight" showHeader="1" click="1" r:id="rId1">
        <pivotArea type="all" dataOnly="0" outline="0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3" spans="1:6" x14ac:dyDescent="0.3">
      <c r="A3" s="8" t="s">
        <v>8309</v>
      </c>
      <c r="B3" s="8" t="s">
        <v>8321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0EBD-2C70-4F37-A015-3F78BDE26797}">
  <dimension ref="A1:F47"/>
  <sheetViews>
    <sheetView workbookViewId="0">
      <selection activeCell="E7" sqref="E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8366</v>
      </c>
      <c r="B2" t="s">
        <v>8322</v>
      </c>
    </row>
    <row r="4" spans="1:6" x14ac:dyDescent="0.3">
      <c r="A4" s="8" t="s">
        <v>8309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8323</v>
      </c>
      <c r="B6" s="7"/>
      <c r="C6" s="7">
        <v>100</v>
      </c>
      <c r="D6" s="7"/>
      <c r="E6" s="7"/>
      <c r="F6" s="7">
        <v>100</v>
      </c>
    </row>
    <row r="7" spans="1:6" x14ac:dyDescent="0.3">
      <c r="A7" s="9" t="s">
        <v>8324</v>
      </c>
      <c r="B7" s="7">
        <v>20</v>
      </c>
      <c r="C7" s="7"/>
      <c r="D7" s="7"/>
      <c r="E7" s="7"/>
      <c r="F7" s="7">
        <v>20</v>
      </c>
    </row>
    <row r="8" spans="1:6" x14ac:dyDescent="0.3">
      <c r="A8" s="9" t="s">
        <v>8325</v>
      </c>
      <c r="B8" s="7">
        <v>24</v>
      </c>
      <c r="C8" s="7"/>
      <c r="D8" s="7"/>
      <c r="E8" s="7"/>
      <c r="F8" s="7">
        <v>24</v>
      </c>
    </row>
    <row r="9" spans="1:6" x14ac:dyDescent="0.3">
      <c r="A9" s="9" t="s">
        <v>8326</v>
      </c>
      <c r="B9" s="7"/>
      <c r="C9" s="7">
        <v>40</v>
      </c>
      <c r="D9" s="7"/>
      <c r="E9" s="7"/>
      <c r="F9" s="7">
        <v>40</v>
      </c>
    </row>
    <row r="10" spans="1:6" x14ac:dyDescent="0.3">
      <c r="A10" s="9" t="s">
        <v>8327</v>
      </c>
      <c r="B10" s="7"/>
      <c r="C10" s="7"/>
      <c r="D10" s="7"/>
      <c r="E10" s="7">
        <v>40</v>
      </c>
      <c r="F10" s="7">
        <v>40</v>
      </c>
    </row>
    <row r="11" spans="1:6" x14ac:dyDescent="0.3">
      <c r="A11" s="9" t="s">
        <v>8328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9" t="s">
        <v>8329</v>
      </c>
      <c r="B12" s="7"/>
      <c r="C12" s="7">
        <v>80</v>
      </c>
      <c r="D12" s="7"/>
      <c r="E12" s="7"/>
      <c r="F12" s="7">
        <v>80</v>
      </c>
    </row>
    <row r="13" spans="1:6" x14ac:dyDescent="0.3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9" t="s">
        <v>8331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9" t="s">
        <v>8332</v>
      </c>
      <c r="B15" s="7"/>
      <c r="C15" s="7">
        <v>40</v>
      </c>
      <c r="D15" s="7"/>
      <c r="E15" s="7"/>
      <c r="F15" s="7">
        <v>40</v>
      </c>
    </row>
    <row r="16" spans="1:6" x14ac:dyDescent="0.3">
      <c r="A16" s="9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9" t="s">
        <v>8334</v>
      </c>
      <c r="B17" s="7"/>
      <c r="C17" s="7">
        <v>20</v>
      </c>
      <c r="D17" s="7"/>
      <c r="E17" s="7"/>
      <c r="F17" s="7">
        <v>20</v>
      </c>
    </row>
    <row r="18" spans="1:6" x14ac:dyDescent="0.3">
      <c r="A18" s="9" t="s">
        <v>8335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9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9" t="s">
        <v>8337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9" t="s">
        <v>8338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9" t="s">
        <v>8339</v>
      </c>
      <c r="B22" s="7"/>
      <c r="C22" s="7"/>
      <c r="D22" s="7"/>
      <c r="E22" s="7">
        <v>20</v>
      </c>
      <c r="F22" s="7">
        <v>20</v>
      </c>
    </row>
    <row r="23" spans="1:6" x14ac:dyDescent="0.3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3">
      <c r="A24" s="9" t="s">
        <v>8341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9" t="s">
        <v>8343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9" t="s">
        <v>8344</v>
      </c>
      <c r="B27" s="7"/>
      <c r="C27" s="7">
        <v>20</v>
      </c>
      <c r="D27" s="7"/>
      <c r="E27" s="7"/>
      <c r="F27" s="7">
        <v>20</v>
      </c>
    </row>
    <row r="28" spans="1:6" x14ac:dyDescent="0.3">
      <c r="A28" s="9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9" t="s">
        <v>8346</v>
      </c>
      <c r="B29" s="7"/>
      <c r="C29" s="7">
        <v>20</v>
      </c>
      <c r="D29" s="7"/>
      <c r="E29" s="7"/>
      <c r="F29" s="7">
        <v>20</v>
      </c>
    </row>
    <row r="30" spans="1:6" x14ac:dyDescent="0.3">
      <c r="A30" s="9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9" t="s">
        <v>8348</v>
      </c>
      <c r="B31" s="7"/>
      <c r="C31" s="7"/>
      <c r="D31" s="7"/>
      <c r="E31" s="7">
        <v>40</v>
      </c>
      <c r="F31" s="7">
        <v>40</v>
      </c>
    </row>
    <row r="32" spans="1:6" x14ac:dyDescent="0.3">
      <c r="A32" s="9" t="s">
        <v>8349</v>
      </c>
      <c r="B32" s="7"/>
      <c r="C32" s="7"/>
      <c r="D32" s="7"/>
      <c r="E32" s="7">
        <v>20</v>
      </c>
      <c r="F32" s="7">
        <v>20</v>
      </c>
    </row>
    <row r="33" spans="1:6" x14ac:dyDescent="0.3">
      <c r="A33" s="9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">
      <c r="A34" s="9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9" t="s">
        <v>8352</v>
      </c>
      <c r="B35" s="7">
        <v>40</v>
      </c>
      <c r="C35" s="7"/>
      <c r="D35" s="7"/>
      <c r="E35" s="7"/>
      <c r="F35" s="7">
        <v>40</v>
      </c>
    </row>
    <row r="36" spans="1:6" x14ac:dyDescent="0.3">
      <c r="A36" s="9" t="s">
        <v>8353</v>
      </c>
      <c r="B36" s="7"/>
      <c r="C36" s="7"/>
      <c r="D36" s="7"/>
      <c r="E36" s="7">
        <v>60</v>
      </c>
      <c r="F36" s="7">
        <v>60</v>
      </c>
    </row>
    <row r="37" spans="1:6" x14ac:dyDescent="0.3">
      <c r="A37" s="9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9" t="s">
        <v>8357</v>
      </c>
      <c r="B40" s="7"/>
      <c r="C40" s="7"/>
      <c r="D40" s="7"/>
      <c r="E40" s="7">
        <v>80</v>
      </c>
      <c r="F40" s="7">
        <v>80</v>
      </c>
    </row>
    <row r="41" spans="1:6" x14ac:dyDescent="0.3">
      <c r="A41" s="9" t="s">
        <v>8358</v>
      </c>
      <c r="B41" s="7"/>
      <c r="C41" s="7"/>
      <c r="D41" s="7"/>
      <c r="E41" s="7">
        <v>60</v>
      </c>
      <c r="F41" s="7">
        <v>60</v>
      </c>
    </row>
    <row r="42" spans="1:6" x14ac:dyDescent="0.3">
      <c r="A42" s="9" t="s">
        <v>8359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9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9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9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9" t="s">
        <v>8363</v>
      </c>
      <c r="B46" s="7">
        <v>20</v>
      </c>
      <c r="C46" s="7"/>
      <c r="D46" s="7"/>
      <c r="E46" s="7"/>
      <c r="F46" s="7">
        <v>20</v>
      </c>
    </row>
    <row r="47" spans="1:6" x14ac:dyDescent="0.3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E121-DE74-42A3-B8D0-88880F5C4542}">
  <dimension ref="A1:F18"/>
  <sheetViews>
    <sheetView workbookViewId="0">
      <selection activeCell="E1" sqref="E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3.33203125" bestFit="1" customWidth="1"/>
    <col min="8" max="8" width="22.6640625" bestFit="1" customWidth="1"/>
    <col min="9" max="9" width="13.33203125" bestFit="1" customWidth="1"/>
    <col min="10" max="10" width="27.44140625" bestFit="1" customWidth="1"/>
    <col min="11" max="11" width="18.109375" bestFit="1" customWidth="1"/>
  </cols>
  <sheetData>
    <row r="1" spans="1:6" x14ac:dyDescent="0.3">
      <c r="A1" s="8" t="s">
        <v>8366</v>
      </c>
      <c r="B1" t="s">
        <v>8322</v>
      </c>
    </row>
    <row r="2" spans="1:6" x14ac:dyDescent="0.3">
      <c r="A2" s="8" t="s">
        <v>8379</v>
      </c>
      <c r="B2" t="s">
        <v>8322</v>
      </c>
    </row>
    <row r="4" spans="1:6" x14ac:dyDescent="0.3">
      <c r="A4" s="8" t="s">
        <v>8309</v>
      </c>
      <c r="B4" s="8" t="s">
        <v>8321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1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11" t="s">
        <v>8376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3">
      <c r="A10" s="11" t="s">
        <v>8367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3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11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">
      <c r="A13" s="11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">
      <c r="A14" s="11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11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">
      <c r="A16" s="11" t="s">
        <v>8372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3">
      <c r="A17" s="11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11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316" zoomScale="55" zoomScaleNormal="55" workbookViewId="0">
      <selection activeCell="F2323" sqref="F232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6.6640625" bestFit="1" customWidth="1"/>
    <col min="18" max="18" width="21.332031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8308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(J2/86400)+25569+(-6/24)</f>
        <v>42176.757071759261</v>
      </c>
      <c r="T2" s="10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(E3/L3)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0">
        <f t="shared" ref="S3:S66" si="4">(J3/86400)+25569+(-6/24)</f>
        <v>42766.350497685184</v>
      </c>
      <c r="T3" s="10">
        <f t="shared" ref="T3:T66" si="5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41873.848807870367</v>
      </c>
      <c r="T46" s="10">
        <f t="shared" si="5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42196.678668981476</v>
      </c>
      <c r="T53" s="10">
        <f t="shared" si="5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41701.651817129634</v>
      </c>
      <c r="T62" s="10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(E67/L67)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0">
        <f t="shared" ref="S67:S130" si="10">(J67/86400)+25569+(-6/24)</f>
        <v>41835.571226851855</v>
      </c>
      <c r="T67" s="10">
        <f t="shared" ref="T67:T130" si="11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41207.760196759264</v>
      </c>
      <c r="T74" s="10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40996.894872685181</v>
      </c>
      <c r="T79" s="10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41099.908877314811</v>
      </c>
      <c r="T83" s="10">
        <f t="shared" si="11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40322.289386574077</v>
      </c>
      <c r="T89" s="10">
        <f t="shared" si="11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41402.502222222218</v>
      </c>
      <c r="T91" s="10">
        <f t="shared" si="11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41214.544837962967</v>
      </c>
      <c r="T100" s="10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40987.526631944442</v>
      </c>
      <c r="T108" s="10">
        <f t="shared" si="11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41717.793032407411</v>
      </c>
      <c r="T114" s="10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40918.488935185189</v>
      </c>
      <c r="T117" s="10">
        <f t="shared" si="11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(E131/L131)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0">
        <f t="shared" ref="S131:S194" si="16">(J131/86400)+25569+(-6/24)</f>
        <v>41882.687303240738</v>
      </c>
      <c r="T131" s="10">
        <f t="shared" ref="T131:T194" si="17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41778.66541666667</v>
      </c>
      <c r="T132" s="10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42558.814143518517</v>
      </c>
      <c r="T145" s="10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41874.827546296292</v>
      </c>
      <c r="T154" s="10">
        <f t="shared" si="17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42171.663090277776</v>
      </c>
      <c r="T162" s="10">
        <f t="shared" si="17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(E195/L195)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0">
        <f t="shared" ref="S195:S258" si="22">(J195/86400)+25569+(-6/24)</f>
        <v>41911.684791666667</v>
      </c>
      <c r="T195" s="10">
        <f t="shared" ref="T195:T258" si="23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41866.833368055552</v>
      </c>
      <c r="T202" s="10">
        <f t="shared" si="23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42235.909918981481</v>
      </c>
      <c r="T213" s="10">
        <f t="shared" si="23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42129.52721064815</v>
      </c>
      <c r="T232" s="10">
        <f t="shared" si="23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42341.708923611106</v>
      </c>
      <c r="T233" s="10">
        <f t="shared" si="23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42320.834479166668</v>
      </c>
      <c r="T238" s="10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42713.712500000001</v>
      </c>
      <c r="T240" s="10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</v>
      </c>
      <c r="T254" s="10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42263.702662037038</v>
      </c>
      <c r="T256" s="10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(E259/L259)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0">
        <f t="shared" ref="S259:S322" si="28">(J259/86400)+25569+(-6/24)</f>
        <v>42479.376875000002</v>
      </c>
      <c r="T259" s="10">
        <f t="shared" ref="T259:T322" si="2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40266.995717592596</v>
      </c>
      <c r="T267" s="10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40637.61655092593</v>
      </c>
      <c r="T272" s="10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41611.850243055553</v>
      </c>
      <c r="T273" s="10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40966.831875000003</v>
      </c>
      <c r="T278" s="10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41744.340682870374</v>
      </c>
      <c r="T282" s="10">
        <f t="shared" si="2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41313.566250000003</v>
      </c>
      <c r="T288" s="10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42089.478020833332</v>
      </c>
      <c r="T299" s="10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41031.821134259255</v>
      </c>
      <c r="T305" s="10">
        <f t="shared" si="2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41282.694456018522</v>
      </c>
      <c r="T309" s="10">
        <f t="shared" si="2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(E323/L323)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0">
        <f t="shared" ref="S323:S386" si="34">(J323/86400)+25569+(-6/24)</f>
        <v>42647.196597222224</v>
      </c>
      <c r="T323" s="10">
        <f t="shared" ref="T323:T386" si="35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42261.250243055554</v>
      </c>
      <c r="T348" s="10">
        <f t="shared" si="35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41934.820486111115</v>
      </c>
      <c r="T361" s="10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41019.543032407411</v>
      </c>
      <c r="T368" s="10">
        <f t="shared" si="35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(E387/L387)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0">
        <f t="shared" ref="S387:S450" si="40">(J387/86400)+25569+(-6/24)</f>
        <v>41934.334502314814</v>
      </c>
      <c r="T387" s="10">
        <f t="shared" ref="T387:T450" si="41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42548.826157407406</v>
      </c>
      <c r="T390" s="10">
        <f t="shared" si="41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41673.813078703708</v>
      </c>
      <c r="T391" s="10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40864.792256944442</v>
      </c>
      <c r="T393" s="10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41082.314884259264</v>
      </c>
      <c r="T398" s="10">
        <f t="shared" si="41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41646.378032407403</v>
      </c>
      <c r="T406" s="10">
        <f t="shared" si="41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42113.731446759259</v>
      </c>
      <c r="T412" s="10">
        <f t="shared" si="41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41360.720601851848</v>
      </c>
      <c r="T419" s="10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41863.010381944448</v>
      </c>
      <c r="T424" s="10">
        <f t="shared" si="41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42285.65902777778</v>
      </c>
      <c r="T429" s="10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42526.621331018519</v>
      </c>
      <c r="T433" s="10">
        <f t="shared" si="41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42228.379884259259</v>
      </c>
      <c r="T435" s="10">
        <f t="shared" si="41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41919.511782407411</v>
      </c>
      <c r="T441" s="10">
        <f t="shared" si="41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(E451/L451)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0">
        <f t="shared" ref="S451:S514" si="46">(J451/86400)+25569+(-6/24)</f>
        <v>41534.318113425928</v>
      </c>
      <c r="T451" s="10">
        <f t="shared" ref="T451:T514" si="47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42107.453877314816</v>
      </c>
      <c r="T454" s="10">
        <f t="shared" si="47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40970.752569444448</v>
      </c>
      <c r="T457" s="10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41547.444456018522</v>
      </c>
      <c r="T458" s="10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</v>
      </c>
      <c r="T464" s="10">
        <f t="shared" si="47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</v>
      </c>
      <c r="T466" s="10">
        <f t="shared" si="47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41040.917627314819</v>
      </c>
      <c r="T470" s="10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41465.250173611115</v>
      </c>
      <c r="T482" s="10">
        <f t="shared" si="47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42447.646874999999</v>
      </c>
      <c r="T484" s="10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41381.255775462967</v>
      </c>
      <c r="T487" s="10">
        <f t="shared" si="47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41113.718576388885</v>
      </c>
      <c r="T492" s="10">
        <f t="shared" si="47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42366.732627314814</v>
      </c>
      <c r="T493" s="10">
        <f t="shared" si="47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42114.476134259261</v>
      </c>
      <c r="T495" s="10">
        <f t="shared" si="47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40247.636006944442</v>
      </c>
      <c r="T502" s="10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(E515/L515)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0">
        <f t="shared" ref="S515:S578" si="52">(J515/86400)+25569+(-6/24)</f>
        <v>42552.403993055559</v>
      </c>
      <c r="T515" s="10">
        <f t="shared" ref="T515:T578" si="53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41218.141446759255</v>
      </c>
      <c r="T521" s="10">
        <f t="shared" si="53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42711.29519675926</v>
      </c>
      <c r="T537" s="10">
        <f t="shared" si="53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42179.094988425924</v>
      </c>
      <c r="T538" s="10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42692.139062499999</v>
      </c>
      <c r="T564" s="10">
        <f t="shared" si="53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</v>
      </c>
      <c r="T567" s="10">
        <f t="shared" si="53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42388.548252314809</v>
      </c>
      <c r="T572" s="10">
        <f t="shared" si="53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42282.466296296298</v>
      </c>
      <c r="T574" s="10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(E579/L579)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0">
        <f t="shared" ref="S579:S642" si="58">(J579/86400)+25569+(-6/24)</f>
        <v>42450.339143518519</v>
      </c>
      <c r="T579" s="10">
        <f t="shared" ref="T579:T642" si="5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42631.519513888888</v>
      </c>
      <c r="T590" s="10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42082.819884259261</v>
      </c>
      <c r="T597" s="10">
        <f t="shared" si="5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42194.107731481483</v>
      </c>
      <c r="T607" s="10">
        <f t="shared" si="5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42584.781782407408</v>
      </c>
      <c r="T614" s="10">
        <f t="shared" si="5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42761.126238425924</v>
      </c>
      <c r="T618" s="10">
        <f t="shared" si="5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42507.049328703702</v>
      </c>
      <c r="T635" s="10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42683.170312499999</v>
      </c>
      <c r="T642" s="10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(E643/L643)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0">
        <f t="shared" ref="S643:S706" si="64">(J643/86400)+25569+(-6/24)</f>
        <v>42199.32</v>
      </c>
      <c r="T643" s="10">
        <f t="shared" ref="T643:T706" si="65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41838.582152777773</v>
      </c>
      <c r="T668" s="10">
        <f t="shared" si="65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</v>
      </c>
      <c r="T678" s="10">
        <f t="shared" si="65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41866.681076388893</v>
      </c>
      <c r="T700" s="10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(E707/L707)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0">
        <f t="shared" ref="S707:S770" si="70">(J707/86400)+25569+(-6/24)</f>
        <v>42726.241643518515</v>
      </c>
      <c r="T707" s="10">
        <f t="shared" ref="T707:T770" si="71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42384.430925925924</v>
      </c>
      <c r="T714" s="10">
        <f t="shared" si="71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41857.604189814811</v>
      </c>
      <c r="T719" s="10">
        <f t="shared" si="71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</v>
      </c>
      <c r="T725" s="10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41246.770243055558</v>
      </c>
      <c r="T729" s="10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41943.354097222225</v>
      </c>
      <c r="T740" s="10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41471.196851851855</v>
      </c>
      <c r="T765" s="10">
        <f t="shared" si="71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(E771/L771)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0">
        <f t="shared" ref="S771:S834" si="76">(J771/86400)+25569+(-6/24)</f>
        <v>41604.746458333335</v>
      </c>
      <c r="T771" s="10">
        <f t="shared" ref="T771:T834" si="77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</v>
      </c>
      <c r="T772" s="10">
        <f t="shared" si="77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42100.485937500001</v>
      </c>
      <c r="T775" s="10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41402.750856481478</v>
      </c>
      <c r="T783" s="10">
        <f t="shared" si="77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41303.343923611115</v>
      </c>
      <c r="T787" s="10">
        <f t="shared" si="77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41276.936111111107</v>
      </c>
      <c r="T791" s="10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</v>
      </c>
      <c r="T794" s="10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41122.772268518514</v>
      </c>
      <c r="T804" s="10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40729.855624999997</v>
      </c>
      <c r="T806" s="10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41072.800717592589</v>
      </c>
      <c r="T830" s="10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(E835/L835)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0">
        <f t="shared" ref="S835:S898" si="82">(J835/86400)+25569+(-6/24)</f>
        <v>41718.628182870372</v>
      </c>
      <c r="T835" s="10">
        <f t="shared" ref="T835:T898" si="83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41923.588692129633</v>
      </c>
      <c r="T843" s="10">
        <f t="shared" si="83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</v>
      </c>
      <c r="T844" s="10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42165.548333333332</v>
      </c>
      <c r="T849" s="10">
        <f t="shared" si="83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42544.875196759254</v>
      </c>
      <c r="T857" s="10">
        <f t="shared" si="83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41230.523113425923</v>
      </c>
      <c r="T867" s="10">
        <f t="shared" si="83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41342.595567129625</v>
      </c>
      <c r="T871" s="10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41183.917129629626</v>
      </c>
      <c r="T875" s="10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41597.538888888885</v>
      </c>
      <c r="T879" s="10">
        <f t="shared" si="83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40981.552615740744</v>
      </c>
      <c r="T886" s="10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</v>
      </c>
      <c r="T896" s="10">
        <f t="shared" si="83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42218.622986111106</v>
      </c>
      <c r="T898" s="10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(E899/L899)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0">
        <f t="shared" ref="S899:S962" si="88">(J899/86400)+25569+(-6/24)</f>
        <v>41211.438750000001</v>
      </c>
      <c r="T899" s="10">
        <f t="shared" ref="T899:T962" si="8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41116.513275462959</v>
      </c>
      <c r="T916" s="10">
        <f t="shared" si="8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41562.421550925923</v>
      </c>
      <c r="T922" s="10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40846.921018518522</v>
      </c>
      <c r="T923" s="10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41288.692928240736</v>
      </c>
      <c r="T926" s="10">
        <f t="shared" si="8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41710.919085648144</v>
      </c>
      <c r="T935" s="10">
        <f t="shared" si="8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42382.593287037038</v>
      </c>
      <c r="T944" s="10">
        <f t="shared" si="8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42732.622986111106</v>
      </c>
      <c r="T947" s="10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42480.403611111113</v>
      </c>
      <c r="T953" s="10">
        <f t="shared" si="8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(E963/L963)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0">
        <f t="shared" ref="S963:S1026" si="94">(J963/86400)+25569+(-6/24)</f>
        <v>42740.443692129629</v>
      </c>
      <c r="T963" s="10">
        <f t="shared" ref="T963:T1026" si="95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42506.166990740741</v>
      </c>
      <c r="T981" s="10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42574.417650462958</v>
      </c>
      <c r="T985" s="10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</v>
      </c>
      <c r="T1002" s="10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42276.374803240746</v>
      </c>
      <c r="T1007" s="10">
        <f t="shared" si="95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42111.396724537037</v>
      </c>
      <c r="T1024" s="10">
        <f t="shared" si="95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(E1027/L1027)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0">
        <f t="shared" ref="S1027:S1090" si="100">(J1027/86400)+25569+(-6/24)</f>
        <v>42049.583761574075</v>
      </c>
      <c r="T1027" s="10">
        <f t="shared" ref="T1027:T1090" si="101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42688.482407407406</v>
      </c>
      <c r="T1035" s="10">
        <f t="shared" si="101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</v>
      </c>
      <c r="T1043" s="10">
        <f t="shared" si="101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41844.624421296292</v>
      </c>
      <c r="T1047" s="10">
        <f t="shared" si="101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41918.568460648152</v>
      </c>
      <c r="T1049" s="10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42678.621331018519</v>
      </c>
      <c r="T1059" s="10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41445.712754629625</v>
      </c>
      <c r="T1068" s="10">
        <f t="shared" si="101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42440.121111111112</v>
      </c>
      <c r="T1070" s="10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42479.316388888888</v>
      </c>
      <c r="T1081" s="10">
        <f t="shared" si="101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41101.656111111108</v>
      </c>
      <c r="T1084" s="10">
        <f t="shared" si="101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41775.463969907403</v>
      </c>
      <c r="T1089" s="10">
        <f t="shared" si="101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(E1091/L1091)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0">
        <f t="shared" ref="S1091:S1154" si="106">(J1091/86400)+25569+(-6/24)</f>
        <v>42150.939525462964</v>
      </c>
      <c r="T1091" s="10">
        <f t="shared" ref="T1091:T1154" si="107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40795.46334490741</v>
      </c>
      <c r="T1096" s="10">
        <f t="shared" si="107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42346.953587962962</v>
      </c>
      <c r="T1113" s="10">
        <f t="shared" si="107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41009.597314814819</v>
      </c>
      <c r="T1118" s="10">
        <f t="shared" si="107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42535.077476851853</v>
      </c>
      <c r="T1128" s="10">
        <f t="shared" si="107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42558.73951388889</v>
      </c>
      <c r="T1137" s="10">
        <f t="shared" si="107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42327.421631944446</v>
      </c>
      <c r="T1138" s="10">
        <f t="shared" si="107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41975.09752314815</v>
      </c>
      <c r="T1141" s="10">
        <f t="shared" si="107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42021.756099537037</v>
      </c>
      <c r="T1144" s="10">
        <f t="shared" si="107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</v>
      </c>
      <c r="T1147" s="10">
        <f t="shared" si="107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42223.852581018524</v>
      </c>
      <c r="T1153" s="10">
        <f t="shared" si="107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(E1155/L1155)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0">
        <f t="shared" ref="S1155:S1218" si="112">(J1155/86400)+25569+(-6/24)</f>
        <v>42143.464178240742</v>
      </c>
      <c r="T1155" s="10">
        <f t="shared" ref="T1155:T1218" si="113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41791.964467592596</v>
      </c>
      <c r="T1167" s="10">
        <f t="shared" si="113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41841.432314814811</v>
      </c>
      <c r="T1174" s="10">
        <f t="shared" si="113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42409.526076388887</v>
      </c>
      <c r="T1195" s="10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42152.038819444446</v>
      </c>
      <c r="T1204" s="10">
        <f t="shared" si="113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42772.526076388887</v>
      </c>
      <c r="T1208" s="10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(E1219/L1219)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0">
        <f t="shared" ref="S1219:S1282" si="118">(J1219/86400)+25569+(-6/24)</f>
        <v>42535.559490740736</v>
      </c>
      <c r="T1219" s="10">
        <f t="shared" ref="T1219:T1282" si="11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42633.211956018524</v>
      </c>
      <c r="T1221" s="10">
        <f t="shared" si="11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41506.598032407404</v>
      </c>
      <c r="T1234" s="10">
        <f t="shared" si="11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41355.575497685189</v>
      </c>
      <c r="T1246" s="10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41774.34993055556</v>
      </c>
      <c r="T1247" s="10">
        <f t="shared" si="11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41067.490868055553</v>
      </c>
      <c r="T1251" s="10">
        <f t="shared" si="11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40921.669340277775</v>
      </c>
      <c r="T1258" s="10">
        <f t="shared" si="11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42445.573055555556</v>
      </c>
      <c r="T1271" s="10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</v>
      </c>
      <c r="T1272" s="10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(E1283/L1283)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0">
        <f t="shared" ref="S1283:S1346" si="124">(J1283/86400)+25569+(-6/24)</f>
        <v>41463.493472222224</v>
      </c>
      <c r="T1283" s="10">
        <f t="shared" ref="T1283:T1346" si="125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41586.225173611107</v>
      </c>
      <c r="T1284" s="10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42708.884780092594</v>
      </c>
      <c r="T1291" s="10">
        <f t="shared" si="125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42458.430925925924</v>
      </c>
      <c r="T1300" s="10">
        <f t="shared" si="125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42387.253229166672</v>
      </c>
      <c r="T1309" s="10">
        <f t="shared" si="125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42393.711909722224</v>
      </c>
      <c r="T1318" s="10">
        <f t="shared" si="125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41974.541990740741</v>
      </c>
      <c r="T1328" s="10">
        <f t="shared" si="125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42172.566423611112</v>
      </c>
      <c r="T1344" s="10">
        <f t="shared" si="125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(E1347/L1347)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0">
        <f t="shared" ref="S1347:S1410" si="130">(J1347/86400)+25569+(-6/24)</f>
        <v>41799.564340277779</v>
      </c>
      <c r="T1347" s="10">
        <f t="shared" ref="T1347:T1410" si="131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41963.256168981483</v>
      </c>
      <c r="T1350" s="10">
        <f t="shared" si="131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41429.788888888885</v>
      </c>
      <c r="T1358" s="10">
        <f t="shared" si="131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41951.4456712963</v>
      </c>
      <c r="T1366" s="10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42568.509375000001</v>
      </c>
      <c r="T1380" s="10">
        <f t="shared" si="131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42130.241620370369</v>
      </c>
      <c r="T1381" s="10">
        <f t="shared" si="131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42087.553310185191</v>
      </c>
      <c r="T1392" s="10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(E1411/L1411)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0">
        <f t="shared" ref="S1411:S1474" si="136">(J1411/86400)+25569+(-6/24)</f>
        <v>41944.883506944447</v>
      </c>
      <c r="T1411" s="10">
        <f t="shared" ref="T1411:T1474" si="137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42073.810671296298</v>
      </c>
      <c r="T1431" s="10">
        <f t="shared" si="137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41961.563518518524</v>
      </c>
      <c r="T1432" s="10">
        <f t="shared" si="137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42040.579872685186</v>
      </c>
      <c r="T1441" s="10">
        <f t="shared" si="137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40645.764456018514</v>
      </c>
      <c r="T1470" s="10">
        <f t="shared" si="137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(E1475/L1475)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0">
        <f t="shared" ref="S1475:S1538" si="142">(J1475/86400)+25569+(-6/24)</f>
        <v>40939.729618055557</v>
      </c>
      <c r="T1475" s="10">
        <f t="shared" ref="T1475:T1538" si="143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41500.47791666667</v>
      </c>
      <c r="T1476" s="10">
        <f t="shared" si="143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41136.608055555553</v>
      </c>
      <c r="T1484" s="10">
        <f t="shared" si="143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41411.616608796292</v>
      </c>
      <c r="T1495" s="10">
        <f t="shared" si="143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40254.200335648144</v>
      </c>
      <c r="T1509" s="10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41809.135162037041</v>
      </c>
      <c r="T1512" s="10">
        <f t="shared" si="143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</v>
      </c>
      <c r="T1532" s="10">
        <f t="shared" si="143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42221.424328703702</v>
      </c>
      <c r="T1536" s="10">
        <f t="shared" si="143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(E1539/L1539)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0">
        <f t="shared" ref="S1539:S1602" si="148">(J1539/86400)+25569+(-6/24)</f>
        <v>42552.065127314811</v>
      </c>
      <c r="T1539" s="10">
        <f t="shared" ref="T1539:T1602" si="14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42705.66920138889</v>
      </c>
      <c r="T1541" s="10">
        <f t="shared" si="14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42107.803229166668</v>
      </c>
      <c r="T1561" s="10">
        <f t="shared" si="14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41671.68686342593</v>
      </c>
      <c r="T1569" s="10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42144.519479166665</v>
      </c>
      <c r="T1573" s="10">
        <f t="shared" si="14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41799.274259259255</v>
      </c>
      <c r="T1577" s="10">
        <f t="shared" si="14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41054.597777777773</v>
      </c>
      <c r="T1579" s="10">
        <f t="shared" si="14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40989.800069444442</v>
      </c>
      <c r="T1582" s="10">
        <f t="shared" si="14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42068.854421296295</v>
      </c>
      <c r="T1588" s="10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41790.807314814811</v>
      </c>
      <c r="T1602" s="10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(E1603/L1603)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0">
        <f t="shared" ref="S1603:S1666" si="154">(J1603/86400)+25569+(-6/24)</f>
        <v>40637.842974537038</v>
      </c>
      <c r="T1603" s="10">
        <f t="shared" ref="T1603:T1666" si="155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41794.731122685189</v>
      </c>
      <c r="T1616" s="10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41875.936180555553</v>
      </c>
      <c r="T1621" s="10">
        <f t="shared" si="155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41950.044837962967</v>
      </c>
      <c r="T1624" s="10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41579.597997685181</v>
      </c>
      <c r="T1628" s="10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40750.090902777782</v>
      </c>
      <c r="T1634" s="10">
        <f t="shared" si="155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41521.367361111115</v>
      </c>
      <c r="T1647" s="10">
        <f t="shared" si="155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40939.511782407411</v>
      </c>
      <c r="T1666" s="10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(E1667/L1667)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0">
        <f t="shared" ref="S1667:S1730" si="160">(J1667/86400)+25569+(-6/24)</f>
        <v>40564.399456018517</v>
      </c>
      <c r="T1667" s="10">
        <f t="shared" ref="T1667:T1730" si="161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40844.899756944447</v>
      </c>
      <c r="T1670" s="10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40313.680543981478</v>
      </c>
      <c r="T1672" s="10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40973.476238425923</v>
      </c>
      <c r="T1678" s="10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42795.451481481483</v>
      </c>
      <c r="T1693" s="10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42804.782962962963</v>
      </c>
      <c r="T1699" s="10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42187.031678240739</v>
      </c>
      <c r="T1705" s="10">
        <f t="shared" si="161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41841.313819444447</v>
      </c>
      <c r="T1711" s="10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42341.341296296298</v>
      </c>
      <c r="T1712" s="10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42460.731921296298</v>
      </c>
      <c r="T1719" s="10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42044.677974537037</v>
      </c>
      <c r="T1729" s="10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(E1731/L1731)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0">
        <f t="shared" ref="S1731:S1794" si="166">(J1731/86400)+25569+(-6/24)</f>
        <v>42470.802152777775</v>
      </c>
      <c r="T1731" s="10">
        <f t="shared" ref="T1731:T1794" si="167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42271.837766203702</v>
      </c>
      <c r="T1732" s="10">
        <f t="shared" si="167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</v>
      </c>
      <c r="T1737" s="10">
        <f t="shared" si="167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42175.698981481481</v>
      </c>
      <c r="T1739" s="10">
        <f t="shared" si="167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42171.567384259259</v>
      </c>
      <c r="T1742" s="10">
        <f t="shared" si="167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42710.626967592594</v>
      </c>
      <c r="T1744" s="10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42292.185532407406</v>
      </c>
      <c r="T1749" s="10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41905.729629629626</v>
      </c>
      <c r="T1773" s="10">
        <f t="shared" si="167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41891.726388888885</v>
      </c>
      <c r="T1777" s="10">
        <f t="shared" si="167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42493.350810185184</v>
      </c>
      <c r="T1782" s="10">
        <f t="shared" si="167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42010.424513888887</v>
      </c>
      <c r="T1792" s="10">
        <f t="shared" si="167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(E1795/L1795)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0">
        <f t="shared" ref="S1795:S1858" si="172">(J1795/86400)+25569+(-6/24)</f>
        <v>41940.641666666663</v>
      </c>
      <c r="T1795" s="10">
        <f t="shared" ref="T1795:T1858" si="173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42017.821550925924</v>
      </c>
      <c r="T1805" s="10">
        <f t="shared" si="173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42172.656678240739</v>
      </c>
      <c r="T1817" s="10">
        <f t="shared" si="173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42064.834374999999</v>
      </c>
      <c r="T1822" s="10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41634.547013888892</v>
      </c>
      <c r="T1824" s="10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41626.666284722218</v>
      </c>
      <c r="T1826" s="10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(E1859/L1859)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0">
        <f t="shared" ref="S1859:S1922" si="178">(J1859/86400)+25569+(-6/24)</f>
        <v>41864.51866898148</v>
      </c>
      <c r="T1859" s="10">
        <f t="shared" ref="T1859:T1922" si="17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41655.45930555556</v>
      </c>
      <c r="T1862" s="10">
        <f t="shared" si="17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42755.242754629631</v>
      </c>
      <c r="T1864" s="10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41776.034780092596</v>
      </c>
      <c r="T1878" s="10">
        <f t="shared" si="17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</v>
      </c>
      <c r="T1896" s="10">
        <f t="shared" si="17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41680.333402777775</v>
      </c>
      <c r="T1899" s="10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42113.625567129631</v>
      </c>
      <c r="T1921" s="10">
        <f t="shared" si="17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(E1923/L1923)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0">
        <f t="shared" ref="S1923:S1986" si="184">(J1923/86400)+25569+(-6/24)</f>
        <v>41073.971562500003</v>
      </c>
      <c r="T1923" s="10">
        <f t="shared" ref="T1923:T1986" si="185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</v>
      </c>
      <c r="T1930" s="10">
        <f t="shared" si="185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40911.559872685189</v>
      </c>
      <c r="T1934" s="10">
        <f t="shared" si="185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41773.682534722218</v>
      </c>
      <c r="T1937" s="10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42157.001828703702</v>
      </c>
      <c r="T1947" s="10">
        <f t="shared" si="185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41688.900011574078</v>
      </c>
      <c r="T1948" s="10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41800.173043981486</v>
      </c>
      <c r="T1951" s="10">
        <f t="shared" si="185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41178.848530092597</v>
      </c>
      <c r="T1959" s="10">
        <f t="shared" si="185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41871.595601851848</v>
      </c>
      <c r="T1961" s="10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(E1987/L1987)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0">
        <f t="shared" ref="S1987:S2050" si="190">(J1987/86400)+25569+(-6/24)</f>
        <v>42555.448738425926</v>
      </c>
      <c r="T1987" s="10">
        <f t="shared" ref="T1987:T2050" si="191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42413.183831018519</v>
      </c>
      <c r="T1988" s="10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42329.338391203702</v>
      </c>
      <c r="T1995" s="10">
        <f t="shared" si="191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41312.630775462967</v>
      </c>
      <c r="T2018" s="10">
        <f t="shared" si="191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41736.847500000003</v>
      </c>
      <c r="T2022" s="10">
        <f t="shared" si="191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42048.563877314809</v>
      </c>
      <c r="T2029" s="10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41738.614803240736</v>
      </c>
      <c r="T2038" s="10">
        <f t="shared" si="191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41578.677118055552</v>
      </c>
      <c r="T2042" s="10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41068.838506944448</v>
      </c>
      <c r="T2047" s="10">
        <f t="shared" si="191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(E2051/L2051)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0">
        <f t="shared" ref="S2051:S2114" si="196">(J2051/86400)+25569+(-6/24)</f>
        <v>41575.277349537035</v>
      </c>
      <c r="T2051" s="10">
        <f t="shared" ref="T2051:T2114" si="197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</v>
      </c>
      <c r="T2083" s="10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40395.464722222227</v>
      </c>
      <c r="T2090" s="10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41299.131423611107</v>
      </c>
      <c r="T2092" s="10">
        <f t="shared" si="197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40555.072662037041</v>
      </c>
      <c r="T2093" s="10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40758.483483796299</v>
      </c>
      <c r="T2097" s="10">
        <f t="shared" si="197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40818.334895833337</v>
      </c>
      <c r="T2099" s="10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(E2115/L2115)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0">
        <f t="shared" ref="S2115:S2178" si="202">(J2115/86400)+25569+(-6/24)</f>
        <v>41870.61546296296</v>
      </c>
      <c r="T2115" s="10">
        <f t="shared" ref="T2115:T2178" si="203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40463.778182870374</v>
      </c>
      <c r="T2126" s="10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42045.255358796298</v>
      </c>
      <c r="T2129" s="10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41156.71334490741</v>
      </c>
      <c r="T2137" s="10">
        <f t="shared" si="203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42520.597384259258</v>
      </c>
      <c r="T2153" s="10">
        <f t="shared" si="203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40710.481180555558</v>
      </c>
      <c r="T2161" s="10">
        <f t="shared" si="203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42240.602534722224</v>
      </c>
      <c r="T2163" s="10">
        <f t="shared" si="203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42082.330092592594</v>
      </c>
      <c r="T2174" s="10">
        <f t="shared" si="203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(E2179/L2179)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0">
        <f t="shared" ref="S2179:S2242" si="208">(J2179/86400)+25569+(-6/24)</f>
        <v>42502.000775462962</v>
      </c>
      <c r="T2179" s="10">
        <f t="shared" ref="T2179:T2242" si="20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42745.115474537037</v>
      </c>
      <c r="T2185" s="10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41319.099988425922</v>
      </c>
      <c r="T2187" s="10">
        <f t="shared" si="20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41276.596817129626</v>
      </c>
      <c r="T2203" s="10">
        <f t="shared" si="20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41031.571631944447</v>
      </c>
      <c r="T2207" s="10">
        <f t="shared" si="20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</v>
      </c>
      <c r="T2218" s="10">
        <f t="shared" si="20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42331.128923611112</v>
      </c>
      <c r="T2235" s="10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(E2243/L2243)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0">
        <f t="shared" ref="S2243:S2306" si="214">(J2243/86400)+25569+(-6/24)</f>
        <v>42766.577546296292</v>
      </c>
      <c r="T2243" s="10">
        <f t="shared" ref="T2243:T2306" si="215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</v>
      </c>
      <c r="T2247" s="10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41336.453298611115</v>
      </c>
      <c r="T2251" s="10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42775.832349537042</v>
      </c>
      <c r="T2270" s="10">
        <f t="shared" si="215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42315.449490740742</v>
      </c>
      <c r="T2274" s="10">
        <f t="shared" si="215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41965.366655092592</v>
      </c>
      <c r="T2277" s="10">
        <f t="shared" si="215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42338.459108796298</v>
      </c>
      <c r="T2280" s="10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42020.556701388894</v>
      </c>
      <c r="T2281" s="10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41058.935682870375</v>
      </c>
      <c r="T2287" s="10">
        <f t="shared" si="215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(E2307/L2307)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0">
        <f t="shared" ref="S2307:S2370" si="220">(J2307/86400)+25569+(-6/24)</f>
        <v>41834.445277777777</v>
      </c>
      <c r="T2307" s="10">
        <f t="shared" ref="T2307:T2370" si="221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41004.552465277782</v>
      </c>
      <c r="T2309" s="10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42804.645474537036</v>
      </c>
      <c r="T2324" s="10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42807.505173611113</v>
      </c>
      <c r="T2325" s="10">
        <f t="shared" si="221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41842.667129629626</v>
      </c>
      <c r="T2329" s="10">
        <f t="shared" si="221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42139.531678240739</v>
      </c>
      <c r="T2330" s="10">
        <f t="shared" si="221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41789.64680555556</v>
      </c>
      <c r="T2340" s="10">
        <f t="shared" si="221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42577.357361111106</v>
      </c>
      <c r="T2349" s="10">
        <f t="shared" si="221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42096.668240740742</v>
      </c>
      <c r="T2357" s="10">
        <f t="shared" si="221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42264.370115740741</v>
      </c>
      <c r="T2359" s="10">
        <f t="shared" si="221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(E2371/L2371)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0">
        <f t="shared" ref="S2371:S2434" si="226">(J2371/86400)+25569+(-6/24)</f>
        <v>42380.562627314815</v>
      </c>
      <c r="T2371" s="10">
        <f t="shared" ref="T2371:T2434" si="227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42215.412314814814</v>
      </c>
      <c r="T2375" s="10">
        <f t="shared" si="227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42017.593287037038</v>
      </c>
      <c r="T2376" s="10">
        <f t="shared" si="227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42399.632615740746</v>
      </c>
      <c r="T2405" s="10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41993.488298611112</v>
      </c>
      <c r="T2421" s="10">
        <f t="shared" si="227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42163.920046296298</v>
      </c>
      <c r="T2428" s="10">
        <f t="shared" si="227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42412.068668981483</v>
      </c>
      <c r="T2429" s="10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(E2435/L2435)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0">
        <f t="shared" ref="S2435:S2498" si="232">(J2435/86400)+25569+(-6/24)</f>
        <v>42397.64980324074</v>
      </c>
      <c r="T2435" s="10">
        <f t="shared" ref="T2435:T2498" si="233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42179.936041666668</v>
      </c>
      <c r="T2436" s="10">
        <f t="shared" si="233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42252.027615740742</v>
      </c>
      <c r="T2437" s="10">
        <f t="shared" si="233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42383.649456018524</v>
      </c>
      <c r="T2442" s="10">
        <f t="shared" si="233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42052.416990740741</v>
      </c>
      <c r="T2444" s="10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42769.951481481483</v>
      </c>
      <c r="T2456" s="10">
        <f t="shared" si="233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41173.904178240744</v>
      </c>
      <c r="T2470" s="10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40310.037673611107</v>
      </c>
      <c r="T2477" s="10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41022.977731481486</v>
      </c>
      <c r="T2492" s="10">
        <f t="shared" si="233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41022.395185185189</v>
      </c>
      <c r="T2496" s="10">
        <f t="shared" si="233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41327.746435185181</v>
      </c>
      <c r="T2498" s="10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(E2499/L2499)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0">
        <f t="shared" ref="S2499:S2562" si="238">(J2499/86400)+25569+(-6/24)</f>
        <v>40730.628912037035</v>
      </c>
      <c r="T2499" s="10">
        <f t="shared" ref="T2499:T2562" si="23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41226.398576388892</v>
      </c>
      <c r="T2501" s="10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41053.522858796292</v>
      </c>
      <c r="T2502" s="10">
        <f t="shared" si="23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42244.526666666672</v>
      </c>
      <c r="T2503" s="10">
        <f t="shared" si="23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42078.747361111113</v>
      </c>
      <c r="T2512" s="10">
        <f t="shared" si="23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41058.594571759255</v>
      </c>
      <c r="T2527" s="10">
        <f t="shared" si="23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40127.450370370367</v>
      </c>
      <c r="T2536" s="10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41483.199282407411</v>
      </c>
      <c r="T2543" s="10">
        <f t="shared" si="23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42026.888171296298</v>
      </c>
      <c r="T2547" s="10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41524.608553240745</v>
      </c>
      <c r="T2548" s="10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42618.375428240739</v>
      </c>
      <c r="T2550" s="10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41112.949155092589</v>
      </c>
      <c r="T2555" s="10">
        <f t="shared" si="23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42093.610023148147</v>
      </c>
      <c r="T2560" s="10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(E2563/L2563)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0">
        <f t="shared" ref="S2563:S2626" si="244">(J2563/86400)+25569+(-6/24)</f>
        <v>42260.278807870374</v>
      </c>
      <c r="T2563" s="10">
        <f t="shared" ref="T2563:T2626" si="245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41985.858726851853</v>
      </c>
      <c r="T2577" s="10">
        <f t="shared" si="245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42237.772905092592</v>
      </c>
      <c r="T2580" s="10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42139.923252314809</v>
      </c>
      <c r="T2586" s="10">
        <f t="shared" si="245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42089.595208333332</v>
      </c>
      <c r="T2595" s="10">
        <f t="shared" si="245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41150.652187500003</v>
      </c>
      <c r="T2603" s="10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41726.462754629625</v>
      </c>
      <c r="T2608" s="10">
        <f t="shared" si="245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42115.497546296298</v>
      </c>
      <c r="T2623" s="10">
        <f t="shared" si="245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41144.171550925923</v>
      </c>
      <c r="T2626" s="10">
        <f t="shared" si="245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(E2627/L2627)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0">
        <f t="shared" ref="S2627:S2690" si="250">(J2627/86400)+25569+(-6/24)</f>
        <v>42658.560277777782</v>
      </c>
      <c r="T2627" s="10">
        <f t="shared" ref="T2627:T2690" si="251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42612.406493055554</v>
      </c>
      <c r="T2636" s="10">
        <f t="shared" si="251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42689.332349537042</v>
      </c>
      <c r="T2645" s="10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42327.555659722224</v>
      </c>
      <c r="T2653" s="10">
        <f t="shared" si="251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42055.350995370369</v>
      </c>
      <c r="T2656" s="10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42767.438518518524</v>
      </c>
      <c r="T2658" s="10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42551.634189814809</v>
      </c>
      <c r="T2660" s="10">
        <f t="shared" si="251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42081.819560185184</v>
      </c>
      <c r="T2661" s="10">
        <f t="shared" si="251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42275.33871527778</v>
      </c>
      <c r="T2670" s="10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42318.785833333328</v>
      </c>
      <c r="T2671" s="10">
        <f t="shared" si="251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41962.499027777776</v>
      </c>
      <c r="T2673" s="10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41792.779432870375</v>
      </c>
      <c r="T2679" s="10">
        <f t="shared" si="251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41820.664641203708</v>
      </c>
      <c r="T2686" s="10">
        <f t="shared" si="251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</v>
      </c>
      <c r="T2690" s="10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(E2691/L2691)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0">
        <f t="shared" ref="S2691:S2754" si="256">(J2691/86400)+25569+(-6/24)</f>
        <v>42551.711689814816</v>
      </c>
      <c r="T2691" s="10">
        <f t="shared" ref="T2691:T2754" si="257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41870.624675925923</v>
      </c>
      <c r="T2702" s="10">
        <f t="shared" si="257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41780.495254629626</v>
      </c>
      <c r="T2713" s="10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41934.664918981478</v>
      </c>
      <c r="T2719" s="10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42655.215891203705</v>
      </c>
      <c r="T2722" s="10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41044.398113425923</v>
      </c>
      <c r="T2749" s="10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41078.649826388893</v>
      </c>
      <c r="T2752" s="10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41747.637060185181</v>
      </c>
      <c r="T2753" s="10">
        <f t="shared" si="257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(E2755/L2755)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0">
        <f t="shared" ref="S2755:S2818" si="262">(J2755/86400)+25569+(-6/24)</f>
        <v>41117.650729166664</v>
      </c>
      <c r="T2755" s="10">
        <f t="shared" ref="T2755:T2818" si="263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41863.386006944442</v>
      </c>
      <c r="T2756" s="10">
        <f t="shared" si="263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41620.650474537033</v>
      </c>
      <c r="T2758" s="10">
        <f t="shared" si="263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40736.418032407411</v>
      </c>
      <c r="T2768" s="10">
        <f t="shared" si="263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41745.576273148152</v>
      </c>
      <c r="T2771" s="10">
        <f t="shared" si="263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42550.451886574076</v>
      </c>
      <c r="T2790" s="10">
        <f t="shared" si="263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(E2819/L2819)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0">
        <f t="shared" ref="S2819:S2882" si="268">(J2819/86400)+25569+(-6/24)</f>
        <v>42023.384976851856</v>
      </c>
      <c r="T2819" s="10">
        <f t="shared" ref="T2819:T2882" si="26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42291.489548611113</v>
      </c>
      <c r="T2843" s="10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41784.70248842593</v>
      </c>
      <c r="T2844" s="10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42480.55064814815</v>
      </c>
      <c r="T2862" s="10">
        <f t="shared" si="26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42672.705138888894</v>
      </c>
      <c r="T2879" s="10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(E2883/L2883)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0">
        <f t="shared" ref="S2883:S2946" si="274">(J2883/86400)+25569+(-6/24)</f>
        <v>41916.347638888888</v>
      </c>
      <c r="T2883" s="10">
        <f t="shared" ref="T2883:T2946" si="275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42444.627743055556</v>
      </c>
      <c r="T2909" s="10">
        <f t="shared" si="275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42499.48170138889</v>
      </c>
      <c r="T2910" s="10">
        <f t="shared" si="275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41863.334120370375</v>
      </c>
      <c r="T2927" s="10">
        <f t="shared" si="275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(E2947/L2947)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0">
        <f t="shared" ref="S2947:S3010" si="280">(J2947/86400)+25569+(-6/24)</f>
        <v>42117.889583333337</v>
      </c>
      <c r="T2947" s="10">
        <f t="shared" ref="T2947:T3010" si="281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42654.723703703705</v>
      </c>
      <c r="T2987" s="10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</v>
      </c>
      <c r="T2990" s="10">
        <f t="shared" si="281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42090.662499999999</v>
      </c>
      <c r="T2998" s="10">
        <f t="shared" si="281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41957.506840277776</v>
      </c>
      <c r="T3008" s="10">
        <f t="shared" si="281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(E3011/L3011)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0">
        <f t="shared" ref="S3011:S3074" si="286">(J3011/86400)+25569+(-6/24)</f>
        <v>41939.319907407407</v>
      </c>
      <c r="T3011" s="10">
        <f t="shared" ref="T3011:T3074" si="287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41919.873611111107</v>
      </c>
      <c r="T3016" s="10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42163.048333333332</v>
      </c>
      <c r="T3020" s="10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42121.425763888888</v>
      </c>
      <c r="T3025" s="10">
        <f t="shared" si="287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41975.651180555556</v>
      </c>
      <c r="T3050" s="10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42744.166030092594</v>
      </c>
      <c r="T3053" s="10">
        <f t="shared" si="287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42630.672893518524</v>
      </c>
      <c r="T3065" s="10">
        <f t="shared" si="287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(E3075/L3075)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0">
        <f t="shared" ref="S3075:S3138" si="292">(J3075/86400)+25569+(-6/24)</f>
        <v>42111.434027777781</v>
      </c>
      <c r="T3075" s="10">
        <f t="shared" ref="T3075:T3138" si="293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42409.321284722224</v>
      </c>
      <c r="T3076" s="10">
        <f t="shared" si="293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42550.852314814816</v>
      </c>
      <c r="T3077" s="10">
        <f t="shared" si="293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42246.633784722224</v>
      </c>
      <c r="T3087" s="10">
        <f t="shared" si="293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41760.659039351856</v>
      </c>
      <c r="T3095" s="10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42241.179120370369</v>
      </c>
      <c r="T3108" s="10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42128.564247685186</v>
      </c>
      <c r="T3109" s="10">
        <f t="shared" si="293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41885.345138888893</v>
      </c>
      <c r="T3113" s="10">
        <f t="shared" si="293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42509.124537037038</v>
      </c>
      <c r="T3119" s="10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42435.692083333328</v>
      </c>
      <c r="T3122" s="10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42426.768078703702</v>
      </c>
      <c r="T3128" s="10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42800.470127314809</v>
      </c>
      <c r="T3136" s="10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(E3139/L3139)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0">
        <f t="shared" ref="S3139:S3202" si="298">(J3139/86400)+25569+(-6/24)</f>
        <v>42807.635057870371</v>
      </c>
      <c r="T3139" s="10">
        <f t="shared" ref="T3139:T3202" si="2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</v>
      </c>
      <c r="T3149" s="10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41447.589722222227</v>
      </c>
      <c r="T3160" s="10">
        <f t="shared" si="2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41766.555729166663</v>
      </c>
      <c r="T3166" s="10">
        <f t="shared" si="2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41878.628379629634</v>
      </c>
      <c r="T3175" s="10">
        <f t="shared" si="2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41858.511782407411</v>
      </c>
      <c r="T3201" s="10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(E3203/L3203)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0">
        <f t="shared" ref="S3203:S3266" si="304">(J3203/86400)+25569+(-6/24)</f>
        <v>41861.517094907409</v>
      </c>
      <c r="T3203" s="10">
        <f t="shared" ref="T3203:T3266" si="305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41778.387245370366</v>
      </c>
      <c r="T3211" s="10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</v>
      </c>
      <c r="T3213" s="10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42206.585370370369</v>
      </c>
      <c r="T3225" s="10">
        <f t="shared" si="305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41897.918124999997</v>
      </c>
      <c r="T3232" s="10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(E3267/L3267)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0">
        <f t="shared" ref="S3267:S3330" si="310">(J3267/86400)+25569+(-6/24)</f>
        <v>42311.461979166663</v>
      </c>
      <c r="T3267" s="10">
        <f t="shared" ref="T3267:T3330" si="311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42136.286134259259</v>
      </c>
      <c r="T3268" s="10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42137.145798611113</v>
      </c>
      <c r="T3271" s="10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41931.432939814811</v>
      </c>
      <c r="T3279" s="10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42430.852534722224</v>
      </c>
      <c r="T3281" s="10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42538.485833333332</v>
      </c>
      <c r="T3303" s="10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42466.053715277776</v>
      </c>
      <c r="T3317" s="10">
        <f t="shared" si="311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42498.789629629631</v>
      </c>
      <c r="T3319" s="10">
        <f t="shared" si="311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(E3331/L3331)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0">
        <f t="shared" ref="S3331:S3394" si="316">(J3331/86400)+25569+(-6/24)</f>
        <v>41837.073009259257</v>
      </c>
      <c r="T3331" s="10">
        <f t="shared" ref="T3331:T3394" si="317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42437.148680555554</v>
      </c>
      <c r="T3338" s="10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42062.046412037038</v>
      </c>
      <c r="T3344" s="10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42320.851759259254</v>
      </c>
      <c r="T3367" s="10">
        <f t="shared" si="317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42053.482627314814</v>
      </c>
      <c r="T3379" s="10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41937.703449074077</v>
      </c>
      <c r="T3382" s="10">
        <f t="shared" si="317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41947.512592592597</v>
      </c>
      <c r="T3389" s="10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41815.524826388893</v>
      </c>
      <c r="T3392" s="10">
        <f t="shared" si="317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(E3395/L3395)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0">
        <f t="shared" ref="S3395:S3458" si="322">(J3395/86400)+25569+(-6/24)</f>
        <v>41923.671643518523</v>
      </c>
      <c r="T3395" s="10">
        <f t="shared" ref="T3395:T3458" si="323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42140.462314814809</v>
      </c>
      <c r="T3397" s="10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41764.196631944447</v>
      </c>
      <c r="T3398" s="10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41941.502037037033</v>
      </c>
      <c r="T3400" s="10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42544.564328703702</v>
      </c>
      <c r="T3411" s="10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</v>
      </c>
      <c r="T3435" s="10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41800.130428240736</v>
      </c>
      <c r="T3436" s="10">
        <f t="shared" si="323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42100.677858796298</v>
      </c>
      <c r="T3440" s="10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42124.591111111113</v>
      </c>
      <c r="T3444" s="10">
        <f t="shared" si="323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(E3459/L3459)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0">
        <f t="shared" ref="S3459:S3522" si="328">(J3459/86400)+25569+(-6/24)</f>
        <v>42016.456678240742</v>
      </c>
      <c r="T3459" s="10">
        <f t="shared" ref="T3459:T3522" si="32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41852.277222222227</v>
      </c>
      <c r="T3462" s="10">
        <f t="shared" si="32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42605.515381944446</v>
      </c>
      <c r="T3470" s="10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41841.570486111115</v>
      </c>
      <c r="T3473" s="10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42053.666921296295</v>
      </c>
      <c r="T3480" s="10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41781.605092592596</v>
      </c>
      <c r="T3481" s="10">
        <f t="shared" si="32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41988.997546296298</v>
      </c>
      <c r="T3483" s="10">
        <f t="shared" si="32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41915.512835648144</v>
      </c>
      <c r="T3497" s="10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42511.491944444446</v>
      </c>
      <c r="T3499" s="10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42419.669421296298</v>
      </c>
      <c r="T3502" s="10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41794.567523148144</v>
      </c>
      <c r="T3519" s="10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(E3523/L3523)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0">
        <f t="shared" ref="S3523:S3586" si="334">(J3523/86400)+25569+(-6/24)</f>
        <v>41881.111342592594</v>
      </c>
      <c r="T3523" s="10">
        <f t="shared" ref="T3523:T3586" si="335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42248.390162037038</v>
      </c>
      <c r="T3537" s="10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41923.104351851856</v>
      </c>
      <c r="T3539" s="10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42115.639652777776</v>
      </c>
      <c r="T3562" s="10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42236.373252314814</v>
      </c>
      <c r="T3566" s="10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41976.081979166665</v>
      </c>
      <c r="T3572" s="10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41926.692685185189</v>
      </c>
      <c r="T3576" s="10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(E3587/L3587)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0">
        <f t="shared" ref="S3587:S3650" si="340">(J3587/86400)+25569+(-6/24)</f>
        <v>41964.466319444444</v>
      </c>
      <c r="T3587" s="10">
        <f t="shared" ref="T3587:T3650" si="341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42506.459374999999</v>
      </c>
      <c r="T3610" s="10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42429.741724537038</v>
      </c>
      <c r="T3611" s="10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41789.476979166662</v>
      </c>
      <c r="T3614" s="10">
        <f t="shared" si="341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42660.882245370369</v>
      </c>
      <c r="T3621" s="10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42545.524189814816</v>
      </c>
      <c r="T3626" s="10">
        <f t="shared" si="341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42226.444780092592</v>
      </c>
      <c r="T3638" s="10">
        <f t="shared" si="341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41899.377071759256</v>
      </c>
      <c r="T3643" s="10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(E3651/L3651)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0">
        <f t="shared" ref="S3651:S3714" si="346">(J3651/86400)+25569+(-6/24)</f>
        <v>41780.462893518517</v>
      </c>
      <c r="T3651" s="10">
        <f t="shared" ref="T3651:T3714" si="347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42737.660138888888</v>
      </c>
      <c r="T3658" s="10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42499.379849537036</v>
      </c>
      <c r="T3659" s="10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42173.720127314809</v>
      </c>
      <c r="T3669" s="10">
        <f t="shared" si="347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41802.324282407411</v>
      </c>
      <c r="T3679" s="10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42627.204097222224</v>
      </c>
      <c r="T3682" s="10">
        <f t="shared" si="347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41940.348182870366</v>
      </c>
      <c r="T3692" s="10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41809.892199074078</v>
      </c>
      <c r="T3710" s="10">
        <f t="shared" si="347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42133.922071759254</v>
      </c>
      <c r="T3714" s="10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(E3715/L3715)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0">
        <f t="shared" ref="S3715:S3778" si="352">(J3715/86400)+25569+(-6/24)</f>
        <v>42505.488032407404</v>
      </c>
      <c r="T3715" s="10">
        <f t="shared" ref="T3715:T3778" si="353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42118.306331018517</v>
      </c>
      <c r="T3716" s="10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41943.503032407403</v>
      </c>
      <c r="T3725" s="10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42465.241435185184</v>
      </c>
      <c r="T3726" s="10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42461.890868055554</v>
      </c>
      <c r="T3728" s="10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41831.447939814811</v>
      </c>
      <c r="T3747" s="10">
        <f t="shared" si="353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41747.221504629633</v>
      </c>
      <c r="T3760" s="10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42655.755173611113</v>
      </c>
      <c r="T3775" s="10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(E3779/L3779)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0">
        <f t="shared" ref="S3779:S3842" si="358">(J3779/86400)+25569+(-6/24)</f>
        <v>41886.861354166671</v>
      </c>
      <c r="T3779" s="10">
        <f t="shared" ref="T3779:T3842" si="35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42546.612233796295</v>
      </c>
      <c r="T3784" s="10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41831.472777777773</v>
      </c>
      <c r="T3800" s="10">
        <f t="shared" si="35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41963.622361111113</v>
      </c>
      <c r="T3835" s="10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42154.892638888894</v>
      </c>
      <c r="T3841" s="10">
        <f t="shared" si="35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(E3843/L3843)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0">
        <f t="shared" ref="S3843:S3906" si="364">(J3843/86400)+25569+(-6/24)</f>
        <v>41780.535729166666</v>
      </c>
      <c r="T3843" s="10">
        <f t="shared" ref="T3843:T3906" si="365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42248.377013888894</v>
      </c>
      <c r="T3847" s="10">
        <f t="shared" si="365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42128.181064814809</v>
      </c>
      <c r="T3860" s="10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41833.410995370374</v>
      </c>
      <c r="T3862" s="10">
        <f t="shared" si="365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41865.409780092596</v>
      </c>
      <c r="T3870" s="10">
        <f t="shared" si="365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41792.922199074077</v>
      </c>
      <c r="T3872" s="10">
        <f t="shared" si="365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41867.402280092589</v>
      </c>
      <c r="T3894" s="10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41843.525011574078</v>
      </c>
      <c r="T3901" s="10">
        <f t="shared" si="365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42317.576377314814</v>
      </c>
      <c r="T3903" s="10">
        <f t="shared" si="365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(E3907/L3907)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0">
        <f t="shared" ref="S3907:S3970" si="370">(J3907/86400)+25569+(-6/24)</f>
        <v>42124.373877314814</v>
      </c>
      <c r="T3907" s="10">
        <f t="shared" ref="T3907:T3970" si="371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42114.568935185191</v>
      </c>
      <c r="T3916" s="10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42221.406782407408</v>
      </c>
      <c r="T3937" s="10">
        <f t="shared" si="371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42151.655717592592</v>
      </c>
      <c r="T3940" s="10">
        <f t="shared" si="371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41829.075497685189</v>
      </c>
      <c r="T3950" s="10">
        <f t="shared" si="371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42513.726319444446</v>
      </c>
      <c r="T3959" s="10">
        <f t="shared" si="371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41816.700370370367</v>
      </c>
      <c r="T3960" s="10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(E3971/L3971)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0">
        <f t="shared" ref="S3971:S4034" si="376">(J3971/86400)+25569+(-6/24)</f>
        <v>42601.604699074072</v>
      </c>
      <c r="T3971" s="10">
        <f t="shared" ref="T3971:T4034" si="377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42447.613553240742</v>
      </c>
      <c r="T3972" s="10">
        <f t="shared" si="377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41920.713472222225</v>
      </c>
      <c r="T3986" s="10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41950.016944444447</v>
      </c>
      <c r="T3998" s="10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42174.530821759261</v>
      </c>
      <c r="T4017" s="10">
        <f t="shared" si="377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41990.334108796298</v>
      </c>
      <c r="T4024" s="10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42408.749571759261</v>
      </c>
      <c r="T4025" s="10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</v>
      </c>
      <c r="T4031" s="10">
        <f t="shared" si="377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(E4035/L4035)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0">
        <f t="shared" ref="S4035:S4098" si="382">(J4035/86400)+25569+(-6/24)</f>
        <v>42614.018796296295</v>
      </c>
      <c r="T4035" s="10">
        <f t="shared" ref="T4035:T4098" si="383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41903.632951388892</v>
      </c>
      <c r="T4037" s="10">
        <f t="shared" si="383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41804.687083333338</v>
      </c>
      <c r="T4038" s="10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42496.820775462962</v>
      </c>
      <c r="T4039" s="10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41869.548726851848</v>
      </c>
      <c r="T4040" s="10">
        <f t="shared" si="383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41761.560150462959</v>
      </c>
      <c r="T4053" s="10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42534.683321759258</v>
      </c>
      <c r="T4058" s="10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42078.095208333332</v>
      </c>
      <c r="T4075" s="10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41905.545706018514</v>
      </c>
      <c r="T4078" s="10">
        <f t="shared" si="383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(E4099/L4099)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0">
        <f t="shared" ref="S4099:S4115" si="388">(J4099/86400)+25569+(-6/24)</f>
        <v>42344.574502314819</v>
      </c>
      <c r="T4099" s="10">
        <f t="shared" ref="T4099:T4115" si="38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42766.781678240739</v>
      </c>
      <c r="T4110" s="10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42512.376747685186</v>
      </c>
      <c r="T4112" s="10">
        <f t="shared" si="38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EA15-36DD-4F16-B26A-BAC5E0D344CD}">
  <dimension ref="A1:H13"/>
  <sheetViews>
    <sheetView tabSelected="1" zoomScale="115" zoomScaleNormal="115" workbookViewId="0">
      <selection activeCell="I8" sqref="I8"/>
    </sheetView>
  </sheetViews>
  <sheetFormatPr defaultRowHeight="14.4" x14ac:dyDescent="0.3"/>
  <cols>
    <col min="1" max="1" width="17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2" bestFit="1" customWidth="1"/>
    <col min="7" max="7" width="15.44140625" bestFit="1" customWidth="1"/>
    <col min="8" max="9" width="18.21875" bestFit="1" customWidth="1"/>
  </cols>
  <sheetData>
    <row r="1" spans="1:8" x14ac:dyDescent="0.3">
      <c r="A1" t="s">
        <v>8380</v>
      </c>
      <c r="B1" t="s">
        <v>8387</v>
      </c>
      <c r="C1" t="s">
        <v>8381</v>
      </c>
      <c r="D1" t="s">
        <v>8382</v>
      </c>
      <c r="E1" t="s">
        <v>8383</v>
      </c>
      <c r="F1" s="12" t="s">
        <v>8384</v>
      </c>
      <c r="G1" t="s">
        <v>8385</v>
      </c>
      <c r="H1" t="s">
        <v>8386</v>
      </c>
    </row>
    <row r="2" spans="1:8" x14ac:dyDescent="0.3">
      <c r="A2" t="s">
        <v>8388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COUNTIFS(Sheet1!D:D, "&lt;1000")</f>
        <v>461</v>
      </c>
      <c r="F2" s="13">
        <f>B2/E2</f>
        <v>0.69848156182212584</v>
      </c>
      <c r="G2" s="13">
        <f>C2/E2</f>
        <v>0.24511930585683298</v>
      </c>
      <c r="H2" s="13">
        <f>D2/E2</f>
        <v>3.9045553145336226E-2</v>
      </c>
    </row>
    <row r="3" spans="1:8" x14ac:dyDescent="0.3">
      <c r="A3" t="s">
        <v>8389</v>
      </c>
      <c r="B3">
        <f>COUNTIFS(Sheet1!F:F, "successful", Sheet1!D:D, "&lt;5000")-B2</f>
        <v>932</v>
      </c>
      <c r="C3">
        <f>COUNTIFS(Sheet1!F:F, "failed", Sheet1!D:D, "&lt;5000")-C2</f>
        <v>420</v>
      </c>
      <c r="D3">
        <f>COUNTIFS(Sheet1!F:F, "Canceled", Sheet1!D:D, "&lt;5000")-D2</f>
        <v>60</v>
      </c>
      <c r="E3">
        <f>COUNTIFS(Sheet1!D:D, "&lt;5000")-E2</f>
        <v>1425</v>
      </c>
      <c r="F3" s="13">
        <f t="shared" ref="F3:F13" si="0">B3/E3</f>
        <v>0.65403508771929819</v>
      </c>
      <c r="G3" s="13">
        <f t="shared" ref="G3:G13" si="1">C3/E3</f>
        <v>0.29473684210526313</v>
      </c>
      <c r="H3" s="13">
        <f t="shared" ref="H3:H13" si="2">D3/E3</f>
        <v>4.2105263157894736E-2</v>
      </c>
    </row>
    <row r="4" spans="1:8" x14ac:dyDescent="0.3">
      <c r="A4" t="s">
        <v>8390</v>
      </c>
      <c r="B4">
        <f>COUNTIFS(Sheet1!F:F, "successful", Sheet1!D:D, "&lt;10000")-SUM(B2:B3)</f>
        <v>381</v>
      </c>
      <c r="C4">
        <f>COUNTIFS(Sheet1!F:F, "failed", Sheet1!D:D, "&lt;10000")-SUM(C2:C3)</f>
        <v>283</v>
      </c>
      <c r="D4">
        <f>COUNTIFS(Sheet1!F:F, "Canceled", Sheet1!D:D, "&lt;10000")-SUM(D2:D3)</f>
        <v>52</v>
      </c>
      <c r="E4">
        <f>COUNTIFS(Sheet1!D:D, "&lt;10000")-SUM(E2:E3)</f>
        <v>722</v>
      </c>
      <c r="F4" s="13">
        <f t="shared" si="0"/>
        <v>0.52770083102493071</v>
      </c>
      <c r="G4" s="13">
        <f t="shared" si="1"/>
        <v>0.39196675900277006</v>
      </c>
      <c r="H4" s="13">
        <f t="shared" si="2"/>
        <v>7.2022160664819951E-2</v>
      </c>
    </row>
    <row r="5" spans="1:8" x14ac:dyDescent="0.3">
      <c r="A5" t="s">
        <v>8391</v>
      </c>
      <c r="B5">
        <f>COUNTIFS(Sheet1!F:F, "successful", Sheet1!D:D, "&lt;15000")-SUM(B2:B4)</f>
        <v>168</v>
      </c>
      <c r="C5">
        <f>COUNTIFS(Sheet1!F:F, "failed", Sheet1!D:D, "&lt;15000")-SUM(C2:C4)</f>
        <v>144</v>
      </c>
      <c r="D5">
        <f>COUNTIFS(Sheet1!F:F, "Canceled", Sheet1!D:D, "&lt;15000")-SUM(D2:D4)</f>
        <v>40</v>
      </c>
      <c r="E5">
        <f>COUNTIFS(Sheet1!D:D, "&lt;15000")-SUM(E2:E4)</f>
        <v>361</v>
      </c>
      <c r="F5" s="13">
        <f t="shared" si="0"/>
        <v>0.46537396121883656</v>
      </c>
      <c r="G5" s="13">
        <f t="shared" si="1"/>
        <v>0.39889196675900279</v>
      </c>
      <c r="H5" s="13">
        <f t="shared" si="2"/>
        <v>0.11080332409972299</v>
      </c>
    </row>
    <row r="6" spans="1:8" x14ac:dyDescent="0.3">
      <c r="A6" t="s">
        <v>8392</v>
      </c>
      <c r="B6">
        <f>COUNTIFS(Sheet1!F:F, "successful", Sheet1!D:D, "&lt;20000")-SUM(B2:B5)</f>
        <v>94</v>
      </c>
      <c r="C6">
        <f>COUNTIFS(Sheet1!F:F, "failed", Sheet1!D:D, "&lt;20000")-SUM(C2:C5)</f>
        <v>90</v>
      </c>
      <c r="D6">
        <f>COUNTIFS(Sheet1!F:F, "Canceled", Sheet1!D:D, "&lt;20000")-SUM(D2:D5)</f>
        <v>17</v>
      </c>
      <c r="E6">
        <f>COUNTIFS(Sheet1!D:D, "&lt;20000")-SUM(E2:E5)</f>
        <v>205</v>
      </c>
      <c r="F6" s="13">
        <f t="shared" si="0"/>
        <v>0.45853658536585368</v>
      </c>
      <c r="G6" s="13">
        <f t="shared" si="1"/>
        <v>0.43902439024390244</v>
      </c>
      <c r="H6" s="13">
        <f t="shared" si="2"/>
        <v>8.2926829268292687E-2</v>
      </c>
    </row>
    <row r="7" spans="1:8" x14ac:dyDescent="0.3">
      <c r="A7" t="s">
        <v>8393</v>
      </c>
      <c r="B7">
        <f>COUNTIFS(Sheet1!F:F, "successful", Sheet1!D:D, "&lt;25000")-SUM(B2:B6)</f>
        <v>62</v>
      </c>
      <c r="C7">
        <f>COUNTIFS(Sheet1!F:F, "failed", Sheet1!D:D, "&lt;25000")-SUM(C2:C6)</f>
        <v>72</v>
      </c>
      <c r="D7">
        <f>COUNTIFS(Sheet1!F:F, "Canceled", Sheet1!D:D, "&lt;25000")-SUM(D2:D6)</f>
        <v>14</v>
      </c>
      <c r="E7">
        <f>COUNTIFS(Sheet1!D:D, "&lt;25000")-SUM(E2:E6)</f>
        <v>149</v>
      </c>
      <c r="F7" s="13">
        <f t="shared" si="0"/>
        <v>0.41610738255033558</v>
      </c>
      <c r="G7" s="13">
        <f t="shared" si="1"/>
        <v>0.48322147651006714</v>
      </c>
      <c r="H7" s="13">
        <f t="shared" si="2"/>
        <v>9.3959731543624164E-2</v>
      </c>
    </row>
    <row r="8" spans="1:8" x14ac:dyDescent="0.3">
      <c r="A8" t="s">
        <v>8394</v>
      </c>
      <c r="B8">
        <f>COUNTIFS(Sheet1!F:F, "successful", Sheet1!D:D, "&lt;30000")-SUM(B2:B7)</f>
        <v>55</v>
      </c>
      <c r="C8">
        <f>COUNTIFS(Sheet1!F:F, "failed", Sheet1!D:D, "&lt;30000")-SUM(C2:C7)</f>
        <v>64</v>
      </c>
      <c r="D8">
        <f>COUNTIFS(Sheet1!F:F, "Canceled", Sheet1!D:D, "&lt;30000")-SUM(D2:D7)</f>
        <v>18</v>
      </c>
      <c r="E8">
        <f>COUNTIFS(Sheet1!D:D, "&lt;30000")-SUM(E2:E7)</f>
        <v>138</v>
      </c>
      <c r="F8" s="13">
        <f t="shared" si="0"/>
        <v>0.39855072463768115</v>
      </c>
      <c r="G8" s="13">
        <f t="shared" si="1"/>
        <v>0.46376811594202899</v>
      </c>
      <c r="H8" s="13">
        <f t="shared" si="2"/>
        <v>0.13043478260869565</v>
      </c>
    </row>
    <row r="9" spans="1:8" x14ac:dyDescent="0.3">
      <c r="A9" t="s">
        <v>8395</v>
      </c>
      <c r="B9">
        <f>COUNTIFS(Sheet1!F:F, "successful", Sheet1!D:D, "&lt;35000")-SUM(B2:B8)</f>
        <v>32</v>
      </c>
      <c r="C9">
        <f>COUNTIFS(Sheet1!F:F, "failed", Sheet1!D:D, "&lt;35000")-SUM(C2:C8)</f>
        <v>37</v>
      </c>
      <c r="D9">
        <f>COUNTIFS(Sheet1!F:F, "Canceled", Sheet1!D:D, "&lt;35000")-SUM(D2:D8)</f>
        <v>13</v>
      </c>
      <c r="E9">
        <f>COUNTIFS(Sheet1!D:D, "&lt;35000")-SUM(E2:E8)</f>
        <v>84</v>
      </c>
      <c r="F9" s="13">
        <f t="shared" si="0"/>
        <v>0.38095238095238093</v>
      </c>
      <c r="G9" s="13">
        <f t="shared" si="1"/>
        <v>0.44047619047619047</v>
      </c>
      <c r="H9" s="13">
        <f t="shared" si="2"/>
        <v>0.15476190476190477</v>
      </c>
    </row>
    <row r="10" spans="1:8" x14ac:dyDescent="0.3">
      <c r="A10" t="s">
        <v>8396</v>
      </c>
      <c r="B10">
        <f>COUNTIFS(Sheet1!F:F, "successful", Sheet1!D:D, "&lt;40000")-SUM(B2:B9)</f>
        <v>26</v>
      </c>
      <c r="C10">
        <f>COUNTIFS(Sheet1!F:F, "failed", Sheet1!D:D, "&lt;40000")-SUM(C2:C9)</f>
        <v>22</v>
      </c>
      <c r="D10">
        <f>COUNTIFS(Sheet1!F:F, "Canceled", Sheet1!D:D, "&lt;40000")-SUM(D2:D9)</f>
        <v>7</v>
      </c>
      <c r="E10">
        <f>COUNTIFS(Sheet1!D:D, "&lt;40000")-SUM(E2:E9)</f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3">
      <c r="A11" t="s">
        <v>8397</v>
      </c>
      <c r="B11">
        <f>COUNTIFS(Sheet1!F:F, "successful", Sheet1!D:D, "&lt;45000")-SUM(B2:B10)</f>
        <v>21</v>
      </c>
      <c r="C11">
        <f>COUNTIFS(Sheet1!F:F, "failed", Sheet1!D:D, "&lt;45000")-SUM(C2:C10)</f>
        <v>16</v>
      </c>
      <c r="D11">
        <f>COUNTIFS(Sheet1!F:F, "Canceled", Sheet1!D:D, "&lt;45000")-SUM(D2:D10)</f>
        <v>6</v>
      </c>
      <c r="E11">
        <f>COUNTIFS(Sheet1!D:D, "&lt;45000")-SUM(E2:E10)</f>
        <v>44</v>
      </c>
      <c r="F11" s="13">
        <f t="shared" si="0"/>
        <v>0.47727272727272729</v>
      </c>
      <c r="G11" s="13">
        <f t="shared" si="1"/>
        <v>0.36363636363636365</v>
      </c>
      <c r="H11" s="13">
        <f t="shared" si="2"/>
        <v>0.13636363636363635</v>
      </c>
    </row>
    <row r="12" spans="1:8" x14ac:dyDescent="0.3">
      <c r="A12" t="s">
        <v>8398</v>
      </c>
      <c r="B12">
        <f>COUNTIFS(Sheet1!F:F, "successful", Sheet1!D:D, "&lt;50000")-SUM(B2:B11)</f>
        <v>6</v>
      </c>
      <c r="C12">
        <f>COUNTIFS(Sheet1!F:F, "failed", Sheet1!D:D, "&lt;50000")-SUM(C2:C11)</f>
        <v>11</v>
      </c>
      <c r="D12">
        <f>COUNTIFS(Sheet1!F:F, "Canceled", Sheet1!D:D, "&lt;50000")-SUM(D2:D11)</f>
        <v>4</v>
      </c>
      <c r="E12">
        <f>COUNTIFS(Sheet1!D:D, "&lt;50000")-SUM(E2:E11)</f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3">
      <c r="A13" t="s">
        <v>8399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>COUNTIFS(Sheet1!D:D, "&gt;=50000")</f>
        <v>449</v>
      </c>
      <c r="F13" s="13">
        <f t="shared" si="0"/>
        <v>0.19153674832962139</v>
      </c>
      <c r="G13" s="13">
        <f t="shared" si="1"/>
        <v>0.57461024498886415</v>
      </c>
      <c r="H13" s="13">
        <f t="shared" si="2"/>
        <v>0.22271714922048999</v>
      </c>
    </row>
  </sheetData>
  <pageMargins left="0.7" right="0.7" top="0.75" bottom="0.75" header="0.3" footer="0.3"/>
  <pageSetup orientation="portrait" r:id="rId1"/>
  <ignoredErrors>
    <ignoredError sqref="C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PivotTableChart1</vt:lpstr>
      <vt:lpstr>PivotTableChart2</vt:lpstr>
      <vt:lpstr>PivotTableChart3</vt:lpstr>
      <vt:lpstr>Sheet1</vt:lpstr>
      <vt:lpstr>BonusSheet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Anna Alvarez</cp:lastModifiedBy>
  <dcterms:created xsi:type="dcterms:W3CDTF">2017-04-20T15:17:24Z</dcterms:created>
  <dcterms:modified xsi:type="dcterms:W3CDTF">2018-09-15T04:33:08Z</dcterms:modified>
</cp:coreProperties>
</file>