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cc 1" sheetId="1" r:id="rId1"/>
    <sheet name="Adv Acc 5" sheetId="2" r:id="rId2"/>
    <sheet name="FM" sheetId="4" r:id="rId3"/>
    <sheet name="Sheet2" sheetId="3" r:id="rId4"/>
    <sheet name="Sheet1" sheetId="5" r:id="rId5"/>
  </sheets>
  <definedNames>
    <definedName name="_xlnm._FilterDatabase" localSheetId="3" hidden="1">Sheet2!$A$2:$J$25</definedName>
  </definedNames>
  <calcPr calcId="152511"/>
</workbook>
</file>

<file path=xl/calcChain.xml><?xml version="1.0" encoding="utf-8"?>
<calcChain xmlns="http://schemas.openxmlformats.org/spreadsheetml/2006/main">
  <c r="D12" i="5" l="1"/>
  <c r="D10" i="5"/>
  <c r="D4" i="5"/>
  <c r="C4" i="5"/>
  <c r="C5" i="4" l="1"/>
  <c r="J13" i="4" l="1"/>
  <c r="F13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H2" i="4"/>
  <c r="G2" i="4"/>
  <c r="C3" i="4"/>
  <c r="C8" i="4"/>
  <c r="D9" i="4"/>
  <c r="D8" i="4"/>
  <c r="E9" i="4"/>
  <c r="E2" i="4"/>
  <c r="E6" i="4"/>
  <c r="E13" i="4"/>
  <c r="E14" i="4" s="1"/>
  <c r="D13" i="4"/>
  <c r="D14" i="4" s="1"/>
  <c r="C13" i="4"/>
  <c r="C14" i="4" s="1"/>
  <c r="F2" i="4"/>
  <c r="F9" i="4"/>
  <c r="F8" i="4"/>
  <c r="F6" i="4"/>
  <c r="F4" i="4"/>
  <c r="F14" i="4" s="1"/>
  <c r="H13" i="4" l="1"/>
  <c r="G13" i="4"/>
  <c r="B24" i="3"/>
  <c r="B20" i="3"/>
  <c r="B16" i="3"/>
  <c r="B15" i="3"/>
  <c r="B13" i="3"/>
  <c r="B12" i="3"/>
  <c r="B11" i="3"/>
  <c r="B10" i="3"/>
  <c r="B7" i="3"/>
  <c r="B6" i="3"/>
  <c r="B5" i="3"/>
  <c r="B4" i="3"/>
  <c r="B3" i="3"/>
  <c r="I8" i="3"/>
  <c r="I9" i="3"/>
  <c r="I14" i="3"/>
  <c r="I17" i="3"/>
  <c r="I18" i="3"/>
  <c r="I19" i="3"/>
  <c r="I21" i="3"/>
  <c r="I22" i="3"/>
  <c r="I23" i="3"/>
  <c r="I3" i="3"/>
  <c r="G8" i="3"/>
  <c r="G9" i="3"/>
  <c r="G14" i="3"/>
  <c r="G17" i="3"/>
  <c r="G18" i="3"/>
  <c r="G19" i="3"/>
  <c r="G21" i="3"/>
  <c r="G22" i="3"/>
  <c r="G23" i="3"/>
  <c r="G3" i="3"/>
  <c r="E8" i="3"/>
  <c r="E9" i="3"/>
  <c r="E14" i="3"/>
  <c r="E17" i="3"/>
  <c r="E18" i="3"/>
  <c r="E19" i="3"/>
  <c r="E21" i="3"/>
  <c r="E22" i="3"/>
  <c r="E23" i="3"/>
  <c r="E3" i="3"/>
  <c r="H24" i="3"/>
  <c r="H20" i="3"/>
  <c r="H16" i="3"/>
  <c r="H15" i="3"/>
  <c r="H13" i="3"/>
  <c r="H12" i="3"/>
  <c r="H11" i="3"/>
  <c r="H10" i="3"/>
  <c r="H7" i="3"/>
  <c r="H6" i="3"/>
  <c r="H5" i="3"/>
  <c r="H4" i="3"/>
  <c r="H3" i="3"/>
  <c r="F24" i="3"/>
  <c r="F20" i="3"/>
  <c r="F16" i="3"/>
  <c r="F15" i="3"/>
  <c r="F13" i="3"/>
  <c r="F12" i="3"/>
  <c r="F11" i="3"/>
  <c r="F10" i="3"/>
  <c r="F7" i="3"/>
  <c r="F6" i="3"/>
  <c r="F5" i="3"/>
  <c r="F4" i="3"/>
  <c r="F3" i="3"/>
  <c r="C8" i="3"/>
  <c r="C9" i="3"/>
  <c r="C14" i="3"/>
  <c r="J14" i="3" s="1"/>
  <c r="C17" i="3"/>
  <c r="C18" i="3"/>
  <c r="C19" i="3"/>
  <c r="C21" i="3"/>
  <c r="J21" i="3" s="1"/>
  <c r="C22" i="3"/>
  <c r="C23" i="3"/>
  <c r="C3" i="3"/>
  <c r="D24" i="3"/>
  <c r="D20" i="3"/>
  <c r="D16" i="3"/>
  <c r="D15" i="3"/>
  <c r="D13" i="3"/>
  <c r="D12" i="3"/>
  <c r="D11" i="3"/>
  <c r="D10" i="3"/>
  <c r="D7" i="3"/>
  <c r="D6" i="3"/>
  <c r="D5" i="3"/>
  <c r="D4" i="3"/>
  <c r="D3" i="3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I2" i="2"/>
  <c r="H2" i="2"/>
  <c r="F28" i="2"/>
  <c r="G27" i="2"/>
  <c r="G28" i="2" s="1"/>
  <c r="F27" i="2"/>
  <c r="F23" i="2"/>
  <c r="F19" i="2"/>
  <c r="E27" i="2"/>
  <c r="E28" i="2" s="1"/>
  <c r="E24" i="2"/>
  <c r="E17" i="2"/>
  <c r="D27" i="2"/>
  <c r="D28" i="2" s="1"/>
  <c r="D25" i="2"/>
  <c r="D21" i="2"/>
  <c r="J10" i="3" l="1"/>
  <c r="D25" i="3"/>
  <c r="J5" i="3"/>
  <c r="J11" i="3"/>
  <c r="J16" i="3"/>
  <c r="J4" i="3"/>
  <c r="J23" i="3"/>
  <c r="J8" i="3"/>
  <c r="J6" i="3"/>
  <c r="J12" i="3"/>
  <c r="J20" i="3"/>
  <c r="J15" i="3"/>
  <c r="H25" i="3"/>
  <c r="J18" i="3"/>
  <c r="J22" i="3"/>
  <c r="J17" i="3"/>
  <c r="F25" i="3"/>
  <c r="G25" i="3"/>
  <c r="J7" i="3"/>
  <c r="J13" i="3"/>
  <c r="J24" i="3"/>
  <c r="C25" i="3"/>
  <c r="J19" i="3"/>
  <c r="J9" i="3"/>
  <c r="E25" i="3"/>
  <c r="I25" i="3"/>
  <c r="J3" i="3"/>
  <c r="B25" i="3"/>
  <c r="I16" i="1"/>
  <c r="I22" i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H21" i="1"/>
  <c r="I21" i="1" s="1"/>
  <c r="H20" i="1"/>
  <c r="I20" i="1" s="1"/>
  <c r="H19" i="1"/>
  <c r="I19" i="1" s="1"/>
  <c r="H18" i="1"/>
  <c r="I18" i="1" s="1"/>
  <c r="H16" i="1"/>
  <c r="H15" i="1"/>
  <c r="I15" i="1" s="1"/>
  <c r="H14" i="1"/>
  <c r="I14" i="1" s="1"/>
  <c r="H13" i="1"/>
  <c r="I13" i="1" s="1"/>
  <c r="H12" i="1"/>
  <c r="I12" i="1" s="1"/>
  <c r="H11" i="1"/>
  <c r="I11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G29" i="1"/>
  <c r="G30" i="1" s="1"/>
  <c r="G31" i="1" s="1"/>
  <c r="F29" i="1"/>
  <c r="F10" i="1"/>
  <c r="H10" i="1" s="1"/>
  <c r="I10" i="1" s="1"/>
  <c r="E29" i="1"/>
  <c r="E30" i="1" s="1"/>
  <c r="E31" i="1" s="1"/>
  <c r="D29" i="1"/>
  <c r="D17" i="1"/>
  <c r="H17" i="1" s="1"/>
  <c r="I17" i="1" s="1"/>
  <c r="H29" i="1" l="1"/>
  <c r="I29" i="1" s="1"/>
  <c r="F30" i="1"/>
  <c r="F31" i="1" s="1"/>
  <c r="D30" i="1"/>
  <c r="D31" i="1" s="1"/>
</calcChain>
</file>

<file path=xl/sharedStrings.xml><?xml version="1.0" encoding="utf-8"?>
<sst xmlns="http://schemas.openxmlformats.org/spreadsheetml/2006/main" count="122" uniqueCount="78">
  <si>
    <t>Introduction to AS</t>
  </si>
  <si>
    <t>Overview of AS</t>
  </si>
  <si>
    <t>Financial Statements</t>
  </si>
  <si>
    <t>Cash Flow Statements</t>
  </si>
  <si>
    <t>PPI</t>
  </si>
  <si>
    <t>Bonus and Rights</t>
  </si>
  <si>
    <t>red of Pref shares</t>
  </si>
  <si>
    <t>red of Debt</t>
  </si>
  <si>
    <t>4.a.</t>
  </si>
  <si>
    <t>4.b.</t>
  </si>
  <si>
    <t>investment accounts</t>
  </si>
  <si>
    <t>insurance claim</t>
  </si>
  <si>
    <t>HP and installment sale</t>
  </si>
  <si>
    <t>departmental acc</t>
  </si>
  <si>
    <t>Branch acc</t>
  </si>
  <si>
    <t>acc from incomplete records</t>
  </si>
  <si>
    <t>partnership</t>
  </si>
  <si>
    <t>Framework for prep and presentation of FS</t>
  </si>
  <si>
    <t>AS 3</t>
  </si>
  <si>
    <t xml:space="preserve">AS No. </t>
  </si>
  <si>
    <t>AS 11</t>
  </si>
  <si>
    <t>AS 2</t>
  </si>
  <si>
    <t>AS 22</t>
  </si>
  <si>
    <t>AS 17</t>
  </si>
  <si>
    <t>AS 16</t>
  </si>
  <si>
    <t>AS 13</t>
  </si>
  <si>
    <t>MISC</t>
  </si>
  <si>
    <t>AS 4</t>
  </si>
  <si>
    <t>AS 10</t>
  </si>
  <si>
    <t>AS 1</t>
  </si>
  <si>
    <t>AS 12</t>
  </si>
  <si>
    <t>AS 5</t>
  </si>
  <si>
    <t>Total</t>
  </si>
  <si>
    <t>Average</t>
  </si>
  <si>
    <t>out of syllabus</t>
  </si>
  <si>
    <t>AS</t>
  </si>
  <si>
    <t>Guidance Notes</t>
  </si>
  <si>
    <t>ESOP</t>
  </si>
  <si>
    <t>Buyback</t>
  </si>
  <si>
    <t>Underwriting</t>
  </si>
  <si>
    <t>Amalgamation</t>
  </si>
  <si>
    <t>Reconstruction</t>
  </si>
  <si>
    <t>Liquidation</t>
  </si>
  <si>
    <t>Insurance Co</t>
  </si>
  <si>
    <t>Banking Co</t>
  </si>
  <si>
    <t>NBFC</t>
  </si>
  <si>
    <t>Mutual Funds</t>
  </si>
  <si>
    <t>Goodwill</t>
  </si>
  <si>
    <t>Consolidation</t>
  </si>
  <si>
    <t>Partnership</t>
  </si>
  <si>
    <t>new</t>
  </si>
  <si>
    <t>AS 29</t>
  </si>
  <si>
    <t>AS 26</t>
  </si>
  <si>
    <t>AS 9</t>
  </si>
  <si>
    <t>AS 20</t>
  </si>
  <si>
    <t>AS 19</t>
  </si>
  <si>
    <t>AS 7</t>
  </si>
  <si>
    <t>AS 18</t>
  </si>
  <si>
    <t>AS 14</t>
  </si>
  <si>
    <t>AS 24</t>
  </si>
  <si>
    <t>P1</t>
  </si>
  <si>
    <t>P5</t>
  </si>
  <si>
    <t>Scope and objective of FM</t>
  </si>
  <si>
    <t>Types of financing</t>
  </si>
  <si>
    <t>Ratio Analysis</t>
  </si>
  <si>
    <t>Cost of Capital</t>
  </si>
  <si>
    <t>Capital Structure</t>
  </si>
  <si>
    <t>Leverages</t>
  </si>
  <si>
    <t>Investment decisions</t>
  </si>
  <si>
    <t>Risk analysis in CB</t>
  </si>
  <si>
    <t>Dividend Decisions</t>
  </si>
  <si>
    <t>Mgmt of working capital</t>
  </si>
  <si>
    <t>FM</t>
  </si>
  <si>
    <t>Risk analysis</t>
  </si>
  <si>
    <t>WC Mgmt</t>
  </si>
  <si>
    <t>Hours</t>
  </si>
  <si>
    <t>Adv Acc</t>
  </si>
  <si>
    <t>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</si>
</sst>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7" fontId="2" fillId="0" borderId="1" xfId="0" applyNumberFormat="1" applyFont="1" applyBorder="1"/>
    <xf numFmtId="0" fontId="2" fillId="0" borderId="0" xfId="0" applyFont="1"/>
    <xf numFmtId="18" fontId="2" fillId="0" borderId="1" xfId="0" applyNumberFormat="1" applyFont="1" applyBorder="1"/>
    <xf numFmtId="0" fontId="3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0" borderId="0" xfId="0" applyFont="1"/>
    <xf numFmtId="0" fontId="2" fillId="0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Fill="1" applyBorder="1"/>
    <xf numFmtId="0" fontId="1" fillId="0" borderId="0" xfId="0" applyFont="1" applyFill="1"/>
    <xf numFmtId="17" fontId="2" fillId="0" borderId="0" xfId="0" applyNumberFormat="1" applyFont="1" applyFill="1"/>
    <xf numFmtId="0" fontId="1" fillId="4" borderId="0" xfId="0" applyFont="1" applyFill="1"/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"/>
    </sheetView>
  </sheetViews>
  <sheetFormatPr defaultRowHeight="15" x14ac:dyDescent="0.25"/>
  <cols>
    <col min="1" max="1" width="9.140625" style="5"/>
    <col min="2" max="2" width="39.85546875" style="5" bestFit="1" customWidth="1"/>
    <col min="3" max="3" width="7.28515625" style="5" bestFit="1" customWidth="1"/>
    <col min="4" max="4" width="7.28515625" customWidth="1"/>
    <col min="5" max="5" width="7.42578125" customWidth="1"/>
    <col min="6" max="6" width="7.28515625" customWidth="1"/>
    <col min="7" max="7" width="9.140625" customWidth="1"/>
    <col min="8" max="8" width="9.140625" style="5"/>
  </cols>
  <sheetData>
    <row r="1" spans="1:9" s="11" customFormat="1" x14ac:dyDescent="0.25">
      <c r="A1" s="3"/>
      <c r="B1" s="3"/>
      <c r="C1" s="3" t="s">
        <v>19</v>
      </c>
      <c r="D1" s="4">
        <v>43770</v>
      </c>
      <c r="E1" s="4">
        <v>43586</v>
      </c>
      <c r="F1" s="4">
        <v>43405</v>
      </c>
      <c r="G1" s="4">
        <v>43221</v>
      </c>
      <c r="H1" s="3" t="s">
        <v>32</v>
      </c>
      <c r="I1" s="5" t="s">
        <v>33</v>
      </c>
    </row>
    <row r="2" spans="1:9" s="12" customFormat="1" x14ac:dyDescent="0.25">
      <c r="A2" s="3">
        <v>1</v>
      </c>
      <c r="B2" s="3" t="s">
        <v>0</v>
      </c>
      <c r="C2" s="3"/>
      <c r="D2" s="1"/>
      <c r="E2" s="1"/>
      <c r="F2" s="1">
        <v>5</v>
      </c>
      <c r="G2" s="1"/>
      <c r="H2" s="3">
        <f>SUM(D2:G2)</f>
        <v>5</v>
      </c>
      <c r="I2">
        <f>H2/4</f>
        <v>1.25</v>
      </c>
    </row>
    <row r="3" spans="1:9" s="12" customFormat="1" x14ac:dyDescent="0.25">
      <c r="A3" s="3">
        <v>2</v>
      </c>
      <c r="B3" s="3" t="s">
        <v>17</v>
      </c>
      <c r="C3" s="3"/>
      <c r="D3" s="1"/>
      <c r="E3" s="1"/>
      <c r="F3" s="1">
        <v>5</v>
      </c>
      <c r="G3" s="1">
        <v>5</v>
      </c>
      <c r="H3" s="3">
        <f t="shared" ref="H3:H29" si="0">SUM(D3:G3)</f>
        <v>10</v>
      </c>
      <c r="I3">
        <f t="shared" ref="I3:I29" si="1">H3/4</f>
        <v>2.5</v>
      </c>
    </row>
    <row r="4" spans="1:9" s="12" customFormat="1" x14ac:dyDescent="0.25">
      <c r="A4" s="8">
        <v>3</v>
      </c>
      <c r="B4" s="8" t="s">
        <v>1</v>
      </c>
      <c r="C4" s="8" t="s">
        <v>29</v>
      </c>
      <c r="D4" s="9">
        <v>5</v>
      </c>
      <c r="E4" s="9">
        <v>5</v>
      </c>
      <c r="F4" s="9">
        <v>5</v>
      </c>
      <c r="G4" s="9"/>
      <c r="H4" s="8">
        <f t="shared" si="0"/>
        <v>15</v>
      </c>
      <c r="I4" s="10">
        <f t="shared" si="1"/>
        <v>3.75</v>
      </c>
    </row>
    <row r="5" spans="1:9" s="12" customFormat="1" x14ac:dyDescent="0.25">
      <c r="A5" s="3"/>
      <c r="B5" s="3"/>
      <c r="C5" s="3" t="s">
        <v>21</v>
      </c>
      <c r="D5" s="1">
        <v>5</v>
      </c>
      <c r="E5" s="1"/>
      <c r="F5" s="1"/>
      <c r="G5" s="1"/>
      <c r="H5" s="3">
        <f t="shared" si="0"/>
        <v>5</v>
      </c>
      <c r="I5">
        <f t="shared" si="1"/>
        <v>1.25</v>
      </c>
    </row>
    <row r="6" spans="1:9" s="12" customFormat="1" x14ac:dyDescent="0.25">
      <c r="A6" s="3"/>
      <c r="B6" s="3"/>
      <c r="C6" s="3" t="s">
        <v>18</v>
      </c>
      <c r="D6" s="1"/>
      <c r="E6" s="1">
        <v>5</v>
      </c>
      <c r="F6" s="1"/>
      <c r="G6" s="1"/>
      <c r="H6" s="3">
        <f t="shared" si="0"/>
        <v>5</v>
      </c>
      <c r="I6">
        <f t="shared" si="1"/>
        <v>1.25</v>
      </c>
    </row>
    <row r="7" spans="1:9" s="12" customFormat="1" x14ac:dyDescent="0.25">
      <c r="A7" s="3"/>
      <c r="B7" s="3"/>
      <c r="C7" s="3" t="s">
        <v>27</v>
      </c>
      <c r="D7" s="1"/>
      <c r="E7" s="1"/>
      <c r="F7" s="1">
        <v>5</v>
      </c>
      <c r="G7" s="1"/>
      <c r="H7" s="3">
        <f t="shared" si="0"/>
        <v>5</v>
      </c>
      <c r="I7">
        <f t="shared" si="1"/>
        <v>1.25</v>
      </c>
    </row>
    <row r="8" spans="1:9" s="12" customFormat="1" x14ac:dyDescent="0.25">
      <c r="A8" s="3"/>
      <c r="B8" s="3"/>
      <c r="C8" s="3" t="s">
        <v>31</v>
      </c>
      <c r="D8" s="1"/>
      <c r="E8" s="1"/>
      <c r="F8" s="1"/>
      <c r="G8" s="1">
        <v>5</v>
      </c>
      <c r="H8" s="3">
        <f t="shared" si="0"/>
        <v>5</v>
      </c>
      <c r="I8">
        <f t="shared" si="1"/>
        <v>1.25</v>
      </c>
    </row>
    <row r="9" spans="1:9" s="12" customFormat="1" x14ac:dyDescent="0.25">
      <c r="A9" s="3"/>
      <c r="B9" s="3"/>
      <c r="C9" s="3" t="s">
        <v>28</v>
      </c>
      <c r="D9" s="1"/>
      <c r="E9" s="1"/>
      <c r="F9" s="1">
        <v>5</v>
      </c>
      <c r="G9" s="1"/>
      <c r="H9" s="3">
        <f t="shared" si="0"/>
        <v>5</v>
      </c>
      <c r="I9">
        <f t="shared" si="1"/>
        <v>1.25</v>
      </c>
    </row>
    <row r="10" spans="1:9" s="12" customFormat="1" x14ac:dyDescent="0.25">
      <c r="A10" s="8"/>
      <c r="B10" s="8"/>
      <c r="C10" s="8" t="s">
        <v>20</v>
      </c>
      <c r="D10" s="9">
        <v>5</v>
      </c>
      <c r="E10" s="9"/>
      <c r="F10" s="9">
        <f>5+5</f>
        <v>10</v>
      </c>
      <c r="G10" s="9">
        <v>5</v>
      </c>
      <c r="H10" s="8">
        <f t="shared" si="0"/>
        <v>20</v>
      </c>
      <c r="I10" s="10">
        <f t="shared" si="1"/>
        <v>5</v>
      </c>
    </row>
    <row r="11" spans="1:9" s="12" customFormat="1" x14ac:dyDescent="0.25">
      <c r="A11" s="3"/>
      <c r="B11" s="3"/>
      <c r="C11" s="3" t="s">
        <v>30</v>
      </c>
      <c r="D11" s="1"/>
      <c r="E11" s="1"/>
      <c r="F11" s="1"/>
      <c r="G11" s="1">
        <v>5</v>
      </c>
      <c r="H11" s="3">
        <f t="shared" si="0"/>
        <v>5</v>
      </c>
      <c r="I11">
        <f t="shared" si="1"/>
        <v>1.25</v>
      </c>
    </row>
    <row r="12" spans="1:9" s="12" customFormat="1" x14ac:dyDescent="0.25">
      <c r="A12" s="3"/>
      <c r="B12" s="3"/>
      <c r="C12" s="3" t="s">
        <v>25</v>
      </c>
      <c r="D12" s="1"/>
      <c r="E12" s="1">
        <v>5</v>
      </c>
      <c r="F12" s="1"/>
      <c r="G12" s="1"/>
      <c r="H12" s="3">
        <f t="shared" si="0"/>
        <v>5</v>
      </c>
      <c r="I12">
        <f t="shared" si="1"/>
        <v>1.25</v>
      </c>
    </row>
    <row r="13" spans="1:9" s="12" customFormat="1" x14ac:dyDescent="0.25">
      <c r="A13" s="3"/>
      <c r="B13" s="3"/>
      <c r="C13" s="3" t="s">
        <v>24</v>
      </c>
      <c r="D13" s="1"/>
      <c r="E13" s="1">
        <v>5</v>
      </c>
      <c r="F13" s="1"/>
      <c r="G13" s="1"/>
      <c r="H13" s="3">
        <f t="shared" si="0"/>
        <v>5</v>
      </c>
      <c r="I13">
        <f t="shared" si="1"/>
        <v>1.25</v>
      </c>
    </row>
    <row r="14" spans="1:9" s="12" customFormat="1" x14ac:dyDescent="0.25">
      <c r="A14" s="3"/>
      <c r="B14" s="3"/>
      <c r="C14" s="3" t="s">
        <v>23</v>
      </c>
      <c r="D14" s="1">
        <v>5</v>
      </c>
      <c r="E14" s="1"/>
      <c r="F14" s="1"/>
      <c r="G14" s="1">
        <v>5</v>
      </c>
      <c r="H14" s="3">
        <f t="shared" si="0"/>
        <v>10</v>
      </c>
      <c r="I14">
        <f t="shared" si="1"/>
        <v>2.5</v>
      </c>
    </row>
    <row r="15" spans="1:9" s="12" customFormat="1" x14ac:dyDescent="0.25">
      <c r="A15" s="8"/>
      <c r="B15" s="8"/>
      <c r="C15" s="8" t="s">
        <v>22</v>
      </c>
      <c r="D15" s="9">
        <v>5</v>
      </c>
      <c r="E15" s="9">
        <v>5</v>
      </c>
      <c r="F15" s="9"/>
      <c r="G15" s="9">
        <v>5</v>
      </c>
      <c r="H15" s="8">
        <f t="shared" si="0"/>
        <v>15</v>
      </c>
      <c r="I15" s="10">
        <f t="shared" si="1"/>
        <v>3.75</v>
      </c>
    </row>
    <row r="16" spans="1:9" s="12" customFormat="1" x14ac:dyDescent="0.25">
      <c r="A16" s="3"/>
      <c r="B16" s="3"/>
      <c r="C16" s="3" t="s">
        <v>26</v>
      </c>
      <c r="D16" s="1"/>
      <c r="E16" s="1">
        <v>5</v>
      </c>
      <c r="F16" s="1"/>
      <c r="G16" s="1"/>
      <c r="H16" s="3">
        <f t="shared" si="0"/>
        <v>5</v>
      </c>
      <c r="I16">
        <f t="shared" si="1"/>
        <v>1.25</v>
      </c>
    </row>
    <row r="17" spans="1:10" s="12" customFormat="1" x14ac:dyDescent="0.25">
      <c r="A17" s="6" t="s">
        <v>8</v>
      </c>
      <c r="B17" s="3" t="s">
        <v>2</v>
      </c>
      <c r="C17" s="3"/>
      <c r="D17" s="1">
        <f>10+5</f>
        <v>15</v>
      </c>
      <c r="E17" s="1">
        <v>5</v>
      </c>
      <c r="F17" s="1"/>
      <c r="G17" s="1"/>
      <c r="H17" s="3">
        <f t="shared" si="0"/>
        <v>20</v>
      </c>
      <c r="I17">
        <f t="shared" si="1"/>
        <v>5</v>
      </c>
    </row>
    <row r="18" spans="1:10" s="12" customFormat="1" x14ac:dyDescent="0.25">
      <c r="A18" s="3" t="s">
        <v>9</v>
      </c>
      <c r="B18" s="3" t="s">
        <v>3</v>
      </c>
      <c r="C18" s="3"/>
      <c r="D18" s="1"/>
      <c r="E18" s="1">
        <v>10</v>
      </c>
      <c r="F18" s="1"/>
      <c r="G18" s="1">
        <v>5</v>
      </c>
      <c r="H18" s="3">
        <f t="shared" si="0"/>
        <v>15</v>
      </c>
      <c r="I18">
        <f t="shared" si="1"/>
        <v>3.75</v>
      </c>
    </row>
    <row r="19" spans="1:10" s="12" customFormat="1" x14ac:dyDescent="0.25">
      <c r="A19" s="8">
        <v>5</v>
      </c>
      <c r="B19" s="8" t="s">
        <v>4</v>
      </c>
      <c r="C19" s="8"/>
      <c r="D19" s="9">
        <v>10</v>
      </c>
      <c r="E19" s="9">
        <v>5</v>
      </c>
      <c r="F19" s="9">
        <v>12</v>
      </c>
      <c r="G19" s="9">
        <v>10</v>
      </c>
      <c r="H19" s="8">
        <f t="shared" si="0"/>
        <v>37</v>
      </c>
      <c r="I19" s="10">
        <f t="shared" si="1"/>
        <v>9.25</v>
      </c>
    </row>
    <row r="20" spans="1:10" s="12" customFormat="1" x14ac:dyDescent="0.25">
      <c r="A20" s="3">
        <v>6</v>
      </c>
      <c r="B20" s="3" t="s">
        <v>5</v>
      </c>
      <c r="C20" s="3"/>
      <c r="D20" s="1">
        <v>5</v>
      </c>
      <c r="E20" s="1"/>
      <c r="F20" s="1"/>
      <c r="G20" s="1">
        <v>5</v>
      </c>
      <c r="H20" s="3">
        <f t="shared" si="0"/>
        <v>10</v>
      </c>
      <c r="I20">
        <f t="shared" si="1"/>
        <v>2.5</v>
      </c>
    </row>
    <row r="21" spans="1:10" s="12" customFormat="1" x14ac:dyDescent="0.25">
      <c r="A21" s="3">
        <v>7</v>
      </c>
      <c r="B21" s="3" t="s">
        <v>6</v>
      </c>
      <c r="C21" s="3"/>
      <c r="D21" s="1"/>
      <c r="E21" s="1">
        <v>10</v>
      </c>
      <c r="F21" s="1">
        <v>5</v>
      </c>
      <c r="G21" s="1">
        <v>10</v>
      </c>
      <c r="H21" s="3">
        <f t="shared" si="0"/>
        <v>25</v>
      </c>
      <c r="I21">
        <f t="shared" si="1"/>
        <v>6.25</v>
      </c>
    </row>
    <row r="22" spans="1:10" s="12" customFormat="1" x14ac:dyDescent="0.25">
      <c r="A22" s="3">
        <v>8</v>
      </c>
      <c r="B22" s="3" t="s">
        <v>7</v>
      </c>
      <c r="C22" s="3"/>
      <c r="D22" s="1">
        <v>5</v>
      </c>
      <c r="E22" s="1"/>
      <c r="F22" s="1">
        <v>8</v>
      </c>
      <c r="G22" s="1">
        <v>5</v>
      </c>
      <c r="H22" s="3">
        <f t="shared" si="0"/>
        <v>18</v>
      </c>
      <c r="I22">
        <f t="shared" si="1"/>
        <v>4.5</v>
      </c>
    </row>
    <row r="23" spans="1:10" s="12" customFormat="1" x14ac:dyDescent="0.25">
      <c r="A23" s="3">
        <v>9</v>
      </c>
      <c r="B23" s="3" t="s">
        <v>10</v>
      </c>
      <c r="C23" s="3"/>
      <c r="D23" s="1">
        <v>10</v>
      </c>
      <c r="E23" s="1"/>
      <c r="F23" s="1">
        <v>10</v>
      </c>
      <c r="G23" s="1">
        <v>10</v>
      </c>
      <c r="H23" s="3">
        <f t="shared" si="0"/>
        <v>30</v>
      </c>
      <c r="I23">
        <f t="shared" si="1"/>
        <v>7.5</v>
      </c>
    </row>
    <row r="24" spans="1:10" s="12" customFormat="1" x14ac:dyDescent="0.25">
      <c r="A24" s="8">
        <v>10</v>
      </c>
      <c r="B24" s="8" t="s">
        <v>11</v>
      </c>
      <c r="C24" s="8"/>
      <c r="D24" s="9">
        <v>10</v>
      </c>
      <c r="E24" s="9">
        <v>10</v>
      </c>
      <c r="F24" s="9">
        <v>10</v>
      </c>
      <c r="G24" s="9">
        <v>10</v>
      </c>
      <c r="H24" s="8">
        <f t="shared" si="0"/>
        <v>40</v>
      </c>
      <c r="I24" s="10">
        <f t="shared" si="1"/>
        <v>10</v>
      </c>
    </row>
    <row r="25" spans="1:10" s="12" customFormat="1" x14ac:dyDescent="0.25">
      <c r="A25" s="3">
        <v>11</v>
      </c>
      <c r="B25" s="3" t="s">
        <v>12</v>
      </c>
      <c r="C25" s="3"/>
      <c r="D25" s="1"/>
      <c r="E25" s="1">
        <v>10</v>
      </c>
      <c r="F25" s="1"/>
      <c r="G25" s="1"/>
      <c r="H25" s="3">
        <f t="shared" si="0"/>
        <v>10</v>
      </c>
      <c r="I25">
        <f t="shared" si="1"/>
        <v>2.5</v>
      </c>
    </row>
    <row r="26" spans="1:10" s="12" customFormat="1" x14ac:dyDescent="0.25">
      <c r="A26" s="3">
        <v>12</v>
      </c>
      <c r="B26" s="3" t="s">
        <v>13</v>
      </c>
      <c r="C26" s="3"/>
      <c r="D26" s="1">
        <v>10</v>
      </c>
      <c r="E26" s="1"/>
      <c r="F26" s="1">
        <v>5</v>
      </c>
      <c r="G26" s="1">
        <v>10</v>
      </c>
      <c r="H26" s="3">
        <f t="shared" si="0"/>
        <v>25</v>
      </c>
      <c r="I26">
        <f t="shared" si="1"/>
        <v>6.25</v>
      </c>
    </row>
    <row r="27" spans="1:10" s="12" customFormat="1" x14ac:dyDescent="0.25">
      <c r="A27" s="3">
        <v>13</v>
      </c>
      <c r="B27" s="3" t="s">
        <v>14</v>
      </c>
      <c r="C27" s="3"/>
      <c r="D27" s="1"/>
      <c r="E27" s="1">
        <v>8</v>
      </c>
      <c r="F27" s="1"/>
      <c r="G27" s="1">
        <v>10</v>
      </c>
      <c r="H27" s="3">
        <f t="shared" si="0"/>
        <v>18</v>
      </c>
      <c r="I27">
        <f t="shared" si="1"/>
        <v>4.5</v>
      </c>
    </row>
    <row r="28" spans="1:10" s="12" customFormat="1" x14ac:dyDescent="0.25">
      <c r="A28" s="8">
        <v>14</v>
      </c>
      <c r="B28" s="8" t="s">
        <v>15</v>
      </c>
      <c r="C28" s="8"/>
      <c r="D28" s="9">
        <v>10</v>
      </c>
      <c r="E28" s="9">
        <v>12</v>
      </c>
      <c r="F28" s="9">
        <v>15</v>
      </c>
      <c r="G28" s="9"/>
      <c r="H28" s="8">
        <f t="shared" si="0"/>
        <v>37</v>
      </c>
      <c r="I28" s="10">
        <f t="shared" si="1"/>
        <v>9.25</v>
      </c>
    </row>
    <row r="29" spans="1:10" s="15" customFormat="1" x14ac:dyDescent="0.25">
      <c r="A29" s="13">
        <v>15</v>
      </c>
      <c r="B29" s="13" t="s">
        <v>16</v>
      </c>
      <c r="C29" s="13"/>
      <c r="D29" s="14">
        <f>15+5+5</f>
        <v>25</v>
      </c>
      <c r="E29" s="14">
        <f>20+5</f>
        <v>25</v>
      </c>
      <c r="F29" s="14">
        <f>20+5</f>
        <v>25</v>
      </c>
      <c r="G29" s="14">
        <f>15+5</f>
        <v>20</v>
      </c>
      <c r="H29" s="13">
        <f t="shared" si="0"/>
        <v>95</v>
      </c>
      <c r="I29" s="15">
        <f t="shared" si="1"/>
        <v>23.75</v>
      </c>
      <c r="J29" s="15" t="s">
        <v>34</v>
      </c>
    </row>
    <row r="30" spans="1:10" s="12" customFormat="1" x14ac:dyDescent="0.25">
      <c r="A30" s="3"/>
      <c r="B30" s="3"/>
      <c r="C30" s="3"/>
      <c r="D30" s="1">
        <f>SUM(D2:D29)</f>
        <v>125</v>
      </c>
      <c r="E30" s="1">
        <f>SUM(E2:E29)</f>
        <v>125</v>
      </c>
      <c r="F30" s="1">
        <f>SUM(F2:F29)</f>
        <v>125</v>
      </c>
      <c r="G30" s="1">
        <f>SUM(G2:G29)</f>
        <v>125</v>
      </c>
      <c r="H30" s="3"/>
      <c r="I30"/>
    </row>
    <row r="31" spans="1:10" s="12" customFormat="1" x14ac:dyDescent="0.25">
      <c r="A31" s="3"/>
      <c r="B31" s="7"/>
      <c r="C31" s="7"/>
      <c r="D31" s="2">
        <f t="shared" ref="D31" si="2">125-D30</f>
        <v>0</v>
      </c>
      <c r="E31" s="2">
        <f t="shared" ref="E31:G31" si="3">125-E30</f>
        <v>0</v>
      </c>
      <c r="F31" s="2">
        <f t="shared" si="3"/>
        <v>0</v>
      </c>
      <c r="G31" s="2">
        <f t="shared" si="3"/>
        <v>0</v>
      </c>
      <c r="H31" s="3"/>
      <c r="I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3" sqref="G3"/>
    </sheetView>
  </sheetViews>
  <sheetFormatPr defaultRowHeight="15" x14ac:dyDescent="0.25"/>
  <cols>
    <col min="1" max="1" width="9.140625" style="5"/>
    <col min="2" max="2" width="15.140625" style="5" bestFit="1" customWidth="1"/>
    <col min="3" max="3" width="5.7109375" style="5" bestFit="1" customWidth="1"/>
    <col min="4" max="4" width="7.28515625" customWidth="1"/>
    <col min="5" max="5" width="7.42578125" customWidth="1"/>
    <col min="6" max="6" width="7.28515625" customWidth="1"/>
    <col min="7" max="7" width="7.42578125" bestFit="1" customWidth="1"/>
    <col min="8" max="8" width="7.42578125" customWidth="1"/>
    <col min="9" max="9" width="8.28515625" customWidth="1"/>
  </cols>
  <sheetData>
    <row r="1" spans="1:10" s="5" customFormat="1" x14ac:dyDescent="0.25">
      <c r="A1" s="3"/>
      <c r="B1" s="3"/>
      <c r="C1" s="3"/>
      <c r="D1" s="4">
        <v>43770</v>
      </c>
      <c r="E1" s="4">
        <v>43586</v>
      </c>
      <c r="F1" s="4">
        <v>43405</v>
      </c>
      <c r="G1" s="4">
        <v>43221</v>
      </c>
      <c r="H1" s="4" t="s">
        <v>32</v>
      </c>
      <c r="I1" s="4" t="s">
        <v>33</v>
      </c>
    </row>
    <row r="2" spans="1:10" x14ac:dyDescent="0.25">
      <c r="A2" s="3">
        <v>1</v>
      </c>
      <c r="B2" s="3" t="s">
        <v>35</v>
      </c>
      <c r="C2" s="3" t="s">
        <v>29</v>
      </c>
      <c r="D2" s="1"/>
      <c r="E2" s="1">
        <v>5</v>
      </c>
      <c r="F2" s="1"/>
      <c r="G2" s="1"/>
      <c r="H2" s="1">
        <f>SUM(D2:G2)</f>
        <v>5</v>
      </c>
      <c r="I2" s="1">
        <f>H2/4</f>
        <v>1.25</v>
      </c>
    </row>
    <row r="3" spans="1:10" s="12" customFormat="1" x14ac:dyDescent="0.25">
      <c r="A3" s="17"/>
      <c r="B3" s="17"/>
      <c r="C3" s="17" t="s">
        <v>56</v>
      </c>
      <c r="D3" s="18"/>
      <c r="E3" s="18">
        <v>5</v>
      </c>
      <c r="F3" s="18"/>
      <c r="G3" s="18">
        <v>5</v>
      </c>
      <c r="H3" s="18">
        <f t="shared" ref="H3:H25" si="0">SUM(D3:G3)</f>
        <v>10</v>
      </c>
      <c r="I3" s="18">
        <f t="shared" ref="I3:I25" si="1">H3/4</f>
        <v>2.5</v>
      </c>
    </row>
    <row r="4" spans="1:10" x14ac:dyDescent="0.25">
      <c r="A4" s="3"/>
      <c r="B4" s="3"/>
      <c r="C4" s="3" t="s">
        <v>53</v>
      </c>
      <c r="D4" s="1">
        <v>5</v>
      </c>
      <c r="E4" s="1">
        <v>5</v>
      </c>
      <c r="F4" s="1"/>
      <c r="G4" s="1"/>
      <c r="H4" s="1">
        <f t="shared" si="0"/>
        <v>10</v>
      </c>
      <c r="I4" s="1">
        <f t="shared" si="1"/>
        <v>2.5</v>
      </c>
    </row>
    <row r="5" spans="1:10" x14ac:dyDescent="0.25">
      <c r="A5" s="3"/>
      <c r="B5" s="3"/>
      <c r="C5" s="3" t="s">
        <v>58</v>
      </c>
      <c r="D5" s="1"/>
      <c r="E5" s="1"/>
      <c r="F5" s="1">
        <v>5</v>
      </c>
      <c r="G5" s="1"/>
      <c r="H5" s="1">
        <f t="shared" si="0"/>
        <v>5</v>
      </c>
      <c r="I5" s="1">
        <f t="shared" si="1"/>
        <v>1.25</v>
      </c>
    </row>
    <row r="6" spans="1:10" s="10" customFormat="1" x14ac:dyDescent="0.25">
      <c r="A6" s="8"/>
      <c r="B6" s="8"/>
      <c r="C6" s="8" t="s">
        <v>57</v>
      </c>
      <c r="D6" s="9"/>
      <c r="E6" s="9">
        <v>5</v>
      </c>
      <c r="F6" s="9">
        <v>5</v>
      </c>
      <c r="G6" s="9"/>
      <c r="H6" s="9">
        <f t="shared" si="0"/>
        <v>10</v>
      </c>
      <c r="I6" s="9">
        <f t="shared" si="1"/>
        <v>2.5</v>
      </c>
    </row>
    <row r="7" spans="1:10" s="10" customFormat="1" x14ac:dyDescent="0.25">
      <c r="A7" s="8"/>
      <c r="B7" s="8"/>
      <c r="C7" s="8" t="s">
        <v>55</v>
      </c>
      <c r="D7" s="9">
        <v>5</v>
      </c>
      <c r="E7" s="9">
        <v>5</v>
      </c>
      <c r="F7" s="9"/>
      <c r="G7" s="9">
        <v>5</v>
      </c>
      <c r="H7" s="9">
        <f t="shared" si="0"/>
        <v>15</v>
      </c>
      <c r="I7" s="9">
        <f t="shared" si="1"/>
        <v>3.75</v>
      </c>
    </row>
    <row r="8" spans="1:10" s="10" customFormat="1" x14ac:dyDescent="0.25">
      <c r="A8" s="8"/>
      <c r="B8" s="8"/>
      <c r="C8" s="8" t="s">
        <v>54</v>
      </c>
      <c r="D8" s="9">
        <v>5</v>
      </c>
      <c r="E8" s="9"/>
      <c r="F8" s="9">
        <v>5</v>
      </c>
      <c r="G8" s="9">
        <v>5</v>
      </c>
      <c r="H8" s="9">
        <f t="shared" si="0"/>
        <v>15</v>
      </c>
      <c r="I8" s="9">
        <f t="shared" si="1"/>
        <v>3.75</v>
      </c>
    </row>
    <row r="9" spans="1:10" x14ac:dyDescent="0.25">
      <c r="A9" s="3"/>
      <c r="B9" s="3"/>
      <c r="C9" s="3" t="s">
        <v>59</v>
      </c>
      <c r="D9" s="1"/>
      <c r="E9" s="1"/>
      <c r="F9" s="1">
        <v>5</v>
      </c>
      <c r="G9" s="1"/>
      <c r="H9" s="1">
        <f t="shared" si="0"/>
        <v>5</v>
      </c>
      <c r="I9" s="1">
        <f t="shared" si="1"/>
        <v>1.25</v>
      </c>
    </row>
    <row r="10" spans="1:10" x14ac:dyDescent="0.25">
      <c r="A10" s="3"/>
      <c r="B10" s="3"/>
      <c r="C10" s="3" t="s">
        <v>52</v>
      </c>
      <c r="D10" s="1">
        <v>5</v>
      </c>
      <c r="E10" s="1"/>
      <c r="F10" s="1"/>
      <c r="G10" s="1">
        <v>5</v>
      </c>
      <c r="H10" s="1">
        <f t="shared" si="0"/>
        <v>10</v>
      </c>
      <c r="I10" s="1">
        <f t="shared" si="1"/>
        <v>2.5</v>
      </c>
    </row>
    <row r="11" spans="1:10" x14ac:dyDescent="0.25">
      <c r="A11" s="3"/>
      <c r="B11" s="3"/>
      <c r="C11" s="3" t="s">
        <v>51</v>
      </c>
      <c r="D11" s="1">
        <v>5</v>
      </c>
      <c r="E11" s="1"/>
      <c r="F11" s="1"/>
      <c r="G11" s="1"/>
      <c r="H11" s="1">
        <f t="shared" si="0"/>
        <v>5</v>
      </c>
      <c r="I11" s="1">
        <f t="shared" si="1"/>
        <v>1.25</v>
      </c>
    </row>
    <row r="12" spans="1:10" s="10" customFormat="1" x14ac:dyDescent="0.25">
      <c r="A12" s="8">
        <v>2</v>
      </c>
      <c r="B12" s="8" t="s">
        <v>36</v>
      </c>
      <c r="C12" s="8"/>
      <c r="D12" s="9">
        <v>5</v>
      </c>
      <c r="E12" s="9"/>
      <c r="F12" s="9">
        <v>5</v>
      </c>
      <c r="G12" s="9">
        <v>5</v>
      </c>
      <c r="H12" s="9">
        <f t="shared" si="0"/>
        <v>15</v>
      </c>
      <c r="I12" s="9">
        <f t="shared" si="1"/>
        <v>3.75</v>
      </c>
      <c r="J12" s="10" t="s">
        <v>34</v>
      </c>
    </row>
    <row r="13" spans="1:10" x14ac:dyDescent="0.25">
      <c r="A13" s="3">
        <v>2</v>
      </c>
      <c r="B13" s="3" t="s">
        <v>49</v>
      </c>
      <c r="C13" s="3"/>
      <c r="D13" s="1"/>
      <c r="E13" s="1"/>
      <c r="F13" s="1"/>
      <c r="G13" s="1"/>
      <c r="H13" s="1">
        <f t="shared" si="0"/>
        <v>0</v>
      </c>
      <c r="I13" s="1">
        <f t="shared" si="1"/>
        <v>0</v>
      </c>
      <c r="J13" t="s">
        <v>50</v>
      </c>
    </row>
    <row r="14" spans="1:10" s="10" customFormat="1" x14ac:dyDescent="0.25">
      <c r="A14" s="8">
        <v>3</v>
      </c>
      <c r="B14" s="8" t="s">
        <v>37</v>
      </c>
      <c r="C14" s="8"/>
      <c r="D14" s="9">
        <v>5</v>
      </c>
      <c r="E14" s="9">
        <v>5</v>
      </c>
      <c r="F14" s="9">
        <v>10</v>
      </c>
      <c r="G14" s="9">
        <v>5</v>
      </c>
      <c r="H14" s="9">
        <f t="shared" si="0"/>
        <v>25</v>
      </c>
      <c r="I14" s="9">
        <f t="shared" si="1"/>
        <v>6.25</v>
      </c>
    </row>
    <row r="15" spans="1:10" s="10" customFormat="1" x14ac:dyDescent="0.25">
      <c r="A15" s="8">
        <v>4</v>
      </c>
      <c r="B15" s="8" t="s">
        <v>38</v>
      </c>
      <c r="C15" s="8"/>
      <c r="D15" s="9">
        <v>15</v>
      </c>
      <c r="E15" s="9">
        <v>10</v>
      </c>
      <c r="F15" s="9"/>
      <c r="G15" s="9">
        <v>10</v>
      </c>
      <c r="H15" s="9">
        <f t="shared" si="0"/>
        <v>35</v>
      </c>
      <c r="I15" s="9">
        <f t="shared" si="1"/>
        <v>8.75</v>
      </c>
    </row>
    <row r="16" spans="1:10" s="15" customFormat="1" x14ac:dyDescent="0.25">
      <c r="A16" s="13">
        <v>5</v>
      </c>
      <c r="B16" s="13" t="s">
        <v>39</v>
      </c>
      <c r="C16" s="13"/>
      <c r="D16" s="14">
        <v>5</v>
      </c>
      <c r="E16" s="14">
        <v>10</v>
      </c>
      <c r="F16" s="14">
        <v>10</v>
      </c>
      <c r="G16" s="14">
        <v>10</v>
      </c>
      <c r="H16" s="14">
        <f t="shared" si="0"/>
        <v>35</v>
      </c>
      <c r="I16" s="14">
        <f t="shared" si="1"/>
        <v>8.75</v>
      </c>
      <c r="J16" s="15" t="s">
        <v>34</v>
      </c>
    </row>
    <row r="17" spans="1:10" s="10" customFormat="1" x14ac:dyDescent="0.25">
      <c r="A17" s="8">
        <v>6</v>
      </c>
      <c r="B17" s="8" t="s">
        <v>40</v>
      </c>
      <c r="C17" s="8"/>
      <c r="D17" s="9"/>
      <c r="E17" s="9">
        <f>10+5</f>
        <v>15</v>
      </c>
      <c r="F17" s="9"/>
      <c r="G17" s="9">
        <v>20</v>
      </c>
      <c r="H17" s="9">
        <f t="shared" si="0"/>
        <v>35</v>
      </c>
      <c r="I17" s="9">
        <f t="shared" si="1"/>
        <v>8.75</v>
      </c>
    </row>
    <row r="18" spans="1:10" s="10" customFormat="1" x14ac:dyDescent="0.25">
      <c r="A18" s="8">
        <v>7</v>
      </c>
      <c r="B18" s="8" t="s">
        <v>41</v>
      </c>
      <c r="C18" s="8"/>
      <c r="D18" s="9">
        <v>15</v>
      </c>
      <c r="E18" s="9"/>
      <c r="F18" s="9">
        <v>10</v>
      </c>
      <c r="G18" s="9"/>
      <c r="H18" s="9">
        <f t="shared" si="0"/>
        <v>25</v>
      </c>
      <c r="I18" s="9">
        <f t="shared" si="1"/>
        <v>6.25</v>
      </c>
    </row>
    <row r="19" spans="1:10" s="10" customFormat="1" x14ac:dyDescent="0.25">
      <c r="A19" s="8">
        <v>8</v>
      </c>
      <c r="B19" s="8" t="s">
        <v>42</v>
      </c>
      <c r="C19" s="8"/>
      <c r="D19" s="9">
        <v>5</v>
      </c>
      <c r="E19" s="9">
        <v>10</v>
      </c>
      <c r="F19" s="9">
        <f>10+5</f>
        <v>15</v>
      </c>
      <c r="G19" s="9">
        <v>5</v>
      </c>
      <c r="H19" s="9">
        <f t="shared" si="0"/>
        <v>35</v>
      </c>
      <c r="I19" s="9">
        <f t="shared" si="1"/>
        <v>8.75</v>
      </c>
    </row>
    <row r="20" spans="1:10" s="15" customFormat="1" x14ac:dyDescent="0.25">
      <c r="A20" s="13">
        <v>9</v>
      </c>
      <c r="B20" s="13" t="s">
        <v>43</v>
      </c>
      <c r="C20" s="13"/>
      <c r="D20" s="14"/>
      <c r="E20" s="14">
        <v>5</v>
      </c>
      <c r="F20" s="14">
        <v>10</v>
      </c>
      <c r="G20" s="14">
        <v>5</v>
      </c>
      <c r="H20" s="14">
        <f t="shared" si="0"/>
        <v>20</v>
      </c>
      <c r="I20" s="14">
        <f t="shared" si="1"/>
        <v>5</v>
      </c>
      <c r="J20" s="15" t="s">
        <v>34</v>
      </c>
    </row>
    <row r="21" spans="1:10" s="10" customFormat="1" x14ac:dyDescent="0.25">
      <c r="A21" s="8">
        <v>10</v>
      </c>
      <c r="B21" s="8" t="s">
        <v>44</v>
      </c>
      <c r="C21" s="8"/>
      <c r="D21" s="9">
        <f>10+5</f>
        <v>15</v>
      </c>
      <c r="E21" s="9">
        <v>10</v>
      </c>
      <c r="F21" s="9">
        <v>5</v>
      </c>
      <c r="G21" s="9">
        <v>10</v>
      </c>
      <c r="H21" s="9">
        <f t="shared" si="0"/>
        <v>40</v>
      </c>
      <c r="I21" s="9">
        <f t="shared" si="1"/>
        <v>10</v>
      </c>
    </row>
    <row r="22" spans="1:10" s="10" customFormat="1" x14ac:dyDescent="0.25">
      <c r="A22" s="8">
        <v>11</v>
      </c>
      <c r="B22" s="8" t="s">
        <v>45</v>
      </c>
      <c r="C22" s="8"/>
      <c r="D22" s="9">
        <v>5</v>
      </c>
      <c r="E22" s="9">
        <v>5</v>
      </c>
      <c r="F22" s="9">
        <v>10</v>
      </c>
      <c r="G22" s="9">
        <v>5</v>
      </c>
      <c r="H22" s="9">
        <f t="shared" si="0"/>
        <v>25</v>
      </c>
      <c r="I22" s="9">
        <f t="shared" si="1"/>
        <v>6.25</v>
      </c>
    </row>
    <row r="23" spans="1:10" s="15" customFormat="1" x14ac:dyDescent="0.25">
      <c r="A23" s="13">
        <v>12</v>
      </c>
      <c r="B23" s="13" t="s">
        <v>46</v>
      </c>
      <c r="C23" s="13"/>
      <c r="D23" s="14">
        <v>5</v>
      </c>
      <c r="E23" s="14">
        <v>5</v>
      </c>
      <c r="F23" s="14">
        <f>5+5</f>
        <v>10</v>
      </c>
      <c r="G23" s="14">
        <v>5</v>
      </c>
      <c r="H23" s="14">
        <f t="shared" si="0"/>
        <v>25</v>
      </c>
      <c r="I23" s="14">
        <f t="shared" si="1"/>
        <v>6.25</v>
      </c>
      <c r="J23" s="15" t="s">
        <v>34</v>
      </c>
    </row>
    <row r="24" spans="1:10" s="15" customFormat="1" x14ac:dyDescent="0.25">
      <c r="A24" s="13">
        <v>13</v>
      </c>
      <c r="B24" s="13" t="s">
        <v>47</v>
      </c>
      <c r="C24" s="13"/>
      <c r="D24" s="14">
        <v>10</v>
      </c>
      <c r="E24" s="14">
        <f>10+5</f>
        <v>15</v>
      </c>
      <c r="F24" s="14">
        <v>10</v>
      </c>
      <c r="G24" s="14">
        <v>5</v>
      </c>
      <c r="H24" s="14">
        <f t="shared" si="0"/>
        <v>40</v>
      </c>
      <c r="I24" s="14">
        <f t="shared" si="1"/>
        <v>10</v>
      </c>
      <c r="J24" s="15" t="s">
        <v>34</v>
      </c>
    </row>
    <row r="25" spans="1:10" s="10" customFormat="1" x14ac:dyDescent="0.25">
      <c r="A25" s="8">
        <v>14</v>
      </c>
      <c r="B25" s="8" t="s">
        <v>48</v>
      </c>
      <c r="C25" s="8"/>
      <c r="D25" s="9">
        <f>10+5</f>
        <v>15</v>
      </c>
      <c r="E25" s="9">
        <v>10</v>
      </c>
      <c r="F25" s="9">
        <v>10</v>
      </c>
      <c r="G25" s="9">
        <v>20</v>
      </c>
      <c r="H25" s="9">
        <f t="shared" si="0"/>
        <v>55</v>
      </c>
      <c r="I25" s="9">
        <f t="shared" si="1"/>
        <v>13.75</v>
      </c>
    </row>
    <row r="26" spans="1:10" x14ac:dyDescent="0.25">
      <c r="A26" s="3"/>
      <c r="B26" s="3"/>
      <c r="C26" s="3"/>
      <c r="D26" s="1"/>
      <c r="E26" s="1"/>
      <c r="F26" s="1"/>
      <c r="G26" s="1"/>
      <c r="H26" s="1"/>
      <c r="I26" s="1"/>
    </row>
    <row r="27" spans="1:10" x14ac:dyDescent="0.25">
      <c r="A27" s="3"/>
      <c r="B27" s="3"/>
      <c r="C27" s="3"/>
      <c r="D27" s="1">
        <f>SUM(D2:D26)</f>
        <v>125</v>
      </c>
      <c r="E27" s="1">
        <f>SUM(E2:E26)</f>
        <v>125</v>
      </c>
      <c r="F27" s="1">
        <f t="shared" ref="F27:G27" si="2">SUM(F2:F26)</f>
        <v>125</v>
      </c>
      <c r="G27" s="1">
        <f t="shared" si="2"/>
        <v>125</v>
      </c>
      <c r="H27" s="1"/>
      <c r="I27" s="1"/>
    </row>
    <row r="28" spans="1:10" s="16" customFormat="1" x14ac:dyDescent="0.25">
      <c r="A28" s="7"/>
      <c r="B28" s="7"/>
      <c r="C28" s="7"/>
      <c r="D28" s="2">
        <f>125-D27</f>
        <v>0</v>
      </c>
      <c r="E28" s="2">
        <f>125-E27</f>
        <v>0</v>
      </c>
      <c r="F28" s="2">
        <f t="shared" ref="F28:G28" si="3">125-F27</f>
        <v>0</v>
      </c>
      <c r="G28" s="2">
        <f t="shared" si="3"/>
        <v>0</v>
      </c>
      <c r="H28" s="2"/>
      <c r="I2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5" sqref="C5"/>
    </sheetView>
  </sheetViews>
  <sheetFormatPr defaultRowHeight="15" x14ac:dyDescent="0.25"/>
  <cols>
    <col min="1" max="1" width="9.140625" style="12"/>
    <col min="2" max="2" width="24.5703125" style="12" bestFit="1" customWidth="1"/>
    <col min="3" max="16384" width="9.140625" style="12"/>
  </cols>
  <sheetData>
    <row r="1" spans="1:10" x14ac:dyDescent="0.25">
      <c r="C1" s="24">
        <v>43770</v>
      </c>
      <c r="D1" s="24">
        <v>43586</v>
      </c>
      <c r="E1" s="24">
        <v>43405</v>
      </c>
      <c r="F1" s="24">
        <v>43221</v>
      </c>
      <c r="G1" s="12" t="s">
        <v>32</v>
      </c>
      <c r="H1" s="12" t="s">
        <v>33</v>
      </c>
    </row>
    <row r="2" spans="1:10" x14ac:dyDescent="0.25">
      <c r="A2" s="12">
        <v>1</v>
      </c>
      <c r="B2" s="12" t="s">
        <v>62</v>
      </c>
      <c r="D2" s="12">
        <v>2</v>
      </c>
      <c r="E2" s="12">
        <f>4+4</f>
        <v>8</v>
      </c>
      <c r="F2" s="12">
        <f>2+6</f>
        <v>8</v>
      </c>
      <c r="G2" s="12">
        <f>SUM(C2:F2)</f>
        <v>18</v>
      </c>
      <c r="H2" s="12">
        <f>G2/4</f>
        <v>4.5</v>
      </c>
      <c r="J2" s="12">
        <v>4</v>
      </c>
    </row>
    <row r="3" spans="1:10" x14ac:dyDescent="0.25">
      <c r="A3" s="12">
        <v>2</v>
      </c>
      <c r="B3" s="12" t="s">
        <v>63</v>
      </c>
      <c r="C3" s="12">
        <f>3+4</f>
        <v>7</v>
      </c>
      <c r="D3" s="12">
        <v>4</v>
      </c>
      <c r="E3" s="12">
        <v>2</v>
      </c>
      <c r="F3" s="12">
        <v>2</v>
      </c>
      <c r="G3" s="12">
        <f t="shared" ref="G3:G11" si="0">SUM(C3:F3)</f>
        <v>15</v>
      </c>
      <c r="H3" s="12">
        <f t="shared" ref="H3:H11" si="1">G3/4</f>
        <v>3.75</v>
      </c>
      <c r="J3" s="12">
        <v>4</v>
      </c>
    </row>
    <row r="4" spans="1:10" s="23" customFormat="1" x14ac:dyDescent="0.25">
      <c r="A4" s="23">
        <v>3</v>
      </c>
      <c r="B4" s="23" t="s">
        <v>64</v>
      </c>
      <c r="C4" s="23">
        <v>5</v>
      </c>
      <c r="D4" s="23">
        <v>5</v>
      </c>
      <c r="E4" s="23">
        <v>5</v>
      </c>
      <c r="F4" s="23">
        <f>5+5</f>
        <v>10</v>
      </c>
      <c r="G4" s="23">
        <f t="shared" si="0"/>
        <v>25</v>
      </c>
      <c r="H4" s="23">
        <f t="shared" si="1"/>
        <v>6.25</v>
      </c>
      <c r="J4" s="23">
        <v>5</v>
      </c>
    </row>
    <row r="5" spans="1:10" x14ac:dyDescent="0.25">
      <c r="A5" s="12">
        <v>4</v>
      </c>
      <c r="B5" s="21" t="s">
        <v>65</v>
      </c>
      <c r="C5" s="12">
        <f>4+10</f>
        <v>14</v>
      </c>
      <c r="D5" s="12">
        <v>5</v>
      </c>
      <c r="G5" s="12">
        <f t="shared" si="0"/>
        <v>19</v>
      </c>
      <c r="H5" s="12">
        <f t="shared" si="1"/>
        <v>4.75</v>
      </c>
    </row>
    <row r="6" spans="1:10" s="23" customFormat="1" x14ac:dyDescent="0.25">
      <c r="A6" s="23">
        <v>5</v>
      </c>
      <c r="B6" s="25" t="s">
        <v>66</v>
      </c>
      <c r="D6" s="23">
        <v>10</v>
      </c>
      <c r="E6" s="23">
        <f>5+10</f>
        <v>15</v>
      </c>
      <c r="F6" s="23">
        <f>5+5</f>
        <v>10</v>
      </c>
      <c r="G6" s="23">
        <f t="shared" si="0"/>
        <v>35</v>
      </c>
      <c r="H6" s="23">
        <f t="shared" si="1"/>
        <v>8.75</v>
      </c>
      <c r="J6" s="23">
        <v>10</v>
      </c>
    </row>
    <row r="7" spans="1:10" s="23" customFormat="1" x14ac:dyDescent="0.25">
      <c r="A7" s="23">
        <v>6</v>
      </c>
      <c r="B7" s="23" t="s">
        <v>67</v>
      </c>
      <c r="C7" s="23">
        <v>10</v>
      </c>
      <c r="D7" s="23">
        <v>10</v>
      </c>
      <c r="E7" s="23">
        <v>10</v>
      </c>
      <c r="G7" s="23">
        <f t="shared" si="0"/>
        <v>30</v>
      </c>
      <c r="H7" s="23">
        <f t="shared" si="1"/>
        <v>7.5</v>
      </c>
      <c r="J7" s="23">
        <v>10</v>
      </c>
    </row>
    <row r="8" spans="1:10" s="23" customFormat="1" x14ac:dyDescent="0.25">
      <c r="A8" s="23">
        <v>7</v>
      </c>
      <c r="B8" s="25" t="s">
        <v>68</v>
      </c>
      <c r="C8" s="23">
        <f>5+10+3</f>
        <v>18</v>
      </c>
      <c r="D8" s="23">
        <f>5+10</f>
        <v>15</v>
      </c>
      <c r="E8" s="23">
        <v>10</v>
      </c>
      <c r="F8" s="23">
        <f>10+10</f>
        <v>20</v>
      </c>
      <c r="G8" s="23">
        <f t="shared" si="0"/>
        <v>63</v>
      </c>
      <c r="H8" s="23">
        <f t="shared" si="1"/>
        <v>15.75</v>
      </c>
      <c r="J8" s="23">
        <v>15</v>
      </c>
    </row>
    <row r="9" spans="1:10" s="23" customFormat="1" x14ac:dyDescent="0.25">
      <c r="A9" s="23">
        <v>8</v>
      </c>
      <c r="B9" s="25" t="s">
        <v>69</v>
      </c>
      <c r="C9" s="23">
        <v>5</v>
      </c>
      <c r="D9" s="23">
        <f>4+2</f>
        <v>6</v>
      </c>
      <c r="E9" s="23">
        <f>5+2</f>
        <v>7</v>
      </c>
      <c r="F9" s="23">
        <f>8+4</f>
        <v>12</v>
      </c>
      <c r="G9" s="23">
        <f t="shared" si="0"/>
        <v>30</v>
      </c>
      <c r="H9" s="23">
        <f t="shared" si="1"/>
        <v>7.5</v>
      </c>
      <c r="J9" s="23">
        <v>10</v>
      </c>
    </row>
    <row r="10" spans="1:10" x14ac:dyDescent="0.25">
      <c r="A10" s="12">
        <v>9</v>
      </c>
      <c r="B10" s="21" t="s">
        <v>70</v>
      </c>
      <c r="C10" s="12">
        <v>5</v>
      </c>
      <c r="D10" s="12">
        <v>5</v>
      </c>
      <c r="E10" s="12">
        <v>5</v>
      </c>
      <c r="G10" s="12">
        <f t="shared" si="0"/>
        <v>15</v>
      </c>
      <c r="H10" s="12">
        <f t="shared" si="1"/>
        <v>3.75</v>
      </c>
      <c r="J10" s="12">
        <v>5</v>
      </c>
    </row>
    <row r="11" spans="1:10" s="23" customFormat="1" x14ac:dyDescent="0.25">
      <c r="A11" s="23">
        <v>10</v>
      </c>
      <c r="B11" s="23" t="s">
        <v>71</v>
      </c>
      <c r="C11" s="23">
        <v>10</v>
      </c>
      <c r="D11" s="23">
        <v>10</v>
      </c>
      <c r="E11" s="23">
        <v>10</v>
      </c>
      <c r="F11" s="23">
        <v>10</v>
      </c>
      <c r="G11" s="23">
        <f t="shared" si="0"/>
        <v>40</v>
      </c>
      <c r="H11" s="23">
        <f t="shared" si="1"/>
        <v>10</v>
      </c>
      <c r="J11" s="23">
        <v>10</v>
      </c>
    </row>
    <row r="13" spans="1:10" x14ac:dyDescent="0.25">
      <c r="B13" s="12" t="s">
        <v>32</v>
      </c>
      <c r="C13" s="12">
        <f t="shared" ref="C13:E13" si="2">SUM(C2:C11)</f>
        <v>74</v>
      </c>
      <c r="D13" s="12">
        <f t="shared" si="2"/>
        <v>72</v>
      </c>
      <c r="E13" s="12">
        <f t="shared" si="2"/>
        <v>72</v>
      </c>
      <c r="F13" s="12">
        <f>SUM(F2:F11)</f>
        <v>72</v>
      </c>
      <c r="G13" s="12">
        <f>SUM(G2:G12)</f>
        <v>290</v>
      </c>
      <c r="H13" s="12">
        <f>SUM(H2:H12)</f>
        <v>72.5</v>
      </c>
      <c r="J13" s="12">
        <f>SUM(J2:J11)</f>
        <v>73</v>
      </c>
    </row>
    <row r="14" spans="1:10" x14ac:dyDescent="0.25">
      <c r="C14" s="12">
        <f>C13-74</f>
        <v>0</v>
      </c>
      <c r="D14" s="12">
        <f t="shared" ref="D14:E14" si="3">D13-72</f>
        <v>0</v>
      </c>
      <c r="E14" s="12">
        <f t="shared" si="3"/>
        <v>0</v>
      </c>
      <c r="F14" s="12">
        <f>F13-72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25"/>
    </sheetView>
  </sheetViews>
  <sheetFormatPr defaultRowHeight="15" x14ac:dyDescent="0.25"/>
  <cols>
    <col min="1" max="1" width="9.140625" style="12"/>
  </cols>
  <sheetData>
    <row r="1" spans="1:10" x14ac:dyDescent="0.25">
      <c r="A1" s="18"/>
      <c r="B1" s="26">
        <v>43770</v>
      </c>
      <c r="C1" s="26"/>
      <c r="D1" s="26">
        <v>43586</v>
      </c>
      <c r="E1" s="26"/>
      <c r="F1" s="26">
        <v>43405</v>
      </c>
      <c r="G1" s="26"/>
      <c r="H1" s="26">
        <v>43221</v>
      </c>
      <c r="I1" s="26"/>
      <c r="J1" s="22" t="s">
        <v>33</v>
      </c>
    </row>
    <row r="2" spans="1:10" x14ac:dyDescent="0.25">
      <c r="A2" s="18"/>
      <c r="B2" s="1" t="s">
        <v>60</v>
      </c>
      <c r="C2" s="1" t="s">
        <v>61</v>
      </c>
      <c r="D2" s="1" t="s">
        <v>60</v>
      </c>
      <c r="E2" s="1" t="s">
        <v>61</v>
      </c>
      <c r="F2" s="1" t="s">
        <v>60</v>
      </c>
      <c r="G2" s="1" t="s">
        <v>61</v>
      </c>
      <c r="H2" s="1" t="s">
        <v>60</v>
      </c>
      <c r="I2" s="1" t="s">
        <v>61</v>
      </c>
      <c r="J2" s="22"/>
    </row>
    <row r="3" spans="1:10" s="10" customFormat="1" x14ac:dyDescent="0.25">
      <c r="A3" s="8" t="s">
        <v>29</v>
      </c>
      <c r="B3" s="9">
        <f>VLOOKUP(A3,'Acc 1'!$C$1:$G$16,2,FALSE)</f>
        <v>5</v>
      </c>
      <c r="C3" s="9">
        <f>VLOOKUP(A3,'Adv Acc 5'!$C$1:$G$11,2,FALSE)</f>
        <v>0</v>
      </c>
      <c r="D3" s="9">
        <f>VLOOKUP(A3,'Acc 1'!$C$1:$G$16,3,FALSE)</f>
        <v>5</v>
      </c>
      <c r="E3" s="9">
        <f>VLOOKUP(A3,'Adv Acc 5'!$C$1:$G$11,3,FALSE)</f>
        <v>5</v>
      </c>
      <c r="F3" s="9">
        <f>VLOOKUP(A3,'Acc 1'!$C$1:$G$16,4,FALSE)</f>
        <v>5</v>
      </c>
      <c r="G3" s="9">
        <f>VLOOKUP(A3,'Adv Acc 5'!$C$1:$G$11,4,FALSE)</f>
        <v>0</v>
      </c>
      <c r="H3" s="9">
        <f>VLOOKUP(A3,'Acc 1'!$C$1:$G$16,5,FALSE)</f>
        <v>0</v>
      </c>
      <c r="I3" s="9">
        <f>VLOOKUP(A3,'Adv Acc 5'!$C$1:$G$11,5,FALSE)</f>
        <v>0</v>
      </c>
      <c r="J3" s="10">
        <f>SUM(B3:I3)</f>
        <v>20</v>
      </c>
    </row>
    <row r="4" spans="1:10" s="12" customFormat="1" x14ac:dyDescent="0.25">
      <c r="A4" s="17" t="s">
        <v>21</v>
      </c>
      <c r="B4" s="18">
        <f>VLOOKUP(A4,'Acc 1'!$C$1:$G$16,2,FALSE)</f>
        <v>5</v>
      </c>
      <c r="C4" s="18"/>
      <c r="D4" s="18">
        <f>VLOOKUP(A4,'Acc 1'!$C$1:$G$16,3,FALSE)</f>
        <v>0</v>
      </c>
      <c r="E4" s="18"/>
      <c r="F4" s="18">
        <f>VLOOKUP(A4,'Acc 1'!$C$1:$G$16,4,FALSE)</f>
        <v>0</v>
      </c>
      <c r="G4" s="18"/>
      <c r="H4" s="18">
        <f>VLOOKUP(A4,'Acc 1'!$C$1:$G$16,5,FALSE)</f>
        <v>0</v>
      </c>
      <c r="I4" s="18"/>
      <c r="J4" s="12">
        <f t="shared" ref="J4:J24" si="0">SUM(B4:I4)</f>
        <v>5</v>
      </c>
    </row>
    <row r="5" spans="1:10" s="21" customFormat="1" x14ac:dyDescent="0.25">
      <c r="A5" s="19" t="s">
        <v>18</v>
      </c>
      <c r="B5" s="20">
        <f>VLOOKUP(A5,'Acc 1'!$C$1:$G$16,2,FALSE)</f>
        <v>0</v>
      </c>
      <c r="C5" s="20"/>
      <c r="D5" s="20">
        <f>VLOOKUP(A5,'Acc 1'!$C$1:$G$16,3,FALSE)</f>
        <v>5</v>
      </c>
      <c r="E5" s="20"/>
      <c r="F5" s="20">
        <f>VLOOKUP(A5,'Acc 1'!$C$1:$G$16,4,FALSE)</f>
        <v>0</v>
      </c>
      <c r="G5" s="20"/>
      <c r="H5" s="20">
        <f>VLOOKUP(A5,'Acc 1'!$C$1:$G$16,5,FALSE)</f>
        <v>0</v>
      </c>
      <c r="I5" s="20"/>
      <c r="J5" s="21">
        <f t="shared" si="0"/>
        <v>5</v>
      </c>
    </row>
    <row r="6" spans="1:10" x14ac:dyDescent="0.25">
      <c r="A6" s="17" t="s">
        <v>27</v>
      </c>
      <c r="B6" s="1">
        <f>VLOOKUP(A6,'Acc 1'!$C$1:$G$16,2,FALSE)</f>
        <v>0</v>
      </c>
      <c r="C6" s="1"/>
      <c r="D6" s="1">
        <f>VLOOKUP(A6,'Acc 1'!$C$1:$G$16,3,FALSE)</f>
        <v>0</v>
      </c>
      <c r="E6" s="1"/>
      <c r="F6" s="1">
        <f>VLOOKUP(A6,'Acc 1'!$C$1:$G$16,4,FALSE)</f>
        <v>5</v>
      </c>
      <c r="G6" s="1"/>
      <c r="H6" s="1">
        <f>VLOOKUP(A6,'Acc 1'!$C$1:$G$16,5,FALSE)</f>
        <v>0</v>
      </c>
      <c r="I6" s="1"/>
      <c r="J6">
        <f t="shared" si="0"/>
        <v>5</v>
      </c>
    </row>
    <row r="7" spans="1:10" x14ac:dyDescent="0.25">
      <c r="A7" s="17" t="s">
        <v>31</v>
      </c>
      <c r="B7" s="1">
        <f>VLOOKUP(A7,'Acc 1'!$C$1:$G$16,2,FALSE)</f>
        <v>0</v>
      </c>
      <c r="C7" s="1"/>
      <c r="D7" s="1">
        <f>VLOOKUP(A7,'Acc 1'!$C$1:$G$16,3,FALSE)</f>
        <v>0</v>
      </c>
      <c r="E7" s="1"/>
      <c r="F7" s="1">
        <f>VLOOKUP(A7,'Acc 1'!$C$1:$G$16,4,FALSE)</f>
        <v>0</v>
      </c>
      <c r="G7" s="1"/>
      <c r="H7" s="1">
        <f>VLOOKUP(A7,'Acc 1'!$C$1:$G$16,5,FALSE)</f>
        <v>5</v>
      </c>
      <c r="I7" s="1"/>
      <c r="J7">
        <f t="shared" si="0"/>
        <v>5</v>
      </c>
    </row>
    <row r="8" spans="1:10" s="10" customFormat="1" x14ac:dyDescent="0.25">
      <c r="A8" s="8" t="s">
        <v>56</v>
      </c>
      <c r="B8" s="9"/>
      <c r="C8" s="9">
        <f>VLOOKUP(A8,'Adv Acc 5'!$C$1:$G$11,2,FALSE)</f>
        <v>0</v>
      </c>
      <c r="D8" s="9"/>
      <c r="E8" s="9">
        <f>VLOOKUP(A8,'Adv Acc 5'!$C$1:$G$11,3,FALSE)</f>
        <v>5</v>
      </c>
      <c r="F8" s="9"/>
      <c r="G8" s="9">
        <f>VLOOKUP(A8,'Adv Acc 5'!$C$1:$G$11,4,FALSE)</f>
        <v>0</v>
      </c>
      <c r="H8" s="9"/>
      <c r="I8" s="9">
        <f>VLOOKUP(A8,'Adv Acc 5'!$C$1:$G$11,5,FALSE)</f>
        <v>5</v>
      </c>
      <c r="J8" s="10">
        <f t="shared" si="0"/>
        <v>10</v>
      </c>
    </row>
    <row r="9" spans="1:10" s="21" customFormat="1" x14ac:dyDescent="0.25">
      <c r="A9" s="19" t="s">
        <v>53</v>
      </c>
      <c r="B9" s="20"/>
      <c r="C9" s="20">
        <f>VLOOKUP(A9,'Adv Acc 5'!$C$1:$G$11,2,FALSE)</f>
        <v>5</v>
      </c>
      <c r="D9" s="20"/>
      <c r="E9" s="20">
        <f>VLOOKUP(A9,'Adv Acc 5'!$C$1:$G$11,3,FALSE)</f>
        <v>5</v>
      </c>
      <c r="F9" s="20"/>
      <c r="G9" s="20">
        <f>VLOOKUP(A9,'Adv Acc 5'!$C$1:$G$11,4,FALSE)</f>
        <v>0</v>
      </c>
      <c r="H9" s="20"/>
      <c r="I9" s="20">
        <f>VLOOKUP(A9,'Adv Acc 5'!$C$1:$G$11,5,FALSE)</f>
        <v>0</v>
      </c>
      <c r="J9" s="21">
        <f t="shared" si="0"/>
        <v>10</v>
      </c>
    </row>
    <row r="10" spans="1:10" x14ac:dyDescent="0.25">
      <c r="A10" s="17" t="s">
        <v>28</v>
      </c>
      <c r="B10" s="1">
        <f>VLOOKUP(A10,'Acc 1'!$C$1:$G$16,2,FALSE)</f>
        <v>0</v>
      </c>
      <c r="C10" s="1"/>
      <c r="D10" s="1">
        <f>VLOOKUP(A10,'Acc 1'!$C$1:$G$16,3,FALSE)</f>
        <v>0</v>
      </c>
      <c r="E10" s="1"/>
      <c r="F10" s="1">
        <f>VLOOKUP(A10,'Acc 1'!$C$1:$G$16,4,FALSE)</f>
        <v>5</v>
      </c>
      <c r="G10" s="1"/>
      <c r="H10" s="1">
        <f>VLOOKUP(A10,'Acc 1'!$C$1:$G$16,5,FALSE)</f>
        <v>0</v>
      </c>
      <c r="I10" s="1"/>
      <c r="J10">
        <f t="shared" si="0"/>
        <v>5</v>
      </c>
    </row>
    <row r="11" spans="1:10" s="12" customFormat="1" x14ac:dyDescent="0.25">
      <c r="A11" s="17" t="s">
        <v>20</v>
      </c>
      <c r="B11" s="18">
        <f>VLOOKUP(A11,'Acc 1'!$C$1:$G$16,2,FALSE)</f>
        <v>5</v>
      </c>
      <c r="C11" s="18"/>
      <c r="D11" s="18">
        <f>VLOOKUP(A11,'Acc 1'!$C$1:$G$16,3,FALSE)</f>
        <v>0</v>
      </c>
      <c r="E11" s="18"/>
      <c r="F11" s="18">
        <f>VLOOKUP(A11,'Acc 1'!$C$1:$G$16,4,FALSE)</f>
        <v>10</v>
      </c>
      <c r="G11" s="18"/>
      <c r="H11" s="18">
        <f>VLOOKUP(A11,'Acc 1'!$C$1:$G$16,5,FALSE)</f>
        <v>5</v>
      </c>
      <c r="I11" s="18"/>
      <c r="J11" s="12">
        <f t="shared" si="0"/>
        <v>20</v>
      </c>
    </row>
    <row r="12" spans="1:10" x14ac:dyDescent="0.25">
      <c r="A12" s="17" t="s">
        <v>30</v>
      </c>
      <c r="B12" s="1">
        <f>VLOOKUP(A12,'Acc 1'!$C$1:$G$16,2,FALSE)</f>
        <v>0</v>
      </c>
      <c r="C12" s="1"/>
      <c r="D12" s="1">
        <f>VLOOKUP(A12,'Acc 1'!$C$1:$G$16,3,FALSE)</f>
        <v>0</v>
      </c>
      <c r="E12" s="1"/>
      <c r="F12" s="1">
        <f>VLOOKUP(A12,'Acc 1'!$C$1:$G$16,4,FALSE)</f>
        <v>0</v>
      </c>
      <c r="G12" s="1"/>
      <c r="H12" s="1">
        <f>VLOOKUP(A12,'Acc 1'!$C$1:$G$16,5,FALSE)</f>
        <v>5</v>
      </c>
      <c r="I12" s="1"/>
      <c r="J12">
        <f t="shared" si="0"/>
        <v>5</v>
      </c>
    </row>
    <row r="13" spans="1:10" x14ac:dyDescent="0.25">
      <c r="A13" s="17" t="s">
        <v>25</v>
      </c>
      <c r="B13" s="1">
        <f>VLOOKUP(A13,'Acc 1'!$C$1:$G$16,2,FALSE)</f>
        <v>0</v>
      </c>
      <c r="C13" s="1"/>
      <c r="D13" s="1">
        <f>VLOOKUP(A13,'Acc 1'!$C$1:$G$16,3,FALSE)</f>
        <v>5</v>
      </c>
      <c r="E13" s="1"/>
      <c r="F13" s="1">
        <f>VLOOKUP(A13,'Acc 1'!$C$1:$G$16,4,FALSE)</f>
        <v>0</v>
      </c>
      <c r="G13" s="1"/>
      <c r="H13" s="1">
        <f>VLOOKUP(A13,'Acc 1'!$C$1:$G$16,5,FALSE)</f>
        <v>0</v>
      </c>
      <c r="I13" s="1"/>
      <c r="J13">
        <f t="shared" si="0"/>
        <v>5</v>
      </c>
    </row>
    <row r="14" spans="1:10" s="21" customFormat="1" x14ac:dyDescent="0.25">
      <c r="A14" s="19" t="s">
        <v>58</v>
      </c>
      <c r="B14" s="20"/>
      <c r="C14" s="20">
        <f>VLOOKUP(A14,'Adv Acc 5'!$C$1:$G$11,2,FALSE)</f>
        <v>0</v>
      </c>
      <c r="D14" s="20"/>
      <c r="E14" s="20">
        <f>VLOOKUP(A14,'Adv Acc 5'!$C$1:$G$11,3,FALSE)</f>
        <v>0</v>
      </c>
      <c r="F14" s="20"/>
      <c r="G14" s="20">
        <f>VLOOKUP(A14,'Adv Acc 5'!$C$1:$G$11,4,FALSE)</f>
        <v>5</v>
      </c>
      <c r="H14" s="20"/>
      <c r="I14" s="20">
        <f>VLOOKUP(A14,'Adv Acc 5'!$C$1:$G$11,5,FALSE)</f>
        <v>0</v>
      </c>
      <c r="J14" s="21">
        <f t="shared" si="0"/>
        <v>5</v>
      </c>
    </row>
    <row r="15" spans="1:10" x14ac:dyDescent="0.25">
      <c r="A15" s="17" t="s">
        <v>24</v>
      </c>
      <c r="B15" s="1">
        <f>VLOOKUP(A15,'Acc 1'!$C$1:$G$16,2,FALSE)</f>
        <v>0</v>
      </c>
      <c r="C15" s="1"/>
      <c r="D15" s="1">
        <f>VLOOKUP(A15,'Acc 1'!$C$1:$G$16,3,FALSE)</f>
        <v>5</v>
      </c>
      <c r="E15" s="1"/>
      <c r="F15" s="1">
        <f>VLOOKUP(A15,'Acc 1'!$C$1:$G$16,4,FALSE)</f>
        <v>0</v>
      </c>
      <c r="G15" s="1"/>
      <c r="H15" s="1">
        <f>VLOOKUP(A15,'Acc 1'!$C$1:$G$16,5,FALSE)</f>
        <v>0</v>
      </c>
      <c r="I15" s="1"/>
      <c r="J15">
        <f t="shared" si="0"/>
        <v>5</v>
      </c>
    </row>
    <row r="16" spans="1:10" s="10" customFormat="1" x14ac:dyDescent="0.25">
      <c r="A16" s="8" t="s">
        <v>23</v>
      </c>
      <c r="B16" s="9">
        <f>VLOOKUP(A16,'Acc 1'!$C$1:$G$16,2,FALSE)</f>
        <v>5</v>
      </c>
      <c r="C16" s="9"/>
      <c r="D16" s="9">
        <f>VLOOKUP(A16,'Acc 1'!$C$1:$G$16,3,FALSE)</f>
        <v>0</v>
      </c>
      <c r="E16" s="9"/>
      <c r="F16" s="9">
        <f>VLOOKUP(A16,'Acc 1'!$C$1:$G$16,4,FALSE)</f>
        <v>0</v>
      </c>
      <c r="G16" s="9"/>
      <c r="H16" s="9">
        <f>VLOOKUP(A16,'Acc 1'!$C$1:$G$16,5,FALSE)</f>
        <v>5</v>
      </c>
      <c r="I16" s="9"/>
      <c r="J16" s="10">
        <f t="shared" si="0"/>
        <v>10</v>
      </c>
    </row>
    <row r="17" spans="1:10" s="21" customFormat="1" x14ac:dyDescent="0.25">
      <c r="A17" s="19" t="s">
        <v>57</v>
      </c>
      <c r="B17" s="20"/>
      <c r="C17" s="20">
        <f>VLOOKUP(A17,'Adv Acc 5'!$C$1:$G$11,2,FALSE)</f>
        <v>0</v>
      </c>
      <c r="D17" s="20"/>
      <c r="E17" s="20">
        <f>VLOOKUP(A17,'Adv Acc 5'!$C$1:$G$11,3,FALSE)</f>
        <v>5</v>
      </c>
      <c r="F17" s="20"/>
      <c r="G17" s="20">
        <f>VLOOKUP(A17,'Adv Acc 5'!$C$1:$G$11,4,FALSE)</f>
        <v>5</v>
      </c>
      <c r="H17" s="20"/>
      <c r="I17" s="20">
        <f>VLOOKUP(A17,'Adv Acc 5'!$C$1:$G$11,5,FALSE)</f>
        <v>0</v>
      </c>
      <c r="J17" s="21">
        <f t="shared" si="0"/>
        <v>10</v>
      </c>
    </row>
    <row r="18" spans="1:10" s="21" customFormat="1" x14ac:dyDescent="0.25">
      <c r="A18" s="19" t="s">
        <v>55</v>
      </c>
      <c r="B18" s="20"/>
      <c r="C18" s="20">
        <f>VLOOKUP(A18,'Adv Acc 5'!$C$1:$G$11,2,FALSE)</f>
        <v>5</v>
      </c>
      <c r="D18" s="20"/>
      <c r="E18" s="20">
        <f>VLOOKUP(A18,'Adv Acc 5'!$C$1:$G$11,3,FALSE)</f>
        <v>5</v>
      </c>
      <c r="F18" s="20"/>
      <c r="G18" s="20">
        <f>VLOOKUP(A18,'Adv Acc 5'!$C$1:$G$11,4,FALSE)</f>
        <v>0</v>
      </c>
      <c r="H18" s="20"/>
      <c r="I18" s="20">
        <f>VLOOKUP(A18,'Adv Acc 5'!$C$1:$G$11,5,FALSE)</f>
        <v>5</v>
      </c>
      <c r="J18" s="21">
        <f t="shared" si="0"/>
        <v>15</v>
      </c>
    </row>
    <row r="19" spans="1:10" s="21" customFormat="1" x14ac:dyDescent="0.25">
      <c r="A19" s="19" t="s">
        <v>54</v>
      </c>
      <c r="B19" s="20"/>
      <c r="C19" s="20">
        <f>VLOOKUP(A19,'Adv Acc 5'!$C$1:$G$11,2,FALSE)</f>
        <v>5</v>
      </c>
      <c r="D19" s="20"/>
      <c r="E19" s="20">
        <f>VLOOKUP(A19,'Adv Acc 5'!$C$1:$G$11,3,FALSE)</f>
        <v>0</v>
      </c>
      <c r="F19" s="20"/>
      <c r="G19" s="20">
        <f>VLOOKUP(A19,'Adv Acc 5'!$C$1:$G$11,4,FALSE)</f>
        <v>5</v>
      </c>
      <c r="H19" s="20"/>
      <c r="I19" s="20">
        <f>VLOOKUP(A19,'Adv Acc 5'!$C$1:$G$11,5,FALSE)</f>
        <v>5</v>
      </c>
      <c r="J19" s="21">
        <f t="shared" si="0"/>
        <v>15</v>
      </c>
    </row>
    <row r="20" spans="1:10" s="21" customFormat="1" x14ac:dyDescent="0.25">
      <c r="A20" s="19" t="s">
        <v>22</v>
      </c>
      <c r="B20" s="20">
        <f>VLOOKUP(A20,'Acc 1'!$C$1:$G$16,2,FALSE)</f>
        <v>5</v>
      </c>
      <c r="C20" s="20"/>
      <c r="D20" s="20">
        <f>VLOOKUP(A20,'Acc 1'!$C$1:$G$16,3,FALSE)</f>
        <v>5</v>
      </c>
      <c r="E20" s="20"/>
      <c r="F20" s="20">
        <f>VLOOKUP(A20,'Acc 1'!$C$1:$G$16,4,FALSE)</f>
        <v>0</v>
      </c>
      <c r="G20" s="20"/>
      <c r="H20" s="20">
        <f>VLOOKUP(A20,'Acc 1'!$C$1:$G$16,5,FALSE)</f>
        <v>5</v>
      </c>
      <c r="I20" s="20"/>
      <c r="J20" s="21">
        <f t="shared" si="0"/>
        <v>15</v>
      </c>
    </row>
    <row r="21" spans="1:10" x14ac:dyDescent="0.25">
      <c r="A21" s="17" t="s">
        <v>59</v>
      </c>
      <c r="B21" s="1"/>
      <c r="C21" s="1">
        <f>VLOOKUP(A21,'Adv Acc 5'!$C$1:$G$11,2,FALSE)</f>
        <v>0</v>
      </c>
      <c r="D21" s="1"/>
      <c r="E21" s="1">
        <f>VLOOKUP(A21,'Adv Acc 5'!$C$1:$G$11,3,FALSE)</f>
        <v>0</v>
      </c>
      <c r="F21" s="1"/>
      <c r="G21" s="1">
        <f>VLOOKUP(A21,'Adv Acc 5'!$C$1:$G$11,4,FALSE)</f>
        <v>5</v>
      </c>
      <c r="H21" s="1"/>
      <c r="I21" s="1">
        <f>VLOOKUP(A21,'Adv Acc 5'!$C$1:$G$11,5,FALSE)</f>
        <v>0</v>
      </c>
      <c r="J21">
        <f t="shared" si="0"/>
        <v>5</v>
      </c>
    </row>
    <row r="22" spans="1:10" s="21" customFormat="1" x14ac:dyDescent="0.25">
      <c r="A22" s="19" t="s">
        <v>52</v>
      </c>
      <c r="B22" s="20"/>
      <c r="C22" s="20">
        <f>VLOOKUP(A22,'Adv Acc 5'!$C$1:$G$11,2,FALSE)</f>
        <v>5</v>
      </c>
      <c r="D22" s="20"/>
      <c r="E22" s="20">
        <f>VLOOKUP(A22,'Adv Acc 5'!$C$1:$G$11,3,FALSE)</f>
        <v>0</v>
      </c>
      <c r="F22" s="20"/>
      <c r="G22" s="20">
        <f>VLOOKUP(A22,'Adv Acc 5'!$C$1:$G$11,4,FALSE)</f>
        <v>0</v>
      </c>
      <c r="H22" s="20"/>
      <c r="I22" s="20">
        <f>VLOOKUP(A22,'Adv Acc 5'!$C$1:$G$11,5,FALSE)</f>
        <v>5</v>
      </c>
      <c r="J22" s="21">
        <f t="shared" si="0"/>
        <v>10</v>
      </c>
    </row>
    <row r="23" spans="1:10" x14ac:dyDescent="0.25">
      <c r="A23" s="17" t="s">
        <v>51</v>
      </c>
      <c r="B23" s="1"/>
      <c r="C23" s="1">
        <f>VLOOKUP(A23,'Adv Acc 5'!$C$1:$G$11,2,FALSE)</f>
        <v>5</v>
      </c>
      <c r="D23" s="1"/>
      <c r="E23" s="1">
        <f>VLOOKUP(A23,'Adv Acc 5'!$C$1:$G$11,3,FALSE)</f>
        <v>0</v>
      </c>
      <c r="F23" s="1"/>
      <c r="G23" s="1">
        <f>VLOOKUP(A23,'Adv Acc 5'!$C$1:$G$11,4,FALSE)</f>
        <v>0</v>
      </c>
      <c r="H23" s="1"/>
      <c r="I23" s="1">
        <f>VLOOKUP(A23,'Adv Acc 5'!$C$1:$G$11,5,FALSE)</f>
        <v>0</v>
      </c>
      <c r="J23">
        <f t="shared" si="0"/>
        <v>5</v>
      </c>
    </row>
    <row r="24" spans="1:10" x14ac:dyDescent="0.25">
      <c r="A24" s="17" t="s">
        <v>26</v>
      </c>
      <c r="B24" s="1">
        <f>VLOOKUP(A24,'Acc 1'!$C$1:$G$16,2,FALSE)</f>
        <v>0</v>
      </c>
      <c r="C24" s="1"/>
      <c r="D24" s="1">
        <f>VLOOKUP(A24,'Acc 1'!$C$1:$G$16,3,FALSE)</f>
        <v>5</v>
      </c>
      <c r="E24" s="1"/>
      <c r="F24" s="1">
        <f>VLOOKUP(A24,'Acc 1'!$C$1:$G$16,4,FALSE)</f>
        <v>0</v>
      </c>
      <c r="G24" s="1"/>
      <c r="H24" s="1">
        <f>VLOOKUP(A24,'Acc 1'!$C$1:$G$16,5,FALSE)</f>
        <v>0</v>
      </c>
      <c r="I24" s="1"/>
      <c r="J24">
        <f t="shared" si="0"/>
        <v>5</v>
      </c>
    </row>
    <row r="25" spans="1:10" x14ac:dyDescent="0.25">
      <c r="B25">
        <f>SUM(B3:B24)</f>
        <v>25</v>
      </c>
      <c r="C25">
        <f t="shared" ref="C25:I25" si="1">SUM(C3:C24)</f>
        <v>25</v>
      </c>
      <c r="D25">
        <f t="shared" si="1"/>
        <v>30</v>
      </c>
      <c r="E25">
        <f t="shared" si="1"/>
        <v>25</v>
      </c>
      <c r="F25">
        <f t="shared" si="1"/>
        <v>25</v>
      </c>
      <c r="G25">
        <f t="shared" si="1"/>
        <v>20</v>
      </c>
      <c r="H25">
        <f t="shared" si="1"/>
        <v>25</v>
      </c>
      <c r="I25">
        <f t="shared" si="1"/>
        <v>20</v>
      </c>
    </row>
  </sheetData>
  <autoFilter ref="A2:J25"/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D1" sqref="D1"/>
    </sheetView>
  </sheetViews>
  <sheetFormatPr defaultRowHeight="15" x14ac:dyDescent="0.25"/>
  <cols>
    <col min="2" max="2" width="14" bestFit="1" customWidth="1"/>
  </cols>
  <sheetData>
    <row r="2" spans="1:4" x14ac:dyDescent="0.25">
      <c r="C2" t="s">
        <v>75</v>
      </c>
    </row>
    <row r="3" spans="1:4" x14ac:dyDescent="0.25">
      <c r="A3" t="s">
        <v>72</v>
      </c>
      <c r="B3" t="s">
        <v>73</v>
      </c>
      <c r="C3">
        <v>6</v>
      </c>
    </row>
    <row r="4" spans="1:4" x14ac:dyDescent="0.25">
      <c r="B4" t="s">
        <v>74</v>
      </c>
      <c r="C4">
        <f>8*3</f>
        <v>24</v>
      </c>
      <c r="D4">
        <f>SUM(C3:C4)</f>
        <v>30</v>
      </c>
    </row>
    <row r="6" spans="1:4" x14ac:dyDescent="0.25">
      <c r="A6" t="s">
        <v>76</v>
      </c>
      <c r="B6" t="s">
        <v>40</v>
      </c>
      <c r="C6">
        <v>20</v>
      </c>
    </row>
    <row r="7" spans="1:4" x14ac:dyDescent="0.25">
      <c r="B7" t="s">
        <v>48</v>
      </c>
      <c r="C7">
        <v>20</v>
      </c>
    </row>
    <row r="8" spans="1:4" x14ac:dyDescent="0.25">
      <c r="B8" t="s">
        <v>77</v>
      </c>
      <c r="C8">
        <v>12</v>
      </c>
    </row>
    <row r="9" spans="1:4" x14ac:dyDescent="0.25">
      <c r="B9" t="s">
        <v>45</v>
      </c>
      <c r="C9">
        <v>3</v>
      </c>
    </row>
    <row r="10" spans="1:4" x14ac:dyDescent="0.25">
      <c r="B10" t="s">
        <v>35</v>
      </c>
      <c r="C10">
        <v>22</v>
      </c>
      <c r="D10">
        <f>SUM(C6:C10)</f>
        <v>77</v>
      </c>
    </row>
    <row r="12" spans="1:4" x14ac:dyDescent="0.25">
      <c r="D12">
        <f>SUM(D4:D10)</f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 1</vt:lpstr>
      <vt:lpstr>Adv Acc 5</vt:lpstr>
      <vt:lpstr>FM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2020-06-21T05:48:53Z</dcterms:modified>
</cp:coreProperties>
</file>