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639408FF-A6AD-B942-BAF2-10ADCA2BF8FB}" xr6:coauthVersionLast="47" xr6:coauthVersionMax="47" xr10:uidLastSave="{00000000-0000-0000-0000-000000000000}"/>
  <bookViews>
    <workbookView xWindow="-24800" yWindow="-5160" windowWidth="33600" windowHeight="19360" activeTab="6" xr2:uid="{8E779234-E1E1-594B-828C-ABBECF322D3F}"/>
  </bookViews>
  <sheets>
    <sheet name="CO2SequestrationNodes" sheetId="18" r:id="rId1"/>
    <sheet name="StorageSiteCapitalCost" sheetId="13" r:id="rId2"/>
    <sheet name="StorageSiteFixedOMCost" sheetId="14" r:id="rId3"/>
    <sheet name="PipelineCapitalCost" sheetId="1" r:id="rId4"/>
    <sheet name="PipelineFixedOM" sheetId="2" r:id="rId5"/>
    <sheet name="PipelineElectricityUsage" sheetId="4" r:id="rId6"/>
    <sheet name="MaxSequestrationCapacity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9" l="1"/>
  <c r="B5" i="19"/>
  <c r="B4" i="19"/>
  <c r="I15" i="19"/>
  <c r="I14" i="19"/>
  <c r="I10" i="19"/>
  <c r="B6" i="19"/>
  <c r="B6" i="13"/>
  <c r="B7" i="19"/>
  <c r="B8" i="19"/>
  <c r="B9" i="19"/>
  <c r="B9" i="13"/>
  <c r="A4" i="1"/>
  <c r="B7" i="13"/>
  <c r="B8" i="13"/>
  <c r="B5" i="13"/>
  <c r="A4" i="2" l="1"/>
</calcChain>
</file>

<file path=xl/sharedStrings.xml><?xml version="1.0" encoding="utf-8"?>
<sst xmlns="http://schemas.openxmlformats.org/spreadsheetml/2006/main" count="76" uniqueCount="41">
  <si>
    <t xml:space="preserve">Source: "The Costs of CO2 Transport: Post-demonstration CCS in the EU" (2011), Zero Emissions Platform </t>
  </si>
  <si>
    <t>Source: Assumed 5% of CAPEX</t>
  </si>
  <si>
    <t>Description: O&amp;M cost hydrogen pipelines (€/(km)) (default 999999)</t>
  </si>
  <si>
    <t>Description: Compressor power usage (MWh / ton CO2)</t>
  </si>
  <si>
    <t>Node</t>
  </si>
  <si>
    <t>Source: "Study on the Import of Liquid Renewable Energy: Technology Cost Assessment" (2020), DNV GL, cost for depleted field on the NCS used</t>
  </si>
  <si>
    <t>Site_Development_Cost_euro/(t/hr)</t>
  </si>
  <si>
    <t>Field_Fixed_OM_Cost_euro/(t/hr)</t>
  </si>
  <si>
    <t>Description: Fixed annual O&amp;M cost for CCS facility (euro / (t/hr)), default = 999999999</t>
  </si>
  <si>
    <t>Description: Cost of developing CCS facility (euro / (t/hr)), default = 999999999</t>
  </si>
  <si>
    <t>CO2SequestrationNodes</t>
  </si>
  <si>
    <t>Great Brit.</t>
  </si>
  <si>
    <t>Netherlands</t>
  </si>
  <si>
    <t>NO2</t>
  </si>
  <si>
    <t>NO5</t>
  </si>
  <si>
    <t>Pipeline capacity (tons/hr)</t>
  </si>
  <si>
    <t>Description: Capital cost of CO2 pipelines (euro/km / (tons/hr))</t>
  </si>
  <si>
    <t>Power usage [MWh/ton]</t>
  </si>
  <si>
    <t>O&amp;M Cost (euro/km)</t>
  </si>
  <si>
    <t>Capital cost (euro/(km * tons/hr)</t>
  </si>
  <si>
    <t>Max sequestration capacity [tons]</t>
  </si>
  <si>
    <t>Description: Maximum sequestration capacity per node, tons (default: 0)</t>
  </si>
  <si>
    <t>Denmark</t>
  </si>
  <si>
    <t>Source: Table 2 in An integrated analysis of carbon capture and storage strategies for power and industry in Europe by Turgut et al. (2021)</t>
  </si>
  <si>
    <t>Utsira &amp; Skade</t>
  </si>
  <si>
    <t>Bryne/Sandnes</t>
  </si>
  <si>
    <t>Sognefjord</t>
  </si>
  <si>
    <t>Gassum</t>
  </si>
  <si>
    <t>Bryne/Sandnes Farsund</t>
  </si>
  <si>
    <t>Johansen and Cook</t>
  </si>
  <si>
    <t>Fiskebank</t>
  </si>
  <si>
    <t>Hugin East</t>
  </si>
  <si>
    <t>Stord Basin</t>
  </si>
  <si>
    <t>Statfjord</t>
  </si>
  <si>
    <t>Source: Norwegian Petroleum Directorate - CO2 storage atlast: The Norwegian North Sea</t>
  </si>
  <si>
    <t>NO3</t>
  </si>
  <si>
    <t>Source: Accessed 24.05.2023 https://www.npd.no/en/facts/publications/co2-atlases/co2-atlas-for-the-norwegian-continental-shelf/5-the-norwegian-sea/5.2-storage-options-in-the-norwegian-sea/5.2.2-summary/</t>
  </si>
  <si>
    <t>Site</t>
  </si>
  <si>
    <t>Zone</t>
  </si>
  <si>
    <t>Depleted fields</t>
  </si>
  <si>
    <t>Capacity (Gt)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</si>
</sst>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6EAE-84E5-B74B-8086-982B106A0ADF}">
  <dimension ref="A1:A7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35</v>
      </c>
    </row>
    <row r="5" spans="1:1" x14ac:dyDescent="0.2">
      <c r="A5" t="s">
        <v>11</v>
      </c>
    </row>
    <row r="6" spans="1:1" x14ac:dyDescent="0.2">
      <c r="A6" t="s">
        <v>12</v>
      </c>
    </row>
    <row r="7" spans="1:1" x14ac:dyDescent="0.2">
      <c r="A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7CB-058D-7B45-9528-8227CDA41647}">
  <dimension ref="A1:B9"/>
  <sheetViews>
    <sheetView workbookViewId="0">
      <selection activeCell="B5" sqref="B5:B6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9</v>
      </c>
    </row>
    <row r="3" spans="1:2" x14ac:dyDescent="0.2">
      <c r="A3" t="s">
        <v>4</v>
      </c>
      <c r="B3" t="s">
        <v>6</v>
      </c>
    </row>
    <row r="4" spans="1:2" x14ac:dyDescent="0.2">
      <c r="A4" t="s">
        <v>13</v>
      </c>
      <c r="B4">
        <v>652087</v>
      </c>
    </row>
    <row r="5" spans="1:2" x14ac:dyDescent="0.2">
      <c r="A5" t="s">
        <v>14</v>
      </c>
      <c r="B5">
        <f>$B$4</f>
        <v>652087</v>
      </c>
    </row>
    <row r="6" spans="1:2" x14ac:dyDescent="0.2">
      <c r="A6" t="s">
        <v>35</v>
      </c>
      <c r="B6">
        <f>$B$4</f>
        <v>652087</v>
      </c>
    </row>
    <row r="7" spans="1:2" x14ac:dyDescent="0.2">
      <c r="A7" t="s">
        <v>11</v>
      </c>
      <c r="B7">
        <f t="shared" ref="B7:B9" si="0">$B$4</f>
        <v>652087</v>
      </c>
    </row>
    <row r="8" spans="1:2" x14ac:dyDescent="0.2">
      <c r="A8" t="s">
        <v>12</v>
      </c>
      <c r="B8">
        <f t="shared" si="0"/>
        <v>652087</v>
      </c>
    </row>
    <row r="9" spans="1:2" x14ac:dyDescent="0.2">
      <c r="A9" t="s">
        <v>22</v>
      </c>
      <c r="B9">
        <f t="shared" si="0"/>
        <v>652087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51EC-4AFD-6B43-A7D2-D9435FDC0972}">
  <dimension ref="A1:B9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8</v>
      </c>
    </row>
    <row r="3" spans="1:2" x14ac:dyDescent="0.2">
      <c r="A3" t="s">
        <v>4</v>
      </c>
      <c r="B3" t="s">
        <v>7</v>
      </c>
    </row>
    <row r="4" spans="1:2" x14ac:dyDescent="0.2">
      <c r="A4" s="1" t="s">
        <v>13</v>
      </c>
      <c r="B4">
        <v>8543</v>
      </c>
    </row>
    <row r="5" spans="1:2" x14ac:dyDescent="0.2">
      <c r="A5" s="1" t="s">
        <v>14</v>
      </c>
      <c r="B5">
        <v>8543</v>
      </c>
    </row>
    <row r="6" spans="1:2" x14ac:dyDescent="0.2">
      <c r="A6" s="1" t="s">
        <v>35</v>
      </c>
      <c r="B6">
        <v>8543</v>
      </c>
    </row>
    <row r="7" spans="1:2" x14ac:dyDescent="0.2">
      <c r="A7" s="1" t="s">
        <v>11</v>
      </c>
      <c r="B7">
        <v>8543</v>
      </c>
    </row>
    <row r="8" spans="1:2" x14ac:dyDescent="0.2">
      <c r="A8" s="1" t="s">
        <v>12</v>
      </c>
      <c r="B8">
        <v>8543</v>
      </c>
    </row>
    <row r="9" spans="1:2" x14ac:dyDescent="0.2">
      <c r="A9" s="1" t="s">
        <v>22</v>
      </c>
      <c r="B9">
        <v>8543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D34A-2FBA-044A-9EBD-BFC7ADBECC7F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19.33203125" customWidth="1"/>
  </cols>
  <sheetData>
    <row r="1" spans="1:5" x14ac:dyDescent="0.2">
      <c r="A1" t="s">
        <v>0</v>
      </c>
    </row>
    <row r="2" spans="1:5" x14ac:dyDescent="0.2">
      <c r="A2" t="s">
        <v>16</v>
      </c>
    </row>
    <row r="3" spans="1:5" x14ac:dyDescent="0.2">
      <c r="A3" t="s">
        <v>19</v>
      </c>
      <c r="E3" t="s">
        <v>15</v>
      </c>
    </row>
    <row r="4" spans="1:5" x14ac:dyDescent="0.2">
      <c r="A4">
        <f>(700+200+210)*1000/E4</f>
        <v>486.18</v>
      </c>
      <c r="E4">
        <v>2283.1050228310501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240F-EBFF-9C49-AA2D-504769705FB1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18</v>
      </c>
    </row>
    <row r="4" spans="1:1" x14ac:dyDescent="0.2">
      <c r="A4">
        <f>0.05*PipelineCapitalCost!A4</f>
        <v>24.309000000000001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0A70-DD6B-4B40-A86F-AD1F38CBEF04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</v>
      </c>
    </row>
    <row r="3" spans="1:1" x14ac:dyDescent="0.2">
      <c r="A3" t="s">
        <v>17</v>
      </c>
    </row>
    <row r="4" spans="1:1" x14ac:dyDescent="0.2">
      <c r="A4">
        <v>1.711E-2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C1EE-B60E-6542-BB12-BAF2A0F400CE}">
  <dimension ref="A1:J15"/>
  <sheetViews>
    <sheetView tabSelected="1" workbookViewId="0">
      <selection activeCell="I22" sqref="I22"/>
    </sheetView>
  </sheetViews>
  <sheetFormatPr baseColWidth="10" defaultRowHeight="16" x14ac:dyDescent="0.2"/>
  <cols>
    <col min="2" max="2" width="12.1640625" bestFit="1" customWidth="1"/>
  </cols>
  <sheetData>
    <row r="1" spans="1:10" x14ac:dyDescent="0.2">
      <c r="A1" t="s">
        <v>23</v>
      </c>
    </row>
    <row r="2" spans="1:10" x14ac:dyDescent="0.2">
      <c r="A2" t="s">
        <v>21</v>
      </c>
    </row>
    <row r="3" spans="1:10" x14ac:dyDescent="0.2">
      <c r="A3" t="s">
        <v>4</v>
      </c>
      <c r="B3" t="s">
        <v>20</v>
      </c>
      <c r="G3" t="s">
        <v>37</v>
      </c>
      <c r="H3" t="s">
        <v>38</v>
      </c>
      <c r="I3" t="s">
        <v>40</v>
      </c>
    </row>
    <row r="4" spans="1:10" x14ac:dyDescent="0.2">
      <c r="A4" t="s">
        <v>13</v>
      </c>
      <c r="B4">
        <f ca="1">10^9*SUMIF($H$4:$H$15,A4,I4:I13)</f>
        <v>29500000000</v>
      </c>
      <c r="G4" t="s">
        <v>24</v>
      </c>
      <c r="H4" t="s">
        <v>14</v>
      </c>
      <c r="I4">
        <f>14.8+1</f>
        <v>15.8</v>
      </c>
      <c r="J4" t="s">
        <v>34</v>
      </c>
    </row>
    <row r="5" spans="1:10" x14ac:dyDescent="0.2">
      <c r="A5" t="s">
        <v>14</v>
      </c>
      <c r="B5">
        <f ca="1">10^9*SUMIF($H$4:$H$15,A5,I5:I14)</f>
        <v>30700000000</v>
      </c>
      <c r="G5" t="s">
        <v>25</v>
      </c>
      <c r="H5" t="s">
        <v>13</v>
      </c>
      <c r="I5">
        <v>13.6</v>
      </c>
    </row>
    <row r="6" spans="1:10" x14ac:dyDescent="0.2">
      <c r="A6" t="s">
        <v>35</v>
      </c>
      <c r="B6">
        <f>0.17*10^9</f>
        <v>170000000</v>
      </c>
      <c r="C6" t="s">
        <v>36</v>
      </c>
      <c r="G6" t="s">
        <v>26</v>
      </c>
      <c r="H6" t="s">
        <v>14</v>
      </c>
      <c r="I6">
        <v>4.0999999999999996</v>
      </c>
    </row>
    <row r="7" spans="1:10" x14ac:dyDescent="0.2">
      <c r="A7" t="s">
        <v>11</v>
      </c>
      <c r="B7">
        <f>78*10^9</f>
        <v>78000000000</v>
      </c>
      <c r="G7" t="s">
        <v>33</v>
      </c>
      <c r="H7" t="s">
        <v>14</v>
      </c>
      <c r="I7">
        <v>3.6</v>
      </c>
    </row>
    <row r="8" spans="1:10" x14ac:dyDescent="0.2">
      <c r="A8" t="s">
        <v>12</v>
      </c>
      <c r="B8">
        <f>4*10^9</f>
        <v>4000000000</v>
      </c>
      <c r="G8" t="s">
        <v>27</v>
      </c>
      <c r="H8" t="s">
        <v>13</v>
      </c>
      <c r="I8">
        <v>0</v>
      </c>
    </row>
    <row r="9" spans="1:10" x14ac:dyDescent="0.2">
      <c r="A9" t="s">
        <v>22</v>
      </c>
      <c r="B9">
        <f>0.3*10^9</f>
        <v>300000000</v>
      </c>
      <c r="G9" t="s">
        <v>28</v>
      </c>
      <c r="H9" t="s">
        <v>13</v>
      </c>
      <c r="I9">
        <v>2.2999999999999998</v>
      </c>
    </row>
    <row r="10" spans="1:10" x14ac:dyDescent="0.2">
      <c r="G10" t="s">
        <v>29</v>
      </c>
      <c r="H10" t="s">
        <v>14</v>
      </c>
      <c r="I10">
        <f>1.7+0.1</f>
        <v>1.8</v>
      </c>
    </row>
    <row r="11" spans="1:10" x14ac:dyDescent="0.2">
      <c r="G11" t="s">
        <v>30</v>
      </c>
      <c r="H11" t="s">
        <v>13</v>
      </c>
      <c r="I11">
        <v>0</v>
      </c>
    </row>
    <row r="12" spans="1:10" x14ac:dyDescent="0.2">
      <c r="G12" t="s">
        <v>31</v>
      </c>
      <c r="H12" t="s">
        <v>13</v>
      </c>
      <c r="I12">
        <v>0.1</v>
      </c>
    </row>
    <row r="13" spans="1:10" x14ac:dyDescent="0.2">
      <c r="G13" t="s">
        <v>32</v>
      </c>
      <c r="H13" t="s">
        <v>14</v>
      </c>
      <c r="I13">
        <v>0</v>
      </c>
    </row>
    <row r="14" spans="1:10" x14ac:dyDescent="0.2">
      <c r="G14" t="s">
        <v>39</v>
      </c>
      <c r="H14" t="s">
        <v>13</v>
      </c>
      <c r="I14">
        <f>(14+6+4+3)/2</f>
        <v>13.5</v>
      </c>
    </row>
    <row r="15" spans="1:10" x14ac:dyDescent="0.2">
      <c r="G15" t="s">
        <v>39</v>
      </c>
      <c r="H15" t="s">
        <v>14</v>
      </c>
      <c r="I15">
        <f>(14+6+4+3)/2</f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CO2SequestrationNodes</vt:lpstr>
      <vt:lpstr>StorageSiteCapitalCost</vt:lpstr>
      <vt:lpstr>StorageSiteFixedOMCost</vt:lpstr>
      <vt:lpstr>PipelineCapitalCost</vt:lpstr>
      <vt:lpstr>PipelineFixedOM</vt:lpstr>
      <vt:lpstr>PipelineElectricityUsage</vt:lpstr>
      <vt:lpstr>MaxSequestrationCapacity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2022-11-29T19:52:24Z</dcterms:created>
  <dcterms:modified xsi:type="dcterms:W3CDTF">2023-05-24T10:14:40Z</dcterms:modified>
</cp:coreProperties>
</file>