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1E910B44-0CEF-C543-A9BB-671EEBD0CFE2}" xr6:coauthVersionLast="47" xr6:coauthVersionMax="47" xr10:uidLastSave="{00000000-0000-0000-0000-000000000000}"/>
  <bookViews>
    <workbookView xWindow="0" yWindow="500" windowWidth="28800" windowHeight="17500" tabRatio="788" activeTab="7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Efficiency" sheetId="17" r:id="rId5"/>
    <sheet name="CHPEfficiency" sheetId="24" r:id="rId6"/>
    <sheet name="Lifetime" sheetId="23" r:id="rId7"/>
    <sheet name="RampRate" sheetId="10" r:id="rId8"/>
    <sheet name="RefInitialCap" sheetId="21" r:id="rId9"/>
    <sheet name="ScaleFactorInitialCap" sheetId="22" r:id="rId10"/>
    <sheet name="InitialCapacity" sheetId="13" r:id="rId11"/>
    <sheet name="MaxBuiltCapacity" sheetId="12" r:id="rId12"/>
    <sheet name="MaxInstalledCapacity" sheetId="11" r:id="rId13"/>
    <sheet name="GeneratorTypeAvailability" sheetId="9" r:id="rId14"/>
    <sheet name="CO2Content" sheetId="8" r:id="rId15"/>
  </sheets>
  <definedNames>
    <definedName name="_xlnm._FilterDatabase" localSheetId="0" hidden="1">CapitalCosts!$A$1:$C$219</definedName>
    <definedName name="_xlnm._FilterDatabase" localSheetId="14" hidden="1">CO2Content!$A$1:$B$254</definedName>
    <definedName name="_xlnm._FilterDatabase" localSheetId="4" hidden="1">Efficiency!$A$1:$C$227</definedName>
    <definedName name="_xlnm._FilterDatabase" localSheetId="1" hidden="1">FixedOMCosts!$A$1:$C$227</definedName>
    <definedName name="_xlnm._FilterDatabase" localSheetId="3" hidden="1">FuelCosts!$A$1:$C$227</definedName>
    <definedName name="_xlnm._FilterDatabase" localSheetId="10" hidden="1">InitialCapacity!$A$1:$D$1080</definedName>
    <definedName name="_xlnm._FilterDatabase" localSheetId="11" hidden="1">MaxBuiltCapacity!$A$1:$D$1622</definedName>
    <definedName name="_xlnm._FilterDatabase" localSheetId="12" hidden="1">MaxInstalledCapacity!$A$1:$C$50</definedName>
    <definedName name="_xlnm._FilterDatabase" localSheetId="8" hidden="1">RefInitialCap!$A$1:$C$226</definedName>
    <definedName name="_xlnm._FilterDatabase" localSheetId="9" hidden="1">ScaleFactorInitialCap!$A$1:$D$62</definedName>
    <definedName name="arcs">#REF!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InitialCapacity!$B$3:$C$3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MaxInstalledCapacity!$A$3:$C$3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6" l="1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84" i="16"/>
  <c r="B14" i="8" l="1"/>
  <c r="B13" i="23"/>
  <c r="B12" i="23"/>
  <c r="B13" i="18" l="1"/>
  <c r="B12" i="18"/>
  <c r="C77" i="16"/>
  <c r="C78" i="16"/>
  <c r="C79" i="16"/>
  <c r="C80" i="16"/>
  <c r="C81" i="16"/>
  <c r="C82" i="16"/>
  <c r="C83" i="16"/>
  <c r="C76" i="16"/>
  <c r="C69" i="16"/>
  <c r="C70" i="16"/>
  <c r="C71" i="16"/>
  <c r="C72" i="16"/>
  <c r="C73" i="16"/>
  <c r="C74" i="16"/>
  <c r="C75" i="16"/>
  <c r="C68" i="16"/>
  <c r="C83" i="15"/>
  <c r="C82" i="15"/>
  <c r="C81" i="15"/>
  <c r="C80" i="15"/>
  <c r="C79" i="15"/>
  <c r="C78" i="15"/>
  <c r="C77" i="15"/>
  <c r="C76" i="15"/>
  <c r="C44" i="22" l="1"/>
  <c r="C45" i="22"/>
  <c r="C46" i="22"/>
  <c r="C47" i="22"/>
  <c r="C48" i="22"/>
  <c r="C49" i="22"/>
  <c r="C50" i="22"/>
  <c r="C51" i="22"/>
  <c r="C113" i="21"/>
  <c r="C36" i="22"/>
  <c r="C37" i="22"/>
  <c r="C38" i="22"/>
  <c r="C39" i="22"/>
  <c r="C40" i="22"/>
  <c r="C41" i="22"/>
  <c r="C42" i="22"/>
  <c r="C43" i="22"/>
  <c r="C92" i="21"/>
  <c r="C29" i="22"/>
  <c r="C30" i="22"/>
  <c r="C31" i="22"/>
  <c r="C32" i="22"/>
  <c r="C33" i="22"/>
  <c r="C34" i="22"/>
  <c r="C35" i="22"/>
  <c r="C28" i="22"/>
  <c r="C71" i="21"/>
  <c r="B11" i="9"/>
  <c r="C21" i="22"/>
  <c r="C22" i="22"/>
  <c r="C23" i="22"/>
  <c r="C24" i="22"/>
  <c r="C25" i="22"/>
  <c r="C26" i="22"/>
  <c r="C27" i="22"/>
  <c r="C20" i="22"/>
  <c r="C61" i="15" l="1"/>
  <c r="C60" i="15"/>
  <c r="B10" i="8" l="1"/>
  <c r="C19" i="22"/>
  <c r="C18" i="22"/>
  <c r="C17" i="22"/>
  <c r="C16" i="22"/>
  <c r="C15" i="22"/>
  <c r="C14" i="22"/>
  <c r="C13" i="22"/>
  <c r="C12" i="22"/>
  <c r="C55" i="16"/>
  <c r="C56" i="16"/>
  <c r="C54" i="16"/>
  <c r="C58" i="16"/>
  <c r="C59" i="16"/>
  <c r="C57" i="16"/>
  <c r="C53" i="16"/>
  <c r="C52" i="16"/>
  <c r="C58" i="15"/>
  <c r="C59" i="15"/>
  <c r="C57" i="15"/>
  <c r="C53" i="15"/>
  <c r="C55" i="15"/>
  <c r="C56" i="15"/>
  <c r="C54" i="15"/>
  <c r="C52" i="15"/>
  <c r="C4" i="22"/>
  <c r="C5" i="22"/>
  <c r="C6" i="22"/>
  <c r="C7" i="22"/>
  <c r="C8" i="22"/>
  <c r="C10" i="22"/>
  <c r="C11" i="22"/>
  <c r="C9" i="22"/>
  <c r="B9" i="8"/>
  <c r="C50" i="16" l="1"/>
  <c r="C51" i="16"/>
  <c r="C49" i="16"/>
  <c r="C47" i="16"/>
  <c r="C48" i="16"/>
  <c r="C46" i="16"/>
  <c r="C45" i="16"/>
  <c r="C44" i="16"/>
  <c r="C50" i="15"/>
  <c r="C51" i="15"/>
  <c r="C49" i="15"/>
  <c r="C47" i="15"/>
  <c r="C48" i="15"/>
  <c r="C46" i="15"/>
  <c r="C45" i="15"/>
  <c r="C44" i="15"/>
  <c r="C8" i="11" l="1"/>
  <c r="C7" i="11"/>
  <c r="C6" i="11"/>
  <c r="C5" i="11"/>
  <c r="C4" i="11"/>
  <c r="B6" i="8" l="1"/>
  <c r="C10" i="15" l="1"/>
  <c r="C11" i="15"/>
  <c r="C9" i="15"/>
  <c r="C7" i="15"/>
  <c r="C8" i="15"/>
  <c r="C6" i="15"/>
  <c r="C10" i="16"/>
  <c r="C11" i="16"/>
  <c r="C9" i="16"/>
  <c r="C8" i="16"/>
  <c r="C7" i="16"/>
  <c r="C6" i="16"/>
  <c r="C5" i="16"/>
  <c r="C4" i="16"/>
</calcChain>
</file>

<file path=xl/sharedStrings.xml><?xml version="1.0" encoding="utf-8"?>
<sst xmlns="http://schemas.openxmlformats.org/spreadsheetml/2006/main" count="1146" uniqueCount="95">
  <si>
    <t>Period</t>
  </si>
  <si>
    <t>GeneratorTechnology</t>
  </si>
  <si>
    <t>Node</t>
  </si>
  <si>
    <t>RampRate</t>
  </si>
  <si>
    <t>ThermalGenerators</t>
  </si>
  <si>
    <t>Generator</t>
  </si>
  <si>
    <t>CO2Content [tCO2/GJ]</t>
  </si>
  <si>
    <t>NO1</t>
  </si>
  <si>
    <t>NO2</t>
  </si>
  <si>
    <t>NO3</t>
  </si>
  <si>
    <t>NO4</t>
  </si>
  <si>
    <t>NO5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</si>
  <si>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</si>
  <si>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</si>
  <si>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</si>
  <si>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</si>
  <si>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</si>
  <si>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</si>
  <si>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generatorRetirementFactorInitialCap</t>
  </si>
  <si>
    <t>generatoReferenceInitialCapacity in MW</t>
  </si>
  <si>
    <t>Comment</t>
  </si>
  <si>
    <t>generatorLifetime</t>
  </si>
  <si>
    <t>Source: Test</t>
  </si>
  <si>
    <t>Description: Total capital costs for investment generator types (default: 0)</t>
  </si>
  <si>
    <t>Description: Fixed annual operation and maintenance costs for generator types (default: 0)</t>
  </si>
  <si>
    <t>Description: Operation dependent (fixed per MWh) operation and maintenance cost for generator type (default: 0)</t>
  </si>
  <si>
    <t>Description: Period dependent fuel cost for generator types (default: 0)</t>
  </si>
  <si>
    <t>Description: Efficiency of converting fuel to electricity for generator types (default: 1)</t>
  </si>
  <si>
    <t>Description: Maximum capacity expansion of generator typess in one node and investment period (default: 500 000)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</si>
  <si>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</si>
  <si>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</si>
  <si>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</si>
  <si>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Description: CO2 intensity of generator type depending on fuel (default: 0)</t>
  </si>
  <si>
    <t>Description: Lifetime of generator type in years (default: 0)</t>
  </si>
  <si>
    <t>Source: The Danish Energy Agency and Energinet Technology Data (2018)</t>
  </si>
  <si>
    <t>WasteToEnergyCHP</t>
  </si>
  <si>
    <t>Description: Electricity output per heat output for CHP generator types (default: 0) NB! Only defined for power generators)</t>
  </si>
  <si>
    <t>generatorCapitalCost in euro per kW-th</t>
  </si>
  <si>
    <t>generatorVariableOMcosts in euro per MWh-th</t>
  </si>
  <si>
    <t>Source: -</t>
  </si>
  <si>
    <t>Description: Fixed capacity in investment period (default: 0)</t>
  </si>
  <si>
    <t>WasteToEnergyHOP</t>
  </si>
  <si>
    <t>Description: Capacity in the reference investment period (before first investment period) (default: 0)</t>
  </si>
  <si>
    <t>Description: The share of capacity that has retired compared to the reference period (default: 0 - no retirement)</t>
  </si>
  <si>
    <t>DistrictHeatGasBoiler</t>
  </si>
  <si>
    <t>BioWoodChipCHP</t>
  </si>
  <si>
    <t>BioWoodChipHOP</t>
  </si>
  <si>
    <t>HeatWaste</t>
  </si>
  <si>
    <t>HeatGas</t>
  </si>
  <si>
    <t>HeatBio</t>
  </si>
  <si>
    <t>Austria</t>
  </si>
  <si>
    <t>Belgium</t>
  </si>
  <si>
    <t>Bulgaria</t>
  </si>
  <si>
    <t>Czech R</t>
  </si>
  <si>
    <t>Germany</t>
  </si>
  <si>
    <t>France</t>
  </si>
  <si>
    <t>Great Brit.</t>
  </si>
  <si>
    <t>Croatia</t>
  </si>
  <si>
    <t>Hungary</t>
  </si>
  <si>
    <t>Ireland</t>
  </si>
  <si>
    <t>Luxemb.</t>
  </si>
  <si>
    <t>Netherlands</t>
  </si>
  <si>
    <t>Poland</t>
  </si>
  <si>
    <t>Romania</t>
  </si>
  <si>
    <t>Slovenia</t>
  </si>
  <si>
    <t>Slovakia</t>
  </si>
  <si>
    <t>50% of max load 2010</t>
  </si>
  <si>
    <t>10% of max load 2010</t>
  </si>
  <si>
    <t>IndividualGasBoiler</t>
  </si>
  <si>
    <t>IndividualOilBoiler</t>
  </si>
  <si>
    <t>HeatOil</t>
  </si>
  <si>
    <t>Source: Assuming linear retirement according to lifetime</t>
  </si>
  <si>
    <t>DistrictHeatGeo</t>
  </si>
  <si>
    <t>HeatGeo</t>
  </si>
  <si>
    <t>Source: 2006 IPCC Guidelines for National Greenhouse Gas Inventories (Stationary combustion)</t>
  </si>
  <si>
    <t>Source: European Commission: mapping and analyses of the current and future (2020 - 2030) heating/cooling fuel deployment (fossil/renewables)</t>
  </si>
  <si>
    <t>Sweden</t>
  </si>
  <si>
    <t>Denmark</t>
  </si>
  <si>
    <t>Finland</t>
  </si>
  <si>
    <t>NaturalGasIndustrialBurner</t>
  </si>
  <si>
    <t>Bosnia H</t>
  </si>
  <si>
    <t>Switzerland</t>
  </si>
  <si>
    <t>Estonia</t>
  </si>
  <si>
    <t>Spain</t>
  </si>
  <si>
    <t>Greece</t>
  </si>
  <si>
    <t>Italy</t>
  </si>
  <si>
    <t>Lithuania</t>
  </si>
  <si>
    <t>Latvia</t>
  </si>
  <si>
    <t>Macedonia</t>
  </si>
  <si>
    <t>Portugal</t>
  </si>
  <si>
    <t>Serbia</t>
  </si>
  <si>
    <t>DistrictHeatHydrogenBoiler</t>
  </si>
  <si>
    <t>IndividualHydrogenBoiler</t>
  </si>
  <si>
    <t>HydrogenIndustrialBurner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</si>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</sst>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4" fillId="0" borderId="0" xfId="0" applyFont="1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99"/>
  <sheetViews>
    <sheetView topLeftCell="A74" zoomScale="161" zoomScaleNormal="161" workbookViewId="0">
      <selection activeCell="C84" sqref="C84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2" bestFit="1" customWidth="1"/>
  </cols>
  <sheetData>
    <row r="1" spans="1:3" x14ac:dyDescent="0.2">
      <c r="A1" t="s">
        <v>34</v>
      </c>
    </row>
    <row r="2" spans="1:3" x14ac:dyDescent="0.2">
      <c r="A2" t="s">
        <v>23</v>
      </c>
    </row>
    <row r="3" spans="1:3" ht="32" x14ac:dyDescent="0.2">
      <c r="A3" t="s">
        <v>1</v>
      </c>
      <c r="B3" s="2" t="s">
        <v>0</v>
      </c>
      <c r="C3" t="s">
        <v>37</v>
      </c>
    </row>
    <row r="4" spans="1:3" x14ac:dyDescent="0.2">
      <c r="A4" t="s">
        <v>35</v>
      </c>
      <c r="B4">
        <v>1</v>
      </c>
      <c r="C4">
        <v>1830</v>
      </c>
    </row>
    <row r="5" spans="1:3" x14ac:dyDescent="0.2">
      <c r="A5" t="s">
        <v>35</v>
      </c>
      <c r="B5">
        <v>2</v>
      </c>
      <c r="C5">
        <v>1830</v>
      </c>
    </row>
    <row r="6" spans="1:3" x14ac:dyDescent="0.2">
      <c r="A6" t="s">
        <v>35</v>
      </c>
      <c r="B6">
        <v>3</v>
      </c>
      <c r="C6">
        <f>1780</f>
        <v>1780</v>
      </c>
    </row>
    <row r="7" spans="1:3" x14ac:dyDescent="0.2">
      <c r="A7" t="s">
        <v>35</v>
      </c>
      <c r="B7">
        <v>4</v>
      </c>
      <c r="C7">
        <f>1780</f>
        <v>1780</v>
      </c>
    </row>
    <row r="8" spans="1:3" x14ac:dyDescent="0.2">
      <c r="A8" t="s">
        <v>35</v>
      </c>
      <c r="B8">
        <v>5</v>
      </c>
      <c r="C8">
        <f>1780</f>
        <v>1780</v>
      </c>
    </row>
    <row r="9" spans="1:3" x14ac:dyDescent="0.2">
      <c r="A9" t="s">
        <v>35</v>
      </c>
      <c r="B9">
        <v>6</v>
      </c>
      <c r="C9">
        <f>1610</f>
        <v>1610</v>
      </c>
    </row>
    <row r="10" spans="1:3" x14ac:dyDescent="0.2">
      <c r="A10" t="s">
        <v>35</v>
      </c>
      <c r="B10">
        <v>7</v>
      </c>
      <c r="C10">
        <f>1610</f>
        <v>1610</v>
      </c>
    </row>
    <row r="11" spans="1:3" x14ac:dyDescent="0.2">
      <c r="A11" t="s">
        <v>35</v>
      </c>
      <c r="B11">
        <v>8</v>
      </c>
      <c r="C11">
        <f>1610</f>
        <v>1610</v>
      </c>
    </row>
    <row r="12" spans="1:3" x14ac:dyDescent="0.2">
      <c r="A12" t="s">
        <v>41</v>
      </c>
      <c r="B12">
        <v>1</v>
      </c>
      <c r="C12">
        <v>1840</v>
      </c>
    </row>
    <row r="13" spans="1:3" x14ac:dyDescent="0.2">
      <c r="A13" t="s">
        <v>41</v>
      </c>
      <c r="B13">
        <v>2</v>
      </c>
      <c r="C13">
        <v>1840</v>
      </c>
    </row>
    <row r="14" spans="1:3" x14ac:dyDescent="0.2">
      <c r="A14" t="s">
        <v>41</v>
      </c>
      <c r="B14">
        <v>3</v>
      </c>
      <c r="C14">
        <v>1750</v>
      </c>
    </row>
    <row r="15" spans="1:3" x14ac:dyDescent="0.2">
      <c r="A15" t="s">
        <v>41</v>
      </c>
      <c r="B15">
        <v>4</v>
      </c>
      <c r="C15">
        <v>1750</v>
      </c>
    </row>
    <row r="16" spans="1:3" x14ac:dyDescent="0.2">
      <c r="A16" t="s">
        <v>41</v>
      </c>
      <c r="B16">
        <v>5</v>
      </c>
      <c r="C16">
        <v>1750</v>
      </c>
    </row>
    <row r="17" spans="1:3" x14ac:dyDescent="0.2">
      <c r="A17" t="s">
        <v>41</v>
      </c>
      <c r="B17">
        <v>6</v>
      </c>
      <c r="C17">
        <v>1640</v>
      </c>
    </row>
    <row r="18" spans="1:3" x14ac:dyDescent="0.2">
      <c r="A18" t="s">
        <v>41</v>
      </c>
      <c r="B18">
        <v>7</v>
      </c>
      <c r="C18">
        <v>1640</v>
      </c>
    </row>
    <row r="19" spans="1:3" x14ac:dyDescent="0.2">
      <c r="A19" t="s">
        <v>41</v>
      </c>
      <c r="B19">
        <v>8</v>
      </c>
      <c r="C19">
        <v>1640</v>
      </c>
    </row>
    <row r="20" spans="1:3" x14ac:dyDescent="0.2">
      <c r="A20" t="s">
        <v>44</v>
      </c>
      <c r="B20">
        <v>1</v>
      </c>
      <c r="C20">
        <v>60</v>
      </c>
    </row>
    <row r="21" spans="1:3" x14ac:dyDescent="0.2">
      <c r="A21" t="s">
        <v>44</v>
      </c>
      <c r="B21">
        <v>2</v>
      </c>
      <c r="C21">
        <v>60</v>
      </c>
    </row>
    <row r="22" spans="1:3" x14ac:dyDescent="0.2">
      <c r="A22" t="s">
        <v>44</v>
      </c>
      <c r="B22">
        <v>3</v>
      </c>
      <c r="C22">
        <v>50</v>
      </c>
    </row>
    <row r="23" spans="1:3" x14ac:dyDescent="0.2">
      <c r="A23" t="s">
        <v>44</v>
      </c>
      <c r="B23">
        <v>4</v>
      </c>
      <c r="C23">
        <v>50</v>
      </c>
    </row>
    <row r="24" spans="1:3" x14ac:dyDescent="0.2">
      <c r="A24" t="s">
        <v>44</v>
      </c>
      <c r="B24">
        <v>5</v>
      </c>
      <c r="C24">
        <v>50</v>
      </c>
    </row>
    <row r="25" spans="1:3" x14ac:dyDescent="0.2">
      <c r="A25" t="s">
        <v>44</v>
      </c>
      <c r="B25">
        <v>6</v>
      </c>
      <c r="C25">
        <v>50</v>
      </c>
    </row>
    <row r="26" spans="1:3" x14ac:dyDescent="0.2">
      <c r="A26" t="s">
        <v>44</v>
      </c>
      <c r="B26">
        <v>7</v>
      </c>
      <c r="C26">
        <v>50</v>
      </c>
    </row>
    <row r="27" spans="1:3" x14ac:dyDescent="0.2">
      <c r="A27" t="s">
        <v>44</v>
      </c>
      <c r="B27">
        <v>8</v>
      </c>
      <c r="C27">
        <v>50</v>
      </c>
    </row>
    <row r="28" spans="1:3" x14ac:dyDescent="0.2">
      <c r="A28" t="s">
        <v>45</v>
      </c>
      <c r="B28">
        <v>1</v>
      </c>
      <c r="C28">
        <v>1000</v>
      </c>
    </row>
    <row r="29" spans="1:3" x14ac:dyDescent="0.2">
      <c r="A29" t="s">
        <v>45</v>
      </c>
      <c r="B29">
        <v>2</v>
      </c>
      <c r="C29">
        <v>1000</v>
      </c>
    </row>
    <row r="30" spans="1:3" x14ac:dyDescent="0.2">
      <c r="A30" t="s">
        <v>45</v>
      </c>
      <c r="B30">
        <v>3</v>
      </c>
      <c r="C30">
        <v>950</v>
      </c>
    </row>
    <row r="31" spans="1:3" x14ac:dyDescent="0.2">
      <c r="A31" t="s">
        <v>45</v>
      </c>
      <c r="B31">
        <v>4</v>
      </c>
      <c r="C31">
        <v>950</v>
      </c>
    </row>
    <row r="32" spans="1:3" x14ac:dyDescent="0.2">
      <c r="A32" t="s">
        <v>45</v>
      </c>
      <c r="B32">
        <v>5</v>
      </c>
      <c r="C32">
        <v>950</v>
      </c>
    </row>
    <row r="33" spans="1:3" x14ac:dyDescent="0.2">
      <c r="A33" t="s">
        <v>45</v>
      </c>
      <c r="B33">
        <v>6</v>
      </c>
      <c r="C33">
        <v>880</v>
      </c>
    </row>
    <row r="34" spans="1:3" x14ac:dyDescent="0.2">
      <c r="A34" t="s">
        <v>45</v>
      </c>
      <c r="B34">
        <v>7</v>
      </c>
      <c r="C34">
        <v>880</v>
      </c>
    </row>
    <row r="35" spans="1:3" x14ac:dyDescent="0.2">
      <c r="A35" t="s">
        <v>45</v>
      </c>
      <c r="B35">
        <v>8</v>
      </c>
      <c r="C35">
        <v>880</v>
      </c>
    </row>
    <row r="36" spans="1:3" x14ac:dyDescent="0.2">
      <c r="A36" t="s">
        <v>46</v>
      </c>
      <c r="B36">
        <v>1</v>
      </c>
      <c r="C36">
        <v>790</v>
      </c>
    </row>
    <row r="37" spans="1:3" x14ac:dyDescent="0.2">
      <c r="A37" t="s">
        <v>46</v>
      </c>
      <c r="B37">
        <v>2</v>
      </c>
      <c r="C37">
        <v>790</v>
      </c>
    </row>
    <row r="38" spans="1:3" x14ac:dyDescent="0.2">
      <c r="A38" t="s">
        <v>46</v>
      </c>
      <c r="B38">
        <v>3</v>
      </c>
      <c r="C38">
        <v>750</v>
      </c>
    </row>
    <row r="39" spans="1:3" x14ac:dyDescent="0.2">
      <c r="A39" t="s">
        <v>46</v>
      </c>
      <c r="B39">
        <v>4</v>
      </c>
      <c r="C39">
        <v>750</v>
      </c>
    </row>
    <row r="40" spans="1:3" x14ac:dyDescent="0.2">
      <c r="A40" t="s">
        <v>46</v>
      </c>
      <c r="B40">
        <v>5</v>
      </c>
      <c r="C40">
        <v>750</v>
      </c>
    </row>
    <row r="41" spans="1:3" x14ac:dyDescent="0.2">
      <c r="A41" t="s">
        <v>46</v>
      </c>
      <c r="B41">
        <v>6</v>
      </c>
      <c r="C41">
        <v>680</v>
      </c>
    </row>
    <row r="42" spans="1:3" x14ac:dyDescent="0.2">
      <c r="A42" t="s">
        <v>46</v>
      </c>
      <c r="B42">
        <v>7</v>
      </c>
      <c r="C42">
        <v>680</v>
      </c>
    </row>
    <row r="43" spans="1:3" x14ac:dyDescent="0.2">
      <c r="A43" t="s">
        <v>46</v>
      </c>
      <c r="B43">
        <v>8</v>
      </c>
      <c r="C43">
        <v>680</v>
      </c>
    </row>
    <row r="44" spans="1:3" x14ac:dyDescent="0.2">
      <c r="A44" t="s">
        <v>69</v>
      </c>
      <c r="B44">
        <v>1</v>
      </c>
      <c r="C44">
        <f>5900/15</f>
        <v>393.33333333333331</v>
      </c>
    </row>
    <row r="45" spans="1:3" x14ac:dyDescent="0.2">
      <c r="A45" t="s">
        <v>69</v>
      </c>
      <c r="B45">
        <v>2</v>
      </c>
      <c r="C45">
        <f>5900/15</f>
        <v>393.33333333333331</v>
      </c>
    </row>
    <row r="46" spans="1:3" x14ac:dyDescent="0.2">
      <c r="A46" t="s">
        <v>69</v>
      </c>
      <c r="B46">
        <v>3</v>
      </c>
      <c r="C46">
        <f>5600/15</f>
        <v>373.33333333333331</v>
      </c>
    </row>
    <row r="47" spans="1:3" x14ac:dyDescent="0.2">
      <c r="A47" t="s">
        <v>69</v>
      </c>
      <c r="B47">
        <v>4</v>
      </c>
      <c r="C47">
        <f t="shared" ref="C47:C48" si="0">5600/15</f>
        <v>373.33333333333331</v>
      </c>
    </row>
    <row r="48" spans="1:3" x14ac:dyDescent="0.2">
      <c r="A48" t="s">
        <v>69</v>
      </c>
      <c r="B48">
        <v>5</v>
      </c>
      <c r="C48">
        <f t="shared" si="0"/>
        <v>373.33333333333331</v>
      </c>
    </row>
    <row r="49" spans="1:3" x14ac:dyDescent="0.2">
      <c r="A49" t="s">
        <v>69</v>
      </c>
      <c r="B49">
        <v>6</v>
      </c>
      <c r="C49">
        <f>5000/15</f>
        <v>333.33333333333331</v>
      </c>
    </row>
    <row r="50" spans="1:3" x14ac:dyDescent="0.2">
      <c r="A50" t="s">
        <v>69</v>
      </c>
      <c r="B50">
        <v>7</v>
      </c>
      <c r="C50">
        <f t="shared" ref="C50:C51" si="1">5000/15</f>
        <v>333.33333333333331</v>
      </c>
    </row>
    <row r="51" spans="1:3" x14ac:dyDescent="0.2">
      <c r="A51" t="s">
        <v>69</v>
      </c>
      <c r="B51">
        <v>8</v>
      </c>
      <c r="C51">
        <f t="shared" si="1"/>
        <v>333.33333333333331</v>
      </c>
    </row>
    <row r="52" spans="1:3" x14ac:dyDescent="0.2">
      <c r="A52" t="s">
        <v>68</v>
      </c>
      <c r="B52">
        <v>1</v>
      </c>
      <c r="C52">
        <f>3100/10</f>
        <v>310</v>
      </c>
    </row>
    <row r="53" spans="1:3" x14ac:dyDescent="0.2">
      <c r="A53" t="s">
        <v>68</v>
      </c>
      <c r="B53">
        <v>2</v>
      </c>
      <c r="C53">
        <f>3100/10</f>
        <v>310</v>
      </c>
    </row>
    <row r="54" spans="1:3" x14ac:dyDescent="0.2">
      <c r="A54" t="s">
        <v>68</v>
      </c>
      <c r="B54">
        <v>3</v>
      </c>
      <c r="C54">
        <f>3000/10</f>
        <v>300</v>
      </c>
    </row>
    <row r="55" spans="1:3" x14ac:dyDescent="0.2">
      <c r="A55" t="s">
        <v>68</v>
      </c>
      <c r="B55">
        <v>4</v>
      </c>
      <c r="C55">
        <f t="shared" ref="C55:C56" si="2">3000/10</f>
        <v>300</v>
      </c>
    </row>
    <row r="56" spans="1:3" x14ac:dyDescent="0.2">
      <c r="A56" t="s">
        <v>68</v>
      </c>
      <c r="B56">
        <v>5</v>
      </c>
      <c r="C56">
        <f t="shared" si="2"/>
        <v>300</v>
      </c>
    </row>
    <row r="57" spans="1:3" x14ac:dyDescent="0.2">
      <c r="A57" t="s">
        <v>68</v>
      </c>
      <c r="B57">
        <v>6</v>
      </c>
      <c r="C57">
        <f>2700/10</f>
        <v>270</v>
      </c>
    </row>
    <row r="58" spans="1:3" x14ac:dyDescent="0.2">
      <c r="A58" t="s">
        <v>68</v>
      </c>
      <c r="B58">
        <v>7</v>
      </c>
      <c r="C58">
        <f t="shared" ref="C58:C59" si="3">2700/10</f>
        <v>270</v>
      </c>
    </row>
    <row r="59" spans="1:3" x14ac:dyDescent="0.2">
      <c r="A59" t="s">
        <v>68</v>
      </c>
      <c r="B59">
        <v>8</v>
      </c>
      <c r="C59">
        <f t="shared" si="3"/>
        <v>270</v>
      </c>
    </row>
    <row r="60" spans="1:3" x14ac:dyDescent="0.2">
      <c r="A60" t="s">
        <v>72</v>
      </c>
      <c r="B60">
        <v>1</v>
      </c>
      <c r="C60">
        <f>1800</f>
        <v>1800</v>
      </c>
    </row>
    <row r="61" spans="1:3" x14ac:dyDescent="0.2">
      <c r="A61" t="s">
        <v>72</v>
      </c>
      <c r="B61">
        <v>2</v>
      </c>
      <c r="C61">
        <f>1800</f>
        <v>1800</v>
      </c>
    </row>
    <row r="62" spans="1:3" x14ac:dyDescent="0.2">
      <c r="A62" t="s">
        <v>72</v>
      </c>
      <c r="B62">
        <v>3</v>
      </c>
      <c r="C62">
        <v>1700</v>
      </c>
    </row>
    <row r="63" spans="1:3" x14ac:dyDescent="0.2">
      <c r="A63" t="s">
        <v>72</v>
      </c>
      <c r="B63">
        <v>4</v>
      </c>
      <c r="C63">
        <v>1700</v>
      </c>
    </row>
    <row r="64" spans="1:3" x14ac:dyDescent="0.2">
      <c r="A64" t="s">
        <v>72</v>
      </c>
      <c r="B64">
        <v>5</v>
      </c>
      <c r="C64">
        <v>1700</v>
      </c>
    </row>
    <row r="65" spans="1:3" x14ac:dyDescent="0.2">
      <c r="A65" t="s">
        <v>72</v>
      </c>
      <c r="B65">
        <v>6</v>
      </c>
      <c r="C65">
        <v>1700</v>
      </c>
    </row>
    <row r="66" spans="1:3" x14ac:dyDescent="0.2">
      <c r="A66" t="s">
        <v>72</v>
      </c>
      <c r="B66">
        <v>7</v>
      </c>
      <c r="C66">
        <v>1700</v>
      </c>
    </row>
    <row r="67" spans="1:3" x14ac:dyDescent="0.2">
      <c r="A67" t="s">
        <v>72</v>
      </c>
      <c r="B67">
        <v>8</v>
      </c>
      <c r="C67">
        <v>1700</v>
      </c>
    </row>
    <row r="68" spans="1:3" x14ac:dyDescent="0.2">
      <c r="A68" t="s">
        <v>91</v>
      </c>
      <c r="B68">
        <v>1</v>
      </c>
      <c r="C68">
        <v>60</v>
      </c>
    </row>
    <row r="69" spans="1:3" x14ac:dyDescent="0.2">
      <c r="A69" t="s">
        <v>91</v>
      </c>
      <c r="B69">
        <v>2</v>
      </c>
      <c r="C69">
        <v>60</v>
      </c>
    </row>
    <row r="70" spans="1:3" x14ac:dyDescent="0.2">
      <c r="A70" t="s">
        <v>91</v>
      </c>
      <c r="B70">
        <v>3</v>
      </c>
      <c r="C70">
        <v>50</v>
      </c>
    </row>
    <row r="71" spans="1:3" x14ac:dyDescent="0.2">
      <c r="A71" t="s">
        <v>91</v>
      </c>
      <c r="B71">
        <v>4</v>
      </c>
      <c r="C71">
        <v>50</v>
      </c>
    </row>
    <row r="72" spans="1:3" x14ac:dyDescent="0.2">
      <c r="A72" t="s">
        <v>91</v>
      </c>
      <c r="B72">
        <v>5</v>
      </c>
      <c r="C72">
        <v>50</v>
      </c>
    </row>
    <row r="73" spans="1:3" x14ac:dyDescent="0.2">
      <c r="A73" t="s">
        <v>91</v>
      </c>
      <c r="B73">
        <v>6</v>
      </c>
      <c r="C73">
        <v>50</v>
      </c>
    </row>
    <row r="74" spans="1:3" x14ac:dyDescent="0.2">
      <c r="A74" t="s">
        <v>91</v>
      </c>
      <c r="B74">
        <v>7</v>
      </c>
      <c r="C74">
        <v>50</v>
      </c>
    </row>
    <row r="75" spans="1:3" x14ac:dyDescent="0.2">
      <c r="A75" t="s">
        <v>91</v>
      </c>
      <c r="B75">
        <v>8</v>
      </c>
      <c r="C75">
        <v>50</v>
      </c>
    </row>
    <row r="76" spans="1:3" x14ac:dyDescent="0.2">
      <c r="A76" t="s">
        <v>92</v>
      </c>
      <c r="B76">
        <v>1</v>
      </c>
      <c r="C76">
        <f>3100/10</f>
        <v>310</v>
      </c>
    </row>
    <row r="77" spans="1:3" x14ac:dyDescent="0.2">
      <c r="A77" t="s">
        <v>92</v>
      </c>
      <c r="B77">
        <v>2</v>
      </c>
      <c r="C77">
        <f>3100/10</f>
        <v>310</v>
      </c>
    </row>
    <row r="78" spans="1:3" x14ac:dyDescent="0.2">
      <c r="A78" t="s">
        <v>92</v>
      </c>
      <c r="B78">
        <v>3</v>
      </c>
      <c r="C78">
        <f>3000/10</f>
        <v>300</v>
      </c>
    </row>
    <row r="79" spans="1:3" x14ac:dyDescent="0.2">
      <c r="A79" t="s">
        <v>92</v>
      </c>
      <c r="B79">
        <v>4</v>
      </c>
      <c r="C79">
        <f t="shared" ref="C79:C80" si="4">3000/10</f>
        <v>300</v>
      </c>
    </row>
    <row r="80" spans="1:3" x14ac:dyDescent="0.2">
      <c r="A80" t="s">
        <v>92</v>
      </c>
      <c r="B80">
        <v>5</v>
      </c>
      <c r="C80">
        <f t="shared" si="4"/>
        <v>300</v>
      </c>
    </row>
    <row r="81" spans="1:3" x14ac:dyDescent="0.2">
      <c r="A81" t="s">
        <v>92</v>
      </c>
      <c r="B81">
        <v>6</v>
      </c>
      <c r="C81">
        <f>2700/10</f>
        <v>270</v>
      </c>
    </row>
    <row r="82" spans="1:3" x14ac:dyDescent="0.2">
      <c r="A82" t="s">
        <v>92</v>
      </c>
      <c r="B82">
        <v>7</v>
      </c>
      <c r="C82">
        <f t="shared" ref="C82:C83" si="5">2700/10</f>
        <v>270</v>
      </c>
    </row>
    <row r="83" spans="1:3" x14ac:dyDescent="0.2">
      <c r="A83" t="s">
        <v>92</v>
      </c>
      <c r="B83">
        <v>8</v>
      </c>
      <c r="C83">
        <f t="shared" si="5"/>
        <v>270</v>
      </c>
    </row>
    <row r="84" spans="1:3" x14ac:dyDescent="0.2">
      <c r="A84" t="s">
        <v>79</v>
      </c>
      <c r="B84">
        <v>1</v>
      </c>
      <c r="C84">
        <v>15</v>
      </c>
    </row>
    <row r="85" spans="1:3" x14ac:dyDescent="0.2">
      <c r="A85" t="s">
        <v>79</v>
      </c>
      <c r="B85">
        <v>2</v>
      </c>
      <c r="C85">
        <v>15</v>
      </c>
    </row>
    <row r="86" spans="1:3" x14ac:dyDescent="0.2">
      <c r="A86" t="s">
        <v>79</v>
      </c>
      <c r="B86">
        <v>3</v>
      </c>
      <c r="C86">
        <v>15</v>
      </c>
    </row>
    <row r="87" spans="1:3" x14ac:dyDescent="0.2">
      <c r="A87" t="s">
        <v>79</v>
      </c>
      <c r="B87">
        <v>4</v>
      </c>
      <c r="C87">
        <v>15</v>
      </c>
    </row>
    <row r="88" spans="1:3" x14ac:dyDescent="0.2">
      <c r="A88" t="s">
        <v>79</v>
      </c>
      <c r="B88">
        <v>5</v>
      </c>
      <c r="C88">
        <v>15</v>
      </c>
    </row>
    <row r="89" spans="1:3" x14ac:dyDescent="0.2">
      <c r="A89" t="s">
        <v>79</v>
      </c>
      <c r="B89">
        <v>6</v>
      </c>
      <c r="C89">
        <v>15</v>
      </c>
    </row>
    <row r="90" spans="1:3" x14ac:dyDescent="0.2">
      <c r="A90" t="s">
        <v>79</v>
      </c>
      <c r="B90">
        <v>7</v>
      </c>
      <c r="C90">
        <v>15</v>
      </c>
    </row>
    <row r="91" spans="1:3" x14ac:dyDescent="0.2">
      <c r="A91" t="s">
        <v>79</v>
      </c>
      <c r="B91">
        <v>8</v>
      </c>
      <c r="C91">
        <v>15</v>
      </c>
    </row>
    <row r="92" spans="1:3" x14ac:dyDescent="0.2">
      <c r="A92" t="s">
        <v>93</v>
      </c>
      <c r="B92">
        <v>1</v>
      </c>
      <c r="C92">
        <v>15</v>
      </c>
    </row>
    <row r="93" spans="1:3" x14ac:dyDescent="0.2">
      <c r="A93" t="s">
        <v>93</v>
      </c>
      <c r="B93">
        <v>2</v>
      </c>
      <c r="C93">
        <v>15</v>
      </c>
    </row>
    <row r="94" spans="1:3" x14ac:dyDescent="0.2">
      <c r="A94" t="s">
        <v>93</v>
      </c>
      <c r="B94">
        <v>3</v>
      </c>
      <c r="C94">
        <v>15</v>
      </c>
    </row>
    <row r="95" spans="1:3" x14ac:dyDescent="0.2">
      <c r="A95" t="s">
        <v>93</v>
      </c>
      <c r="B95">
        <v>4</v>
      </c>
      <c r="C95">
        <v>15</v>
      </c>
    </row>
    <row r="96" spans="1:3" x14ac:dyDescent="0.2">
      <c r="A96" t="s">
        <v>93</v>
      </c>
      <c r="B96">
        <v>5</v>
      </c>
      <c r="C96">
        <v>15</v>
      </c>
    </row>
    <row r="97" spans="1:3" x14ac:dyDescent="0.2">
      <c r="A97" t="s">
        <v>93</v>
      </c>
      <c r="B97">
        <v>6</v>
      </c>
      <c r="C97">
        <v>15</v>
      </c>
    </row>
    <row r="98" spans="1:3" x14ac:dyDescent="0.2">
      <c r="A98" t="s">
        <v>93</v>
      </c>
      <c r="B98">
        <v>7</v>
      </c>
      <c r="C98">
        <v>15</v>
      </c>
    </row>
    <row r="99" spans="1:3" x14ac:dyDescent="0.2">
      <c r="A99" t="s">
        <v>93</v>
      </c>
      <c r="B99">
        <v>8</v>
      </c>
      <c r="C99">
        <v>15</v>
      </c>
    </row>
  </sheetData>
  <autoFilter ref="A1:C219" xr:uid="{8AAF0D3F-A124-4018-B80E-BE07F471BEE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93"/>
  <sheetViews>
    <sheetView workbookViewId="0"/>
  </sheetViews>
  <sheetFormatPr baseColWidth="10" defaultRowHeight="15" x14ac:dyDescent="0.2"/>
  <cols>
    <col min="1" max="1" width="19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71</v>
      </c>
    </row>
    <row r="2" spans="1:4" x14ac:dyDescent="0.2">
      <c r="A2" t="s">
        <v>43</v>
      </c>
    </row>
    <row r="3" spans="1:4" x14ac:dyDescent="0.2">
      <c r="A3" t="s">
        <v>1</v>
      </c>
      <c r="B3" t="s">
        <v>0</v>
      </c>
      <c r="C3" t="s">
        <v>18</v>
      </c>
      <c r="D3" t="s">
        <v>20</v>
      </c>
    </row>
    <row r="4" spans="1:4" x14ac:dyDescent="0.2">
      <c r="A4" t="s">
        <v>69</v>
      </c>
      <c r="B4">
        <v>1</v>
      </c>
      <c r="C4">
        <f t="shared" ref="C4:C8" si="0">IF(((B4-1)*(100/(20/5)))/100&gt;1,1,((B4-1)*(100/(20/5)))/100)</f>
        <v>0</v>
      </c>
    </row>
    <row r="5" spans="1:4" x14ac:dyDescent="0.2">
      <c r="A5" t="s">
        <v>69</v>
      </c>
      <c r="B5">
        <v>2</v>
      </c>
      <c r="C5">
        <f t="shared" si="0"/>
        <v>0.25</v>
      </c>
    </row>
    <row r="6" spans="1:4" x14ac:dyDescent="0.2">
      <c r="A6" t="s">
        <v>69</v>
      </c>
      <c r="B6">
        <v>3</v>
      </c>
      <c r="C6">
        <f t="shared" si="0"/>
        <v>0.5</v>
      </c>
    </row>
    <row r="7" spans="1:4" x14ac:dyDescent="0.2">
      <c r="A7" t="s">
        <v>69</v>
      </c>
      <c r="B7">
        <v>4</v>
      </c>
      <c r="C7">
        <f t="shared" si="0"/>
        <v>0.75</v>
      </c>
    </row>
    <row r="8" spans="1:4" x14ac:dyDescent="0.2">
      <c r="A8" t="s">
        <v>69</v>
      </c>
      <c r="B8">
        <v>5</v>
      </c>
      <c r="C8">
        <f t="shared" si="0"/>
        <v>1</v>
      </c>
    </row>
    <row r="9" spans="1:4" x14ac:dyDescent="0.2">
      <c r="A9" t="s">
        <v>69</v>
      </c>
      <c r="B9">
        <v>6</v>
      </c>
      <c r="C9">
        <f>IF(((B9-1)*(100/(20/5)))/100&gt;1,1,((B9-1)*(100/(20/5)))/100)</f>
        <v>1</v>
      </c>
    </row>
    <row r="10" spans="1:4" x14ac:dyDescent="0.2">
      <c r="A10" t="s">
        <v>69</v>
      </c>
      <c r="B10">
        <v>7</v>
      </c>
      <c r="C10">
        <f t="shared" ref="C10:C19" si="1">IF(((B10-1)*(100/(20/5)))/100&gt;1,1,((B10-1)*(100/(20/5)))/100)</f>
        <v>1</v>
      </c>
    </row>
    <row r="11" spans="1:4" x14ac:dyDescent="0.2">
      <c r="A11" t="s">
        <v>69</v>
      </c>
      <c r="B11">
        <v>8</v>
      </c>
      <c r="C11">
        <f t="shared" si="1"/>
        <v>1</v>
      </c>
    </row>
    <row r="12" spans="1:4" x14ac:dyDescent="0.2">
      <c r="A12" t="s">
        <v>68</v>
      </c>
      <c r="B12">
        <v>1</v>
      </c>
      <c r="C12">
        <f t="shared" si="1"/>
        <v>0</v>
      </c>
    </row>
    <row r="13" spans="1:4" x14ac:dyDescent="0.2">
      <c r="A13" t="s">
        <v>68</v>
      </c>
      <c r="B13">
        <v>2</v>
      </c>
      <c r="C13">
        <f t="shared" si="1"/>
        <v>0.25</v>
      </c>
    </row>
    <row r="14" spans="1:4" x14ac:dyDescent="0.2">
      <c r="A14" t="s">
        <v>68</v>
      </c>
      <c r="B14">
        <v>3</v>
      </c>
      <c r="C14">
        <f t="shared" si="1"/>
        <v>0.5</v>
      </c>
    </row>
    <row r="15" spans="1:4" x14ac:dyDescent="0.2">
      <c r="A15" t="s">
        <v>68</v>
      </c>
      <c r="B15">
        <v>4</v>
      </c>
      <c r="C15">
        <f t="shared" si="1"/>
        <v>0.75</v>
      </c>
    </row>
    <row r="16" spans="1:4" x14ac:dyDescent="0.2">
      <c r="A16" t="s">
        <v>68</v>
      </c>
      <c r="B16">
        <v>5</v>
      </c>
      <c r="C16">
        <f t="shared" si="1"/>
        <v>1</v>
      </c>
    </row>
    <row r="17" spans="1:3" x14ac:dyDescent="0.2">
      <c r="A17" t="s">
        <v>68</v>
      </c>
      <c r="B17">
        <v>6</v>
      </c>
      <c r="C17">
        <f>IF(((B17-1)*(100/(20/5)))/100&gt;1,1,((B17-1)*(100/(20/5)))/100)</f>
        <v>1</v>
      </c>
    </row>
    <row r="18" spans="1:3" x14ac:dyDescent="0.2">
      <c r="A18" t="s">
        <v>68</v>
      </c>
      <c r="B18">
        <v>7</v>
      </c>
      <c r="C18">
        <f t="shared" si="1"/>
        <v>1</v>
      </c>
    </row>
    <row r="19" spans="1:3" x14ac:dyDescent="0.2">
      <c r="A19" t="s">
        <v>68</v>
      </c>
      <c r="B19">
        <v>8</v>
      </c>
      <c r="C19">
        <f t="shared" si="1"/>
        <v>1</v>
      </c>
    </row>
    <row r="20" spans="1:3" x14ac:dyDescent="0.2">
      <c r="A20" t="s">
        <v>72</v>
      </c>
      <c r="B20">
        <v>1</v>
      </c>
      <c r="C20">
        <f>IF(((B20-1)*(100/(25/5)))/100&gt;1,1,((B20-1)*(100/(25/5)))/100)</f>
        <v>0</v>
      </c>
    </row>
    <row r="21" spans="1:3" x14ac:dyDescent="0.2">
      <c r="A21" t="s">
        <v>72</v>
      </c>
      <c r="B21">
        <v>2</v>
      </c>
      <c r="C21">
        <f t="shared" ref="C21:C51" si="2">IF(((B21-1)*(100/(25/5)))/100&gt;1,1,((B21-1)*(100/(25/5)))/100)</f>
        <v>0.2</v>
      </c>
    </row>
    <row r="22" spans="1:3" x14ac:dyDescent="0.2">
      <c r="A22" t="s">
        <v>72</v>
      </c>
      <c r="B22">
        <v>3</v>
      </c>
      <c r="C22">
        <f t="shared" si="2"/>
        <v>0.4</v>
      </c>
    </row>
    <row r="23" spans="1:3" x14ac:dyDescent="0.2">
      <c r="A23" t="s">
        <v>72</v>
      </c>
      <c r="B23">
        <v>4</v>
      </c>
      <c r="C23">
        <f t="shared" si="2"/>
        <v>0.6</v>
      </c>
    </row>
    <row r="24" spans="1:3" x14ac:dyDescent="0.2">
      <c r="A24" t="s">
        <v>72</v>
      </c>
      <c r="B24">
        <v>5</v>
      </c>
      <c r="C24">
        <f t="shared" si="2"/>
        <v>0.8</v>
      </c>
    </row>
    <row r="25" spans="1:3" x14ac:dyDescent="0.2">
      <c r="A25" t="s">
        <v>72</v>
      </c>
      <c r="B25">
        <v>6</v>
      </c>
      <c r="C25">
        <f t="shared" si="2"/>
        <v>1</v>
      </c>
    </row>
    <row r="26" spans="1:3" x14ac:dyDescent="0.2">
      <c r="A26" t="s">
        <v>72</v>
      </c>
      <c r="B26">
        <v>7</v>
      </c>
      <c r="C26">
        <f t="shared" si="2"/>
        <v>1</v>
      </c>
    </row>
    <row r="27" spans="1:3" x14ac:dyDescent="0.2">
      <c r="A27" t="s">
        <v>72</v>
      </c>
      <c r="B27">
        <v>8</v>
      </c>
      <c r="C27">
        <f t="shared" si="2"/>
        <v>1</v>
      </c>
    </row>
    <row r="28" spans="1:3" x14ac:dyDescent="0.2">
      <c r="A28" t="s">
        <v>41</v>
      </c>
      <c r="B28">
        <v>1</v>
      </c>
      <c r="C28">
        <f t="shared" si="2"/>
        <v>0</v>
      </c>
    </row>
    <row r="29" spans="1:3" x14ac:dyDescent="0.2">
      <c r="A29" t="s">
        <v>41</v>
      </c>
      <c r="B29">
        <v>2</v>
      </c>
      <c r="C29">
        <f t="shared" si="2"/>
        <v>0.2</v>
      </c>
    </row>
    <row r="30" spans="1:3" x14ac:dyDescent="0.2">
      <c r="A30" t="s">
        <v>41</v>
      </c>
      <c r="B30">
        <v>3</v>
      </c>
      <c r="C30">
        <f t="shared" si="2"/>
        <v>0.4</v>
      </c>
    </row>
    <row r="31" spans="1:3" x14ac:dyDescent="0.2">
      <c r="A31" t="s">
        <v>41</v>
      </c>
      <c r="B31">
        <v>4</v>
      </c>
      <c r="C31">
        <f t="shared" si="2"/>
        <v>0.6</v>
      </c>
    </row>
    <row r="32" spans="1:3" x14ac:dyDescent="0.2">
      <c r="A32" t="s">
        <v>41</v>
      </c>
      <c r="B32">
        <v>5</v>
      </c>
      <c r="C32">
        <f t="shared" si="2"/>
        <v>0.8</v>
      </c>
    </row>
    <row r="33" spans="1:3" x14ac:dyDescent="0.2">
      <c r="A33" t="s">
        <v>41</v>
      </c>
      <c r="B33">
        <v>6</v>
      </c>
      <c r="C33">
        <f t="shared" si="2"/>
        <v>1</v>
      </c>
    </row>
    <row r="34" spans="1:3" x14ac:dyDescent="0.2">
      <c r="A34" t="s">
        <v>41</v>
      </c>
      <c r="B34">
        <v>7</v>
      </c>
      <c r="C34">
        <f t="shared" si="2"/>
        <v>1</v>
      </c>
    </row>
    <row r="35" spans="1:3" x14ac:dyDescent="0.2">
      <c r="A35" t="s">
        <v>41</v>
      </c>
      <c r="B35">
        <v>8</v>
      </c>
      <c r="C35">
        <f t="shared" si="2"/>
        <v>1</v>
      </c>
    </row>
    <row r="36" spans="1:3" x14ac:dyDescent="0.2">
      <c r="A36" t="s">
        <v>44</v>
      </c>
      <c r="B36">
        <v>1</v>
      </c>
      <c r="C36">
        <f t="shared" si="2"/>
        <v>0</v>
      </c>
    </row>
    <row r="37" spans="1:3" x14ac:dyDescent="0.2">
      <c r="A37" t="s">
        <v>44</v>
      </c>
      <c r="B37">
        <v>2</v>
      </c>
      <c r="C37">
        <f t="shared" si="2"/>
        <v>0.2</v>
      </c>
    </row>
    <row r="38" spans="1:3" x14ac:dyDescent="0.2">
      <c r="A38" t="s">
        <v>44</v>
      </c>
      <c r="B38">
        <v>3</v>
      </c>
      <c r="C38">
        <f t="shared" si="2"/>
        <v>0.4</v>
      </c>
    </row>
    <row r="39" spans="1:3" x14ac:dyDescent="0.2">
      <c r="A39" t="s">
        <v>44</v>
      </c>
      <c r="B39">
        <v>4</v>
      </c>
      <c r="C39">
        <f t="shared" si="2"/>
        <v>0.6</v>
      </c>
    </row>
    <row r="40" spans="1:3" x14ac:dyDescent="0.2">
      <c r="A40" t="s">
        <v>44</v>
      </c>
      <c r="B40">
        <v>5</v>
      </c>
      <c r="C40">
        <f t="shared" si="2"/>
        <v>0.8</v>
      </c>
    </row>
    <row r="41" spans="1:3" x14ac:dyDescent="0.2">
      <c r="A41" t="s">
        <v>44</v>
      </c>
      <c r="B41">
        <v>6</v>
      </c>
      <c r="C41">
        <f t="shared" si="2"/>
        <v>1</v>
      </c>
    </row>
    <row r="42" spans="1:3" x14ac:dyDescent="0.2">
      <c r="A42" t="s">
        <v>44</v>
      </c>
      <c r="B42">
        <v>7</v>
      </c>
      <c r="C42">
        <f t="shared" si="2"/>
        <v>1</v>
      </c>
    </row>
    <row r="43" spans="1:3" x14ac:dyDescent="0.2">
      <c r="A43" t="s">
        <v>44</v>
      </c>
      <c r="B43">
        <v>8</v>
      </c>
      <c r="C43">
        <f t="shared" si="2"/>
        <v>1</v>
      </c>
    </row>
    <row r="44" spans="1:3" x14ac:dyDescent="0.2">
      <c r="A44" t="s">
        <v>46</v>
      </c>
      <c r="B44">
        <v>1</v>
      </c>
      <c r="C44">
        <f t="shared" si="2"/>
        <v>0</v>
      </c>
    </row>
    <row r="45" spans="1:3" x14ac:dyDescent="0.2">
      <c r="A45" t="s">
        <v>46</v>
      </c>
      <c r="B45">
        <v>2</v>
      </c>
      <c r="C45">
        <f t="shared" si="2"/>
        <v>0.2</v>
      </c>
    </row>
    <row r="46" spans="1:3" x14ac:dyDescent="0.2">
      <c r="A46" t="s">
        <v>46</v>
      </c>
      <c r="B46">
        <v>3</v>
      </c>
      <c r="C46">
        <f t="shared" si="2"/>
        <v>0.4</v>
      </c>
    </row>
    <row r="47" spans="1:3" x14ac:dyDescent="0.2">
      <c r="A47" t="s">
        <v>46</v>
      </c>
      <c r="B47">
        <v>4</v>
      </c>
      <c r="C47">
        <f t="shared" si="2"/>
        <v>0.6</v>
      </c>
    </row>
    <row r="48" spans="1:3" x14ac:dyDescent="0.2">
      <c r="A48" t="s">
        <v>46</v>
      </c>
      <c r="B48">
        <v>5</v>
      </c>
      <c r="C48">
        <f t="shared" si="2"/>
        <v>0.8</v>
      </c>
    </row>
    <row r="49" spans="1:3" x14ac:dyDescent="0.2">
      <c r="A49" t="s">
        <v>46</v>
      </c>
      <c r="B49">
        <v>6</v>
      </c>
      <c r="C49">
        <f t="shared" si="2"/>
        <v>1</v>
      </c>
    </row>
    <row r="50" spans="1:3" x14ac:dyDescent="0.2">
      <c r="A50" t="s">
        <v>46</v>
      </c>
      <c r="B50">
        <v>7</v>
      </c>
      <c r="C50">
        <f t="shared" si="2"/>
        <v>1</v>
      </c>
    </row>
    <row r="51" spans="1:3" x14ac:dyDescent="0.2">
      <c r="A51" t="s">
        <v>46</v>
      </c>
      <c r="B51">
        <v>8</v>
      </c>
      <c r="C51">
        <f t="shared" si="2"/>
        <v>1</v>
      </c>
    </row>
    <row r="52" spans="1:3" x14ac:dyDescent="0.2">
      <c r="C52" s="1"/>
    </row>
    <row r="53" spans="1:3" x14ac:dyDescent="0.2">
      <c r="C53" s="1"/>
    </row>
    <row r="54" spans="1:3" x14ac:dyDescent="0.2">
      <c r="C54" s="1"/>
    </row>
    <row r="55" spans="1:3" x14ac:dyDescent="0.2">
      <c r="C55" s="1"/>
    </row>
    <row r="56" spans="1:3" x14ac:dyDescent="0.2">
      <c r="C56" s="1"/>
    </row>
    <row r="57" spans="1:3" x14ac:dyDescent="0.2">
      <c r="C57" s="1"/>
    </row>
    <row r="58" spans="1:3" x14ac:dyDescent="0.2">
      <c r="C58" s="1"/>
    </row>
    <row r="59" spans="1:3" x14ac:dyDescent="0.2">
      <c r="C59" s="1"/>
    </row>
    <row r="60" spans="1:3" x14ac:dyDescent="0.2">
      <c r="C60" s="1"/>
    </row>
    <row r="61" spans="1:3" x14ac:dyDescent="0.2">
      <c r="C61" s="1"/>
    </row>
    <row r="62" spans="1:3" x14ac:dyDescent="0.2">
      <c r="C62" s="1"/>
    </row>
    <row r="63" spans="1:3" x14ac:dyDescent="0.2">
      <c r="C63" s="1"/>
    </row>
    <row r="64" spans="1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</sheetData>
  <autoFilter ref="A1:D62" xr:uid="{430B19AC-5A31-4339-96D3-802AD3ADD98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A3" sqref="A3"/>
    </sheetView>
  </sheetViews>
  <sheetFormatPr baseColWidth="10" defaultColWidth="10.6640625" defaultRowHeight="15" x14ac:dyDescent="0.2"/>
  <cols>
    <col min="1" max="1" width="10.3320312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39</v>
      </c>
    </row>
    <row r="2" spans="1:4" x14ac:dyDescent="0.2">
      <c r="A2" t="s">
        <v>40</v>
      </c>
    </row>
    <row r="3" spans="1:4" x14ac:dyDescent="0.2">
      <c r="A3" t="s">
        <v>2</v>
      </c>
      <c r="B3" t="s">
        <v>1</v>
      </c>
      <c r="C3" t="s">
        <v>0</v>
      </c>
      <c r="D3" t="s">
        <v>12</v>
      </c>
    </row>
    <row r="4" spans="1:4" x14ac:dyDescent="0.2">
      <c r="A4" t="s">
        <v>7</v>
      </c>
      <c r="B4" t="s">
        <v>35</v>
      </c>
      <c r="C4">
        <v>1</v>
      </c>
      <c r="D4">
        <v>0</v>
      </c>
    </row>
  </sheetData>
  <autoFilter ref="A1:D1080" xr:uid="{8FA88A72-1E2E-45B2-82C4-CA105EC88C83}"/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8"/>
  <sheetViews>
    <sheetView zoomScale="85" zoomScaleNormal="85" workbookViewId="0">
      <selection activeCell="D4" sqref="D4"/>
    </sheetView>
  </sheetViews>
  <sheetFormatPr baseColWidth="10" defaultColWidth="10.664062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22</v>
      </c>
    </row>
    <row r="2" spans="1:4" x14ac:dyDescent="0.2">
      <c r="A2" t="s">
        <v>28</v>
      </c>
    </row>
    <row r="3" spans="1:4" x14ac:dyDescent="0.2">
      <c r="A3" t="s">
        <v>2</v>
      </c>
      <c r="B3" t="s">
        <v>1</v>
      </c>
      <c r="C3" t="s">
        <v>0</v>
      </c>
      <c r="D3" t="s">
        <v>13</v>
      </c>
    </row>
    <row r="4" spans="1:4" x14ac:dyDescent="0.2">
      <c r="A4" t="s">
        <v>7</v>
      </c>
      <c r="B4" t="s">
        <v>47</v>
      </c>
      <c r="C4">
        <v>1</v>
      </c>
      <c r="D4">
        <v>500000</v>
      </c>
    </row>
    <row r="958" ht="13.5" customHeight="1" x14ac:dyDescent="0.2"/>
  </sheetData>
  <autoFilter ref="A1:D1622" xr:uid="{51831CCE-7FE7-41EF-9B3B-86D3479079F9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3"/>
  <sheetViews>
    <sheetView topLeftCell="A96" workbookViewId="0">
      <selection activeCell="B109" sqref="B109:B143"/>
    </sheetView>
  </sheetViews>
  <sheetFormatPr baseColWidth="10" defaultRowHeight="15" x14ac:dyDescent="0.2"/>
  <cols>
    <col min="1" max="1" width="10.33203125" bestFit="1" customWidth="1"/>
    <col min="2" max="2" width="17.6640625" bestFit="1" customWidth="1"/>
    <col min="3" max="3" width="26" bestFit="1" customWidth="1"/>
    <col min="4" max="4" width="18.33203125" bestFit="1" customWidth="1"/>
  </cols>
  <sheetData>
    <row r="1" spans="1:3" x14ac:dyDescent="0.2">
      <c r="A1" t="s">
        <v>22</v>
      </c>
    </row>
    <row r="2" spans="1:3" x14ac:dyDescent="0.2">
      <c r="A2" t="s">
        <v>29</v>
      </c>
    </row>
    <row r="3" spans="1:3" x14ac:dyDescent="0.2">
      <c r="A3" t="s">
        <v>2</v>
      </c>
      <c r="B3" t="s">
        <v>1</v>
      </c>
      <c r="C3" t="s">
        <v>14</v>
      </c>
    </row>
    <row r="4" spans="1:3" x14ac:dyDescent="0.2">
      <c r="A4" t="s">
        <v>7</v>
      </c>
      <c r="B4" t="s">
        <v>47</v>
      </c>
      <c r="C4">
        <f>1140*0.27</f>
        <v>307.8</v>
      </c>
    </row>
    <row r="5" spans="1:3" x14ac:dyDescent="0.2">
      <c r="A5" t="s">
        <v>8</v>
      </c>
      <c r="B5" t="s">
        <v>47</v>
      </c>
      <c r="C5">
        <f>1140*0.27</f>
        <v>307.8</v>
      </c>
    </row>
    <row r="6" spans="1:3" x14ac:dyDescent="0.2">
      <c r="A6" t="s">
        <v>9</v>
      </c>
      <c r="B6" t="s">
        <v>47</v>
      </c>
      <c r="C6">
        <f>1140*0.2</f>
        <v>228</v>
      </c>
    </row>
    <row r="7" spans="1:3" x14ac:dyDescent="0.2">
      <c r="A7" t="s">
        <v>10</v>
      </c>
      <c r="B7" t="s">
        <v>47</v>
      </c>
      <c r="C7">
        <f>1140*0.14</f>
        <v>159.60000000000002</v>
      </c>
    </row>
    <row r="8" spans="1:3" x14ac:dyDescent="0.2">
      <c r="A8" t="s">
        <v>11</v>
      </c>
      <c r="B8" t="s">
        <v>47</v>
      </c>
      <c r="C8">
        <f>1140*0.12</f>
        <v>136.79999999999998</v>
      </c>
    </row>
    <row r="9" spans="1:3" x14ac:dyDescent="0.2">
      <c r="A9" t="s">
        <v>7</v>
      </c>
      <c r="B9" t="s">
        <v>48</v>
      </c>
      <c r="C9">
        <v>0</v>
      </c>
    </row>
    <row r="10" spans="1:3" x14ac:dyDescent="0.2">
      <c r="A10" t="s">
        <v>8</v>
      </c>
      <c r="B10" t="s">
        <v>48</v>
      </c>
      <c r="C10">
        <v>0</v>
      </c>
    </row>
    <row r="11" spans="1:3" x14ac:dyDescent="0.2">
      <c r="A11" t="s">
        <v>9</v>
      </c>
      <c r="B11" t="s">
        <v>48</v>
      </c>
      <c r="C11">
        <v>0</v>
      </c>
    </row>
    <row r="12" spans="1:3" x14ac:dyDescent="0.2">
      <c r="A12" t="s">
        <v>10</v>
      </c>
      <c r="B12" t="s">
        <v>48</v>
      </c>
      <c r="C12">
        <v>0</v>
      </c>
    </row>
    <row r="13" spans="1:3" x14ac:dyDescent="0.2">
      <c r="A13" t="s">
        <v>11</v>
      </c>
      <c r="B13" t="s">
        <v>48</v>
      </c>
      <c r="C13">
        <v>0</v>
      </c>
    </row>
    <row r="14" spans="1:3" x14ac:dyDescent="0.2">
      <c r="A14" t="s">
        <v>7</v>
      </c>
      <c r="B14" t="s">
        <v>49</v>
      </c>
      <c r="C14">
        <v>200000</v>
      </c>
    </row>
    <row r="15" spans="1:3" x14ac:dyDescent="0.2">
      <c r="A15" t="s">
        <v>8</v>
      </c>
      <c r="B15" t="s">
        <v>49</v>
      </c>
      <c r="C15">
        <v>200000</v>
      </c>
    </row>
    <row r="16" spans="1:3" x14ac:dyDescent="0.2">
      <c r="A16" t="s">
        <v>9</v>
      </c>
      <c r="B16" t="s">
        <v>49</v>
      </c>
      <c r="C16">
        <v>200000</v>
      </c>
    </row>
    <row r="17" spans="1:4" x14ac:dyDescent="0.2">
      <c r="A17" t="s">
        <v>10</v>
      </c>
      <c r="B17" t="s">
        <v>49</v>
      </c>
      <c r="C17">
        <v>200000</v>
      </c>
    </row>
    <row r="18" spans="1:4" x14ac:dyDescent="0.2">
      <c r="A18" t="s">
        <v>11</v>
      </c>
      <c r="B18" t="s">
        <v>49</v>
      </c>
      <c r="C18">
        <v>200000</v>
      </c>
    </row>
    <row r="19" spans="1:4" x14ac:dyDescent="0.2">
      <c r="A19" t="s">
        <v>50</v>
      </c>
      <c r="B19" t="s">
        <v>47</v>
      </c>
      <c r="C19">
        <v>2695.7000000000003</v>
      </c>
      <c r="D19" t="s">
        <v>67</v>
      </c>
    </row>
    <row r="20" spans="1:4" x14ac:dyDescent="0.2">
      <c r="A20" t="s">
        <v>51</v>
      </c>
      <c r="B20" t="s">
        <v>47</v>
      </c>
      <c r="C20">
        <v>4928.6000000000004</v>
      </c>
      <c r="D20" t="s">
        <v>67</v>
      </c>
    </row>
    <row r="21" spans="1:4" x14ac:dyDescent="0.2">
      <c r="A21" t="s">
        <v>52</v>
      </c>
      <c r="B21" t="s">
        <v>47</v>
      </c>
      <c r="C21">
        <v>1086</v>
      </c>
      <c r="D21" t="s">
        <v>67</v>
      </c>
    </row>
    <row r="22" spans="1:4" x14ac:dyDescent="0.2">
      <c r="A22" t="s">
        <v>53</v>
      </c>
      <c r="B22" t="s">
        <v>47</v>
      </c>
      <c r="C22">
        <v>3109.2000000000003</v>
      </c>
      <c r="D22" t="s">
        <v>67</v>
      </c>
    </row>
    <row r="23" spans="1:4" x14ac:dyDescent="0.2">
      <c r="A23" t="s">
        <v>54</v>
      </c>
      <c r="B23" t="s">
        <v>47</v>
      </c>
      <c r="C23">
        <v>28026.100000000002</v>
      </c>
      <c r="D23" t="s">
        <v>67</v>
      </c>
    </row>
    <row r="24" spans="1:4" x14ac:dyDescent="0.2">
      <c r="A24" t="s">
        <v>55</v>
      </c>
      <c r="B24" t="s">
        <v>47</v>
      </c>
      <c r="C24">
        <v>19103.7</v>
      </c>
      <c r="D24" t="s">
        <v>67</v>
      </c>
    </row>
    <row r="25" spans="1:4" x14ac:dyDescent="0.2">
      <c r="A25" t="s">
        <v>56</v>
      </c>
      <c r="B25" t="s">
        <v>47</v>
      </c>
      <c r="C25">
        <v>18334.3</v>
      </c>
      <c r="D25" t="s">
        <v>67</v>
      </c>
    </row>
    <row r="26" spans="1:4" x14ac:dyDescent="0.2">
      <c r="A26" t="s">
        <v>57</v>
      </c>
      <c r="B26" t="s">
        <v>47</v>
      </c>
      <c r="C26">
        <v>1214.3</v>
      </c>
      <c r="D26" t="s">
        <v>67</v>
      </c>
    </row>
    <row r="27" spans="1:4" x14ac:dyDescent="0.2">
      <c r="A27" t="s">
        <v>58</v>
      </c>
      <c r="B27" t="s">
        <v>47</v>
      </c>
      <c r="C27">
        <v>3233.7000000000003</v>
      </c>
      <c r="D27" t="s">
        <v>67</v>
      </c>
    </row>
    <row r="28" spans="1:4" x14ac:dyDescent="0.2">
      <c r="A28" t="s">
        <v>59</v>
      </c>
      <c r="B28" t="s">
        <v>47</v>
      </c>
      <c r="C28">
        <v>1561.2</v>
      </c>
      <c r="D28" t="s">
        <v>67</v>
      </c>
    </row>
    <row r="29" spans="1:4" x14ac:dyDescent="0.2">
      <c r="A29" t="s">
        <v>60</v>
      </c>
      <c r="B29" t="s">
        <v>47</v>
      </c>
      <c r="C29">
        <v>316.5</v>
      </c>
      <c r="D29" t="s">
        <v>67</v>
      </c>
    </row>
    <row r="30" spans="1:4" x14ac:dyDescent="0.2">
      <c r="A30" t="s">
        <v>61</v>
      </c>
      <c r="B30" t="s">
        <v>47</v>
      </c>
      <c r="C30">
        <v>6828</v>
      </c>
      <c r="D30" t="s">
        <v>67</v>
      </c>
    </row>
    <row r="31" spans="1:4" x14ac:dyDescent="0.2">
      <c r="A31" t="s">
        <v>62</v>
      </c>
      <c r="B31" t="s">
        <v>47</v>
      </c>
      <c r="C31">
        <v>9369.4</v>
      </c>
      <c r="D31" t="s">
        <v>67</v>
      </c>
    </row>
    <row r="32" spans="1:4" x14ac:dyDescent="0.2">
      <c r="A32" t="s">
        <v>63</v>
      </c>
      <c r="B32" t="s">
        <v>47</v>
      </c>
      <c r="C32">
        <v>2828.1000000000004</v>
      </c>
      <c r="D32" t="s">
        <v>67</v>
      </c>
    </row>
    <row r="33" spans="1:4" x14ac:dyDescent="0.2">
      <c r="A33" t="s">
        <v>64</v>
      </c>
      <c r="B33" t="s">
        <v>47</v>
      </c>
      <c r="C33">
        <v>550.30000000000007</v>
      </c>
      <c r="D33" t="s">
        <v>67</v>
      </c>
    </row>
    <row r="34" spans="1:4" x14ac:dyDescent="0.2">
      <c r="A34" t="s">
        <v>65</v>
      </c>
      <c r="B34" t="s">
        <v>47</v>
      </c>
      <c r="C34">
        <v>1443.2</v>
      </c>
      <c r="D34" t="s">
        <v>67</v>
      </c>
    </row>
    <row r="35" spans="1:4" x14ac:dyDescent="0.2">
      <c r="A35" t="s">
        <v>50</v>
      </c>
      <c r="B35" t="s">
        <v>48</v>
      </c>
      <c r="C35">
        <v>200000</v>
      </c>
    </row>
    <row r="36" spans="1:4" x14ac:dyDescent="0.2">
      <c r="A36" t="s">
        <v>51</v>
      </c>
      <c r="B36" t="s">
        <v>48</v>
      </c>
      <c r="C36">
        <v>200000</v>
      </c>
    </row>
    <row r="37" spans="1:4" x14ac:dyDescent="0.2">
      <c r="A37" t="s">
        <v>52</v>
      </c>
      <c r="B37" t="s">
        <v>48</v>
      </c>
      <c r="C37">
        <v>200000</v>
      </c>
    </row>
    <row r="38" spans="1:4" x14ac:dyDescent="0.2">
      <c r="A38" t="s">
        <v>53</v>
      </c>
      <c r="B38" t="s">
        <v>48</v>
      </c>
      <c r="C38">
        <v>200000</v>
      </c>
    </row>
    <row r="39" spans="1:4" x14ac:dyDescent="0.2">
      <c r="A39" t="s">
        <v>54</v>
      </c>
      <c r="B39" t="s">
        <v>48</v>
      </c>
      <c r="C39">
        <v>200000</v>
      </c>
    </row>
    <row r="40" spans="1:4" x14ac:dyDescent="0.2">
      <c r="A40" t="s">
        <v>55</v>
      </c>
      <c r="B40" t="s">
        <v>48</v>
      </c>
      <c r="C40">
        <v>200000</v>
      </c>
    </row>
    <row r="41" spans="1:4" x14ac:dyDescent="0.2">
      <c r="A41" t="s">
        <v>56</v>
      </c>
      <c r="B41" t="s">
        <v>48</v>
      </c>
      <c r="C41">
        <v>200000</v>
      </c>
    </row>
    <row r="42" spans="1:4" x14ac:dyDescent="0.2">
      <c r="A42" t="s">
        <v>57</v>
      </c>
      <c r="B42" t="s">
        <v>48</v>
      </c>
      <c r="C42">
        <v>200000</v>
      </c>
    </row>
    <row r="43" spans="1:4" x14ac:dyDescent="0.2">
      <c r="A43" t="s">
        <v>58</v>
      </c>
      <c r="B43" t="s">
        <v>48</v>
      </c>
      <c r="C43">
        <v>200000</v>
      </c>
    </row>
    <row r="44" spans="1:4" x14ac:dyDescent="0.2">
      <c r="A44" t="s">
        <v>59</v>
      </c>
      <c r="B44" t="s">
        <v>48</v>
      </c>
      <c r="C44">
        <v>200000</v>
      </c>
    </row>
    <row r="45" spans="1:4" x14ac:dyDescent="0.2">
      <c r="A45" t="s">
        <v>60</v>
      </c>
      <c r="B45" t="s">
        <v>48</v>
      </c>
      <c r="C45">
        <v>200000</v>
      </c>
    </row>
    <row r="46" spans="1:4" x14ac:dyDescent="0.2">
      <c r="A46" t="s">
        <v>61</v>
      </c>
      <c r="B46" t="s">
        <v>48</v>
      </c>
      <c r="C46">
        <v>200000</v>
      </c>
    </row>
    <row r="47" spans="1:4" x14ac:dyDescent="0.2">
      <c r="A47" t="s">
        <v>62</v>
      </c>
      <c r="B47" t="s">
        <v>48</v>
      </c>
      <c r="C47">
        <v>200000</v>
      </c>
    </row>
    <row r="48" spans="1:4" x14ac:dyDescent="0.2">
      <c r="A48" t="s">
        <v>63</v>
      </c>
      <c r="B48" t="s">
        <v>48</v>
      </c>
      <c r="C48">
        <v>200000</v>
      </c>
    </row>
    <row r="49" spans="1:4" x14ac:dyDescent="0.2">
      <c r="A49" t="s">
        <v>64</v>
      </c>
      <c r="B49" t="s">
        <v>48</v>
      </c>
      <c r="C49">
        <v>200000</v>
      </c>
    </row>
    <row r="50" spans="1:4" x14ac:dyDescent="0.2">
      <c r="A50" t="s">
        <v>65</v>
      </c>
      <c r="B50" t="s">
        <v>48</v>
      </c>
      <c r="C50">
        <v>200000</v>
      </c>
    </row>
    <row r="51" spans="1:4" x14ac:dyDescent="0.2">
      <c r="A51" t="s">
        <v>50</v>
      </c>
      <c r="B51" t="s">
        <v>49</v>
      </c>
      <c r="C51">
        <v>13478.5</v>
      </c>
      <c r="D51" t="s">
        <v>66</v>
      </c>
    </row>
    <row r="52" spans="1:4" x14ac:dyDescent="0.2">
      <c r="A52" t="s">
        <v>51</v>
      </c>
      <c r="B52" t="s">
        <v>49</v>
      </c>
      <c r="C52">
        <v>24643</v>
      </c>
      <c r="D52" t="s">
        <v>66</v>
      </c>
    </row>
    <row r="53" spans="1:4" x14ac:dyDescent="0.2">
      <c r="A53" t="s">
        <v>52</v>
      </c>
      <c r="B53" t="s">
        <v>49</v>
      </c>
      <c r="C53">
        <v>5430</v>
      </c>
      <c r="D53" t="s">
        <v>66</v>
      </c>
    </row>
    <row r="54" spans="1:4" x14ac:dyDescent="0.2">
      <c r="A54" t="s">
        <v>53</v>
      </c>
      <c r="B54" t="s">
        <v>49</v>
      </c>
      <c r="C54">
        <v>15546</v>
      </c>
      <c r="D54" t="s">
        <v>66</v>
      </c>
    </row>
    <row r="55" spans="1:4" x14ac:dyDescent="0.2">
      <c r="A55" t="s">
        <v>54</v>
      </c>
      <c r="B55" t="s">
        <v>49</v>
      </c>
      <c r="C55">
        <v>140130.5</v>
      </c>
      <c r="D55" t="s">
        <v>66</v>
      </c>
    </row>
    <row r="56" spans="1:4" x14ac:dyDescent="0.2">
      <c r="A56" t="s">
        <v>55</v>
      </c>
      <c r="B56" t="s">
        <v>49</v>
      </c>
      <c r="C56">
        <v>95518.5</v>
      </c>
      <c r="D56" t="s">
        <v>66</v>
      </c>
    </row>
    <row r="57" spans="1:4" x14ac:dyDescent="0.2">
      <c r="A57" t="s">
        <v>56</v>
      </c>
      <c r="B57" t="s">
        <v>49</v>
      </c>
      <c r="C57">
        <v>91671.5</v>
      </c>
      <c r="D57" t="s">
        <v>66</v>
      </c>
    </row>
    <row r="58" spans="1:4" x14ac:dyDescent="0.2">
      <c r="A58" t="s">
        <v>57</v>
      </c>
      <c r="B58" t="s">
        <v>49</v>
      </c>
      <c r="C58">
        <v>6071.5</v>
      </c>
      <c r="D58" t="s">
        <v>66</v>
      </c>
    </row>
    <row r="59" spans="1:4" x14ac:dyDescent="0.2">
      <c r="A59" t="s">
        <v>58</v>
      </c>
      <c r="B59" t="s">
        <v>49</v>
      </c>
      <c r="C59">
        <v>16168.5</v>
      </c>
      <c r="D59" t="s">
        <v>66</v>
      </c>
    </row>
    <row r="60" spans="1:4" x14ac:dyDescent="0.2">
      <c r="A60" t="s">
        <v>59</v>
      </c>
      <c r="B60" t="s">
        <v>49</v>
      </c>
      <c r="C60">
        <v>7806</v>
      </c>
      <c r="D60" t="s">
        <v>66</v>
      </c>
    </row>
    <row r="61" spans="1:4" x14ac:dyDescent="0.2">
      <c r="A61" t="s">
        <v>60</v>
      </c>
      <c r="B61" t="s">
        <v>49</v>
      </c>
      <c r="C61">
        <v>1582.5</v>
      </c>
      <c r="D61" t="s">
        <v>66</v>
      </c>
    </row>
    <row r="62" spans="1:4" x14ac:dyDescent="0.2">
      <c r="A62" t="s">
        <v>61</v>
      </c>
      <c r="B62" t="s">
        <v>49</v>
      </c>
      <c r="C62">
        <v>34140</v>
      </c>
      <c r="D62" t="s">
        <v>66</v>
      </c>
    </row>
    <row r="63" spans="1:4" x14ac:dyDescent="0.2">
      <c r="A63" t="s">
        <v>62</v>
      </c>
      <c r="B63" t="s">
        <v>49</v>
      </c>
      <c r="C63">
        <v>46847</v>
      </c>
      <c r="D63" t="s">
        <v>66</v>
      </c>
    </row>
    <row r="64" spans="1:4" x14ac:dyDescent="0.2">
      <c r="A64" t="s">
        <v>63</v>
      </c>
      <c r="B64" t="s">
        <v>49</v>
      </c>
      <c r="C64">
        <v>14140.5</v>
      </c>
      <c r="D64" t="s">
        <v>66</v>
      </c>
    </row>
    <row r="65" spans="1:4" x14ac:dyDescent="0.2">
      <c r="A65" t="s">
        <v>64</v>
      </c>
      <c r="B65" t="s">
        <v>49</v>
      </c>
      <c r="C65">
        <v>2751.5</v>
      </c>
      <c r="D65" t="s">
        <v>66</v>
      </c>
    </row>
    <row r="66" spans="1:4" x14ac:dyDescent="0.2">
      <c r="A66" t="s">
        <v>65</v>
      </c>
      <c r="B66" t="s">
        <v>49</v>
      </c>
      <c r="C66">
        <v>7216</v>
      </c>
      <c r="D66" t="s">
        <v>66</v>
      </c>
    </row>
    <row r="67" spans="1:4" x14ac:dyDescent="0.2">
      <c r="A67" t="s">
        <v>50</v>
      </c>
      <c r="B67" t="s">
        <v>70</v>
      </c>
      <c r="C67">
        <v>200000</v>
      </c>
    </row>
    <row r="68" spans="1:4" x14ac:dyDescent="0.2">
      <c r="A68" t="s">
        <v>51</v>
      </c>
      <c r="B68" t="s">
        <v>70</v>
      </c>
      <c r="C68">
        <v>200000</v>
      </c>
    </row>
    <row r="69" spans="1:4" x14ac:dyDescent="0.2">
      <c r="A69" t="s">
        <v>52</v>
      </c>
      <c r="B69" t="s">
        <v>70</v>
      </c>
      <c r="C69">
        <v>200000</v>
      </c>
    </row>
    <row r="70" spans="1:4" x14ac:dyDescent="0.2">
      <c r="A70" t="s">
        <v>53</v>
      </c>
      <c r="B70" t="s">
        <v>70</v>
      </c>
      <c r="C70">
        <v>200000</v>
      </c>
    </row>
    <row r="71" spans="1:4" x14ac:dyDescent="0.2">
      <c r="A71" t="s">
        <v>54</v>
      </c>
      <c r="B71" t="s">
        <v>70</v>
      </c>
      <c r="C71">
        <v>200000</v>
      </c>
    </row>
    <row r="72" spans="1:4" x14ac:dyDescent="0.2">
      <c r="A72" t="s">
        <v>55</v>
      </c>
      <c r="B72" t="s">
        <v>70</v>
      </c>
      <c r="C72">
        <v>200000</v>
      </c>
    </row>
    <row r="73" spans="1:4" x14ac:dyDescent="0.2">
      <c r="A73" t="s">
        <v>56</v>
      </c>
      <c r="B73" t="s">
        <v>70</v>
      </c>
      <c r="C73">
        <v>200000</v>
      </c>
    </row>
    <row r="74" spans="1:4" x14ac:dyDescent="0.2">
      <c r="A74" t="s">
        <v>57</v>
      </c>
      <c r="B74" t="s">
        <v>70</v>
      </c>
      <c r="C74">
        <v>200000</v>
      </c>
    </row>
    <row r="75" spans="1:4" x14ac:dyDescent="0.2">
      <c r="A75" t="s">
        <v>58</v>
      </c>
      <c r="B75" t="s">
        <v>70</v>
      </c>
      <c r="C75">
        <v>200000</v>
      </c>
    </row>
    <row r="76" spans="1:4" x14ac:dyDescent="0.2">
      <c r="A76" t="s">
        <v>59</v>
      </c>
      <c r="B76" t="s">
        <v>70</v>
      </c>
      <c r="C76">
        <v>200000</v>
      </c>
    </row>
    <row r="77" spans="1:4" x14ac:dyDescent="0.2">
      <c r="A77" t="s">
        <v>60</v>
      </c>
      <c r="B77" t="s">
        <v>70</v>
      </c>
      <c r="C77">
        <v>200000</v>
      </c>
    </row>
    <row r="78" spans="1:4" x14ac:dyDescent="0.2">
      <c r="A78" t="s">
        <v>61</v>
      </c>
      <c r="B78" t="s">
        <v>70</v>
      </c>
      <c r="C78">
        <v>200000</v>
      </c>
    </row>
    <row r="79" spans="1:4" x14ac:dyDescent="0.2">
      <c r="A79" t="s">
        <v>62</v>
      </c>
      <c r="B79" t="s">
        <v>70</v>
      </c>
      <c r="C79">
        <v>200000</v>
      </c>
    </row>
    <row r="80" spans="1:4" x14ac:dyDescent="0.2">
      <c r="A80" t="s">
        <v>63</v>
      </c>
      <c r="B80" t="s">
        <v>70</v>
      </c>
      <c r="C80">
        <v>200000</v>
      </c>
    </row>
    <row r="81" spans="1:5" x14ac:dyDescent="0.2">
      <c r="A81" t="s">
        <v>64</v>
      </c>
      <c r="B81" t="s">
        <v>70</v>
      </c>
      <c r="C81">
        <v>200000</v>
      </c>
    </row>
    <row r="82" spans="1:5" x14ac:dyDescent="0.2">
      <c r="A82" t="s">
        <v>65</v>
      </c>
      <c r="B82" t="s">
        <v>70</v>
      </c>
      <c r="C82">
        <v>200000</v>
      </c>
    </row>
    <row r="83" spans="1:5" x14ac:dyDescent="0.2">
      <c r="A83" t="s">
        <v>7</v>
      </c>
      <c r="B83" t="s">
        <v>70</v>
      </c>
      <c r="C83">
        <v>200000</v>
      </c>
    </row>
    <row r="84" spans="1:5" x14ac:dyDescent="0.2">
      <c r="A84" t="s">
        <v>8</v>
      </c>
      <c r="B84" t="s">
        <v>70</v>
      </c>
      <c r="C84">
        <v>200000</v>
      </c>
    </row>
    <row r="85" spans="1:5" x14ac:dyDescent="0.2">
      <c r="A85" t="s">
        <v>9</v>
      </c>
      <c r="B85" t="s">
        <v>70</v>
      </c>
      <c r="C85">
        <v>200000</v>
      </c>
    </row>
    <row r="86" spans="1:5" x14ac:dyDescent="0.2">
      <c r="A86" t="s">
        <v>10</v>
      </c>
      <c r="B86" t="s">
        <v>70</v>
      </c>
      <c r="C86">
        <v>200000</v>
      </c>
    </row>
    <row r="87" spans="1:5" x14ac:dyDescent="0.2">
      <c r="A87" t="s">
        <v>11</v>
      </c>
      <c r="B87" t="s">
        <v>70</v>
      </c>
      <c r="C87">
        <v>200000</v>
      </c>
    </row>
    <row r="88" spans="1:5" x14ac:dyDescent="0.2">
      <c r="A88" t="s">
        <v>50</v>
      </c>
      <c r="B88" t="s">
        <v>73</v>
      </c>
      <c r="C88">
        <v>22.7</v>
      </c>
      <c r="E88" s="3"/>
    </row>
    <row r="89" spans="1:5" x14ac:dyDescent="0.2">
      <c r="A89" t="s">
        <v>51</v>
      </c>
      <c r="B89" t="s">
        <v>73</v>
      </c>
      <c r="C89">
        <v>10.1</v>
      </c>
      <c r="E89" s="3"/>
    </row>
    <row r="90" spans="1:5" x14ac:dyDescent="0.2">
      <c r="A90" t="s">
        <v>52</v>
      </c>
      <c r="B90" t="s">
        <v>73</v>
      </c>
      <c r="C90">
        <v>0</v>
      </c>
      <c r="E90" s="3"/>
    </row>
    <row r="91" spans="1:5" x14ac:dyDescent="0.2">
      <c r="A91" t="s">
        <v>53</v>
      </c>
      <c r="B91" t="s">
        <v>73</v>
      </c>
      <c r="C91">
        <v>6.6</v>
      </c>
      <c r="E91" s="3"/>
    </row>
    <row r="92" spans="1:5" x14ac:dyDescent="0.2">
      <c r="A92" t="s">
        <v>54</v>
      </c>
      <c r="B92" t="s">
        <v>73</v>
      </c>
      <c r="C92">
        <v>183</v>
      </c>
      <c r="E92" s="3"/>
    </row>
    <row r="93" spans="1:5" x14ac:dyDescent="0.2">
      <c r="A93" t="s">
        <v>55</v>
      </c>
      <c r="B93" t="s">
        <v>73</v>
      </c>
      <c r="C93">
        <v>319.5</v>
      </c>
      <c r="E93" s="3"/>
    </row>
    <row r="94" spans="1:5" x14ac:dyDescent="0.2">
      <c r="A94" t="s">
        <v>56</v>
      </c>
      <c r="B94" t="s">
        <v>73</v>
      </c>
      <c r="C94">
        <v>2.8</v>
      </c>
      <c r="E94" s="3"/>
    </row>
    <row r="95" spans="1:5" x14ac:dyDescent="0.2">
      <c r="A95" t="s">
        <v>57</v>
      </c>
      <c r="B95" t="s">
        <v>73</v>
      </c>
      <c r="C95">
        <v>0</v>
      </c>
      <c r="E95" s="3"/>
    </row>
    <row r="96" spans="1:5" x14ac:dyDescent="0.2">
      <c r="A96" t="s">
        <v>58</v>
      </c>
      <c r="B96" t="s">
        <v>73</v>
      </c>
      <c r="C96">
        <v>198.3</v>
      </c>
      <c r="E96" s="3"/>
    </row>
    <row r="97" spans="1:5" x14ac:dyDescent="0.2">
      <c r="A97" t="s">
        <v>59</v>
      </c>
      <c r="B97" t="s">
        <v>73</v>
      </c>
      <c r="C97">
        <v>0</v>
      </c>
      <c r="E97" s="3"/>
    </row>
    <row r="98" spans="1:5" x14ac:dyDescent="0.2">
      <c r="A98" t="s">
        <v>60</v>
      </c>
      <c r="B98" t="s">
        <v>73</v>
      </c>
      <c r="C98">
        <v>0</v>
      </c>
      <c r="E98" s="3"/>
    </row>
    <row r="99" spans="1:5" x14ac:dyDescent="0.2">
      <c r="A99" t="s">
        <v>61</v>
      </c>
      <c r="B99" t="s">
        <v>73</v>
      </c>
      <c r="C99">
        <v>51</v>
      </c>
      <c r="E99" s="3"/>
    </row>
    <row r="100" spans="1:5" x14ac:dyDescent="0.2">
      <c r="A100" t="s">
        <v>62</v>
      </c>
      <c r="B100" t="s">
        <v>73</v>
      </c>
      <c r="C100">
        <v>101.9</v>
      </c>
    </row>
    <row r="101" spans="1:5" x14ac:dyDescent="0.2">
      <c r="A101" t="s">
        <v>63</v>
      </c>
      <c r="B101" t="s">
        <v>73</v>
      </c>
      <c r="C101">
        <v>106.6</v>
      </c>
    </row>
    <row r="102" spans="1:5" x14ac:dyDescent="0.2">
      <c r="A102" t="s">
        <v>64</v>
      </c>
      <c r="B102" t="s">
        <v>73</v>
      </c>
      <c r="C102">
        <v>3.7</v>
      </c>
    </row>
    <row r="103" spans="1:5" x14ac:dyDescent="0.2">
      <c r="A103" t="s">
        <v>65</v>
      </c>
      <c r="B103" t="s">
        <v>73</v>
      </c>
      <c r="C103">
        <v>14.2</v>
      </c>
    </row>
    <row r="104" spans="1:5" x14ac:dyDescent="0.2">
      <c r="A104" t="s">
        <v>7</v>
      </c>
      <c r="B104" t="s">
        <v>73</v>
      </c>
      <c r="C104">
        <v>0</v>
      </c>
    </row>
    <row r="105" spans="1:5" x14ac:dyDescent="0.2">
      <c r="A105" t="s">
        <v>8</v>
      </c>
      <c r="B105" t="s">
        <v>73</v>
      </c>
      <c r="C105">
        <v>0</v>
      </c>
    </row>
    <row r="106" spans="1:5" x14ac:dyDescent="0.2">
      <c r="A106" t="s">
        <v>9</v>
      </c>
      <c r="B106" t="s">
        <v>73</v>
      </c>
      <c r="C106">
        <v>0</v>
      </c>
    </row>
    <row r="107" spans="1:5" x14ac:dyDescent="0.2">
      <c r="A107" t="s">
        <v>10</v>
      </c>
      <c r="B107" t="s">
        <v>73</v>
      </c>
      <c r="C107">
        <v>0</v>
      </c>
    </row>
    <row r="108" spans="1:5" x14ac:dyDescent="0.2">
      <c r="A108" t="s">
        <v>11</v>
      </c>
      <c r="B108" t="s">
        <v>73</v>
      </c>
      <c r="C108">
        <v>0</v>
      </c>
    </row>
    <row r="109" spans="1:5" x14ac:dyDescent="0.2">
      <c r="A109" t="s">
        <v>50</v>
      </c>
      <c r="B109" t="s">
        <v>94</v>
      </c>
      <c r="C109">
        <v>200000</v>
      </c>
    </row>
    <row r="110" spans="1:5" x14ac:dyDescent="0.2">
      <c r="A110" t="s">
        <v>80</v>
      </c>
      <c r="B110" t="s">
        <v>94</v>
      </c>
      <c r="C110">
        <v>200000</v>
      </c>
    </row>
    <row r="111" spans="1:5" x14ac:dyDescent="0.2">
      <c r="A111" t="s">
        <v>51</v>
      </c>
      <c r="B111" t="s">
        <v>94</v>
      </c>
      <c r="C111">
        <v>200000</v>
      </c>
    </row>
    <row r="112" spans="1:5" x14ac:dyDescent="0.2">
      <c r="A112" t="s">
        <v>52</v>
      </c>
      <c r="B112" t="s">
        <v>94</v>
      </c>
      <c r="C112">
        <v>200000</v>
      </c>
    </row>
    <row r="113" spans="1:3" x14ac:dyDescent="0.2">
      <c r="A113" t="s">
        <v>81</v>
      </c>
      <c r="B113" t="s">
        <v>94</v>
      </c>
      <c r="C113">
        <v>200000</v>
      </c>
    </row>
    <row r="114" spans="1:3" x14ac:dyDescent="0.2">
      <c r="A114" t="s">
        <v>53</v>
      </c>
      <c r="B114" t="s">
        <v>94</v>
      </c>
      <c r="C114">
        <v>200000</v>
      </c>
    </row>
    <row r="115" spans="1:3" x14ac:dyDescent="0.2">
      <c r="A115" t="s">
        <v>54</v>
      </c>
      <c r="B115" t="s">
        <v>94</v>
      </c>
      <c r="C115">
        <v>200000</v>
      </c>
    </row>
    <row r="116" spans="1:3" x14ac:dyDescent="0.2">
      <c r="A116" t="s">
        <v>77</v>
      </c>
      <c r="B116" t="s">
        <v>94</v>
      </c>
      <c r="C116">
        <v>200000</v>
      </c>
    </row>
    <row r="117" spans="1:3" x14ac:dyDescent="0.2">
      <c r="A117" t="s">
        <v>82</v>
      </c>
      <c r="B117" t="s">
        <v>94</v>
      </c>
      <c r="C117">
        <v>200000</v>
      </c>
    </row>
    <row r="118" spans="1:3" x14ac:dyDescent="0.2">
      <c r="A118" t="s">
        <v>83</v>
      </c>
      <c r="B118" t="s">
        <v>94</v>
      </c>
      <c r="C118">
        <v>200000</v>
      </c>
    </row>
    <row r="119" spans="1:3" x14ac:dyDescent="0.2">
      <c r="A119" t="s">
        <v>78</v>
      </c>
      <c r="B119" t="s">
        <v>94</v>
      </c>
      <c r="C119">
        <v>200000</v>
      </c>
    </row>
    <row r="120" spans="1:3" x14ac:dyDescent="0.2">
      <c r="A120" t="s">
        <v>55</v>
      </c>
      <c r="B120" t="s">
        <v>94</v>
      </c>
      <c r="C120">
        <v>200000</v>
      </c>
    </row>
    <row r="121" spans="1:3" x14ac:dyDescent="0.2">
      <c r="A121" t="s">
        <v>56</v>
      </c>
      <c r="B121" t="s">
        <v>94</v>
      </c>
      <c r="C121">
        <v>200000</v>
      </c>
    </row>
    <row r="122" spans="1:3" x14ac:dyDescent="0.2">
      <c r="A122" t="s">
        <v>84</v>
      </c>
      <c r="B122" t="s">
        <v>94</v>
      </c>
      <c r="C122">
        <v>200000</v>
      </c>
    </row>
    <row r="123" spans="1:3" x14ac:dyDescent="0.2">
      <c r="A123" t="s">
        <v>57</v>
      </c>
      <c r="B123" t="s">
        <v>94</v>
      </c>
      <c r="C123">
        <v>200000</v>
      </c>
    </row>
    <row r="124" spans="1:3" x14ac:dyDescent="0.2">
      <c r="A124" t="s">
        <v>58</v>
      </c>
      <c r="B124" t="s">
        <v>94</v>
      </c>
      <c r="C124">
        <v>200000</v>
      </c>
    </row>
    <row r="125" spans="1:3" x14ac:dyDescent="0.2">
      <c r="A125" t="s">
        <v>59</v>
      </c>
      <c r="B125" t="s">
        <v>94</v>
      </c>
      <c r="C125">
        <v>200000</v>
      </c>
    </row>
    <row r="126" spans="1:3" x14ac:dyDescent="0.2">
      <c r="A126" t="s">
        <v>85</v>
      </c>
      <c r="B126" t="s">
        <v>94</v>
      </c>
      <c r="C126">
        <v>200000</v>
      </c>
    </row>
    <row r="127" spans="1:3" x14ac:dyDescent="0.2">
      <c r="A127" t="s">
        <v>86</v>
      </c>
      <c r="B127" t="s">
        <v>94</v>
      </c>
      <c r="C127">
        <v>200000</v>
      </c>
    </row>
    <row r="128" spans="1:3" x14ac:dyDescent="0.2">
      <c r="A128" t="s">
        <v>60</v>
      </c>
      <c r="B128" t="s">
        <v>94</v>
      </c>
      <c r="C128">
        <v>200000</v>
      </c>
    </row>
    <row r="129" spans="1:3" x14ac:dyDescent="0.2">
      <c r="A129" t="s">
        <v>87</v>
      </c>
      <c r="B129" t="s">
        <v>94</v>
      </c>
      <c r="C129">
        <v>200000</v>
      </c>
    </row>
    <row r="130" spans="1:3" x14ac:dyDescent="0.2">
      <c r="A130" t="s">
        <v>88</v>
      </c>
      <c r="B130" t="s">
        <v>94</v>
      </c>
      <c r="C130">
        <v>200000</v>
      </c>
    </row>
    <row r="131" spans="1:3" x14ac:dyDescent="0.2">
      <c r="A131" t="s">
        <v>61</v>
      </c>
      <c r="B131" t="s">
        <v>94</v>
      </c>
      <c r="C131">
        <v>200000</v>
      </c>
    </row>
    <row r="132" spans="1:3" x14ac:dyDescent="0.2">
      <c r="A132" t="s">
        <v>7</v>
      </c>
      <c r="B132" t="s">
        <v>94</v>
      </c>
      <c r="C132">
        <v>200000</v>
      </c>
    </row>
    <row r="133" spans="1:3" x14ac:dyDescent="0.2">
      <c r="A133" t="s">
        <v>8</v>
      </c>
      <c r="B133" t="s">
        <v>94</v>
      </c>
      <c r="C133">
        <v>200000</v>
      </c>
    </row>
    <row r="134" spans="1:3" x14ac:dyDescent="0.2">
      <c r="A134" t="s">
        <v>9</v>
      </c>
      <c r="B134" t="s">
        <v>94</v>
      </c>
      <c r="C134">
        <v>200000</v>
      </c>
    </row>
    <row r="135" spans="1:3" x14ac:dyDescent="0.2">
      <c r="A135" t="s">
        <v>10</v>
      </c>
      <c r="B135" t="s">
        <v>94</v>
      </c>
      <c r="C135">
        <v>200000</v>
      </c>
    </row>
    <row r="136" spans="1:3" x14ac:dyDescent="0.2">
      <c r="A136" t="s">
        <v>11</v>
      </c>
      <c r="B136" t="s">
        <v>94</v>
      </c>
      <c r="C136">
        <v>200000</v>
      </c>
    </row>
    <row r="137" spans="1:3" x14ac:dyDescent="0.2">
      <c r="A137" t="s">
        <v>62</v>
      </c>
      <c r="B137" t="s">
        <v>94</v>
      </c>
      <c r="C137">
        <v>200000</v>
      </c>
    </row>
    <row r="138" spans="1:3" x14ac:dyDescent="0.2">
      <c r="A138" t="s">
        <v>89</v>
      </c>
      <c r="B138" t="s">
        <v>94</v>
      </c>
      <c r="C138">
        <v>200000</v>
      </c>
    </row>
    <row r="139" spans="1:3" x14ac:dyDescent="0.2">
      <c r="A139" t="s">
        <v>63</v>
      </c>
      <c r="B139" t="s">
        <v>94</v>
      </c>
      <c r="C139">
        <v>200000</v>
      </c>
    </row>
    <row r="140" spans="1:3" x14ac:dyDescent="0.2">
      <c r="A140" t="s">
        <v>90</v>
      </c>
      <c r="B140" t="s">
        <v>94</v>
      </c>
      <c r="C140">
        <v>200000</v>
      </c>
    </row>
    <row r="141" spans="1:3" x14ac:dyDescent="0.2">
      <c r="A141" t="s">
        <v>76</v>
      </c>
      <c r="B141" t="s">
        <v>94</v>
      </c>
      <c r="C141">
        <v>200000</v>
      </c>
    </row>
    <row r="142" spans="1:3" x14ac:dyDescent="0.2">
      <c r="A142" t="s">
        <v>64</v>
      </c>
      <c r="B142" t="s">
        <v>94</v>
      </c>
      <c r="C142">
        <v>200000</v>
      </c>
    </row>
    <row r="143" spans="1:3" x14ac:dyDescent="0.2">
      <c r="A143" t="s">
        <v>65</v>
      </c>
      <c r="B143" t="s">
        <v>94</v>
      </c>
      <c r="C143">
        <v>200000</v>
      </c>
    </row>
  </sheetData>
  <autoFilter ref="A1:C50" xr:uid="{9287B301-A659-4D10-8530-31B689A6DDA1}"/>
  <phoneticPr fontId="3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8"/>
  <sheetViews>
    <sheetView workbookViewId="0">
      <selection activeCell="B16" sqref="B16"/>
    </sheetView>
  </sheetViews>
  <sheetFormatPr baseColWidth="10" defaultRowHeight="15" x14ac:dyDescent="0.2"/>
  <cols>
    <col min="1" max="1" width="20.6640625" bestFit="1" customWidth="1"/>
    <col min="2" max="2" width="21.33203125" bestFit="1" customWidth="1"/>
  </cols>
  <sheetData>
    <row r="1" spans="1:2" x14ac:dyDescent="0.2">
      <c r="A1" t="s">
        <v>34</v>
      </c>
    </row>
    <row r="2" spans="1:2" x14ac:dyDescent="0.2">
      <c r="A2" t="s">
        <v>31</v>
      </c>
    </row>
    <row r="3" spans="1:2" x14ac:dyDescent="0.2">
      <c r="A3" t="s">
        <v>5</v>
      </c>
      <c r="B3" t="s">
        <v>15</v>
      </c>
    </row>
    <row r="4" spans="1:2" x14ac:dyDescent="0.2">
      <c r="A4" t="s">
        <v>35</v>
      </c>
      <c r="B4">
        <v>0.95</v>
      </c>
    </row>
    <row r="5" spans="1:2" x14ac:dyDescent="0.2">
      <c r="A5" t="s">
        <v>41</v>
      </c>
      <c r="B5">
        <v>0.95</v>
      </c>
    </row>
    <row r="6" spans="1:2" x14ac:dyDescent="0.2">
      <c r="A6" t="s">
        <v>44</v>
      </c>
      <c r="B6" s="1">
        <v>0.99</v>
      </c>
    </row>
    <row r="7" spans="1:2" x14ac:dyDescent="0.2">
      <c r="A7" t="s">
        <v>45</v>
      </c>
      <c r="B7" s="1">
        <v>0.94</v>
      </c>
    </row>
    <row r="8" spans="1:2" x14ac:dyDescent="0.2">
      <c r="A8" t="s">
        <v>46</v>
      </c>
      <c r="B8" s="1">
        <v>0.96</v>
      </c>
    </row>
    <row r="9" spans="1:2" x14ac:dyDescent="0.2">
      <c r="A9" t="s">
        <v>69</v>
      </c>
      <c r="B9" s="1">
        <v>1</v>
      </c>
    </row>
    <row r="10" spans="1:2" x14ac:dyDescent="0.2">
      <c r="A10" t="s">
        <v>68</v>
      </c>
      <c r="B10" s="1">
        <v>1</v>
      </c>
    </row>
    <row r="11" spans="1:2" x14ac:dyDescent="0.2">
      <c r="A11" t="s">
        <v>72</v>
      </c>
      <c r="B11" s="1">
        <f>50/52</f>
        <v>0.96153846153846156</v>
      </c>
    </row>
    <row r="12" spans="1:2" x14ac:dyDescent="0.2">
      <c r="A12" t="s">
        <v>79</v>
      </c>
      <c r="B12" s="1">
        <v>1</v>
      </c>
    </row>
    <row r="13" spans="1:2" x14ac:dyDescent="0.2">
      <c r="A13" t="s">
        <v>93</v>
      </c>
      <c r="B13" s="1">
        <v>1</v>
      </c>
    </row>
    <row r="14" spans="1:2" x14ac:dyDescent="0.2">
      <c r="A14" t="s">
        <v>91</v>
      </c>
      <c r="B14" s="1">
        <v>1</v>
      </c>
    </row>
    <row r="15" spans="1:2" x14ac:dyDescent="0.2">
      <c r="A15" t="s">
        <v>92</v>
      </c>
      <c r="B15" s="1">
        <v>1</v>
      </c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>
      <selection activeCell="B13" sqref="B13"/>
    </sheetView>
  </sheetViews>
  <sheetFormatPr baseColWidth="10" defaultColWidth="10.6640625" defaultRowHeight="15" x14ac:dyDescent="0.2"/>
  <cols>
    <col min="1" max="1" width="18.1640625" bestFit="1" customWidth="1"/>
    <col min="2" max="2" width="18.5" bestFit="1" customWidth="1"/>
  </cols>
  <sheetData>
    <row r="1" spans="1:2" x14ac:dyDescent="0.2">
      <c r="A1" t="s">
        <v>74</v>
      </c>
    </row>
    <row r="2" spans="1:2" x14ac:dyDescent="0.2">
      <c r="A2" t="s">
        <v>32</v>
      </c>
    </row>
    <row r="3" spans="1:2" x14ac:dyDescent="0.2">
      <c r="A3" t="s">
        <v>1</v>
      </c>
      <c r="B3" t="s">
        <v>6</v>
      </c>
    </row>
    <row r="4" spans="1:2" x14ac:dyDescent="0.2">
      <c r="A4" t="s">
        <v>35</v>
      </c>
      <c r="B4">
        <v>3.6999999999999998E-2</v>
      </c>
    </row>
    <row r="5" spans="1:2" x14ac:dyDescent="0.2">
      <c r="A5" t="s">
        <v>41</v>
      </c>
      <c r="B5">
        <v>3.6999999999999998E-2</v>
      </c>
    </row>
    <row r="6" spans="1:2" x14ac:dyDescent="0.2">
      <c r="A6" t="s">
        <v>44</v>
      </c>
      <c r="B6">
        <f t="shared" ref="B6" si="0">56.1/1000</f>
        <v>5.6100000000000004E-2</v>
      </c>
    </row>
    <row r="7" spans="1:2" x14ac:dyDescent="0.2">
      <c r="A7" t="s">
        <v>45</v>
      </c>
      <c r="B7">
        <v>0</v>
      </c>
    </row>
    <row r="8" spans="1:2" x14ac:dyDescent="0.2">
      <c r="A8" t="s">
        <v>46</v>
      </c>
      <c r="B8">
        <v>0</v>
      </c>
    </row>
    <row r="9" spans="1:2" x14ac:dyDescent="0.2">
      <c r="A9" t="s">
        <v>69</v>
      </c>
      <c r="B9">
        <f>77.4/1000</f>
        <v>7.740000000000001E-2</v>
      </c>
    </row>
    <row r="10" spans="1:2" x14ac:dyDescent="0.2">
      <c r="A10" t="s">
        <v>68</v>
      </c>
      <c r="B10">
        <f t="shared" ref="B10" si="1">56.1/1000</f>
        <v>5.6100000000000004E-2</v>
      </c>
    </row>
    <row r="11" spans="1:2" x14ac:dyDescent="0.2">
      <c r="A11" t="s">
        <v>72</v>
      </c>
      <c r="B11">
        <v>0</v>
      </c>
    </row>
    <row r="12" spans="1:2" x14ac:dyDescent="0.2">
      <c r="A12" s="4" t="s">
        <v>91</v>
      </c>
      <c r="B12">
        <v>0</v>
      </c>
    </row>
    <row r="13" spans="1:2" x14ac:dyDescent="0.2">
      <c r="A13" s="4" t="s">
        <v>92</v>
      </c>
      <c r="B13">
        <v>0</v>
      </c>
    </row>
    <row r="14" spans="1:2" x14ac:dyDescent="0.2">
      <c r="A14" s="4" t="s">
        <v>79</v>
      </c>
      <c r="B14">
        <f>B10</f>
        <v>5.6100000000000004E-2</v>
      </c>
    </row>
    <row r="15" spans="1:2" x14ac:dyDescent="0.2">
      <c r="A15" s="4" t="s">
        <v>93</v>
      </c>
      <c r="B15">
        <v>0</v>
      </c>
    </row>
  </sheetData>
  <autoFilter ref="A1:B254" xr:uid="{44FB08DB-D0F4-44C5-9830-AEB764E34A9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C99"/>
  <sheetViews>
    <sheetView topLeftCell="A72" workbookViewId="0">
      <selection activeCell="C84" sqref="C84:C99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2" bestFit="1" customWidth="1"/>
  </cols>
  <sheetData>
    <row r="1" spans="1:3" x14ac:dyDescent="0.2">
      <c r="A1" t="s">
        <v>34</v>
      </c>
    </row>
    <row r="2" spans="1:3" x14ac:dyDescent="0.2">
      <c r="A2" t="s">
        <v>24</v>
      </c>
    </row>
    <row r="3" spans="1:3" ht="32" x14ac:dyDescent="0.2">
      <c r="A3" t="s">
        <v>1</v>
      </c>
      <c r="B3" s="2" t="s">
        <v>0</v>
      </c>
      <c r="C3" t="s">
        <v>37</v>
      </c>
    </row>
    <row r="4" spans="1:3" x14ac:dyDescent="0.2">
      <c r="A4" t="s">
        <v>35</v>
      </c>
      <c r="B4">
        <v>1</v>
      </c>
      <c r="C4" s="1">
        <f>43.9</f>
        <v>43.9</v>
      </c>
    </row>
    <row r="5" spans="1:3" x14ac:dyDescent="0.2">
      <c r="A5" t="s">
        <v>35</v>
      </c>
      <c r="B5">
        <v>2</v>
      </c>
      <c r="C5" s="1">
        <f>43.9</f>
        <v>43.9</v>
      </c>
    </row>
    <row r="6" spans="1:3" x14ac:dyDescent="0.2">
      <c r="A6" t="s">
        <v>35</v>
      </c>
      <c r="B6">
        <v>3</v>
      </c>
      <c r="C6" s="1">
        <f>41.9</f>
        <v>41.9</v>
      </c>
    </row>
    <row r="7" spans="1:3" x14ac:dyDescent="0.2">
      <c r="A7" t="s">
        <v>35</v>
      </c>
      <c r="B7">
        <v>4</v>
      </c>
      <c r="C7" s="1">
        <f>41.9</f>
        <v>41.9</v>
      </c>
    </row>
    <row r="8" spans="1:3" x14ac:dyDescent="0.2">
      <c r="A8" t="s">
        <v>35</v>
      </c>
      <c r="B8">
        <v>5</v>
      </c>
      <c r="C8" s="1">
        <f>41.9</f>
        <v>41.9</v>
      </c>
    </row>
    <row r="9" spans="1:3" x14ac:dyDescent="0.2">
      <c r="A9" t="s">
        <v>35</v>
      </c>
      <c r="B9">
        <v>6</v>
      </c>
      <c r="C9" s="1">
        <f>37</f>
        <v>37</v>
      </c>
    </row>
    <row r="10" spans="1:3" x14ac:dyDescent="0.2">
      <c r="A10" t="s">
        <v>35</v>
      </c>
      <c r="B10">
        <v>7</v>
      </c>
      <c r="C10" s="1">
        <f>37</f>
        <v>37</v>
      </c>
    </row>
    <row r="11" spans="1:3" x14ac:dyDescent="0.2">
      <c r="A11" t="s">
        <v>35</v>
      </c>
      <c r="B11">
        <v>8</v>
      </c>
      <c r="C11" s="1">
        <f>37</f>
        <v>37</v>
      </c>
    </row>
    <row r="12" spans="1:3" x14ac:dyDescent="0.2">
      <c r="A12" t="s">
        <v>41</v>
      </c>
      <c r="B12">
        <v>1</v>
      </c>
      <c r="C12">
        <v>82.3</v>
      </c>
    </row>
    <row r="13" spans="1:3" x14ac:dyDescent="0.2">
      <c r="A13" t="s">
        <v>41</v>
      </c>
      <c r="B13">
        <v>2</v>
      </c>
      <c r="C13">
        <v>82.3</v>
      </c>
    </row>
    <row r="14" spans="1:3" x14ac:dyDescent="0.2">
      <c r="A14" t="s">
        <v>41</v>
      </c>
      <c r="B14">
        <v>3</v>
      </c>
      <c r="C14">
        <v>77</v>
      </c>
    </row>
    <row r="15" spans="1:3" x14ac:dyDescent="0.2">
      <c r="A15" t="s">
        <v>41</v>
      </c>
      <c r="B15">
        <v>4</v>
      </c>
      <c r="C15">
        <v>77</v>
      </c>
    </row>
    <row r="16" spans="1:3" x14ac:dyDescent="0.2">
      <c r="A16" t="s">
        <v>41</v>
      </c>
      <c r="B16">
        <v>5</v>
      </c>
      <c r="C16">
        <v>77</v>
      </c>
    </row>
    <row r="17" spans="1:3" x14ac:dyDescent="0.2">
      <c r="A17" t="s">
        <v>41</v>
      </c>
      <c r="B17">
        <v>6</v>
      </c>
      <c r="C17">
        <v>68.8</v>
      </c>
    </row>
    <row r="18" spans="1:3" x14ac:dyDescent="0.2">
      <c r="A18" t="s">
        <v>41</v>
      </c>
      <c r="B18">
        <v>7</v>
      </c>
      <c r="C18">
        <v>68.8</v>
      </c>
    </row>
    <row r="19" spans="1:3" x14ac:dyDescent="0.2">
      <c r="A19" t="s">
        <v>41</v>
      </c>
      <c r="B19">
        <v>8</v>
      </c>
      <c r="C19">
        <v>68.8</v>
      </c>
    </row>
    <row r="20" spans="1:3" x14ac:dyDescent="0.2">
      <c r="A20" t="s">
        <v>44</v>
      </c>
      <c r="B20">
        <v>1</v>
      </c>
      <c r="C20">
        <v>1.95</v>
      </c>
    </row>
    <row r="21" spans="1:3" x14ac:dyDescent="0.2">
      <c r="A21" t="s">
        <v>44</v>
      </c>
      <c r="B21">
        <v>2</v>
      </c>
      <c r="C21">
        <v>1.95</v>
      </c>
    </row>
    <row r="22" spans="1:3" x14ac:dyDescent="0.2">
      <c r="A22" t="s">
        <v>44</v>
      </c>
      <c r="B22">
        <v>3</v>
      </c>
      <c r="C22">
        <v>1.9</v>
      </c>
    </row>
    <row r="23" spans="1:3" x14ac:dyDescent="0.2">
      <c r="A23" t="s">
        <v>44</v>
      </c>
      <c r="B23">
        <v>4</v>
      </c>
      <c r="C23">
        <v>1.9</v>
      </c>
    </row>
    <row r="24" spans="1:3" x14ac:dyDescent="0.2">
      <c r="A24" t="s">
        <v>44</v>
      </c>
      <c r="B24">
        <v>5</v>
      </c>
      <c r="C24">
        <v>1.9</v>
      </c>
    </row>
    <row r="25" spans="1:3" x14ac:dyDescent="0.2">
      <c r="A25" t="s">
        <v>44</v>
      </c>
      <c r="B25">
        <v>6</v>
      </c>
      <c r="C25">
        <v>1.7</v>
      </c>
    </row>
    <row r="26" spans="1:3" x14ac:dyDescent="0.2">
      <c r="A26" t="s">
        <v>44</v>
      </c>
      <c r="B26">
        <v>7</v>
      </c>
      <c r="C26">
        <v>1.7</v>
      </c>
    </row>
    <row r="27" spans="1:3" x14ac:dyDescent="0.2">
      <c r="A27" t="s">
        <v>44</v>
      </c>
      <c r="B27">
        <v>8</v>
      </c>
      <c r="C27">
        <v>1.7</v>
      </c>
    </row>
    <row r="28" spans="1:3" x14ac:dyDescent="0.2">
      <c r="A28" t="s">
        <v>45</v>
      </c>
      <c r="B28">
        <v>1</v>
      </c>
      <c r="C28">
        <v>28.8</v>
      </c>
    </row>
    <row r="29" spans="1:3" x14ac:dyDescent="0.2">
      <c r="A29" t="s">
        <v>45</v>
      </c>
      <c r="B29">
        <v>2</v>
      </c>
      <c r="C29">
        <v>28.8</v>
      </c>
    </row>
    <row r="30" spans="1:3" x14ac:dyDescent="0.2">
      <c r="A30" t="s">
        <v>45</v>
      </c>
      <c r="B30">
        <v>3</v>
      </c>
      <c r="C30">
        <v>27.3</v>
      </c>
    </row>
    <row r="31" spans="1:3" x14ac:dyDescent="0.2">
      <c r="A31" t="s">
        <v>45</v>
      </c>
      <c r="B31">
        <v>4</v>
      </c>
      <c r="C31">
        <v>27.3</v>
      </c>
    </row>
    <row r="32" spans="1:3" x14ac:dyDescent="0.2">
      <c r="A32" t="s">
        <v>45</v>
      </c>
      <c r="B32">
        <v>5</v>
      </c>
      <c r="C32">
        <v>27.3</v>
      </c>
    </row>
    <row r="33" spans="1:3" x14ac:dyDescent="0.2">
      <c r="A33" t="s">
        <v>45</v>
      </c>
      <c r="B33">
        <v>6</v>
      </c>
      <c r="C33">
        <v>25.1</v>
      </c>
    </row>
    <row r="34" spans="1:3" x14ac:dyDescent="0.2">
      <c r="A34" t="s">
        <v>45</v>
      </c>
      <c r="B34">
        <v>7</v>
      </c>
      <c r="C34">
        <v>25.1</v>
      </c>
    </row>
    <row r="35" spans="1:3" x14ac:dyDescent="0.2">
      <c r="A35" t="s">
        <v>45</v>
      </c>
      <c r="B35">
        <v>8</v>
      </c>
      <c r="C35">
        <v>25.1</v>
      </c>
    </row>
    <row r="36" spans="1:3" x14ac:dyDescent="0.2">
      <c r="A36" t="s">
        <v>46</v>
      </c>
      <c r="B36">
        <v>1</v>
      </c>
      <c r="C36">
        <v>37.1</v>
      </c>
    </row>
    <row r="37" spans="1:3" x14ac:dyDescent="0.2">
      <c r="A37" t="s">
        <v>46</v>
      </c>
      <c r="B37">
        <v>2</v>
      </c>
      <c r="C37">
        <v>37.1</v>
      </c>
    </row>
    <row r="38" spans="1:3" x14ac:dyDescent="0.2">
      <c r="A38" t="s">
        <v>46</v>
      </c>
      <c r="B38">
        <v>3</v>
      </c>
      <c r="C38">
        <v>35.9</v>
      </c>
    </row>
    <row r="39" spans="1:3" x14ac:dyDescent="0.2">
      <c r="A39" t="s">
        <v>46</v>
      </c>
      <c r="B39">
        <v>4</v>
      </c>
      <c r="C39">
        <v>35.9</v>
      </c>
    </row>
    <row r="40" spans="1:3" x14ac:dyDescent="0.2">
      <c r="A40" t="s">
        <v>46</v>
      </c>
      <c r="B40">
        <v>5</v>
      </c>
      <c r="C40">
        <v>35.9</v>
      </c>
    </row>
    <row r="41" spans="1:3" x14ac:dyDescent="0.2">
      <c r="A41" t="s">
        <v>46</v>
      </c>
      <c r="B41">
        <v>6</v>
      </c>
      <c r="C41">
        <v>33.700000000000003</v>
      </c>
    </row>
    <row r="42" spans="1:3" x14ac:dyDescent="0.2">
      <c r="A42" t="s">
        <v>46</v>
      </c>
      <c r="B42">
        <v>7</v>
      </c>
      <c r="C42">
        <v>33.700000000000003</v>
      </c>
    </row>
    <row r="43" spans="1:3" x14ac:dyDescent="0.2">
      <c r="A43" t="s">
        <v>46</v>
      </c>
      <c r="B43">
        <v>8</v>
      </c>
      <c r="C43">
        <v>33.700000000000003</v>
      </c>
    </row>
    <row r="44" spans="1:3" x14ac:dyDescent="0.2">
      <c r="A44" t="s">
        <v>69</v>
      </c>
      <c r="B44">
        <v>1</v>
      </c>
      <c r="C44">
        <f>244/15</f>
        <v>16.266666666666666</v>
      </c>
    </row>
    <row r="45" spans="1:3" x14ac:dyDescent="0.2">
      <c r="A45" t="s">
        <v>69</v>
      </c>
      <c r="B45">
        <v>2</v>
      </c>
      <c r="C45">
        <f>244/15</f>
        <v>16.266666666666666</v>
      </c>
    </row>
    <row r="46" spans="1:3" x14ac:dyDescent="0.2">
      <c r="A46" t="s">
        <v>69</v>
      </c>
      <c r="B46">
        <v>3</v>
      </c>
      <c r="C46">
        <f>236/15</f>
        <v>15.733333333333333</v>
      </c>
    </row>
    <row r="47" spans="1:3" x14ac:dyDescent="0.2">
      <c r="A47" t="s">
        <v>69</v>
      </c>
      <c r="B47">
        <v>4</v>
      </c>
      <c r="C47">
        <f t="shared" ref="C47:C48" si="0">236/15</f>
        <v>15.733333333333333</v>
      </c>
    </row>
    <row r="48" spans="1:3" x14ac:dyDescent="0.2">
      <c r="A48" t="s">
        <v>69</v>
      </c>
      <c r="B48">
        <v>5</v>
      </c>
      <c r="C48">
        <f t="shared" si="0"/>
        <v>15.733333333333333</v>
      </c>
    </row>
    <row r="49" spans="1:3" x14ac:dyDescent="0.2">
      <c r="A49" t="s">
        <v>69</v>
      </c>
      <c r="B49">
        <v>6</v>
      </c>
      <c r="C49">
        <f>214/15</f>
        <v>14.266666666666667</v>
      </c>
    </row>
    <row r="50" spans="1:3" x14ac:dyDescent="0.2">
      <c r="A50" t="s">
        <v>69</v>
      </c>
      <c r="B50">
        <v>7</v>
      </c>
      <c r="C50">
        <f t="shared" ref="C50:C51" si="1">214/15</f>
        <v>14.266666666666667</v>
      </c>
    </row>
    <row r="51" spans="1:3" x14ac:dyDescent="0.2">
      <c r="A51" t="s">
        <v>69</v>
      </c>
      <c r="B51">
        <v>8</v>
      </c>
      <c r="C51">
        <f t="shared" si="1"/>
        <v>14.266666666666667</v>
      </c>
    </row>
    <row r="52" spans="1:3" x14ac:dyDescent="0.2">
      <c r="A52" t="s">
        <v>68</v>
      </c>
      <c r="B52">
        <v>1</v>
      </c>
      <c r="C52">
        <f>205/10</f>
        <v>20.5</v>
      </c>
    </row>
    <row r="53" spans="1:3" x14ac:dyDescent="0.2">
      <c r="A53" t="s">
        <v>68</v>
      </c>
      <c r="B53">
        <v>2</v>
      </c>
      <c r="C53">
        <f>205/10</f>
        <v>20.5</v>
      </c>
    </row>
    <row r="54" spans="1:3" x14ac:dyDescent="0.2">
      <c r="A54" t="s">
        <v>68</v>
      </c>
      <c r="B54">
        <v>3</v>
      </c>
      <c r="C54">
        <f>199/10</f>
        <v>19.899999999999999</v>
      </c>
    </row>
    <row r="55" spans="1:3" x14ac:dyDescent="0.2">
      <c r="A55" t="s">
        <v>68</v>
      </c>
      <c r="B55">
        <v>4</v>
      </c>
      <c r="C55">
        <f t="shared" ref="C55:C56" si="2">199/10</f>
        <v>19.899999999999999</v>
      </c>
    </row>
    <row r="56" spans="1:3" x14ac:dyDescent="0.2">
      <c r="A56" t="s">
        <v>68</v>
      </c>
      <c r="B56">
        <v>5</v>
      </c>
      <c r="C56">
        <f t="shared" si="2"/>
        <v>19.899999999999999</v>
      </c>
    </row>
    <row r="57" spans="1:3" x14ac:dyDescent="0.2">
      <c r="A57" t="s">
        <v>68</v>
      </c>
      <c r="B57">
        <v>6</v>
      </c>
      <c r="C57">
        <f>181/10</f>
        <v>18.100000000000001</v>
      </c>
    </row>
    <row r="58" spans="1:3" x14ac:dyDescent="0.2">
      <c r="A58" t="s">
        <v>68</v>
      </c>
      <c r="B58">
        <v>7</v>
      </c>
      <c r="C58">
        <f t="shared" ref="C58:C59" si="3">181/10</f>
        <v>18.100000000000001</v>
      </c>
    </row>
    <row r="59" spans="1:3" x14ac:dyDescent="0.2">
      <c r="A59" t="s">
        <v>68</v>
      </c>
      <c r="B59">
        <v>8</v>
      </c>
      <c r="C59">
        <f t="shared" si="3"/>
        <v>18.100000000000001</v>
      </c>
    </row>
    <row r="60" spans="1:3" x14ac:dyDescent="0.2">
      <c r="A60" t="s">
        <v>72</v>
      </c>
      <c r="B60">
        <v>1</v>
      </c>
      <c r="C60">
        <v>29.1</v>
      </c>
    </row>
    <row r="61" spans="1:3" x14ac:dyDescent="0.2">
      <c r="A61" t="s">
        <v>72</v>
      </c>
      <c r="B61">
        <v>2</v>
      </c>
      <c r="C61">
        <v>29.1</v>
      </c>
    </row>
    <row r="62" spans="1:3" x14ac:dyDescent="0.2">
      <c r="A62" t="s">
        <v>72</v>
      </c>
      <c r="B62">
        <v>3</v>
      </c>
      <c r="C62">
        <v>23.1</v>
      </c>
    </row>
    <row r="63" spans="1:3" x14ac:dyDescent="0.2">
      <c r="A63" t="s">
        <v>72</v>
      </c>
      <c r="B63">
        <v>4</v>
      </c>
      <c r="C63">
        <v>23.1</v>
      </c>
    </row>
    <row r="64" spans="1:3" x14ac:dyDescent="0.2">
      <c r="A64" t="s">
        <v>72</v>
      </c>
      <c r="B64">
        <v>5</v>
      </c>
      <c r="C64">
        <v>23.1</v>
      </c>
    </row>
    <row r="65" spans="1:3" x14ac:dyDescent="0.2">
      <c r="A65" t="s">
        <v>72</v>
      </c>
      <c r="B65">
        <v>6</v>
      </c>
      <c r="C65">
        <v>21.1</v>
      </c>
    </row>
    <row r="66" spans="1:3" x14ac:dyDescent="0.2">
      <c r="A66" t="s">
        <v>72</v>
      </c>
      <c r="B66">
        <v>7</v>
      </c>
      <c r="C66">
        <v>21.1</v>
      </c>
    </row>
    <row r="67" spans="1:3" x14ac:dyDescent="0.2">
      <c r="A67" t="s">
        <v>72</v>
      </c>
      <c r="B67">
        <v>8</v>
      </c>
      <c r="C67">
        <v>21.1</v>
      </c>
    </row>
    <row r="68" spans="1:3" x14ac:dyDescent="0.2">
      <c r="A68" t="s">
        <v>91</v>
      </c>
      <c r="B68">
        <v>1</v>
      </c>
      <c r="C68">
        <f>C20</f>
        <v>1.95</v>
      </c>
    </row>
    <row r="69" spans="1:3" x14ac:dyDescent="0.2">
      <c r="A69" t="s">
        <v>91</v>
      </c>
      <c r="B69">
        <v>2</v>
      </c>
      <c r="C69">
        <f t="shared" ref="C69:C75" si="4">C21</f>
        <v>1.95</v>
      </c>
    </row>
    <row r="70" spans="1:3" x14ac:dyDescent="0.2">
      <c r="A70" t="s">
        <v>91</v>
      </c>
      <c r="B70">
        <v>3</v>
      </c>
      <c r="C70">
        <f t="shared" si="4"/>
        <v>1.9</v>
      </c>
    </row>
    <row r="71" spans="1:3" x14ac:dyDescent="0.2">
      <c r="A71" t="s">
        <v>91</v>
      </c>
      <c r="B71">
        <v>4</v>
      </c>
      <c r="C71">
        <f t="shared" si="4"/>
        <v>1.9</v>
      </c>
    </row>
    <row r="72" spans="1:3" x14ac:dyDescent="0.2">
      <c r="A72" t="s">
        <v>91</v>
      </c>
      <c r="B72">
        <v>5</v>
      </c>
      <c r="C72">
        <f t="shared" si="4"/>
        <v>1.9</v>
      </c>
    </row>
    <row r="73" spans="1:3" x14ac:dyDescent="0.2">
      <c r="A73" t="s">
        <v>91</v>
      </c>
      <c r="B73">
        <v>6</v>
      </c>
      <c r="C73">
        <f t="shared" si="4"/>
        <v>1.7</v>
      </c>
    </row>
    <row r="74" spans="1:3" x14ac:dyDescent="0.2">
      <c r="A74" t="s">
        <v>91</v>
      </c>
      <c r="B74">
        <v>7</v>
      </c>
      <c r="C74">
        <f t="shared" si="4"/>
        <v>1.7</v>
      </c>
    </row>
    <row r="75" spans="1:3" x14ac:dyDescent="0.2">
      <c r="A75" t="s">
        <v>91</v>
      </c>
      <c r="B75">
        <v>8</v>
      </c>
      <c r="C75">
        <f t="shared" si="4"/>
        <v>1.7</v>
      </c>
    </row>
    <row r="76" spans="1:3" x14ac:dyDescent="0.2">
      <c r="A76" t="s">
        <v>92</v>
      </c>
      <c r="B76">
        <v>1</v>
      </c>
      <c r="C76">
        <f>C52</f>
        <v>20.5</v>
      </c>
    </row>
    <row r="77" spans="1:3" x14ac:dyDescent="0.2">
      <c r="A77" t="s">
        <v>92</v>
      </c>
      <c r="B77">
        <v>2</v>
      </c>
      <c r="C77">
        <f t="shared" ref="C77:C83" si="5">C53</f>
        <v>20.5</v>
      </c>
    </row>
    <row r="78" spans="1:3" x14ac:dyDescent="0.2">
      <c r="A78" t="s">
        <v>92</v>
      </c>
      <c r="B78">
        <v>3</v>
      </c>
      <c r="C78">
        <f t="shared" si="5"/>
        <v>19.899999999999999</v>
      </c>
    </row>
    <row r="79" spans="1:3" x14ac:dyDescent="0.2">
      <c r="A79" t="s">
        <v>92</v>
      </c>
      <c r="B79">
        <v>4</v>
      </c>
      <c r="C79">
        <f t="shared" si="5"/>
        <v>19.899999999999999</v>
      </c>
    </row>
    <row r="80" spans="1:3" x14ac:dyDescent="0.2">
      <c r="A80" t="s">
        <v>92</v>
      </c>
      <c r="B80">
        <v>5</v>
      </c>
      <c r="C80">
        <f t="shared" si="5"/>
        <v>19.899999999999999</v>
      </c>
    </row>
    <row r="81" spans="1:3" x14ac:dyDescent="0.2">
      <c r="A81" t="s">
        <v>92</v>
      </c>
      <c r="B81">
        <v>6</v>
      </c>
      <c r="C81">
        <f t="shared" si="5"/>
        <v>18.100000000000001</v>
      </c>
    </row>
    <row r="82" spans="1:3" x14ac:dyDescent="0.2">
      <c r="A82" t="s">
        <v>92</v>
      </c>
      <c r="B82">
        <v>7</v>
      </c>
      <c r="C82">
        <f t="shared" si="5"/>
        <v>18.100000000000001</v>
      </c>
    </row>
    <row r="83" spans="1:3" x14ac:dyDescent="0.2">
      <c r="A83" t="s">
        <v>92</v>
      </c>
      <c r="B83">
        <v>8</v>
      </c>
      <c r="C83">
        <f t="shared" si="5"/>
        <v>18.100000000000001</v>
      </c>
    </row>
    <row r="84" spans="1:3" x14ac:dyDescent="0.2">
      <c r="A84" t="s">
        <v>79</v>
      </c>
      <c r="B84">
        <v>1</v>
      </c>
      <c r="C84">
        <f>182/10^3</f>
        <v>0.182</v>
      </c>
    </row>
    <row r="85" spans="1:3" x14ac:dyDescent="0.2">
      <c r="A85" t="s">
        <v>79</v>
      </c>
      <c r="B85">
        <v>2</v>
      </c>
      <c r="C85">
        <f t="shared" ref="C85:C99" si="6">182/10^3</f>
        <v>0.182</v>
      </c>
    </row>
    <row r="86" spans="1:3" x14ac:dyDescent="0.2">
      <c r="A86" t="s">
        <v>79</v>
      </c>
      <c r="B86">
        <v>3</v>
      </c>
      <c r="C86">
        <f t="shared" si="6"/>
        <v>0.182</v>
      </c>
    </row>
    <row r="87" spans="1:3" x14ac:dyDescent="0.2">
      <c r="A87" t="s">
        <v>79</v>
      </c>
      <c r="B87">
        <v>4</v>
      </c>
      <c r="C87">
        <f t="shared" si="6"/>
        <v>0.182</v>
      </c>
    </row>
    <row r="88" spans="1:3" x14ac:dyDescent="0.2">
      <c r="A88" t="s">
        <v>79</v>
      </c>
      <c r="B88">
        <v>5</v>
      </c>
      <c r="C88">
        <f t="shared" si="6"/>
        <v>0.182</v>
      </c>
    </row>
    <row r="89" spans="1:3" x14ac:dyDescent="0.2">
      <c r="A89" t="s">
        <v>79</v>
      </c>
      <c r="B89">
        <v>6</v>
      </c>
      <c r="C89">
        <f t="shared" si="6"/>
        <v>0.182</v>
      </c>
    </row>
    <row r="90" spans="1:3" x14ac:dyDescent="0.2">
      <c r="A90" t="s">
        <v>79</v>
      </c>
      <c r="B90">
        <v>7</v>
      </c>
      <c r="C90">
        <f t="shared" si="6"/>
        <v>0.182</v>
      </c>
    </row>
    <row r="91" spans="1:3" x14ac:dyDescent="0.2">
      <c r="A91" t="s">
        <v>79</v>
      </c>
      <c r="B91">
        <v>8</v>
      </c>
      <c r="C91">
        <f t="shared" si="6"/>
        <v>0.182</v>
      </c>
    </row>
    <row r="92" spans="1:3" x14ac:dyDescent="0.2">
      <c r="A92" t="s">
        <v>93</v>
      </c>
      <c r="B92">
        <v>1</v>
      </c>
      <c r="C92">
        <f t="shared" si="6"/>
        <v>0.182</v>
      </c>
    </row>
    <row r="93" spans="1:3" x14ac:dyDescent="0.2">
      <c r="A93" t="s">
        <v>93</v>
      </c>
      <c r="B93">
        <v>2</v>
      </c>
      <c r="C93">
        <f t="shared" si="6"/>
        <v>0.182</v>
      </c>
    </row>
    <row r="94" spans="1:3" x14ac:dyDescent="0.2">
      <c r="A94" t="s">
        <v>93</v>
      </c>
      <c r="B94">
        <v>3</v>
      </c>
      <c r="C94">
        <f t="shared" si="6"/>
        <v>0.182</v>
      </c>
    </row>
    <row r="95" spans="1:3" x14ac:dyDescent="0.2">
      <c r="A95" t="s">
        <v>93</v>
      </c>
      <c r="B95">
        <v>4</v>
      </c>
      <c r="C95">
        <f t="shared" si="6"/>
        <v>0.182</v>
      </c>
    </row>
    <row r="96" spans="1:3" x14ac:dyDescent="0.2">
      <c r="A96" t="s">
        <v>93</v>
      </c>
      <c r="B96">
        <v>5</v>
      </c>
      <c r="C96">
        <f t="shared" si="6"/>
        <v>0.182</v>
      </c>
    </row>
    <row r="97" spans="1:3" x14ac:dyDescent="0.2">
      <c r="A97" t="s">
        <v>93</v>
      </c>
      <c r="B97">
        <v>6</v>
      </c>
      <c r="C97">
        <f t="shared" si="6"/>
        <v>0.182</v>
      </c>
    </row>
    <row r="98" spans="1:3" x14ac:dyDescent="0.2">
      <c r="A98" t="s">
        <v>93</v>
      </c>
      <c r="B98">
        <v>7</v>
      </c>
      <c r="C98">
        <f t="shared" si="6"/>
        <v>0.182</v>
      </c>
    </row>
    <row r="99" spans="1:3" x14ac:dyDescent="0.2">
      <c r="A99" t="s">
        <v>93</v>
      </c>
      <c r="B99">
        <v>8</v>
      </c>
      <c r="C99">
        <f t="shared" si="6"/>
        <v>0.182</v>
      </c>
    </row>
  </sheetData>
  <autoFilter ref="A1:C227" xr:uid="{1E2D1989-654C-4808-9318-DD8832D8C1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B15"/>
  <sheetViews>
    <sheetView workbookViewId="0">
      <selection activeCell="B14" sqref="B14:B15"/>
    </sheetView>
  </sheetViews>
  <sheetFormatPr baseColWidth="10" defaultRowHeight="15" x14ac:dyDescent="0.2"/>
  <cols>
    <col min="1" max="1" width="18.1640625" bestFit="1" customWidth="1"/>
    <col min="2" max="2" width="38.33203125" bestFit="1" customWidth="1"/>
  </cols>
  <sheetData>
    <row r="1" spans="1:2" x14ac:dyDescent="0.2">
      <c r="A1" t="s">
        <v>34</v>
      </c>
    </row>
    <row r="2" spans="1:2" x14ac:dyDescent="0.2">
      <c r="A2" t="s">
        <v>25</v>
      </c>
    </row>
    <row r="3" spans="1:2" x14ac:dyDescent="0.2">
      <c r="A3" t="s">
        <v>1</v>
      </c>
      <c r="B3" t="s">
        <v>38</v>
      </c>
    </row>
    <row r="4" spans="1:2" x14ac:dyDescent="0.2">
      <c r="A4" t="s">
        <v>35</v>
      </c>
      <c r="B4">
        <v>5.9</v>
      </c>
    </row>
    <row r="5" spans="1:2" x14ac:dyDescent="0.2">
      <c r="A5" t="s">
        <v>41</v>
      </c>
      <c r="B5">
        <v>8.4</v>
      </c>
    </row>
    <row r="6" spans="1:2" x14ac:dyDescent="0.2">
      <c r="A6" t="s">
        <v>44</v>
      </c>
      <c r="B6">
        <v>1</v>
      </c>
    </row>
    <row r="7" spans="1:2" x14ac:dyDescent="0.2">
      <c r="A7" t="s">
        <v>45</v>
      </c>
      <c r="B7">
        <v>1.1000000000000001</v>
      </c>
    </row>
    <row r="8" spans="1:2" x14ac:dyDescent="0.2">
      <c r="A8" t="s">
        <v>46</v>
      </c>
      <c r="B8">
        <v>3.4</v>
      </c>
    </row>
    <row r="9" spans="1:2" x14ac:dyDescent="0.2">
      <c r="A9" t="s">
        <v>69</v>
      </c>
      <c r="B9">
        <v>0</v>
      </c>
    </row>
    <row r="10" spans="1:2" x14ac:dyDescent="0.2">
      <c r="A10" t="s">
        <v>68</v>
      </c>
      <c r="B10">
        <v>0</v>
      </c>
    </row>
    <row r="11" spans="1:2" x14ac:dyDescent="0.2">
      <c r="A11" t="s">
        <v>72</v>
      </c>
      <c r="B11">
        <v>8.4</v>
      </c>
    </row>
    <row r="12" spans="1:2" x14ac:dyDescent="0.2">
      <c r="A12" t="s">
        <v>91</v>
      </c>
      <c r="B12">
        <f>B6</f>
        <v>1</v>
      </c>
    </row>
    <row r="13" spans="1:2" x14ac:dyDescent="0.2">
      <c r="A13" t="s">
        <v>92</v>
      </c>
      <c r="B13">
        <f>B10</f>
        <v>0</v>
      </c>
    </row>
    <row r="14" spans="1:2" x14ac:dyDescent="0.2">
      <c r="A14" t="s">
        <v>79</v>
      </c>
      <c r="B14">
        <v>0.28000000000000003</v>
      </c>
    </row>
    <row r="15" spans="1:2" x14ac:dyDescent="0.2">
      <c r="A15" t="s">
        <v>93</v>
      </c>
      <c r="B15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67"/>
  <sheetViews>
    <sheetView topLeftCell="A27" workbookViewId="0">
      <selection activeCell="A68" sqref="A68"/>
    </sheetView>
  </sheetViews>
  <sheetFormatPr baseColWidth="10" defaultColWidth="10.6640625" defaultRowHeight="15" x14ac:dyDescent="0.2"/>
  <cols>
    <col min="1" max="1" width="18.1640625" bestFit="1" customWidth="1"/>
    <col min="2" max="2" width="5.83203125" bestFit="1" customWidth="1"/>
    <col min="3" max="3" width="30.33203125" bestFit="1" customWidth="1"/>
  </cols>
  <sheetData>
    <row r="1" spans="1:3" x14ac:dyDescent="0.2">
      <c r="A1" t="s">
        <v>34</v>
      </c>
    </row>
    <row r="2" spans="1:3" x14ac:dyDescent="0.2">
      <c r="A2" t="s">
        <v>26</v>
      </c>
    </row>
    <row r="3" spans="1:3" x14ac:dyDescent="0.2">
      <c r="A3" t="s">
        <v>1</v>
      </c>
      <c r="B3" t="s">
        <v>0</v>
      </c>
      <c r="C3" t="s">
        <v>17</v>
      </c>
    </row>
    <row r="4" spans="1:3" x14ac:dyDescent="0.2">
      <c r="A4" t="s">
        <v>35</v>
      </c>
      <c r="B4">
        <v>1</v>
      </c>
      <c r="C4">
        <v>0</v>
      </c>
    </row>
    <row r="5" spans="1:3" x14ac:dyDescent="0.2">
      <c r="A5" t="s">
        <v>35</v>
      </c>
      <c r="B5">
        <v>2</v>
      </c>
      <c r="C5">
        <v>0</v>
      </c>
    </row>
    <row r="6" spans="1:3" x14ac:dyDescent="0.2">
      <c r="A6" t="s">
        <v>35</v>
      </c>
      <c r="B6">
        <v>3</v>
      </c>
      <c r="C6">
        <v>0</v>
      </c>
    </row>
    <row r="7" spans="1:3" x14ac:dyDescent="0.2">
      <c r="A7" t="s">
        <v>35</v>
      </c>
      <c r="B7">
        <v>4</v>
      </c>
      <c r="C7">
        <v>0</v>
      </c>
    </row>
    <row r="8" spans="1:3" x14ac:dyDescent="0.2">
      <c r="A8" t="s">
        <v>35</v>
      </c>
      <c r="B8">
        <v>5</v>
      </c>
      <c r="C8">
        <v>0</v>
      </c>
    </row>
    <row r="9" spans="1:3" x14ac:dyDescent="0.2">
      <c r="A9" t="s">
        <v>35</v>
      </c>
      <c r="B9">
        <v>6</v>
      </c>
      <c r="C9">
        <v>0</v>
      </c>
    </row>
    <row r="10" spans="1:3" x14ac:dyDescent="0.2">
      <c r="A10" t="s">
        <v>35</v>
      </c>
      <c r="B10">
        <v>7</v>
      </c>
      <c r="C10">
        <v>0</v>
      </c>
    </row>
    <row r="11" spans="1:3" x14ac:dyDescent="0.2">
      <c r="A11" t="s">
        <v>35</v>
      </c>
      <c r="B11">
        <v>8</v>
      </c>
      <c r="C11">
        <v>0</v>
      </c>
    </row>
    <row r="12" spans="1:3" x14ac:dyDescent="0.2">
      <c r="A12" t="s">
        <v>41</v>
      </c>
      <c r="B12">
        <v>1</v>
      </c>
      <c r="C12">
        <v>0</v>
      </c>
    </row>
    <row r="13" spans="1:3" x14ac:dyDescent="0.2">
      <c r="A13" t="s">
        <v>41</v>
      </c>
      <c r="B13">
        <v>2</v>
      </c>
      <c r="C13">
        <v>0</v>
      </c>
    </row>
    <row r="14" spans="1:3" x14ac:dyDescent="0.2">
      <c r="A14" t="s">
        <v>41</v>
      </c>
      <c r="B14">
        <v>3</v>
      </c>
      <c r="C14">
        <v>0</v>
      </c>
    </row>
    <row r="15" spans="1:3" x14ac:dyDescent="0.2">
      <c r="A15" t="s">
        <v>41</v>
      </c>
      <c r="B15">
        <v>4</v>
      </c>
      <c r="C15">
        <v>0</v>
      </c>
    </row>
    <row r="16" spans="1:3" x14ac:dyDescent="0.2">
      <c r="A16" t="s">
        <v>41</v>
      </c>
      <c r="B16">
        <v>5</v>
      </c>
      <c r="C16">
        <v>0</v>
      </c>
    </row>
    <row r="17" spans="1:3" x14ac:dyDescent="0.2">
      <c r="A17" t="s">
        <v>41</v>
      </c>
      <c r="B17">
        <v>6</v>
      </c>
      <c r="C17">
        <v>0</v>
      </c>
    </row>
    <row r="18" spans="1:3" x14ac:dyDescent="0.2">
      <c r="A18" t="s">
        <v>41</v>
      </c>
      <c r="B18">
        <v>7</v>
      </c>
      <c r="C18">
        <v>0</v>
      </c>
    </row>
    <row r="19" spans="1:3" x14ac:dyDescent="0.2">
      <c r="A19" t="s">
        <v>41</v>
      </c>
      <c r="B19">
        <v>8</v>
      </c>
      <c r="C19">
        <v>0</v>
      </c>
    </row>
    <row r="20" spans="1:3" x14ac:dyDescent="0.2">
      <c r="A20" t="s">
        <v>44</v>
      </c>
      <c r="B20">
        <v>1</v>
      </c>
      <c r="C20">
        <v>8.0455904252016524</v>
      </c>
    </row>
    <row r="21" spans="1:3" x14ac:dyDescent="0.2">
      <c r="A21" t="s">
        <v>44</v>
      </c>
      <c r="B21">
        <v>2</v>
      </c>
      <c r="C21">
        <v>8.7045482099218034</v>
      </c>
    </row>
    <row r="22" spans="1:3" x14ac:dyDescent="0.2">
      <c r="A22" t="s">
        <v>44</v>
      </c>
      <c r="B22">
        <v>3</v>
      </c>
      <c r="C22">
        <v>9.4661940765841024</v>
      </c>
    </row>
    <row r="23" spans="1:3" x14ac:dyDescent="0.2">
      <c r="A23" t="s">
        <v>44</v>
      </c>
      <c r="B23">
        <v>4</v>
      </c>
      <c r="C23">
        <v>10.110006791865812</v>
      </c>
    </row>
    <row r="24" spans="1:3" x14ac:dyDescent="0.2">
      <c r="A24" t="s">
        <v>44</v>
      </c>
      <c r="B24">
        <v>5</v>
      </c>
      <c r="C24">
        <v>10.450929406186267</v>
      </c>
    </row>
    <row r="25" spans="1:3" x14ac:dyDescent="0.2">
      <c r="A25" t="s">
        <v>44</v>
      </c>
      <c r="B25">
        <v>6</v>
      </c>
      <c r="C25">
        <v>10.665160348292561</v>
      </c>
    </row>
    <row r="26" spans="1:3" x14ac:dyDescent="0.2">
      <c r="A26" t="s">
        <v>44</v>
      </c>
      <c r="B26">
        <v>7</v>
      </c>
      <c r="C26">
        <v>10.829622511919441</v>
      </c>
    </row>
    <row r="27" spans="1:3" x14ac:dyDescent="0.2">
      <c r="A27" t="s">
        <v>44</v>
      </c>
      <c r="B27">
        <v>8</v>
      </c>
      <c r="C27">
        <v>10.829622511919441</v>
      </c>
    </row>
    <row r="28" spans="1:3" x14ac:dyDescent="0.2">
      <c r="A28" t="s">
        <v>45</v>
      </c>
      <c r="B28">
        <v>1</v>
      </c>
      <c r="C28">
        <v>8.2280000000000015</v>
      </c>
    </row>
    <row r="29" spans="1:3" x14ac:dyDescent="0.2">
      <c r="A29" t="s">
        <v>45</v>
      </c>
      <c r="B29">
        <v>2</v>
      </c>
      <c r="C29">
        <v>9.0508000000000024</v>
      </c>
    </row>
    <row r="30" spans="1:3" x14ac:dyDescent="0.2">
      <c r="A30" t="s">
        <v>45</v>
      </c>
      <c r="B30">
        <v>3</v>
      </c>
      <c r="C30">
        <v>9.9558800000000041</v>
      </c>
    </row>
    <row r="31" spans="1:3" x14ac:dyDescent="0.2">
      <c r="A31" t="s">
        <v>45</v>
      </c>
      <c r="B31">
        <v>4</v>
      </c>
      <c r="C31">
        <v>10.951468000000006</v>
      </c>
    </row>
    <row r="32" spans="1:3" x14ac:dyDescent="0.2">
      <c r="A32" t="s">
        <v>45</v>
      </c>
      <c r="B32">
        <v>5</v>
      </c>
      <c r="C32">
        <v>12.046614800000008</v>
      </c>
    </row>
    <row r="33" spans="1:3" x14ac:dyDescent="0.2">
      <c r="A33" t="s">
        <v>45</v>
      </c>
      <c r="B33">
        <v>6</v>
      </c>
      <c r="C33">
        <v>13.25127628000001</v>
      </c>
    </row>
    <row r="34" spans="1:3" x14ac:dyDescent="0.2">
      <c r="A34" t="s">
        <v>45</v>
      </c>
      <c r="B34">
        <v>7</v>
      </c>
      <c r="C34">
        <v>14.576403908000012</v>
      </c>
    </row>
    <row r="35" spans="1:3" x14ac:dyDescent="0.2">
      <c r="A35" t="s">
        <v>45</v>
      </c>
      <c r="B35">
        <v>8</v>
      </c>
      <c r="C35">
        <v>14.576403908000012</v>
      </c>
    </row>
    <row r="36" spans="1:3" x14ac:dyDescent="0.2">
      <c r="A36" t="s">
        <v>46</v>
      </c>
      <c r="B36">
        <v>1</v>
      </c>
      <c r="C36">
        <v>8.2280000000000015</v>
      </c>
    </row>
    <row r="37" spans="1:3" x14ac:dyDescent="0.2">
      <c r="A37" t="s">
        <v>46</v>
      </c>
      <c r="B37">
        <v>2</v>
      </c>
      <c r="C37">
        <v>9.0508000000000024</v>
      </c>
    </row>
    <row r="38" spans="1:3" x14ac:dyDescent="0.2">
      <c r="A38" t="s">
        <v>46</v>
      </c>
      <c r="B38">
        <v>3</v>
      </c>
      <c r="C38">
        <v>9.9558800000000041</v>
      </c>
    </row>
    <row r="39" spans="1:3" x14ac:dyDescent="0.2">
      <c r="A39" t="s">
        <v>46</v>
      </c>
      <c r="B39">
        <v>4</v>
      </c>
      <c r="C39">
        <v>10.951468000000006</v>
      </c>
    </row>
    <row r="40" spans="1:3" x14ac:dyDescent="0.2">
      <c r="A40" t="s">
        <v>46</v>
      </c>
      <c r="B40">
        <v>5</v>
      </c>
      <c r="C40">
        <v>12.046614800000008</v>
      </c>
    </row>
    <row r="41" spans="1:3" x14ac:dyDescent="0.2">
      <c r="A41" t="s">
        <v>46</v>
      </c>
      <c r="B41">
        <v>6</v>
      </c>
      <c r="C41">
        <v>13.25127628000001</v>
      </c>
    </row>
    <row r="42" spans="1:3" x14ac:dyDescent="0.2">
      <c r="A42" t="s">
        <v>46</v>
      </c>
      <c r="B42">
        <v>7</v>
      </c>
      <c r="C42">
        <v>14.576403908000012</v>
      </c>
    </row>
    <row r="43" spans="1:3" x14ac:dyDescent="0.2">
      <c r="A43" t="s">
        <v>46</v>
      </c>
      <c r="B43">
        <v>8</v>
      </c>
      <c r="C43">
        <v>14.576403908000012</v>
      </c>
    </row>
    <row r="44" spans="1:3" x14ac:dyDescent="0.2">
      <c r="A44" t="s">
        <v>69</v>
      </c>
      <c r="B44">
        <v>1</v>
      </c>
      <c r="C44">
        <v>12.5</v>
      </c>
    </row>
    <row r="45" spans="1:3" x14ac:dyDescent="0.2">
      <c r="A45" t="s">
        <v>69</v>
      </c>
      <c r="B45">
        <v>2</v>
      </c>
      <c r="C45">
        <v>14.2</v>
      </c>
    </row>
    <row r="46" spans="1:3" x14ac:dyDescent="0.2">
      <c r="A46" t="s">
        <v>69</v>
      </c>
      <c r="B46">
        <v>3</v>
      </c>
      <c r="C46">
        <v>15.6</v>
      </c>
    </row>
    <row r="47" spans="1:3" x14ac:dyDescent="0.2">
      <c r="A47" t="s">
        <v>69</v>
      </c>
      <c r="B47">
        <v>4</v>
      </c>
      <c r="C47">
        <v>16.3</v>
      </c>
    </row>
    <row r="48" spans="1:3" x14ac:dyDescent="0.2">
      <c r="A48" t="s">
        <v>69</v>
      </c>
      <c r="B48">
        <v>5</v>
      </c>
      <c r="C48">
        <v>17.3</v>
      </c>
    </row>
    <row r="49" spans="1:3" x14ac:dyDescent="0.2">
      <c r="A49" t="s">
        <v>69</v>
      </c>
      <c r="B49">
        <v>6</v>
      </c>
      <c r="C49">
        <v>17.7</v>
      </c>
    </row>
    <row r="50" spans="1:3" x14ac:dyDescent="0.2">
      <c r="A50" t="s">
        <v>69</v>
      </c>
      <c r="B50">
        <v>7</v>
      </c>
      <c r="C50">
        <v>18.100000000000001</v>
      </c>
    </row>
    <row r="51" spans="1:3" x14ac:dyDescent="0.2">
      <c r="A51" t="s">
        <v>69</v>
      </c>
      <c r="B51">
        <v>8</v>
      </c>
      <c r="C51">
        <v>18.100000000000001</v>
      </c>
    </row>
    <row r="52" spans="1:3" x14ac:dyDescent="0.2">
      <c r="A52" t="s">
        <v>68</v>
      </c>
      <c r="B52">
        <v>1</v>
      </c>
      <c r="C52">
        <v>8.0455904252016524</v>
      </c>
    </row>
    <row r="53" spans="1:3" x14ac:dyDescent="0.2">
      <c r="A53" t="s">
        <v>68</v>
      </c>
      <c r="B53">
        <v>2</v>
      </c>
      <c r="C53">
        <v>8.7045482099218034</v>
      </c>
    </row>
    <row r="54" spans="1:3" x14ac:dyDescent="0.2">
      <c r="A54" t="s">
        <v>68</v>
      </c>
      <c r="B54">
        <v>3</v>
      </c>
      <c r="C54">
        <v>9.4661940765841024</v>
      </c>
    </row>
    <row r="55" spans="1:3" x14ac:dyDescent="0.2">
      <c r="A55" t="s">
        <v>68</v>
      </c>
      <c r="B55">
        <v>4</v>
      </c>
      <c r="C55">
        <v>10.110006791865812</v>
      </c>
    </row>
    <row r="56" spans="1:3" x14ac:dyDescent="0.2">
      <c r="A56" t="s">
        <v>68</v>
      </c>
      <c r="B56">
        <v>5</v>
      </c>
      <c r="C56">
        <v>10.450929406186267</v>
      </c>
    </row>
    <row r="57" spans="1:3" x14ac:dyDescent="0.2">
      <c r="A57" t="s">
        <v>68</v>
      </c>
      <c r="B57">
        <v>6</v>
      </c>
      <c r="C57">
        <v>10.665160348292561</v>
      </c>
    </row>
    <row r="58" spans="1:3" x14ac:dyDescent="0.2">
      <c r="A58" t="s">
        <v>68</v>
      </c>
      <c r="B58">
        <v>7</v>
      </c>
      <c r="C58">
        <v>10.829622511919441</v>
      </c>
    </row>
    <row r="59" spans="1:3" x14ac:dyDescent="0.2">
      <c r="A59" t="s">
        <v>68</v>
      </c>
      <c r="B59">
        <v>8</v>
      </c>
      <c r="C59">
        <v>10.829622511919441</v>
      </c>
    </row>
    <row r="60" spans="1:3" x14ac:dyDescent="0.2">
      <c r="A60" t="s">
        <v>72</v>
      </c>
      <c r="B60">
        <v>1</v>
      </c>
      <c r="C60">
        <v>0</v>
      </c>
    </row>
    <row r="61" spans="1:3" x14ac:dyDescent="0.2">
      <c r="A61" t="s">
        <v>72</v>
      </c>
      <c r="B61">
        <v>2</v>
      </c>
      <c r="C61">
        <v>0</v>
      </c>
    </row>
    <row r="62" spans="1:3" x14ac:dyDescent="0.2">
      <c r="A62" t="s">
        <v>72</v>
      </c>
      <c r="B62">
        <v>3</v>
      </c>
      <c r="C62">
        <v>0</v>
      </c>
    </row>
    <row r="63" spans="1:3" x14ac:dyDescent="0.2">
      <c r="A63" t="s">
        <v>72</v>
      </c>
      <c r="B63">
        <v>4</v>
      </c>
      <c r="C63">
        <v>0</v>
      </c>
    </row>
    <row r="64" spans="1:3" x14ac:dyDescent="0.2">
      <c r="A64" t="s">
        <v>72</v>
      </c>
      <c r="B64">
        <v>5</v>
      </c>
      <c r="C64">
        <v>0</v>
      </c>
    </row>
    <row r="65" spans="1:3" x14ac:dyDescent="0.2">
      <c r="A65" t="s">
        <v>72</v>
      </c>
      <c r="B65">
        <v>6</v>
      </c>
      <c r="C65">
        <v>0</v>
      </c>
    </row>
    <row r="66" spans="1:3" x14ac:dyDescent="0.2">
      <c r="A66" t="s">
        <v>72</v>
      </c>
      <c r="B66">
        <v>7</v>
      </c>
      <c r="C66">
        <v>0</v>
      </c>
    </row>
    <row r="67" spans="1:3" x14ac:dyDescent="0.2">
      <c r="A67" t="s">
        <v>72</v>
      </c>
      <c r="B67">
        <v>8</v>
      </c>
      <c r="C67">
        <v>0</v>
      </c>
    </row>
  </sheetData>
  <autoFilter ref="A1:C227" xr:uid="{6B1F8AA4-01CB-49E0-A151-D37F60E106F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99"/>
  <sheetViews>
    <sheetView topLeftCell="A66" workbookViewId="0">
      <selection activeCell="C84" sqref="C84:C99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16" bestFit="1" customWidth="1"/>
  </cols>
  <sheetData>
    <row r="1" spans="1:3" x14ac:dyDescent="0.2">
      <c r="A1" t="s">
        <v>34</v>
      </c>
    </row>
    <row r="2" spans="1:3" x14ac:dyDescent="0.2">
      <c r="A2" t="s">
        <v>27</v>
      </c>
    </row>
    <row r="3" spans="1:3" ht="32" x14ac:dyDescent="0.2">
      <c r="A3" t="s">
        <v>1</v>
      </c>
      <c r="B3" s="2" t="s">
        <v>0</v>
      </c>
      <c r="C3" t="s">
        <v>16</v>
      </c>
    </row>
    <row r="4" spans="1:3" x14ac:dyDescent="0.2">
      <c r="A4" t="s">
        <v>35</v>
      </c>
      <c r="B4">
        <v>1</v>
      </c>
      <c r="C4">
        <v>0.79</v>
      </c>
    </row>
    <row r="5" spans="1:3" x14ac:dyDescent="0.2">
      <c r="A5" t="s">
        <v>35</v>
      </c>
      <c r="B5">
        <v>2</v>
      </c>
      <c r="C5">
        <v>0.79</v>
      </c>
    </row>
    <row r="6" spans="1:3" x14ac:dyDescent="0.2">
      <c r="A6" t="s">
        <v>35</v>
      </c>
      <c r="B6">
        <v>3</v>
      </c>
      <c r="C6">
        <v>0.78700000000000003</v>
      </c>
    </row>
    <row r="7" spans="1:3" x14ac:dyDescent="0.2">
      <c r="A7" t="s">
        <v>35</v>
      </c>
      <c r="B7">
        <v>4</v>
      </c>
      <c r="C7">
        <v>0.78700000000000003</v>
      </c>
    </row>
    <row r="8" spans="1:3" x14ac:dyDescent="0.2">
      <c r="A8" t="s">
        <v>35</v>
      </c>
      <c r="B8">
        <v>5</v>
      </c>
      <c r="C8">
        <v>0.78700000000000003</v>
      </c>
    </row>
    <row r="9" spans="1:3" x14ac:dyDescent="0.2">
      <c r="A9" t="s">
        <v>35</v>
      </c>
      <c r="B9">
        <v>6</v>
      </c>
      <c r="C9">
        <v>0.78300000000000003</v>
      </c>
    </row>
    <row r="10" spans="1:3" x14ac:dyDescent="0.2">
      <c r="A10" t="s">
        <v>35</v>
      </c>
      <c r="B10">
        <v>7</v>
      </c>
      <c r="C10">
        <v>0.78300000000000003</v>
      </c>
    </row>
    <row r="11" spans="1:3" x14ac:dyDescent="0.2">
      <c r="A11" t="s">
        <v>35</v>
      </c>
      <c r="B11">
        <v>8</v>
      </c>
      <c r="C11">
        <v>0.78300000000000003</v>
      </c>
    </row>
    <row r="12" spans="1:3" x14ac:dyDescent="0.2">
      <c r="A12" t="s">
        <v>41</v>
      </c>
      <c r="B12">
        <v>1</v>
      </c>
      <c r="C12">
        <v>1</v>
      </c>
    </row>
    <row r="13" spans="1:3" x14ac:dyDescent="0.2">
      <c r="A13" t="s">
        <v>41</v>
      </c>
      <c r="B13">
        <v>2</v>
      </c>
      <c r="C13">
        <v>1</v>
      </c>
    </row>
    <row r="14" spans="1:3" x14ac:dyDescent="0.2">
      <c r="A14" t="s">
        <v>41</v>
      </c>
      <c r="B14">
        <v>3</v>
      </c>
      <c r="C14">
        <v>1</v>
      </c>
    </row>
    <row r="15" spans="1:3" x14ac:dyDescent="0.2">
      <c r="A15" t="s">
        <v>41</v>
      </c>
      <c r="B15">
        <v>4</v>
      </c>
      <c r="C15">
        <v>1</v>
      </c>
    </row>
    <row r="16" spans="1:3" x14ac:dyDescent="0.2">
      <c r="A16" t="s">
        <v>41</v>
      </c>
      <c r="B16">
        <v>5</v>
      </c>
      <c r="C16">
        <v>1</v>
      </c>
    </row>
    <row r="17" spans="1:3" x14ac:dyDescent="0.2">
      <c r="A17" t="s">
        <v>41</v>
      </c>
      <c r="B17">
        <v>6</v>
      </c>
      <c r="C17">
        <v>1</v>
      </c>
    </row>
    <row r="18" spans="1:3" x14ac:dyDescent="0.2">
      <c r="A18" t="s">
        <v>41</v>
      </c>
      <c r="B18">
        <v>7</v>
      </c>
      <c r="C18">
        <v>1</v>
      </c>
    </row>
    <row r="19" spans="1:3" x14ac:dyDescent="0.2">
      <c r="A19" t="s">
        <v>41</v>
      </c>
      <c r="B19">
        <v>8</v>
      </c>
      <c r="C19">
        <v>1</v>
      </c>
    </row>
    <row r="20" spans="1:3" x14ac:dyDescent="0.2">
      <c r="A20" t="s">
        <v>44</v>
      </c>
      <c r="B20">
        <v>1</v>
      </c>
      <c r="C20">
        <v>1</v>
      </c>
    </row>
    <row r="21" spans="1:3" x14ac:dyDescent="0.2">
      <c r="A21" t="s">
        <v>44</v>
      </c>
      <c r="B21">
        <v>2</v>
      </c>
      <c r="C21">
        <v>1</v>
      </c>
    </row>
    <row r="22" spans="1:3" x14ac:dyDescent="0.2">
      <c r="A22" t="s">
        <v>44</v>
      </c>
      <c r="B22">
        <v>3</v>
      </c>
      <c r="C22">
        <v>1</v>
      </c>
    </row>
    <row r="23" spans="1:3" x14ac:dyDescent="0.2">
      <c r="A23" t="s">
        <v>44</v>
      </c>
      <c r="B23">
        <v>4</v>
      </c>
      <c r="C23">
        <v>1</v>
      </c>
    </row>
    <row r="24" spans="1:3" x14ac:dyDescent="0.2">
      <c r="A24" t="s">
        <v>44</v>
      </c>
      <c r="B24">
        <v>5</v>
      </c>
      <c r="C24">
        <v>1</v>
      </c>
    </row>
    <row r="25" spans="1:3" x14ac:dyDescent="0.2">
      <c r="A25" t="s">
        <v>44</v>
      </c>
      <c r="B25">
        <v>6</v>
      </c>
      <c r="C25">
        <v>1</v>
      </c>
    </row>
    <row r="26" spans="1:3" x14ac:dyDescent="0.2">
      <c r="A26" t="s">
        <v>44</v>
      </c>
      <c r="B26">
        <v>7</v>
      </c>
      <c r="C26">
        <v>1</v>
      </c>
    </row>
    <row r="27" spans="1:3" x14ac:dyDescent="0.2">
      <c r="A27" t="s">
        <v>44</v>
      </c>
      <c r="B27">
        <v>8</v>
      </c>
      <c r="C27">
        <v>1</v>
      </c>
    </row>
    <row r="28" spans="1:3" x14ac:dyDescent="0.2">
      <c r="A28" t="s">
        <v>45</v>
      </c>
      <c r="B28">
        <v>1</v>
      </c>
      <c r="C28">
        <v>0.83799999999999997</v>
      </c>
    </row>
    <row r="29" spans="1:3" x14ac:dyDescent="0.2">
      <c r="A29" t="s">
        <v>45</v>
      </c>
      <c r="B29">
        <v>2</v>
      </c>
      <c r="C29">
        <v>0.83799999999999997</v>
      </c>
    </row>
    <row r="30" spans="1:3" x14ac:dyDescent="0.2">
      <c r="A30" t="s">
        <v>45</v>
      </c>
      <c r="B30">
        <v>3</v>
      </c>
      <c r="C30">
        <v>0.83699999999999997</v>
      </c>
    </row>
    <row r="31" spans="1:3" x14ac:dyDescent="0.2">
      <c r="A31" t="s">
        <v>45</v>
      </c>
      <c r="B31">
        <v>4</v>
      </c>
      <c r="C31">
        <v>0.83699999999999997</v>
      </c>
    </row>
    <row r="32" spans="1:3" x14ac:dyDescent="0.2">
      <c r="A32" t="s">
        <v>45</v>
      </c>
      <c r="B32">
        <v>5</v>
      </c>
      <c r="C32">
        <v>0.83699999999999997</v>
      </c>
    </row>
    <row r="33" spans="1:3" x14ac:dyDescent="0.2">
      <c r="A33" t="s">
        <v>45</v>
      </c>
      <c r="B33">
        <v>6</v>
      </c>
      <c r="C33">
        <v>0.84299999999999997</v>
      </c>
    </row>
    <row r="34" spans="1:3" x14ac:dyDescent="0.2">
      <c r="A34" t="s">
        <v>45</v>
      </c>
      <c r="B34">
        <v>7</v>
      </c>
      <c r="C34">
        <v>0.84299999999999997</v>
      </c>
    </row>
    <row r="35" spans="1:3" x14ac:dyDescent="0.2">
      <c r="A35" t="s">
        <v>45</v>
      </c>
      <c r="B35">
        <v>8</v>
      </c>
      <c r="C35">
        <v>0.84299999999999997</v>
      </c>
    </row>
    <row r="36" spans="1:3" x14ac:dyDescent="0.2">
      <c r="A36" t="s">
        <v>46</v>
      </c>
      <c r="B36">
        <v>1</v>
      </c>
      <c r="C36">
        <v>1</v>
      </c>
    </row>
    <row r="37" spans="1:3" x14ac:dyDescent="0.2">
      <c r="A37" t="s">
        <v>46</v>
      </c>
      <c r="B37">
        <v>2</v>
      </c>
      <c r="C37">
        <v>1</v>
      </c>
    </row>
    <row r="38" spans="1:3" x14ac:dyDescent="0.2">
      <c r="A38" t="s">
        <v>46</v>
      </c>
      <c r="B38">
        <v>3</v>
      </c>
      <c r="C38">
        <v>1</v>
      </c>
    </row>
    <row r="39" spans="1:3" x14ac:dyDescent="0.2">
      <c r="A39" t="s">
        <v>46</v>
      </c>
      <c r="B39">
        <v>4</v>
      </c>
      <c r="C39">
        <v>1</v>
      </c>
    </row>
    <row r="40" spans="1:3" x14ac:dyDescent="0.2">
      <c r="A40" t="s">
        <v>46</v>
      </c>
      <c r="B40">
        <v>5</v>
      </c>
      <c r="C40">
        <v>1</v>
      </c>
    </row>
    <row r="41" spans="1:3" x14ac:dyDescent="0.2">
      <c r="A41" t="s">
        <v>46</v>
      </c>
      <c r="B41">
        <v>6</v>
      </c>
      <c r="C41">
        <v>1</v>
      </c>
    </row>
    <row r="42" spans="1:3" x14ac:dyDescent="0.2">
      <c r="A42" t="s">
        <v>46</v>
      </c>
      <c r="B42">
        <v>7</v>
      </c>
      <c r="C42">
        <v>1</v>
      </c>
    </row>
    <row r="43" spans="1:3" x14ac:dyDescent="0.2">
      <c r="A43" t="s">
        <v>46</v>
      </c>
      <c r="B43">
        <v>8</v>
      </c>
      <c r="C43">
        <v>1</v>
      </c>
    </row>
    <row r="44" spans="1:3" x14ac:dyDescent="0.2">
      <c r="A44" t="s">
        <v>69</v>
      </c>
      <c r="B44">
        <v>1</v>
      </c>
      <c r="C44">
        <v>0.92</v>
      </c>
    </row>
    <row r="45" spans="1:3" x14ac:dyDescent="0.2">
      <c r="A45" t="s">
        <v>69</v>
      </c>
      <c r="B45">
        <v>2</v>
      </c>
      <c r="C45">
        <v>0.92</v>
      </c>
    </row>
    <row r="46" spans="1:3" x14ac:dyDescent="0.2">
      <c r="A46" t="s">
        <v>69</v>
      </c>
      <c r="B46">
        <v>3</v>
      </c>
      <c r="C46">
        <v>0.93</v>
      </c>
    </row>
    <row r="47" spans="1:3" x14ac:dyDescent="0.2">
      <c r="A47" t="s">
        <v>69</v>
      </c>
      <c r="B47">
        <v>4</v>
      </c>
      <c r="C47">
        <v>0.93</v>
      </c>
    </row>
    <row r="48" spans="1:3" x14ac:dyDescent="0.2">
      <c r="A48" t="s">
        <v>69</v>
      </c>
      <c r="B48">
        <v>5</v>
      </c>
      <c r="C48">
        <v>0.93</v>
      </c>
    </row>
    <row r="49" spans="1:3" x14ac:dyDescent="0.2">
      <c r="A49" t="s">
        <v>69</v>
      </c>
      <c r="B49">
        <v>6</v>
      </c>
      <c r="C49">
        <v>0.95</v>
      </c>
    </row>
    <row r="50" spans="1:3" x14ac:dyDescent="0.2">
      <c r="A50" t="s">
        <v>69</v>
      </c>
      <c r="B50">
        <v>7</v>
      </c>
      <c r="C50">
        <v>0.95</v>
      </c>
    </row>
    <row r="51" spans="1:3" x14ac:dyDescent="0.2">
      <c r="A51" t="s">
        <v>69</v>
      </c>
      <c r="B51">
        <v>8</v>
      </c>
      <c r="C51">
        <v>0.95</v>
      </c>
    </row>
    <row r="52" spans="1:3" x14ac:dyDescent="0.2">
      <c r="A52" t="s">
        <v>68</v>
      </c>
      <c r="B52">
        <v>1</v>
      </c>
      <c r="C52">
        <v>0.97</v>
      </c>
    </row>
    <row r="53" spans="1:3" x14ac:dyDescent="0.2">
      <c r="A53" t="s">
        <v>68</v>
      </c>
      <c r="B53">
        <v>2</v>
      </c>
      <c r="C53">
        <v>0.97</v>
      </c>
    </row>
    <row r="54" spans="1:3" x14ac:dyDescent="0.2">
      <c r="A54" t="s">
        <v>68</v>
      </c>
      <c r="B54">
        <v>3</v>
      </c>
      <c r="C54">
        <v>0.98</v>
      </c>
    </row>
    <row r="55" spans="1:3" x14ac:dyDescent="0.2">
      <c r="A55" t="s">
        <v>68</v>
      </c>
      <c r="B55">
        <v>4</v>
      </c>
      <c r="C55">
        <v>0.98</v>
      </c>
    </row>
    <row r="56" spans="1:3" x14ac:dyDescent="0.2">
      <c r="A56" t="s">
        <v>68</v>
      </c>
      <c r="B56">
        <v>5</v>
      </c>
      <c r="C56">
        <v>0.98</v>
      </c>
    </row>
    <row r="57" spans="1:3" x14ac:dyDescent="0.2">
      <c r="A57" t="s">
        <v>68</v>
      </c>
      <c r="B57">
        <v>6</v>
      </c>
      <c r="C57">
        <v>0.99</v>
      </c>
    </row>
    <row r="58" spans="1:3" x14ac:dyDescent="0.2">
      <c r="A58" t="s">
        <v>68</v>
      </c>
      <c r="B58">
        <v>7</v>
      </c>
      <c r="C58">
        <v>0.99</v>
      </c>
    </row>
    <row r="59" spans="1:3" x14ac:dyDescent="0.2">
      <c r="A59" t="s">
        <v>68</v>
      </c>
      <c r="B59">
        <v>8</v>
      </c>
      <c r="C59">
        <v>0.99</v>
      </c>
    </row>
    <row r="60" spans="1:3" x14ac:dyDescent="0.2">
      <c r="A60" t="s">
        <v>72</v>
      </c>
      <c r="B60">
        <v>1</v>
      </c>
      <c r="C60">
        <v>1</v>
      </c>
    </row>
    <row r="61" spans="1:3" x14ac:dyDescent="0.2">
      <c r="A61" t="s">
        <v>72</v>
      </c>
      <c r="B61">
        <v>2</v>
      </c>
      <c r="C61">
        <v>1</v>
      </c>
    </row>
    <row r="62" spans="1:3" x14ac:dyDescent="0.2">
      <c r="A62" t="s">
        <v>72</v>
      </c>
      <c r="B62">
        <v>3</v>
      </c>
      <c r="C62">
        <v>1</v>
      </c>
    </row>
    <row r="63" spans="1:3" x14ac:dyDescent="0.2">
      <c r="A63" t="s">
        <v>72</v>
      </c>
      <c r="B63">
        <v>4</v>
      </c>
      <c r="C63">
        <v>1</v>
      </c>
    </row>
    <row r="64" spans="1:3" x14ac:dyDescent="0.2">
      <c r="A64" t="s">
        <v>72</v>
      </c>
      <c r="B64">
        <v>5</v>
      </c>
      <c r="C64">
        <v>1</v>
      </c>
    </row>
    <row r="65" spans="1:3" x14ac:dyDescent="0.2">
      <c r="A65" t="s">
        <v>72</v>
      </c>
      <c r="B65">
        <v>6</v>
      </c>
      <c r="C65">
        <v>1</v>
      </c>
    </row>
    <row r="66" spans="1:3" x14ac:dyDescent="0.2">
      <c r="A66" t="s">
        <v>72</v>
      </c>
      <c r="B66">
        <v>7</v>
      </c>
      <c r="C66">
        <v>1</v>
      </c>
    </row>
    <row r="67" spans="1:3" x14ac:dyDescent="0.2">
      <c r="A67" t="s">
        <v>72</v>
      </c>
      <c r="B67">
        <v>8</v>
      </c>
      <c r="C67">
        <v>1</v>
      </c>
    </row>
    <row r="68" spans="1:3" x14ac:dyDescent="0.2">
      <c r="A68" t="s">
        <v>91</v>
      </c>
      <c r="B68">
        <v>1</v>
      </c>
      <c r="C68">
        <v>1</v>
      </c>
    </row>
    <row r="69" spans="1:3" x14ac:dyDescent="0.2">
      <c r="A69" t="s">
        <v>91</v>
      </c>
      <c r="B69">
        <v>2</v>
      </c>
      <c r="C69">
        <v>1</v>
      </c>
    </row>
    <row r="70" spans="1:3" x14ac:dyDescent="0.2">
      <c r="A70" t="s">
        <v>91</v>
      </c>
      <c r="B70">
        <v>3</v>
      </c>
      <c r="C70">
        <v>1</v>
      </c>
    </row>
    <row r="71" spans="1:3" x14ac:dyDescent="0.2">
      <c r="A71" t="s">
        <v>91</v>
      </c>
      <c r="B71">
        <v>4</v>
      </c>
      <c r="C71">
        <v>1</v>
      </c>
    </row>
    <row r="72" spans="1:3" x14ac:dyDescent="0.2">
      <c r="A72" t="s">
        <v>91</v>
      </c>
      <c r="B72">
        <v>5</v>
      </c>
      <c r="C72">
        <v>1</v>
      </c>
    </row>
    <row r="73" spans="1:3" x14ac:dyDescent="0.2">
      <c r="A73" t="s">
        <v>91</v>
      </c>
      <c r="B73">
        <v>6</v>
      </c>
      <c r="C73">
        <v>1</v>
      </c>
    </row>
    <row r="74" spans="1:3" x14ac:dyDescent="0.2">
      <c r="A74" t="s">
        <v>91</v>
      </c>
      <c r="B74">
        <v>7</v>
      </c>
      <c r="C74">
        <v>1</v>
      </c>
    </row>
    <row r="75" spans="1:3" x14ac:dyDescent="0.2">
      <c r="A75" t="s">
        <v>91</v>
      </c>
      <c r="B75">
        <v>8</v>
      </c>
      <c r="C75">
        <v>1</v>
      </c>
    </row>
    <row r="76" spans="1:3" x14ac:dyDescent="0.2">
      <c r="A76" t="s">
        <v>92</v>
      </c>
      <c r="B76">
        <v>1</v>
      </c>
      <c r="C76">
        <v>0.97</v>
      </c>
    </row>
    <row r="77" spans="1:3" x14ac:dyDescent="0.2">
      <c r="A77" t="s">
        <v>92</v>
      </c>
      <c r="B77">
        <v>2</v>
      </c>
      <c r="C77">
        <v>0.97</v>
      </c>
    </row>
    <row r="78" spans="1:3" x14ac:dyDescent="0.2">
      <c r="A78" t="s">
        <v>92</v>
      </c>
      <c r="B78">
        <v>3</v>
      </c>
      <c r="C78">
        <v>0.98</v>
      </c>
    </row>
    <row r="79" spans="1:3" x14ac:dyDescent="0.2">
      <c r="A79" t="s">
        <v>92</v>
      </c>
      <c r="B79">
        <v>4</v>
      </c>
      <c r="C79">
        <v>0.98</v>
      </c>
    </row>
    <row r="80" spans="1:3" x14ac:dyDescent="0.2">
      <c r="A80" t="s">
        <v>92</v>
      </c>
      <c r="B80">
        <v>5</v>
      </c>
      <c r="C80">
        <v>0.98</v>
      </c>
    </row>
    <row r="81" spans="1:3" x14ac:dyDescent="0.2">
      <c r="A81" t="s">
        <v>92</v>
      </c>
      <c r="B81">
        <v>6</v>
      </c>
      <c r="C81">
        <v>0.99</v>
      </c>
    </row>
    <row r="82" spans="1:3" x14ac:dyDescent="0.2">
      <c r="A82" t="s">
        <v>92</v>
      </c>
      <c r="B82">
        <v>7</v>
      </c>
      <c r="C82">
        <v>0.99</v>
      </c>
    </row>
    <row r="83" spans="1:3" x14ac:dyDescent="0.2">
      <c r="A83" t="s">
        <v>92</v>
      </c>
      <c r="B83">
        <v>8</v>
      </c>
      <c r="C83">
        <v>0.99</v>
      </c>
    </row>
    <row r="84" spans="1:3" x14ac:dyDescent="0.2">
      <c r="A84" t="s">
        <v>79</v>
      </c>
      <c r="B84">
        <v>1</v>
      </c>
      <c r="C84">
        <v>1</v>
      </c>
    </row>
    <row r="85" spans="1:3" x14ac:dyDescent="0.2">
      <c r="A85" t="s">
        <v>79</v>
      </c>
      <c r="B85">
        <v>2</v>
      </c>
      <c r="C85">
        <v>1</v>
      </c>
    </row>
    <row r="86" spans="1:3" x14ac:dyDescent="0.2">
      <c r="A86" t="s">
        <v>79</v>
      </c>
      <c r="B86">
        <v>3</v>
      </c>
      <c r="C86">
        <v>1</v>
      </c>
    </row>
    <row r="87" spans="1:3" x14ac:dyDescent="0.2">
      <c r="A87" t="s">
        <v>79</v>
      </c>
      <c r="B87">
        <v>4</v>
      </c>
      <c r="C87">
        <v>1</v>
      </c>
    </row>
    <row r="88" spans="1:3" x14ac:dyDescent="0.2">
      <c r="A88" t="s">
        <v>79</v>
      </c>
      <c r="B88">
        <v>5</v>
      </c>
      <c r="C88">
        <v>1</v>
      </c>
    </row>
    <row r="89" spans="1:3" x14ac:dyDescent="0.2">
      <c r="A89" t="s">
        <v>79</v>
      </c>
      <c r="B89">
        <v>6</v>
      </c>
      <c r="C89">
        <v>1</v>
      </c>
    </row>
    <row r="90" spans="1:3" x14ac:dyDescent="0.2">
      <c r="A90" t="s">
        <v>79</v>
      </c>
      <c r="B90">
        <v>7</v>
      </c>
      <c r="C90">
        <v>1</v>
      </c>
    </row>
    <row r="91" spans="1:3" x14ac:dyDescent="0.2">
      <c r="A91" t="s">
        <v>79</v>
      </c>
      <c r="B91">
        <v>8</v>
      </c>
      <c r="C91">
        <v>1</v>
      </c>
    </row>
    <row r="92" spans="1:3" x14ac:dyDescent="0.2">
      <c r="A92" t="s">
        <v>93</v>
      </c>
      <c r="B92">
        <v>1</v>
      </c>
      <c r="C92">
        <v>1</v>
      </c>
    </row>
    <row r="93" spans="1:3" x14ac:dyDescent="0.2">
      <c r="A93" t="s">
        <v>93</v>
      </c>
      <c r="B93">
        <v>2</v>
      </c>
      <c r="C93">
        <v>1</v>
      </c>
    </row>
    <row r="94" spans="1:3" x14ac:dyDescent="0.2">
      <c r="A94" t="s">
        <v>93</v>
      </c>
      <c r="B94">
        <v>3</v>
      </c>
      <c r="C94">
        <v>1</v>
      </c>
    </row>
    <row r="95" spans="1:3" x14ac:dyDescent="0.2">
      <c r="A95" t="s">
        <v>93</v>
      </c>
      <c r="B95">
        <v>4</v>
      </c>
      <c r="C95">
        <v>1</v>
      </c>
    </row>
    <row r="96" spans="1:3" x14ac:dyDescent="0.2">
      <c r="A96" t="s">
        <v>93</v>
      </c>
      <c r="B96">
        <v>5</v>
      </c>
      <c r="C96">
        <v>1</v>
      </c>
    </row>
    <row r="97" spans="1:3" x14ac:dyDescent="0.2">
      <c r="A97" t="s">
        <v>93</v>
      </c>
      <c r="B97">
        <v>6</v>
      </c>
      <c r="C97">
        <v>1</v>
      </c>
    </row>
    <row r="98" spans="1:3" x14ac:dyDescent="0.2">
      <c r="A98" t="s">
        <v>93</v>
      </c>
      <c r="B98">
        <v>7</v>
      </c>
      <c r="C98">
        <v>1</v>
      </c>
    </row>
    <row r="99" spans="1:3" x14ac:dyDescent="0.2">
      <c r="A99" t="s">
        <v>93</v>
      </c>
      <c r="B99">
        <v>8</v>
      </c>
      <c r="C99">
        <v>1</v>
      </c>
    </row>
  </sheetData>
  <autoFilter ref="A1:C227" xr:uid="{BB805D41-E1AF-43B0-AE28-2A83EE5106E2}"/>
  <sortState xmlns:xlrd2="http://schemas.microsoft.com/office/spreadsheetml/2017/richdata2" ref="A4:C227">
    <sortCondition ref="A4:A2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2796-4A37-4DFF-BB64-250A2B177C16}">
  <dimension ref="A1:C19"/>
  <sheetViews>
    <sheetView topLeftCell="A9" workbookViewId="0">
      <selection activeCell="C19" sqref="C19"/>
    </sheetView>
  </sheetViews>
  <sheetFormatPr baseColWidth="10" defaultRowHeight="15" x14ac:dyDescent="0.2"/>
  <cols>
    <col min="1" max="1" width="22.5" customWidth="1"/>
    <col min="3" max="3" width="16" bestFit="1" customWidth="1"/>
  </cols>
  <sheetData>
    <row r="1" spans="1:3" x14ac:dyDescent="0.2">
      <c r="A1" t="s">
        <v>34</v>
      </c>
    </row>
    <row r="2" spans="1:3" x14ac:dyDescent="0.2">
      <c r="A2" t="s">
        <v>36</v>
      </c>
    </row>
    <row r="3" spans="1:3" ht="16" x14ac:dyDescent="0.2">
      <c r="A3" t="s">
        <v>1</v>
      </c>
      <c r="B3" s="2" t="s">
        <v>0</v>
      </c>
      <c r="C3" t="s">
        <v>16</v>
      </c>
    </row>
    <row r="4" spans="1:3" x14ac:dyDescent="0.2">
      <c r="A4" t="s">
        <v>35</v>
      </c>
      <c r="B4">
        <v>1</v>
      </c>
      <c r="C4">
        <v>0.23499999999999999</v>
      </c>
    </row>
    <row r="5" spans="1:3" x14ac:dyDescent="0.2">
      <c r="A5" t="s">
        <v>35</v>
      </c>
      <c r="B5">
        <v>2</v>
      </c>
      <c r="C5">
        <v>0.23499999999999999</v>
      </c>
    </row>
    <row r="6" spans="1:3" x14ac:dyDescent="0.2">
      <c r="A6" t="s">
        <v>35</v>
      </c>
      <c r="B6">
        <v>3</v>
      </c>
      <c r="C6">
        <v>0.24099999999999999</v>
      </c>
    </row>
    <row r="7" spans="1:3" x14ac:dyDescent="0.2">
      <c r="A7" t="s">
        <v>35</v>
      </c>
      <c r="B7">
        <v>4</v>
      </c>
      <c r="C7">
        <v>0.24099999999999999</v>
      </c>
    </row>
    <row r="8" spans="1:3" x14ac:dyDescent="0.2">
      <c r="A8" t="s">
        <v>35</v>
      </c>
      <c r="B8">
        <v>5</v>
      </c>
      <c r="C8">
        <v>0.24099999999999999</v>
      </c>
    </row>
    <row r="9" spans="1:3" x14ac:dyDescent="0.2">
      <c r="A9" t="s">
        <v>35</v>
      </c>
      <c r="B9">
        <v>6</v>
      </c>
      <c r="C9">
        <v>0.25</v>
      </c>
    </row>
    <row r="10" spans="1:3" x14ac:dyDescent="0.2">
      <c r="A10" t="s">
        <v>35</v>
      </c>
      <c r="B10">
        <v>7</v>
      </c>
      <c r="C10">
        <v>0.25</v>
      </c>
    </row>
    <row r="11" spans="1:3" x14ac:dyDescent="0.2">
      <c r="A11" t="s">
        <v>35</v>
      </c>
      <c r="B11">
        <v>8</v>
      </c>
      <c r="C11">
        <v>0.25</v>
      </c>
    </row>
    <row r="12" spans="1:3" x14ac:dyDescent="0.2">
      <c r="A12" t="s">
        <v>45</v>
      </c>
      <c r="B12">
        <v>1</v>
      </c>
      <c r="C12">
        <v>0.30299999999999999</v>
      </c>
    </row>
    <row r="13" spans="1:3" x14ac:dyDescent="0.2">
      <c r="A13" t="s">
        <v>45</v>
      </c>
      <c r="B13">
        <v>2</v>
      </c>
      <c r="C13">
        <v>0.30299999999999999</v>
      </c>
    </row>
    <row r="14" spans="1:3" x14ac:dyDescent="0.2">
      <c r="A14" t="s">
        <v>45</v>
      </c>
      <c r="B14">
        <v>3</v>
      </c>
      <c r="C14">
        <v>0.30399999999999999</v>
      </c>
    </row>
    <row r="15" spans="1:3" x14ac:dyDescent="0.2">
      <c r="A15" t="s">
        <v>45</v>
      </c>
      <c r="B15">
        <v>4</v>
      </c>
      <c r="C15">
        <v>0.30399999999999999</v>
      </c>
    </row>
    <row r="16" spans="1:3" x14ac:dyDescent="0.2">
      <c r="A16" t="s">
        <v>45</v>
      </c>
      <c r="B16">
        <v>5</v>
      </c>
      <c r="C16">
        <v>0.30399999999999999</v>
      </c>
    </row>
    <row r="17" spans="1:3" x14ac:dyDescent="0.2">
      <c r="A17" t="s">
        <v>45</v>
      </c>
      <c r="B17">
        <v>6</v>
      </c>
      <c r="C17">
        <v>0.29799999999999999</v>
      </c>
    </row>
    <row r="18" spans="1:3" x14ac:dyDescent="0.2">
      <c r="A18" t="s">
        <v>45</v>
      </c>
      <c r="B18">
        <v>7</v>
      </c>
      <c r="C18">
        <v>0.29799999999999999</v>
      </c>
    </row>
    <row r="19" spans="1:3" x14ac:dyDescent="0.2">
      <c r="A19" t="s">
        <v>45</v>
      </c>
      <c r="B19">
        <v>8</v>
      </c>
      <c r="C19">
        <v>0.29799999999999999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3200-2FA1-434B-979B-15D1CE766535}">
  <dimension ref="A1:B15"/>
  <sheetViews>
    <sheetView workbookViewId="0">
      <selection activeCell="A12" sqref="A12:A15"/>
    </sheetView>
  </sheetViews>
  <sheetFormatPr baseColWidth="10" defaultColWidth="10.83203125" defaultRowHeight="15" x14ac:dyDescent="0.2"/>
  <cols>
    <col min="1" max="1" width="18" bestFit="1" customWidth="1"/>
    <col min="2" max="2" width="15" bestFit="1" customWidth="1"/>
  </cols>
  <sheetData>
    <row r="1" spans="1:2" x14ac:dyDescent="0.2">
      <c r="A1" t="s">
        <v>34</v>
      </c>
    </row>
    <row r="2" spans="1:2" x14ac:dyDescent="0.2">
      <c r="A2" t="s">
        <v>33</v>
      </c>
    </row>
    <row r="3" spans="1:2" x14ac:dyDescent="0.2">
      <c r="A3" t="s">
        <v>1</v>
      </c>
      <c r="B3" t="s">
        <v>21</v>
      </c>
    </row>
    <row r="4" spans="1:2" x14ac:dyDescent="0.2">
      <c r="A4" t="s">
        <v>35</v>
      </c>
      <c r="B4">
        <v>25</v>
      </c>
    </row>
    <row r="5" spans="1:2" x14ac:dyDescent="0.2">
      <c r="A5" t="s">
        <v>41</v>
      </c>
      <c r="B5">
        <v>25</v>
      </c>
    </row>
    <row r="6" spans="1:2" x14ac:dyDescent="0.2">
      <c r="A6" t="s">
        <v>44</v>
      </c>
      <c r="B6">
        <v>25</v>
      </c>
    </row>
    <row r="7" spans="1:2" x14ac:dyDescent="0.2">
      <c r="A7" t="s">
        <v>45</v>
      </c>
      <c r="B7">
        <v>25</v>
      </c>
    </row>
    <row r="8" spans="1:2" x14ac:dyDescent="0.2">
      <c r="A8" t="s">
        <v>46</v>
      </c>
      <c r="B8">
        <v>25</v>
      </c>
    </row>
    <row r="9" spans="1:2" x14ac:dyDescent="0.2">
      <c r="A9" t="s">
        <v>69</v>
      </c>
      <c r="B9">
        <v>20</v>
      </c>
    </row>
    <row r="10" spans="1:2" x14ac:dyDescent="0.2">
      <c r="A10" t="s">
        <v>68</v>
      </c>
      <c r="B10">
        <v>20</v>
      </c>
    </row>
    <row r="11" spans="1:2" x14ac:dyDescent="0.2">
      <c r="A11" t="s">
        <v>72</v>
      </c>
      <c r="B11">
        <v>25</v>
      </c>
    </row>
    <row r="12" spans="1:2" x14ac:dyDescent="0.2">
      <c r="A12" t="s">
        <v>91</v>
      </c>
      <c r="B12">
        <f>B6</f>
        <v>25</v>
      </c>
    </row>
    <row r="13" spans="1:2" x14ac:dyDescent="0.2">
      <c r="A13" t="s">
        <v>92</v>
      </c>
      <c r="B13">
        <f>B10</f>
        <v>20</v>
      </c>
    </row>
    <row r="14" spans="1:2" x14ac:dyDescent="0.2">
      <c r="A14" t="s">
        <v>79</v>
      </c>
      <c r="B14">
        <v>15</v>
      </c>
    </row>
    <row r="15" spans="1:2" x14ac:dyDescent="0.2">
      <c r="A15" t="s">
        <v>93</v>
      </c>
      <c r="B1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tabSelected="1" zoomScaleNormal="100" workbookViewId="0">
      <selection activeCell="B6" sqref="B6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x14ac:dyDescent="0.2">
      <c r="A1" t="s">
        <v>34</v>
      </c>
    </row>
    <row r="2" spans="1:2" x14ac:dyDescent="0.2">
      <c r="A2" t="s">
        <v>30</v>
      </c>
    </row>
    <row r="3" spans="1:2" x14ac:dyDescent="0.2">
      <c r="A3" t="s">
        <v>4</v>
      </c>
      <c r="B3" t="s">
        <v>3</v>
      </c>
    </row>
    <row r="4" spans="1:2" x14ac:dyDescent="0.2">
      <c r="A4" t="s">
        <v>35</v>
      </c>
      <c r="B4">
        <v>0.1</v>
      </c>
    </row>
    <row r="5" spans="1:2" ht="15" customHeight="1" x14ac:dyDescent="0.2">
      <c r="A5" t="s">
        <v>41</v>
      </c>
      <c r="B5">
        <v>0.1</v>
      </c>
    </row>
    <row r="6" spans="1:2" ht="15" customHeight="1" x14ac:dyDescent="0.2">
      <c r="A6" t="s">
        <v>45</v>
      </c>
      <c r="B6">
        <v>0.7</v>
      </c>
    </row>
    <row r="7" spans="1:2" ht="15" customHeight="1" x14ac:dyDescent="0.2"/>
    <row r="8" spans="1:2" ht="15" customHeight="1" x14ac:dyDescent="0.2"/>
    <row r="9" spans="1:2" ht="15" customHeight="1" x14ac:dyDescent="0.2"/>
    <row r="10" spans="1:2" ht="15" customHeight="1" x14ac:dyDescent="0.2"/>
    <row r="11" spans="1:2" ht="15" customHeight="1" x14ac:dyDescent="0.2"/>
    <row r="12" spans="1:2" ht="15" customHeight="1" x14ac:dyDescent="0.2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C148"/>
  <sheetViews>
    <sheetView topLeftCell="A115" workbookViewId="0">
      <selection activeCell="C143" sqref="C143"/>
    </sheetView>
  </sheetViews>
  <sheetFormatPr baseColWidth="10" defaultColWidth="13.6640625" defaultRowHeight="15" x14ac:dyDescent="0.2"/>
  <cols>
    <col min="2" max="2" width="17.6640625" bestFit="1" customWidth="1"/>
  </cols>
  <sheetData>
    <row r="1" spans="1:3" x14ac:dyDescent="0.2">
      <c r="A1" t="s">
        <v>75</v>
      </c>
    </row>
    <row r="2" spans="1:3" x14ac:dyDescent="0.2">
      <c r="A2" t="s">
        <v>42</v>
      </c>
    </row>
    <row r="3" spans="1:3" x14ac:dyDescent="0.2">
      <c r="A3" t="s">
        <v>2</v>
      </c>
      <c r="B3" t="s">
        <v>1</v>
      </c>
      <c r="C3" t="s">
        <v>19</v>
      </c>
    </row>
    <row r="4" spans="1:3" x14ac:dyDescent="0.2">
      <c r="A4" t="s">
        <v>50</v>
      </c>
      <c r="B4" t="s">
        <v>69</v>
      </c>
      <c r="C4">
        <v>15420</v>
      </c>
    </row>
    <row r="5" spans="1:3" x14ac:dyDescent="0.2">
      <c r="A5" t="s">
        <v>51</v>
      </c>
      <c r="B5" t="s">
        <v>69</v>
      </c>
      <c r="C5">
        <v>19530</v>
      </c>
    </row>
    <row r="6" spans="1:3" x14ac:dyDescent="0.2">
      <c r="A6" t="s">
        <v>52</v>
      </c>
      <c r="B6" t="s">
        <v>69</v>
      </c>
      <c r="C6">
        <v>40</v>
      </c>
    </row>
    <row r="7" spans="1:3" x14ac:dyDescent="0.2">
      <c r="A7" t="s">
        <v>53</v>
      </c>
      <c r="B7" t="s">
        <v>69</v>
      </c>
      <c r="C7">
        <v>100</v>
      </c>
    </row>
    <row r="8" spans="1:3" x14ac:dyDescent="0.2">
      <c r="A8" t="s">
        <v>54</v>
      </c>
      <c r="B8" t="s">
        <v>69</v>
      </c>
      <c r="C8">
        <v>132040</v>
      </c>
    </row>
    <row r="9" spans="1:3" x14ac:dyDescent="0.2">
      <c r="A9" t="s">
        <v>55</v>
      </c>
      <c r="B9" t="s">
        <v>69</v>
      </c>
      <c r="C9">
        <v>46030</v>
      </c>
    </row>
    <row r="10" spans="1:3" x14ac:dyDescent="0.2">
      <c r="A10" t="s">
        <v>56</v>
      </c>
      <c r="B10" t="s">
        <v>69</v>
      </c>
      <c r="C10">
        <v>7390</v>
      </c>
    </row>
    <row r="11" spans="1:3" x14ac:dyDescent="0.2">
      <c r="A11" t="s">
        <v>57</v>
      </c>
      <c r="B11" t="s">
        <v>69</v>
      </c>
      <c r="C11">
        <v>2880</v>
      </c>
    </row>
    <row r="12" spans="1:3" x14ac:dyDescent="0.2">
      <c r="A12" t="s">
        <v>58</v>
      </c>
      <c r="B12" t="s">
        <v>69</v>
      </c>
      <c r="C12">
        <v>40</v>
      </c>
    </row>
    <row r="13" spans="1:3" x14ac:dyDescent="0.2">
      <c r="A13" t="s">
        <v>59</v>
      </c>
      <c r="B13" t="s">
        <v>69</v>
      </c>
      <c r="C13">
        <v>4850</v>
      </c>
    </row>
    <row r="14" spans="1:3" x14ac:dyDescent="0.2">
      <c r="A14" t="s">
        <v>60</v>
      </c>
      <c r="B14" t="s">
        <v>69</v>
      </c>
      <c r="C14">
        <v>770</v>
      </c>
    </row>
    <row r="15" spans="1:3" x14ac:dyDescent="0.2">
      <c r="A15" t="s">
        <v>61</v>
      </c>
      <c r="B15" t="s">
        <v>69</v>
      </c>
      <c r="C15">
        <v>100</v>
      </c>
    </row>
    <row r="16" spans="1:3" x14ac:dyDescent="0.2">
      <c r="A16" t="s">
        <v>62</v>
      </c>
      <c r="B16" t="s">
        <v>69</v>
      </c>
      <c r="C16">
        <v>9040</v>
      </c>
    </row>
    <row r="17" spans="1:3" x14ac:dyDescent="0.2">
      <c r="A17" t="s">
        <v>63</v>
      </c>
      <c r="B17" t="s">
        <v>69</v>
      </c>
      <c r="C17">
        <v>30</v>
      </c>
    </row>
    <row r="18" spans="1:3" x14ac:dyDescent="0.2">
      <c r="A18" t="s">
        <v>64</v>
      </c>
      <c r="B18" t="s">
        <v>69</v>
      </c>
      <c r="C18">
        <v>1080</v>
      </c>
    </row>
    <row r="19" spans="1:3" x14ac:dyDescent="0.2">
      <c r="A19" t="s">
        <v>65</v>
      </c>
      <c r="B19" t="s">
        <v>69</v>
      </c>
      <c r="C19">
        <v>10</v>
      </c>
    </row>
    <row r="20" spans="1:3" x14ac:dyDescent="0.2">
      <c r="A20" t="s">
        <v>7</v>
      </c>
      <c r="B20" t="s">
        <v>69</v>
      </c>
      <c r="C20">
        <v>0</v>
      </c>
    </row>
    <row r="21" spans="1:3" x14ac:dyDescent="0.2">
      <c r="A21" t="s">
        <v>8</v>
      </c>
      <c r="B21" t="s">
        <v>69</v>
      </c>
      <c r="C21">
        <v>0</v>
      </c>
    </row>
    <row r="22" spans="1:3" x14ac:dyDescent="0.2">
      <c r="A22" t="s">
        <v>9</v>
      </c>
      <c r="B22" t="s">
        <v>69</v>
      </c>
      <c r="C22">
        <v>0</v>
      </c>
    </row>
    <row r="23" spans="1:3" x14ac:dyDescent="0.2">
      <c r="A23" t="s">
        <v>10</v>
      </c>
      <c r="B23" t="s">
        <v>69</v>
      </c>
      <c r="C23">
        <v>0</v>
      </c>
    </row>
    <row r="24" spans="1:3" x14ac:dyDescent="0.2">
      <c r="A24" t="s">
        <v>11</v>
      </c>
      <c r="B24" t="s">
        <v>69</v>
      </c>
      <c r="C24">
        <v>0</v>
      </c>
    </row>
    <row r="25" spans="1:3" x14ac:dyDescent="0.2">
      <c r="A25" t="s">
        <v>50</v>
      </c>
      <c r="B25" t="s">
        <v>68</v>
      </c>
      <c r="C25">
        <v>9320</v>
      </c>
    </row>
    <row r="26" spans="1:3" x14ac:dyDescent="0.2">
      <c r="A26" t="s">
        <v>51</v>
      </c>
      <c r="B26" t="s">
        <v>68</v>
      </c>
      <c r="C26">
        <v>28390</v>
      </c>
    </row>
    <row r="27" spans="1:3" x14ac:dyDescent="0.2">
      <c r="A27" t="s">
        <v>52</v>
      </c>
      <c r="B27" t="s">
        <v>68</v>
      </c>
      <c r="C27">
        <v>160</v>
      </c>
    </row>
    <row r="28" spans="1:3" x14ac:dyDescent="0.2">
      <c r="A28" t="s">
        <v>53</v>
      </c>
      <c r="B28" t="s">
        <v>68</v>
      </c>
      <c r="C28">
        <v>9260</v>
      </c>
    </row>
    <row r="29" spans="1:3" x14ac:dyDescent="0.2">
      <c r="A29" t="s">
        <v>54</v>
      </c>
      <c r="B29" t="s">
        <v>68</v>
      </c>
      <c r="C29">
        <v>131090</v>
      </c>
    </row>
    <row r="30" spans="1:3" x14ac:dyDescent="0.2">
      <c r="A30" t="s">
        <v>55</v>
      </c>
      <c r="B30" t="s">
        <v>68</v>
      </c>
      <c r="C30">
        <v>76850</v>
      </c>
    </row>
    <row r="31" spans="1:3" x14ac:dyDescent="0.2">
      <c r="A31" t="s">
        <v>56</v>
      </c>
      <c r="B31" t="s">
        <v>68</v>
      </c>
      <c r="C31">
        <v>160490</v>
      </c>
    </row>
    <row r="32" spans="1:3" x14ac:dyDescent="0.2">
      <c r="A32" t="s">
        <v>57</v>
      </c>
      <c r="B32" t="s">
        <v>68</v>
      </c>
      <c r="C32">
        <v>8390</v>
      </c>
    </row>
    <row r="33" spans="1:3" x14ac:dyDescent="0.2">
      <c r="A33" t="s">
        <v>58</v>
      </c>
      <c r="B33" t="s">
        <v>68</v>
      </c>
      <c r="C33">
        <v>21210</v>
      </c>
    </row>
    <row r="34" spans="1:3" x14ac:dyDescent="0.2">
      <c r="A34" t="s">
        <v>59</v>
      </c>
      <c r="B34" t="s">
        <v>68</v>
      </c>
      <c r="C34">
        <v>4320</v>
      </c>
    </row>
    <row r="35" spans="1:3" x14ac:dyDescent="0.2">
      <c r="A35" t="s">
        <v>60</v>
      </c>
      <c r="B35" t="s">
        <v>68</v>
      </c>
      <c r="C35">
        <v>790</v>
      </c>
    </row>
    <row r="36" spans="1:3" x14ac:dyDescent="0.2">
      <c r="A36" t="s">
        <v>61</v>
      </c>
      <c r="B36" t="s">
        <v>68</v>
      </c>
      <c r="C36">
        <v>81410</v>
      </c>
    </row>
    <row r="37" spans="1:3" x14ac:dyDescent="0.2">
      <c r="A37" t="s">
        <v>62</v>
      </c>
      <c r="B37" t="s">
        <v>68</v>
      </c>
      <c r="C37">
        <v>8250</v>
      </c>
    </row>
    <row r="38" spans="1:3" x14ac:dyDescent="0.2">
      <c r="A38" t="s">
        <v>63</v>
      </c>
      <c r="B38" t="s">
        <v>68</v>
      </c>
      <c r="C38">
        <v>16560</v>
      </c>
    </row>
    <row r="39" spans="1:3" x14ac:dyDescent="0.2">
      <c r="A39" t="s">
        <v>64</v>
      </c>
      <c r="B39" t="s">
        <v>68</v>
      </c>
      <c r="C39">
        <v>400</v>
      </c>
    </row>
    <row r="40" spans="1:3" x14ac:dyDescent="0.2">
      <c r="A40" t="s">
        <v>65</v>
      </c>
      <c r="B40" t="s">
        <v>68</v>
      </c>
      <c r="C40">
        <v>8050</v>
      </c>
    </row>
    <row r="41" spans="1:3" x14ac:dyDescent="0.2">
      <c r="A41" t="s">
        <v>7</v>
      </c>
      <c r="B41" t="s">
        <v>68</v>
      </c>
      <c r="C41">
        <v>0</v>
      </c>
    </row>
    <row r="42" spans="1:3" x14ac:dyDescent="0.2">
      <c r="A42" t="s">
        <v>8</v>
      </c>
      <c r="B42" t="s">
        <v>68</v>
      </c>
      <c r="C42">
        <v>0</v>
      </c>
    </row>
    <row r="43" spans="1:3" x14ac:dyDescent="0.2">
      <c r="A43" t="s">
        <v>9</v>
      </c>
      <c r="B43" t="s">
        <v>68</v>
      </c>
      <c r="C43">
        <v>0</v>
      </c>
    </row>
    <row r="44" spans="1:3" x14ac:dyDescent="0.2">
      <c r="A44" t="s">
        <v>10</v>
      </c>
      <c r="B44" t="s">
        <v>68</v>
      </c>
      <c r="C44">
        <v>0</v>
      </c>
    </row>
    <row r="45" spans="1:3" x14ac:dyDescent="0.2">
      <c r="A45" t="s">
        <v>11</v>
      </c>
      <c r="B45" t="s">
        <v>68</v>
      </c>
      <c r="C45">
        <v>0</v>
      </c>
    </row>
    <row r="46" spans="1:3" x14ac:dyDescent="0.2">
      <c r="A46" t="s">
        <v>50</v>
      </c>
      <c r="B46" t="s">
        <v>72</v>
      </c>
      <c r="C46">
        <v>22.7</v>
      </c>
    </row>
    <row r="47" spans="1:3" x14ac:dyDescent="0.2">
      <c r="A47" t="s">
        <v>51</v>
      </c>
      <c r="B47" t="s">
        <v>72</v>
      </c>
      <c r="C47">
        <v>10.1</v>
      </c>
    </row>
    <row r="48" spans="1:3" x14ac:dyDescent="0.2">
      <c r="A48" t="s">
        <v>52</v>
      </c>
      <c r="B48" t="s">
        <v>72</v>
      </c>
      <c r="C48">
        <v>0</v>
      </c>
    </row>
    <row r="49" spans="1:3" x14ac:dyDescent="0.2">
      <c r="A49" t="s">
        <v>53</v>
      </c>
      <c r="B49" t="s">
        <v>72</v>
      </c>
      <c r="C49">
        <v>6.6</v>
      </c>
    </row>
    <row r="50" spans="1:3" x14ac:dyDescent="0.2">
      <c r="A50" t="s">
        <v>54</v>
      </c>
      <c r="B50" t="s">
        <v>72</v>
      </c>
      <c r="C50">
        <v>183</v>
      </c>
    </row>
    <row r="51" spans="1:3" x14ac:dyDescent="0.2">
      <c r="A51" t="s">
        <v>55</v>
      </c>
      <c r="B51" t="s">
        <v>72</v>
      </c>
      <c r="C51">
        <v>319.5</v>
      </c>
    </row>
    <row r="52" spans="1:3" x14ac:dyDescent="0.2">
      <c r="A52" t="s">
        <v>56</v>
      </c>
      <c r="B52" t="s">
        <v>72</v>
      </c>
      <c r="C52">
        <v>2.8</v>
      </c>
    </row>
    <row r="53" spans="1:3" x14ac:dyDescent="0.2">
      <c r="A53" t="s">
        <v>57</v>
      </c>
      <c r="B53" t="s">
        <v>72</v>
      </c>
      <c r="C53">
        <v>0</v>
      </c>
    </row>
    <row r="54" spans="1:3" x14ac:dyDescent="0.2">
      <c r="A54" t="s">
        <v>58</v>
      </c>
      <c r="B54" t="s">
        <v>72</v>
      </c>
      <c r="C54">
        <v>198.3</v>
      </c>
    </row>
    <row r="55" spans="1:3" x14ac:dyDescent="0.2">
      <c r="A55" t="s">
        <v>59</v>
      </c>
      <c r="B55" t="s">
        <v>72</v>
      </c>
      <c r="C55">
        <v>0</v>
      </c>
    </row>
    <row r="56" spans="1:3" x14ac:dyDescent="0.2">
      <c r="A56" t="s">
        <v>60</v>
      </c>
      <c r="B56" t="s">
        <v>72</v>
      </c>
      <c r="C56">
        <v>0</v>
      </c>
    </row>
    <row r="57" spans="1:3" x14ac:dyDescent="0.2">
      <c r="A57" t="s">
        <v>61</v>
      </c>
      <c r="B57" t="s">
        <v>72</v>
      </c>
      <c r="C57">
        <v>51</v>
      </c>
    </row>
    <row r="58" spans="1:3" x14ac:dyDescent="0.2">
      <c r="A58" t="s">
        <v>62</v>
      </c>
      <c r="B58" t="s">
        <v>72</v>
      </c>
      <c r="C58">
        <v>101.9</v>
      </c>
    </row>
    <row r="59" spans="1:3" x14ac:dyDescent="0.2">
      <c r="A59" t="s">
        <v>63</v>
      </c>
      <c r="B59" t="s">
        <v>72</v>
      </c>
      <c r="C59">
        <v>106.6</v>
      </c>
    </row>
    <row r="60" spans="1:3" x14ac:dyDescent="0.2">
      <c r="A60" t="s">
        <v>64</v>
      </c>
      <c r="B60" t="s">
        <v>72</v>
      </c>
      <c r="C60">
        <v>3.7</v>
      </c>
    </row>
    <row r="61" spans="1:3" x14ac:dyDescent="0.2">
      <c r="A61" t="s">
        <v>65</v>
      </c>
      <c r="B61" t="s">
        <v>72</v>
      </c>
      <c r="C61">
        <v>14.2</v>
      </c>
    </row>
    <row r="62" spans="1:3" x14ac:dyDescent="0.2">
      <c r="A62" t="s">
        <v>7</v>
      </c>
      <c r="B62" t="s">
        <v>72</v>
      </c>
      <c r="C62">
        <v>0</v>
      </c>
    </row>
    <row r="63" spans="1:3" x14ac:dyDescent="0.2">
      <c r="A63" t="s">
        <v>8</v>
      </c>
      <c r="B63" t="s">
        <v>72</v>
      </c>
      <c r="C63">
        <v>0</v>
      </c>
    </row>
    <row r="64" spans="1:3" x14ac:dyDescent="0.2">
      <c r="A64" t="s">
        <v>9</v>
      </c>
      <c r="B64" t="s">
        <v>72</v>
      </c>
      <c r="C64">
        <v>0</v>
      </c>
    </row>
    <row r="65" spans="1:3" x14ac:dyDescent="0.2">
      <c r="A65" t="s">
        <v>10</v>
      </c>
      <c r="B65" t="s">
        <v>72</v>
      </c>
      <c r="C65">
        <v>0</v>
      </c>
    </row>
    <row r="66" spans="1:3" x14ac:dyDescent="0.2">
      <c r="A66" t="s">
        <v>11</v>
      </c>
      <c r="B66" t="s">
        <v>72</v>
      </c>
      <c r="C66">
        <v>0</v>
      </c>
    </row>
    <row r="67" spans="1:3" x14ac:dyDescent="0.2">
      <c r="A67" t="s">
        <v>50</v>
      </c>
      <c r="B67" t="s">
        <v>41</v>
      </c>
      <c r="C67">
        <v>0</v>
      </c>
    </row>
    <row r="68" spans="1:3" x14ac:dyDescent="0.2">
      <c r="A68" t="s">
        <v>51</v>
      </c>
      <c r="B68" t="s">
        <v>41</v>
      </c>
      <c r="C68">
        <v>0</v>
      </c>
    </row>
    <row r="69" spans="1:3" x14ac:dyDescent="0.2">
      <c r="A69" t="s">
        <v>52</v>
      </c>
      <c r="B69" t="s">
        <v>41</v>
      </c>
      <c r="C69">
        <v>0</v>
      </c>
    </row>
    <row r="70" spans="1:3" x14ac:dyDescent="0.2">
      <c r="A70" t="s">
        <v>53</v>
      </c>
      <c r="B70" t="s">
        <v>41</v>
      </c>
      <c r="C70">
        <v>0</v>
      </c>
    </row>
    <row r="71" spans="1:3" x14ac:dyDescent="0.2">
      <c r="A71" t="s">
        <v>54</v>
      </c>
      <c r="B71" t="s">
        <v>41</v>
      </c>
      <c r="C71">
        <f>19326*0.22</f>
        <v>4251.72</v>
      </c>
    </row>
    <row r="72" spans="1:3" x14ac:dyDescent="0.2">
      <c r="A72" t="s">
        <v>55</v>
      </c>
      <c r="B72" t="s">
        <v>41</v>
      </c>
      <c r="C72">
        <v>0</v>
      </c>
    </row>
    <row r="73" spans="1:3" x14ac:dyDescent="0.2">
      <c r="A73" t="s">
        <v>56</v>
      </c>
      <c r="B73" t="s">
        <v>41</v>
      </c>
      <c r="C73">
        <v>0</v>
      </c>
    </row>
    <row r="74" spans="1:3" x14ac:dyDescent="0.2">
      <c r="A74" t="s">
        <v>57</v>
      </c>
      <c r="B74" t="s">
        <v>41</v>
      </c>
      <c r="C74">
        <v>0</v>
      </c>
    </row>
    <row r="75" spans="1:3" x14ac:dyDescent="0.2">
      <c r="A75" t="s">
        <v>58</v>
      </c>
      <c r="B75" t="s">
        <v>41</v>
      </c>
      <c r="C75">
        <v>140</v>
      </c>
    </row>
    <row r="76" spans="1:3" x14ac:dyDescent="0.2">
      <c r="A76" t="s">
        <v>59</v>
      </c>
      <c r="B76" t="s">
        <v>41</v>
      </c>
      <c r="C76">
        <v>0</v>
      </c>
    </row>
    <row r="77" spans="1:3" x14ac:dyDescent="0.2">
      <c r="A77" t="s">
        <v>60</v>
      </c>
      <c r="B77" t="s">
        <v>41</v>
      </c>
      <c r="C77">
        <v>67</v>
      </c>
    </row>
    <row r="78" spans="1:3" x14ac:dyDescent="0.2">
      <c r="A78" t="s">
        <v>61</v>
      </c>
      <c r="B78" t="s">
        <v>41</v>
      </c>
      <c r="C78">
        <v>0</v>
      </c>
    </row>
    <row r="79" spans="1:3" x14ac:dyDescent="0.2">
      <c r="A79" t="s">
        <v>62</v>
      </c>
      <c r="B79" t="s">
        <v>41</v>
      </c>
      <c r="C79">
        <v>9</v>
      </c>
    </row>
    <row r="80" spans="1:3" x14ac:dyDescent="0.2">
      <c r="A80" t="s">
        <v>63</v>
      </c>
      <c r="B80" t="s">
        <v>41</v>
      </c>
      <c r="C80">
        <v>0</v>
      </c>
    </row>
    <row r="81" spans="1:3" x14ac:dyDescent="0.2">
      <c r="A81" t="s">
        <v>64</v>
      </c>
      <c r="B81" t="s">
        <v>41</v>
      </c>
      <c r="C81">
        <v>13</v>
      </c>
    </row>
    <row r="82" spans="1:3" x14ac:dyDescent="0.2">
      <c r="A82" t="s">
        <v>65</v>
      </c>
      <c r="B82" t="s">
        <v>41</v>
      </c>
      <c r="C82">
        <v>12</v>
      </c>
    </row>
    <row r="83" spans="1:3" x14ac:dyDescent="0.2">
      <c r="A83" t="s">
        <v>7</v>
      </c>
      <c r="B83" t="s">
        <v>41</v>
      </c>
      <c r="C83">
        <v>0</v>
      </c>
    </row>
    <row r="84" spans="1:3" x14ac:dyDescent="0.2">
      <c r="A84" t="s">
        <v>8</v>
      </c>
      <c r="B84" t="s">
        <v>41</v>
      </c>
      <c r="C84">
        <v>0</v>
      </c>
    </row>
    <row r="85" spans="1:3" x14ac:dyDescent="0.2">
      <c r="A85" t="s">
        <v>9</v>
      </c>
      <c r="B85" t="s">
        <v>41</v>
      </c>
      <c r="C85">
        <v>0</v>
      </c>
    </row>
    <row r="86" spans="1:3" x14ac:dyDescent="0.2">
      <c r="A86" t="s">
        <v>10</v>
      </c>
      <c r="B86" t="s">
        <v>41</v>
      </c>
      <c r="C86">
        <v>0</v>
      </c>
    </row>
    <row r="87" spans="1:3" x14ac:dyDescent="0.2">
      <c r="A87" t="s">
        <v>11</v>
      </c>
      <c r="B87" t="s">
        <v>41</v>
      </c>
      <c r="C87">
        <v>0</v>
      </c>
    </row>
    <row r="88" spans="1:3" x14ac:dyDescent="0.2">
      <c r="A88" t="s">
        <v>50</v>
      </c>
      <c r="B88" t="s">
        <v>44</v>
      </c>
      <c r="C88">
        <v>0</v>
      </c>
    </row>
    <row r="89" spans="1:3" x14ac:dyDescent="0.2">
      <c r="A89" t="s">
        <v>51</v>
      </c>
      <c r="B89" t="s">
        <v>44</v>
      </c>
      <c r="C89">
        <v>0</v>
      </c>
    </row>
    <row r="90" spans="1:3" x14ac:dyDescent="0.2">
      <c r="A90" t="s">
        <v>52</v>
      </c>
      <c r="B90" t="s">
        <v>44</v>
      </c>
      <c r="C90">
        <v>0</v>
      </c>
    </row>
    <row r="91" spans="1:3" x14ac:dyDescent="0.2">
      <c r="A91" t="s">
        <v>53</v>
      </c>
      <c r="B91" t="s">
        <v>44</v>
      </c>
      <c r="C91">
        <v>0</v>
      </c>
    </row>
    <row r="92" spans="1:3" x14ac:dyDescent="0.2">
      <c r="A92" t="s">
        <v>54</v>
      </c>
      <c r="B92" t="s">
        <v>44</v>
      </c>
      <c r="C92">
        <f>19326*0.67</f>
        <v>12948.42</v>
      </c>
    </row>
    <row r="93" spans="1:3" x14ac:dyDescent="0.2">
      <c r="A93" t="s">
        <v>55</v>
      </c>
      <c r="B93" t="s">
        <v>44</v>
      </c>
      <c r="C93">
        <v>0</v>
      </c>
    </row>
    <row r="94" spans="1:3" x14ac:dyDescent="0.2">
      <c r="A94" t="s">
        <v>56</v>
      </c>
      <c r="B94" t="s">
        <v>44</v>
      </c>
      <c r="C94">
        <v>0</v>
      </c>
    </row>
    <row r="95" spans="1:3" x14ac:dyDescent="0.2">
      <c r="A95" t="s">
        <v>57</v>
      </c>
      <c r="B95" t="s">
        <v>44</v>
      </c>
      <c r="C95">
        <v>0</v>
      </c>
    </row>
    <row r="96" spans="1:3" x14ac:dyDescent="0.2">
      <c r="A96" t="s">
        <v>58</v>
      </c>
      <c r="B96" t="s">
        <v>44</v>
      </c>
      <c r="C96">
        <v>0</v>
      </c>
    </row>
    <row r="97" spans="1:3" x14ac:dyDescent="0.2">
      <c r="A97" t="s">
        <v>59</v>
      </c>
      <c r="B97" t="s">
        <v>44</v>
      </c>
      <c r="C97">
        <v>0</v>
      </c>
    </row>
    <row r="98" spans="1:3" x14ac:dyDescent="0.2">
      <c r="A98" t="s">
        <v>60</v>
      </c>
      <c r="B98" t="s">
        <v>44</v>
      </c>
      <c r="C98">
        <v>20</v>
      </c>
    </row>
    <row r="99" spans="1:3" x14ac:dyDescent="0.2">
      <c r="A99" t="s">
        <v>61</v>
      </c>
      <c r="B99" t="s">
        <v>44</v>
      </c>
      <c r="C99">
        <v>0</v>
      </c>
    </row>
    <row r="100" spans="1:3" x14ac:dyDescent="0.2">
      <c r="A100" t="s">
        <v>62</v>
      </c>
      <c r="B100" t="s">
        <v>44</v>
      </c>
      <c r="C100">
        <v>0</v>
      </c>
    </row>
    <row r="101" spans="1:3" x14ac:dyDescent="0.2">
      <c r="A101" t="s">
        <v>63</v>
      </c>
      <c r="B101" t="s">
        <v>44</v>
      </c>
      <c r="C101">
        <v>0</v>
      </c>
    </row>
    <row r="102" spans="1:3" x14ac:dyDescent="0.2">
      <c r="A102" t="s">
        <v>64</v>
      </c>
      <c r="B102" t="s">
        <v>44</v>
      </c>
      <c r="C102">
        <v>0</v>
      </c>
    </row>
    <row r="103" spans="1:3" x14ac:dyDescent="0.2">
      <c r="A103" t="s">
        <v>65</v>
      </c>
      <c r="B103" t="s">
        <v>44</v>
      </c>
      <c r="C103">
        <v>0</v>
      </c>
    </row>
    <row r="104" spans="1:3" x14ac:dyDescent="0.2">
      <c r="A104" t="s">
        <v>7</v>
      </c>
      <c r="B104" t="s">
        <v>44</v>
      </c>
      <c r="C104">
        <v>0</v>
      </c>
    </row>
    <row r="105" spans="1:3" x14ac:dyDescent="0.2">
      <c r="A105" t="s">
        <v>8</v>
      </c>
      <c r="B105" t="s">
        <v>44</v>
      </c>
      <c r="C105">
        <v>0</v>
      </c>
    </row>
    <row r="106" spans="1:3" x14ac:dyDescent="0.2">
      <c r="A106" t="s">
        <v>9</v>
      </c>
      <c r="B106" t="s">
        <v>44</v>
      </c>
      <c r="C106">
        <v>0</v>
      </c>
    </row>
    <row r="107" spans="1:3" x14ac:dyDescent="0.2">
      <c r="A107" t="s">
        <v>10</v>
      </c>
      <c r="B107" t="s">
        <v>44</v>
      </c>
      <c r="C107">
        <v>0</v>
      </c>
    </row>
    <row r="108" spans="1:3" x14ac:dyDescent="0.2">
      <c r="A108" t="s">
        <v>11</v>
      </c>
      <c r="B108" t="s">
        <v>44</v>
      </c>
      <c r="C108">
        <v>0</v>
      </c>
    </row>
    <row r="109" spans="1:3" x14ac:dyDescent="0.2">
      <c r="A109" t="s">
        <v>50</v>
      </c>
      <c r="B109" t="s">
        <v>46</v>
      </c>
      <c r="C109">
        <v>0</v>
      </c>
    </row>
    <row r="110" spans="1:3" x14ac:dyDescent="0.2">
      <c r="A110" t="s">
        <v>51</v>
      </c>
      <c r="B110" t="s">
        <v>46</v>
      </c>
      <c r="C110">
        <v>0</v>
      </c>
    </row>
    <row r="111" spans="1:3" x14ac:dyDescent="0.2">
      <c r="A111" t="s">
        <v>52</v>
      </c>
      <c r="B111" t="s">
        <v>46</v>
      </c>
      <c r="C111">
        <v>0</v>
      </c>
    </row>
    <row r="112" spans="1:3" x14ac:dyDescent="0.2">
      <c r="A112" t="s">
        <v>53</v>
      </c>
      <c r="B112" t="s">
        <v>46</v>
      </c>
      <c r="C112">
        <v>0</v>
      </c>
    </row>
    <row r="113" spans="1:3" x14ac:dyDescent="0.2">
      <c r="A113" t="s">
        <v>54</v>
      </c>
      <c r="B113" t="s">
        <v>46</v>
      </c>
      <c r="C113">
        <f>19326*0.01</f>
        <v>193.26</v>
      </c>
    </row>
    <row r="114" spans="1:3" x14ac:dyDescent="0.2">
      <c r="A114" t="s">
        <v>55</v>
      </c>
      <c r="B114" t="s">
        <v>46</v>
      </c>
      <c r="C114">
        <v>0</v>
      </c>
    </row>
    <row r="115" spans="1:3" x14ac:dyDescent="0.2">
      <c r="A115" t="s">
        <v>56</v>
      </c>
      <c r="B115" t="s">
        <v>46</v>
      </c>
      <c r="C115">
        <v>0</v>
      </c>
    </row>
    <row r="116" spans="1:3" x14ac:dyDescent="0.2">
      <c r="A116" t="s">
        <v>57</v>
      </c>
      <c r="B116" t="s">
        <v>46</v>
      </c>
      <c r="C116">
        <v>0</v>
      </c>
    </row>
    <row r="117" spans="1:3" x14ac:dyDescent="0.2">
      <c r="A117" t="s">
        <v>58</v>
      </c>
      <c r="B117" t="s">
        <v>46</v>
      </c>
      <c r="C117">
        <v>0</v>
      </c>
    </row>
    <row r="118" spans="1:3" x14ac:dyDescent="0.2">
      <c r="A118" t="s">
        <v>59</v>
      </c>
      <c r="B118" t="s">
        <v>46</v>
      </c>
      <c r="C118">
        <v>0</v>
      </c>
    </row>
    <row r="119" spans="1:3" x14ac:dyDescent="0.2">
      <c r="A119" t="s">
        <v>60</v>
      </c>
      <c r="B119" t="s">
        <v>46</v>
      </c>
      <c r="C119">
        <v>1.6</v>
      </c>
    </row>
    <row r="120" spans="1:3" x14ac:dyDescent="0.2">
      <c r="A120" t="s">
        <v>61</v>
      </c>
      <c r="B120" t="s">
        <v>46</v>
      </c>
      <c r="C120">
        <v>0</v>
      </c>
    </row>
    <row r="121" spans="1:3" x14ac:dyDescent="0.2">
      <c r="A121" t="s">
        <v>62</v>
      </c>
      <c r="B121" t="s">
        <v>46</v>
      </c>
      <c r="C121">
        <v>0</v>
      </c>
    </row>
    <row r="122" spans="1:3" x14ac:dyDescent="0.2">
      <c r="A122" t="s">
        <v>63</v>
      </c>
      <c r="B122" t="s">
        <v>46</v>
      </c>
      <c r="C122">
        <v>0</v>
      </c>
    </row>
    <row r="123" spans="1:3" x14ac:dyDescent="0.2">
      <c r="A123" t="s">
        <v>64</v>
      </c>
      <c r="B123" t="s">
        <v>46</v>
      </c>
      <c r="C123">
        <v>0</v>
      </c>
    </row>
    <row r="124" spans="1:3" x14ac:dyDescent="0.2">
      <c r="A124" t="s">
        <v>65</v>
      </c>
      <c r="B124" t="s">
        <v>46</v>
      </c>
      <c r="C124">
        <v>0</v>
      </c>
    </row>
    <row r="125" spans="1:3" x14ac:dyDescent="0.2">
      <c r="A125" t="s">
        <v>7</v>
      </c>
      <c r="B125" t="s">
        <v>46</v>
      </c>
      <c r="C125">
        <v>0</v>
      </c>
    </row>
    <row r="126" spans="1:3" x14ac:dyDescent="0.2">
      <c r="A126" t="s">
        <v>8</v>
      </c>
      <c r="B126" t="s">
        <v>46</v>
      </c>
      <c r="C126">
        <v>0</v>
      </c>
    </row>
    <row r="127" spans="1:3" x14ac:dyDescent="0.2">
      <c r="A127" t="s">
        <v>9</v>
      </c>
      <c r="B127" t="s">
        <v>46</v>
      </c>
      <c r="C127">
        <v>0</v>
      </c>
    </row>
    <row r="128" spans="1:3" x14ac:dyDescent="0.2">
      <c r="A128" t="s">
        <v>10</v>
      </c>
      <c r="B128" t="s">
        <v>46</v>
      </c>
      <c r="C128">
        <v>0</v>
      </c>
    </row>
    <row r="129" spans="1:3" x14ac:dyDescent="0.2">
      <c r="A129" t="s">
        <v>11</v>
      </c>
      <c r="B129" t="s">
        <v>46</v>
      </c>
      <c r="C129">
        <v>0</v>
      </c>
    </row>
    <row r="130" spans="1:3" x14ac:dyDescent="0.2">
      <c r="A130" t="s">
        <v>77</v>
      </c>
      <c r="B130" t="s">
        <v>69</v>
      </c>
      <c r="C130">
        <v>3670</v>
      </c>
    </row>
    <row r="131" spans="1:3" x14ac:dyDescent="0.2">
      <c r="A131" t="s">
        <v>77</v>
      </c>
      <c r="B131" t="s">
        <v>68</v>
      </c>
      <c r="C131">
        <v>4820</v>
      </c>
    </row>
    <row r="132" spans="1:3" x14ac:dyDescent="0.2">
      <c r="A132" t="s">
        <v>77</v>
      </c>
      <c r="B132" t="s">
        <v>72</v>
      </c>
      <c r="C132">
        <v>33.200000000000003</v>
      </c>
    </row>
    <row r="133" spans="1:3" x14ac:dyDescent="0.2">
      <c r="A133" t="s">
        <v>77</v>
      </c>
      <c r="B133" t="s">
        <v>41</v>
      </c>
      <c r="C133">
        <v>140</v>
      </c>
    </row>
    <row r="134" spans="1:3" x14ac:dyDescent="0.2">
      <c r="A134" t="s">
        <v>77</v>
      </c>
      <c r="B134" t="s">
        <v>44</v>
      </c>
      <c r="C134">
        <v>4866</v>
      </c>
    </row>
    <row r="135" spans="1:3" x14ac:dyDescent="0.2">
      <c r="A135" t="s">
        <v>77</v>
      </c>
      <c r="B135" t="s">
        <v>46</v>
      </c>
      <c r="C135">
        <v>1305</v>
      </c>
    </row>
    <row r="136" spans="1:3" x14ac:dyDescent="0.2">
      <c r="A136" t="s">
        <v>77</v>
      </c>
      <c r="B136" t="s">
        <v>45</v>
      </c>
      <c r="C136">
        <v>6627</v>
      </c>
    </row>
    <row r="137" spans="1:3" x14ac:dyDescent="0.2">
      <c r="A137" t="s">
        <v>76</v>
      </c>
      <c r="B137" t="s">
        <v>69</v>
      </c>
      <c r="C137">
        <v>770</v>
      </c>
    </row>
    <row r="138" spans="1:3" x14ac:dyDescent="0.2">
      <c r="A138" t="s">
        <v>76</v>
      </c>
      <c r="B138" t="s">
        <v>68</v>
      </c>
      <c r="C138">
        <v>1010</v>
      </c>
    </row>
    <row r="139" spans="1:3" x14ac:dyDescent="0.2">
      <c r="A139" t="s">
        <v>76</v>
      </c>
      <c r="B139" t="s">
        <v>72</v>
      </c>
      <c r="C139">
        <v>33</v>
      </c>
    </row>
    <row r="140" spans="1:3" x14ac:dyDescent="0.2">
      <c r="A140" t="s">
        <v>76</v>
      </c>
      <c r="B140" t="s">
        <v>41</v>
      </c>
      <c r="C140">
        <v>0</v>
      </c>
    </row>
    <row r="141" spans="1:3" x14ac:dyDescent="0.2">
      <c r="A141" t="s">
        <v>76</v>
      </c>
      <c r="B141" t="s">
        <v>44</v>
      </c>
      <c r="C141">
        <v>0</v>
      </c>
    </row>
    <row r="142" spans="1:3" x14ac:dyDescent="0.2">
      <c r="A142" t="s">
        <v>76</v>
      </c>
      <c r="B142" t="s">
        <v>46</v>
      </c>
      <c r="C142">
        <v>0</v>
      </c>
    </row>
    <row r="143" spans="1:3" x14ac:dyDescent="0.2">
      <c r="A143" t="s">
        <v>78</v>
      </c>
      <c r="B143" t="s">
        <v>69</v>
      </c>
      <c r="C143">
        <v>3790</v>
      </c>
    </row>
    <row r="144" spans="1:3" x14ac:dyDescent="0.2">
      <c r="A144" t="s">
        <v>78</v>
      </c>
      <c r="B144" t="s">
        <v>68</v>
      </c>
      <c r="C144">
        <v>0</v>
      </c>
    </row>
    <row r="145" spans="1:3" x14ac:dyDescent="0.2">
      <c r="A145" t="s">
        <v>78</v>
      </c>
      <c r="B145" t="s">
        <v>72</v>
      </c>
      <c r="C145">
        <v>0</v>
      </c>
    </row>
    <row r="146" spans="1:3" x14ac:dyDescent="0.2">
      <c r="A146" t="s">
        <v>78</v>
      </c>
      <c r="B146" t="s">
        <v>41</v>
      </c>
      <c r="C146">
        <v>218</v>
      </c>
    </row>
    <row r="147" spans="1:3" x14ac:dyDescent="0.2">
      <c r="A147" t="s">
        <v>78</v>
      </c>
      <c r="B147" t="s">
        <v>44</v>
      </c>
      <c r="C147">
        <v>5506</v>
      </c>
    </row>
    <row r="148" spans="1:3" x14ac:dyDescent="0.2">
      <c r="A148" t="s">
        <v>78</v>
      </c>
      <c r="B148" t="s">
        <v>46</v>
      </c>
      <c r="C148">
        <v>2717</v>
      </c>
    </row>
  </sheetData>
  <autoFilter ref="A1:C226" xr:uid="{BF57B14D-7BEE-477E-9F48-7CE3A3F903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CapitalCosts</vt:lpstr>
      <vt:lpstr>FixedOMCosts</vt:lpstr>
      <vt:lpstr>VariableOMCosts</vt:lpstr>
      <vt:lpstr>FuelCosts</vt:lpstr>
      <vt:lpstr>Efficiency</vt:lpstr>
      <vt:lpstr>CHPEfficiency</vt:lpstr>
      <vt:lpstr>Lifetime</vt:lpstr>
      <vt:lpstr>RampRate</vt:lpstr>
      <vt:lpstr>RefInitialCap</vt:lpstr>
      <vt:lpstr>ScaleFactorInitialCap</vt:lpstr>
      <vt:lpstr>InitialCapacity</vt:lpstr>
      <vt:lpstr>MaxBuiltCapacity</vt:lpstr>
      <vt:lpstr>MaxInstalledCapacity</vt:lpstr>
      <vt:lpstr>GeneratorTypeAvailability</vt:lpstr>
      <vt:lpstr>CO2Content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2023-05-20T08:55:27Z</dcterms:modified>
</cp:coreProperties>
</file>