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gorandurakovic/EMPIRE-Hydrogen/Data handler/hydrogenAllCountries/HeatModule/"/>
    </mc:Choice>
  </mc:AlternateContent>
  <xr:revisionPtr revIDLastSave="0" documentId="13_ncr:1_{E903A26F-AE3F-1D49-89EA-F20EA8BB2490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HeatAnnualDemand" sheetId="9" r:id="rId1"/>
    <sheet name="NodeLostLoadCost" sheetId="2" r:id="rId2"/>
    <sheet name="ElectricHeatShare" sheetId="10" r:id="rId3"/>
  </sheets>
  <externalReferences>
    <externalReference r:id="rId4"/>
  </externalReferences>
  <definedNames>
    <definedName name="_xlnm._FilterDatabase" localSheetId="0" hidden="1">HeatAnnualDemand!$A$1:$C$195</definedName>
    <definedName name="_xlnm._FilterDatabase" localSheetId="1" hidden="1">NodeLostLoadCost!$A$1:$C$43</definedName>
    <definedName name="maxRegHydro">[1]Sheet1!$A$1:$D$3</definedName>
    <definedName name="nodeLostLoadCost" localSheetId="0">#REF!</definedName>
    <definedName name="nodeLostLoadCo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10" l="1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9" i="10"/>
  <c r="B10" i="10"/>
  <c r="C172" i="9" l="1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45" i="9" l="1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44" i="9"/>
  <c r="E8" i="9"/>
  <c r="E40" i="9" l="1"/>
  <c r="E41" i="9"/>
  <c r="E42" i="9"/>
  <c r="E43" i="9"/>
  <c r="E39" i="9"/>
  <c r="E35" i="9"/>
  <c r="E36" i="9"/>
  <c r="E37" i="9"/>
  <c r="E38" i="9"/>
  <c r="E34" i="9"/>
  <c r="E30" i="9"/>
  <c r="E31" i="9"/>
  <c r="E32" i="9"/>
  <c r="E33" i="9"/>
  <c r="E29" i="9"/>
  <c r="E25" i="9"/>
  <c r="E26" i="9"/>
  <c r="E27" i="9"/>
  <c r="E28" i="9"/>
  <c r="E24" i="9"/>
  <c r="E20" i="9"/>
  <c r="E21" i="9"/>
  <c r="E22" i="9"/>
  <c r="E23" i="9"/>
  <c r="E19" i="9"/>
  <c r="E15" i="9"/>
  <c r="E16" i="9"/>
  <c r="E17" i="9"/>
  <c r="E18" i="9"/>
  <c r="E14" i="9"/>
  <c r="E10" i="9"/>
  <c r="E11" i="9"/>
  <c r="E12" i="9"/>
  <c r="E13" i="9"/>
  <c r="E9" i="9"/>
  <c r="E5" i="9"/>
  <c r="E6" i="9"/>
  <c r="E7" i="9"/>
  <c r="E4" i="9"/>
  <c r="C4" i="9" s="1"/>
  <c r="C38" i="9" l="1"/>
  <c r="C42" i="9"/>
  <c r="C28" i="9"/>
  <c r="C20" i="9"/>
  <c r="C21" i="9"/>
  <c r="C18" i="9"/>
  <c r="C13" i="9"/>
  <c r="C15" i="9"/>
  <c r="C16" i="9"/>
  <c r="C17" i="9"/>
  <c r="C22" i="9"/>
  <c r="C23" i="9"/>
  <c r="C25" i="9"/>
  <c r="C26" i="9"/>
  <c r="C27" i="9"/>
  <c r="C30" i="9"/>
  <c r="C31" i="9"/>
  <c r="C32" i="9"/>
  <c r="C33" i="9"/>
  <c r="C35" i="9"/>
  <c r="C36" i="9"/>
  <c r="C37" i="9"/>
  <c r="C40" i="9"/>
  <c r="C41" i="9"/>
  <c r="C43" i="9"/>
  <c r="C39" i="9"/>
  <c r="C34" i="9"/>
  <c r="C29" i="9"/>
  <c r="C24" i="9"/>
  <c r="C19" i="9"/>
  <c r="C14" i="9"/>
  <c r="C10" i="9"/>
  <c r="C11" i="9"/>
  <c r="C12" i="9"/>
  <c r="C9" i="9"/>
  <c r="C8" i="9"/>
  <c r="C5" i="9"/>
  <c r="C6" i="9"/>
  <c r="C7" i="9"/>
</calcChain>
</file>

<file path=xl/sharedStrings.xml><?xml version="1.0" encoding="utf-8"?>
<sst xmlns="http://schemas.openxmlformats.org/spreadsheetml/2006/main" count="278" uniqueCount="39">
  <si>
    <t>Nodes</t>
  </si>
  <si>
    <t>Period</t>
  </si>
  <si>
    <t>NO1</t>
  </si>
  <si>
    <t>NO2</t>
  </si>
  <si>
    <t>NO3</t>
  </si>
  <si>
    <t>NO4</t>
  </si>
  <si>
    <t>NO5</t>
  </si>
  <si>
    <t>NodeLostLoadCost</t>
    <phoneticPr fontId="1" type="noConversion"/>
  </si>
  <si>
    <t>Source: Test (half of annual electric demand in nodes used to adjust hourly load profile (such that the integral/sum is equal to the annual demand)</t>
  </si>
  <si>
    <t>Description: Annual demand for heat in node and period (used to scale hourly base load profile)</t>
  </si>
  <si>
    <t>Description: The cost of not generating heat in an hour (default: 22 000)</t>
  </si>
  <si>
    <t>HeatAdjustment in MWh per hour</t>
  </si>
  <si>
    <t>Source: Ssame as VOLL for electricity</t>
  </si>
  <si>
    <t>Extra: NO zone load share</t>
  </si>
  <si>
    <t>Extra: NO zone share of non-heating in buildings</t>
  </si>
  <si>
    <t>Austria</t>
  </si>
  <si>
    <t>Belgium</t>
  </si>
  <si>
    <t>Bulgaria</t>
  </si>
  <si>
    <t>Czech R</t>
  </si>
  <si>
    <t>Germany</t>
  </si>
  <si>
    <t>France</t>
  </si>
  <si>
    <t>Great Brit.</t>
  </si>
  <si>
    <t>Croatia</t>
  </si>
  <si>
    <t>Hungary</t>
  </si>
  <si>
    <t>Ireland</t>
  </si>
  <si>
    <t>Luxemb.</t>
  </si>
  <si>
    <t>Netherlands</t>
  </si>
  <si>
    <t>Poland</t>
  </si>
  <si>
    <t>Romania</t>
  </si>
  <si>
    <t>Slovenia</t>
  </si>
  <si>
    <t>Slovakia</t>
  </si>
  <si>
    <t>Denmark</t>
  </si>
  <si>
    <t>Sweden</t>
  </si>
  <si>
    <t>Finland</t>
  </si>
  <si>
    <t>Comment</t>
  </si>
  <si>
    <t>Substracted manually</t>
  </si>
  <si>
    <t>Share of heat already electric_percent</t>
  </si>
  <si>
    <t>Description: Share of heat that has historically been electric; to be subtracted from historical electricity load profile (default: 0)</t>
  </si>
  <si>
    <t>Source: EU Heat Roadmap: Deliverable 3.1:  Profile of heating and cooling demand in 2015. Aggregate for residential+tertiary. Heat pump assumed half of electricity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</si>
</sst>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udntnu-my.sharepoint.com/personal/stianbac_ntnu_no/Documents/EMPIRE/EMPIRE%20in%20Pyomo/EMPIRE_Pyomo_version_6/Stochast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Nodes</v>
          </cell>
          <cell r="B1" t="str">
            <v>Period</v>
          </cell>
          <cell r="C1" t="str">
            <v>Scenario</v>
          </cell>
          <cell r="D1" t="str">
            <v>maxRegHydroNode</v>
          </cell>
        </row>
        <row r="2">
          <cell r="A2" t="str">
            <v>N1</v>
          </cell>
          <cell r="B2">
            <v>1</v>
          </cell>
          <cell r="D2">
            <v>1000</v>
          </cell>
        </row>
        <row r="3">
          <cell r="A3" t="str">
            <v>N2</v>
          </cell>
          <cell r="B3">
            <v>1</v>
          </cell>
          <cell r="D3">
            <v>1000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9CCB0-CA1B-43D3-AA7F-95130521D97C}">
  <dimension ref="A1:G195"/>
  <sheetViews>
    <sheetView tabSelected="1" workbookViewId="0"/>
  </sheetViews>
  <sheetFormatPr baseColWidth="10" defaultRowHeight="15" x14ac:dyDescent="0.2"/>
  <cols>
    <col min="1" max="1" width="10.33203125" bestFit="1" customWidth="1"/>
    <col min="2" max="2" width="5.83203125" bestFit="1" customWidth="1"/>
    <col min="3" max="3" width="29.83203125" bestFit="1" customWidth="1"/>
    <col min="4" max="4" width="21.1640625" bestFit="1" customWidth="1"/>
    <col min="5" max="5" width="39" bestFit="1" customWidth="1"/>
  </cols>
  <sheetData>
    <row r="1" spans="1:5" x14ac:dyDescent="0.2">
      <c r="A1" t="s">
        <v>8</v>
      </c>
    </row>
    <row r="2" spans="1:5" x14ac:dyDescent="0.2">
      <c r="A2" t="s">
        <v>9</v>
      </c>
    </row>
    <row r="3" spans="1:5" x14ac:dyDescent="0.2">
      <c r="A3" t="s">
        <v>0</v>
      </c>
      <c r="B3" t="s">
        <v>1</v>
      </c>
      <c r="C3" t="s">
        <v>11</v>
      </c>
      <c r="D3" t="s">
        <v>13</v>
      </c>
      <c r="E3" t="s">
        <v>14</v>
      </c>
    </row>
    <row r="4" spans="1:5" x14ac:dyDescent="0.2">
      <c r="A4" t="s">
        <v>2</v>
      </c>
      <c r="B4">
        <v>1</v>
      </c>
      <c r="C4">
        <f>139000000*D4*E4</f>
        <v>10583460.000000002</v>
      </c>
      <c r="D4">
        <v>0.27</v>
      </c>
      <c r="E4">
        <f>1-(0.53+(0.47*0.4))</f>
        <v>0.28200000000000003</v>
      </c>
    </row>
    <row r="5" spans="1:5" x14ac:dyDescent="0.2">
      <c r="A5" t="s">
        <v>3</v>
      </c>
      <c r="B5">
        <v>1</v>
      </c>
      <c r="C5">
        <f t="shared" ref="C5:C8" si="0">139000000*D5*E5</f>
        <v>10583460.000000002</v>
      </c>
      <c r="D5">
        <v>0.27</v>
      </c>
      <c r="E5">
        <f t="shared" ref="E5:E8" si="1">1-(0.53+(0.47*0.4))</f>
        <v>0.28200000000000003</v>
      </c>
    </row>
    <row r="6" spans="1:5" x14ac:dyDescent="0.2">
      <c r="A6" t="s">
        <v>4</v>
      </c>
      <c r="B6">
        <v>1</v>
      </c>
      <c r="C6">
        <f t="shared" si="0"/>
        <v>7839600.0000000009</v>
      </c>
      <c r="D6">
        <v>0.2</v>
      </c>
      <c r="E6">
        <f t="shared" si="1"/>
        <v>0.28200000000000003</v>
      </c>
    </row>
    <row r="7" spans="1:5" x14ac:dyDescent="0.2">
      <c r="A7" t="s">
        <v>5</v>
      </c>
      <c r="B7">
        <v>1</v>
      </c>
      <c r="C7">
        <f t="shared" si="0"/>
        <v>5487720.0000000009</v>
      </c>
      <c r="D7">
        <v>0.14000000000000001</v>
      </c>
      <c r="E7">
        <f t="shared" si="1"/>
        <v>0.28200000000000003</v>
      </c>
    </row>
    <row r="8" spans="1:5" x14ac:dyDescent="0.2">
      <c r="A8" t="s">
        <v>6</v>
      </c>
      <c r="B8">
        <v>1</v>
      </c>
      <c r="C8">
        <f t="shared" si="0"/>
        <v>4703760.0000000009</v>
      </c>
      <c r="D8">
        <v>0.12</v>
      </c>
      <c r="E8">
        <f t="shared" si="1"/>
        <v>0.28200000000000003</v>
      </c>
    </row>
    <row r="9" spans="1:5" x14ac:dyDescent="0.2">
      <c r="A9" t="s">
        <v>2</v>
      </c>
      <c r="B9">
        <v>2</v>
      </c>
      <c r="C9">
        <f>150000000*D9*E9</f>
        <v>10449000</v>
      </c>
      <c r="D9">
        <v>0.27</v>
      </c>
      <c r="E9">
        <f>1-(0.57+(0.4*0.43))</f>
        <v>0.25800000000000001</v>
      </c>
    </row>
    <row r="10" spans="1:5" x14ac:dyDescent="0.2">
      <c r="A10" t="s">
        <v>3</v>
      </c>
      <c r="B10">
        <v>2</v>
      </c>
      <c r="C10">
        <f t="shared" ref="C10:C13" si="2">150000000*D10*E10</f>
        <v>10449000</v>
      </c>
      <c r="D10">
        <v>0.27</v>
      </c>
      <c r="E10">
        <f t="shared" ref="E10:E13" si="3">1-(0.57+(0.4*0.43))</f>
        <v>0.25800000000000001</v>
      </c>
    </row>
    <row r="11" spans="1:5" x14ac:dyDescent="0.2">
      <c r="A11" t="s">
        <v>4</v>
      </c>
      <c r="B11">
        <v>2</v>
      </c>
      <c r="C11">
        <f t="shared" si="2"/>
        <v>7740000</v>
      </c>
      <c r="D11">
        <v>0.2</v>
      </c>
      <c r="E11">
        <f t="shared" si="3"/>
        <v>0.25800000000000001</v>
      </c>
    </row>
    <row r="12" spans="1:5" x14ac:dyDescent="0.2">
      <c r="A12" t="s">
        <v>5</v>
      </c>
      <c r="B12">
        <v>2</v>
      </c>
      <c r="C12">
        <f t="shared" si="2"/>
        <v>5418000.0000000009</v>
      </c>
      <c r="D12">
        <v>0.14000000000000001</v>
      </c>
      <c r="E12">
        <f t="shared" si="3"/>
        <v>0.25800000000000001</v>
      </c>
    </row>
    <row r="13" spans="1:5" x14ac:dyDescent="0.2">
      <c r="A13" t="s">
        <v>6</v>
      </c>
      <c r="B13">
        <v>2</v>
      </c>
      <c r="C13">
        <f t="shared" si="2"/>
        <v>4644000</v>
      </c>
      <c r="D13">
        <v>0.12</v>
      </c>
      <c r="E13">
        <f t="shared" si="3"/>
        <v>0.25800000000000001</v>
      </c>
    </row>
    <row r="14" spans="1:5" x14ac:dyDescent="0.2">
      <c r="A14" t="s">
        <v>2</v>
      </c>
      <c r="B14">
        <v>3</v>
      </c>
      <c r="C14">
        <f>153000000*D14*E14</f>
        <v>10410120</v>
      </c>
      <c r="D14">
        <v>0.27</v>
      </c>
      <c r="E14">
        <f>1-(0.58+(0.4*0.42))</f>
        <v>0.252</v>
      </c>
    </row>
    <row r="15" spans="1:5" x14ac:dyDescent="0.2">
      <c r="A15" t="s">
        <v>3</v>
      </c>
      <c r="B15">
        <v>3</v>
      </c>
      <c r="C15">
        <f t="shared" ref="C15:C18" si="4">153000000*D15*E15</f>
        <v>10410120</v>
      </c>
      <c r="D15">
        <v>0.27</v>
      </c>
      <c r="E15">
        <f t="shared" ref="E15:E18" si="5">1-(0.58+(0.4*0.42))</f>
        <v>0.252</v>
      </c>
    </row>
    <row r="16" spans="1:5" x14ac:dyDescent="0.2">
      <c r="A16" t="s">
        <v>4</v>
      </c>
      <c r="B16">
        <v>3</v>
      </c>
      <c r="C16">
        <f t="shared" si="4"/>
        <v>7711200</v>
      </c>
      <c r="D16">
        <v>0.2</v>
      </c>
      <c r="E16">
        <f t="shared" si="5"/>
        <v>0.252</v>
      </c>
    </row>
    <row r="17" spans="1:5" x14ac:dyDescent="0.2">
      <c r="A17" t="s">
        <v>5</v>
      </c>
      <c r="B17">
        <v>3</v>
      </c>
      <c r="C17">
        <f t="shared" si="4"/>
        <v>5397840.0000000009</v>
      </c>
      <c r="D17">
        <v>0.14000000000000001</v>
      </c>
      <c r="E17">
        <f t="shared" si="5"/>
        <v>0.252</v>
      </c>
    </row>
    <row r="18" spans="1:5" x14ac:dyDescent="0.2">
      <c r="A18" t="s">
        <v>6</v>
      </c>
      <c r="B18">
        <v>3</v>
      </c>
      <c r="C18">
        <f t="shared" si="4"/>
        <v>4626720</v>
      </c>
      <c r="D18">
        <v>0.12</v>
      </c>
      <c r="E18">
        <f t="shared" si="5"/>
        <v>0.252</v>
      </c>
    </row>
    <row r="19" spans="1:5" x14ac:dyDescent="0.2">
      <c r="A19" t="s">
        <v>2</v>
      </c>
      <c r="B19">
        <v>4</v>
      </c>
      <c r="C19">
        <f>156000000*D19*E19</f>
        <v>10108800</v>
      </c>
      <c r="D19">
        <v>0.27</v>
      </c>
      <c r="E19">
        <f>1-(0.6+(0.4*0.4))</f>
        <v>0.24</v>
      </c>
    </row>
    <row r="20" spans="1:5" x14ac:dyDescent="0.2">
      <c r="A20" t="s">
        <v>3</v>
      </c>
      <c r="B20">
        <v>4</v>
      </c>
      <c r="C20">
        <f t="shared" ref="C20:C23" si="6">156000000*D20*E20</f>
        <v>10108800</v>
      </c>
      <c r="D20">
        <v>0.27</v>
      </c>
      <c r="E20">
        <f t="shared" ref="E20:E23" si="7">1-(0.6+(0.4*0.4))</f>
        <v>0.24</v>
      </c>
    </row>
    <row r="21" spans="1:5" x14ac:dyDescent="0.2">
      <c r="A21" t="s">
        <v>4</v>
      </c>
      <c r="B21">
        <v>4</v>
      </c>
      <c r="C21">
        <f t="shared" si="6"/>
        <v>7488000</v>
      </c>
      <c r="D21">
        <v>0.2</v>
      </c>
      <c r="E21">
        <f t="shared" si="7"/>
        <v>0.24</v>
      </c>
    </row>
    <row r="22" spans="1:5" x14ac:dyDescent="0.2">
      <c r="A22" t="s">
        <v>5</v>
      </c>
      <c r="B22">
        <v>4</v>
      </c>
      <c r="C22">
        <f t="shared" si="6"/>
        <v>5241600.0000000009</v>
      </c>
      <c r="D22">
        <v>0.14000000000000001</v>
      </c>
      <c r="E22">
        <f t="shared" si="7"/>
        <v>0.24</v>
      </c>
    </row>
    <row r="23" spans="1:5" x14ac:dyDescent="0.2">
      <c r="A23" t="s">
        <v>6</v>
      </c>
      <c r="B23">
        <v>4</v>
      </c>
      <c r="C23">
        <f t="shared" si="6"/>
        <v>4492800</v>
      </c>
      <c r="D23">
        <v>0.12</v>
      </c>
      <c r="E23">
        <f t="shared" si="7"/>
        <v>0.24</v>
      </c>
    </row>
    <row r="24" spans="1:5" x14ac:dyDescent="0.2">
      <c r="A24" t="s">
        <v>2</v>
      </c>
      <c r="B24">
        <v>5</v>
      </c>
      <c r="C24">
        <f>159000000*D24*E24</f>
        <v>10045620</v>
      </c>
      <c r="D24">
        <v>0.27</v>
      </c>
      <c r="E24">
        <f>1-(0.61+(0.4*0.39))</f>
        <v>0.23399999999999999</v>
      </c>
    </row>
    <row r="25" spans="1:5" x14ac:dyDescent="0.2">
      <c r="A25" t="s">
        <v>3</v>
      </c>
      <c r="B25">
        <v>5</v>
      </c>
      <c r="C25">
        <f t="shared" ref="C25:C28" si="8">159000000*D25*E25</f>
        <v>10045620</v>
      </c>
      <c r="D25">
        <v>0.27</v>
      </c>
      <c r="E25">
        <f t="shared" ref="E25:E28" si="9">1-(0.61+(0.4*0.39))</f>
        <v>0.23399999999999999</v>
      </c>
    </row>
    <row r="26" spans="1:5" x14ac:dyDescent="0.2">
      <c r="A26" t="s">
        <v>4</v>
      </c>
      <c r="B26">
        <v>5</v>
      </c>
      <c r="C26">
        <f t="shared" si="8"/>
        <v>7441200</v>
      </c>
      <c r="D26">
        <v>0.2</v>
      </c>
      <c r="E26">
        <f t="shared" si="9"/>
        <v>0.23399999999999999</v>
      </c>
    </row>
    <row r="27" spans="1:5" x14ac:dyDescent="0.2">
      <c r="A27" t="s">
        <v>5</v>
      </c>
      <c r="B27">
        <v>5</v>
      </c>
      <c r="C27">
        <f t="shared" si="8"/>
        <v>5208840.0000000009</v>
      </c>
      <c r="D27">
        <v>0.14000000000000001</v>
      </c>
      <c r="E27">
        <f t="shared" si="9"/>
        <v>0.23399999999999999</v>
      </c>
    </row>
    <row r="28" spans="1:5" x14ac:dyDescent="0.2">
      <c r="A28" t="s">
        <v>6</v>
      </c>
      <c r="B28">
        <v>5</v>
      </c>
      <c r="C28">
        <f t="shared" si="8"/>
        <v>4464720</v>
      </c>
      <c r="D28">
        <v>0.12</v>
      </c>
      <c r="E28">
        <f t="shared" si="9"/>
        <v>0.23399999999999999</v>
      </c>
    </row>
    <row r="29" spans="1:5" x14ac:dyDescent="0.2">
      <c r="A29" t="s">
        <v>2</v>
      </c>
      <c r="B29">
        <v>6</v>
      </c>
      <c r="C29">
        <f>161000000*D29*E29</f>
        <v>10171980</v>
      </c>
      <c r="D29">
        <v>0.27</v>
      </c>
      <c r="E29">
        <f>1-(0.61+(0.4*0.39))</f>
        <v>0.23399999999999999</v>
      </c>
    </row>
    <row r="30" spans="1:5" x14ac:dyDescent="0.2">
      <c r="A30" t="s">
        <v>3</v>
      </c>
      <c r="B30">
        <v>6</v>
      </c>
      <c r="C30">
        <f t="shared" ref="C30:C33" si="10">161000000*D30*E30</f>
        <v>10171980</v>
      </c>
      <c r="D30">
        <v>0.27</v>
      </c>
      <c r="E30">
        <f t="shared" ref="E30:E33" si="11">1-(0.61+(0.4*0.39))</f>
        <v>0.23399999999999999</v>
      </c>
    </row>
    <row r="31" spans="1:5" x14ac:dyDescent="0.2">
      <c r="A31" t="s">
        <v>4</v>
      </c>
      <c r="B31">
        <v>6</v>
      </c>
      <c r="C31">
        <f t="shared" si="10"/>
        <v>7534800</v>
      </c>
      <c r="D31">
        <v>0.2</v>
      </c>
      <c r="E31">
        <f t="shared" si="11"/>
        <v>0.23399999999999999</v>
      </c>
    </row>
    <row r="32" spans="1:5" x14ac:dyDescent="0.2">
      <c r="A32" t="s">
        <v>5</v>
      </c>
      <c r="B32">
        <v>6</v>
      </c>
      <c r="C32">
        <f t="shared" si="10"/>
        <v>5274360.0000000009</v>
      </c>
      <c r="D32">
        <v>0.14000000000000001</v>
      </c>
      <c r="E32">
        <f t="shared" si="11"/>
        <v>0.23399999999999999</v>
      </c>
    </row>
    <row r="33" spans="1:7" x14ac:dyDescent="0.2">
      <c r="A33" t="s">
        <v>6</v>
      </c>
      <c r="B33">
        <v>6</v>
      </c>
      <c r="C33">
        <f t="shared" si="10"/>
        <v>4520880</v>
      </c>
      <c r="D33">
        <v>0.12</v>
      </c>
      <c r="E33">
        <f t="shared" si="11"/>
        <v>0.23399999999999999</v>
      </c>
    </row>
    <row r="34" spans="1:7" x14ac:dyDescent="0.2">
      <c r="A34" t="s">
        <v>2</v>
      </c>
      <c r="B34">
        <v>7</v>
      </c>
      <c r="C34">
        <f>163000000*D34*E34</f>
        <v>10034280</v>
      </c>
      <c r="D34">
        <v>0.27</v>
      </c>
      <c r="E34">
        <f>1-(0.62+(0.4*0.38))</f>
        <v>0.22799999999999998</v>
      </c>
    </row>
    <row r="35" spans="1:7" x14ac:dyDescent="0.2">
      <c r="A35" t="s">
        <v>3</v>
      </c>
      <c r="B35">
        <v>7</v>
      </c>
      <c r="C35">
        <f t="shared" ref="C35:C38" si="12">163000000*D35*E35</f>
        <v>10034280</v>
      </c>
      <c r="D35">
        <v>0.27</v>
      </c>
      <c r="E35">
        <f t="shared" ref="E35:E38" si="13">1-(0.62+(0.4*0.38))</f>
        <v>0.22799999999999998</v>
      </c>
    </row>
    <row r="36" spans="1:7" x14ac:dyDescent="0.2">
      <c r="A36" t="s">
        <v>4</v>
      </c>
      <c r="B36">
        <v>7</v>
      </c>
      <c r="C36">
        <f t="shared" si="12"/>
        <v>7432799.9999999991</v>
      </c>
      <c r="D36">
        <v>0.2</v>
      </c>
      <c r="E36">
        <f t="shared" si="13"/>
        <v>0.22799999999999998</v>
      </c>
    </row>
    <row r="37" spans="1:7" x14ac:dyDescent="0.2">
      <c r="A37" t="s">
        <v>5</v>
      </c>
      <c r="B37">
        <v>7</v>
      </c>
      <c r="C37">
        <f t="shared" si="12"/>
        <v>5202960</v>
      </c>
      <c r="D37">
        <v>0.14000000000000001</v>
      </c>
      <c r="E37">
        <f t="shared" si="13"/>
        <v>0.22799999999999998</v>
      </c>
    </row>
    <row r="38" spans="1:7" x14ac:dyDescent="0.2">
      <c r="A38" t="s">
        <v>6</v>
      </c>
      <c r="B38">
        <v>7</v>
      </c>
      <c r="C38">
        <f t="shared" si="12"/>
        <v>4459680</v>
      </c>
      <c r="D38">
        <v>0.12</v>
      </c>
      <c r="E38">
        <f t="shared" si="13"/>
        <v>0.22799999999999998</v>
      </c>
    </row>
    <row r="39" spans="1:7" x14ac:dyDescent="0.2">
      <c r="A39" t="s">
        <v>2</v>
      </c>
      <c r="B39">
        <v>8</v>
      </c>
      <c r="C39">
        <f>165000000*D39*E39</f>
        <v>10157400</v>
      </c>
      <c r="D39">
        <v>0.27</v>
      </c>
      <c r="E39">
        <f>1-(0.62+(0.4*0.38))</f>
        <v>0.22799999999999998</v>
      </c>
    </row>
    <row r="40" spans="1:7" x14ac:dyDescent="0.2">
      <c r="A40" t="s">
        <v>3</v>
      </c>
      <c r="B40">
        <v>8</v>
      </c>
      <c r="C40">
        <f t="shared" ref="C40:C43" si="14">165000000*D40*E40</f>
        <v>10157400</v>
      </c>
      <c r="D40">
        <v>0.27</v>
      </c>
      <c r="E40">
        <f t="shared" ref="E40:E43" si="15">1-(0.62+(0.4*0.38))</f>
        <v>0.22799999999999998</v>
      </c>
    </row>
    <row r="41" spans="1:7" x14ac:dyDescent="0.2">
      <c r="A41" t="s">
        <v>4</v>
      </c>
      <c r="B41">
        <v>8</v>
      </c>
      <c r="C41">
        <f t="shared" si="14"/>
        <v>7523999.9999999991</v>
      </c>
      <c r="D41">
        <v>0.2</v>
      </c>
      <c r="E41">
        <f t="shared" si="15"/>
        <v>0.22799999999999998</v>
      </c>
    </row>
    <row r="42" spans="1:7" x14ac:dyDescent="0.2">
      <c r="A42" t="s">
        <v>5</v>
      </c>
      <c r="B42">
        <v>8</v>
      </c>
      <c r="C42">
        <f t="shared" si="14"/>
        <v>5266800</v>
      </c>
      <c r="D42">
        <v>0.14000000000000001</v>
      </c>
      <c r="E42">
        <f t="shared" si="15"/>
        <v>0.22799999999999998</v>
      </c>
    </row>
    <row r="43" spans="1:7" x14ac:dyDescent="0.2">
      <c r="A43" t="s">
        <v>6</v>
      </c>
      <c r="B43">
        <v>8</v>
      </c>
      <c r="C43">
        <f t="shared" si="14"/>
        <v>4514400</v>
      </c>
      <c r="D43">
        <v>0.12</v>
      </c>
      <c r="E43">
        <f t="shared" si="15"/>
        <v>0.22799999999999998</v>
      </c>
    </row>
    <row r="44" spans="1:7" x14ac:dyDescent="0.2">
      <c r="A44" t="s">
        <v>15</v>
      </c>
      <c r="B44">
        <v>1</v>
      </c>
      <c r="C44">
        <f>D44*E44</f>
        <v>87414349.702380955</v>
      </c>
      <c r="D44">
        <v>9978.8070436507933</v>
      </c>
      <c r="E44">
        <v>8760</v>
      </c>
      <c r="G44" s="2"/>
    </row>
    <row r="45" spans="1:7" x14ac:dyDescent="0.2">
      <c r="A45" t="s">
        <v>16</v>
      </c>
      <c r="B45">
        <v>1</v>
      </c>
      <c r="C45">
        <f t="shared" ref="C45:C108" si="16">D45*E45</f>
        <v>141061063.33333334</v>
      </c>
      <c r="D45">
        <v>16102.861111111111</v>
      </c>
      <c r="E45">
        <v>8760</v>
      </c>
      <c r="G45" s="2"/>
    </row>
    <row r="46" spans="1:7" x14ac:dyDescent="0.2">
      <c r="A46" t="s">
        <v>17</v>
      </c>
      <c r="B46">
        <v>1</v>
      </c>
      <c r="C46">
        <f t="shared" si="16"/>
        <v>24497422.55952381</v>
      </c>
      <c r="D46">
        <v>2796.5094246031745</v>
      </c>
      <c r="E46">
        <v>8760</v>
      </c>
      <c r="G46" s="2"/>
    </row>
    <row r="47" spans="1:7" x14ac:dyDescent="0.2">
      <c r="A47" t="s">
        <v>18</v>
      </c>
      <c r="B47">
        <v>1</v>
      </c>
      <c r="C47">
        <f t="shared" si="16"/>
        <v>95903623.988095239</v>
      </c>
      <c r="D47">
        <v>10947.902281746032</v>
      </c>
      <c r="E47">
        <v>8760</v>
      </c>
      <c r="G47" s="2"/>
    </row>
    <row r="48" spans="1:7" x14ac:dyDescent="0.2">
      <c r="A48" t="s">
        <v>19</v>
      </c>
      <c r="B48">
        <v>1</v>
      </c>
      <c r="C48">
        <f t="shared" si="16"/>
        <v>888222815.83333337</v>
      </c>
      <c r="D48">
        <v>101395.29861111111</v>
      </c>
      <c r="E48">
        <v>8760</v>
      </c>
      <c r="G48" s="2"/>
    </row>
    <row r="49" spans="1:7" x14ac:dyDescent="0.2">
      <c r="A49" t="s">
        <v>20</v>
      </c>
      <c r="B49">
        <v>1</v>
      </c>
      <c r="C49">
        <f t="shared" si="16"/>
        <v>571980888.92857146</v>
      </c>
      <c r="D49">
        <v>65294.622023809527</v>
      </c>
      <c r="E49">
        <v>8760</v>
      </c>
      <c r="G49" s="2"/>
    </row>
    <row r="50" spans="1:7" x14ac:dyDescent="0.2">
      <c r="A50" t="s">
        <v>21</v>
      </c>
      <c r="B50">
        <v>1</v>
      </c>
      <c r="C50">
        <f t="shared" si="16"/>
        <v>530334197.73809522</v>
      </c>
      <c r="D50">
        <v>60540.433531746028</v>
      </c>
      <c r="E50">
        <v>8760</v>
      </c>
      <c r="G50" s="2"/>
    </row>
    <row r="51" spans="1:7" x14ac:dyDescent="0.2">
      <c r="A51" t="s">
        <v>22</v>
      </c>
      <c r="B51">
        <v>1</v>
      </c>
      <c r="C51">
        <f t="shared" si="16"/>
        <v>31475857.55952381</v>
      </c>
      <c r="D51">
        <v>3593.1344246031745</v>
      </c>
      <c r="E51">
        <v>8760</v>
      </c>
      <c r="G51" s="2"/>
    </row>
    <row r="52" spans="1:7" x14ac:dyDescent="0.2">
      <c r="A52" t="s">
        <v>23</v>
      </c>
      <c r="B52">
        <v>1</v>
      </c>
      <c r="C52">
        <f t="shared" si="16"/>
        <v>86086284.166666672</v>
      </c>
      <c r="D52">
        <v>9827.2013888888887</v>
      </c>
      <c r="E52">
        <v>8760</v>
      </c>
      <c r="G52" s="2"/>
    </row>
    <row r="53" spans="1:7" x14ac:dyDescent="0.2">
      <c r="A53" t="s">
        <v>24</v>
      </c>
      <c r="B53">
        <v>1</v>
      </c>
      <c r="C53">
        <f t="shared" si="16"/>
        <v>42074662.380952381</v>
      </c>
      <c r="D53">
        <v>4803.0436507936511</v>
      </c>
      <c r="E53">
        <v>8760</v>
      </c>
      <c r="G53" s="2"/>
    </row>
    <row r="54" spans="1:7" x14ac:dyDescent="0.2">
      <c r="A54" t="s">
        <v>25</v>
      </c>
      <c r="B54">
        <v>1</v>
      </c>
      <c r="C54">
        <f t="shared" si="16"/>
        <v>9426125</v>
      </c>
      <c r="D54">
        <v>1076.0416666666667</v>
      </c>
      <c r="E54">
        <v>8760</v>
      </c>
      <c r="G54" s="2"/>
    </row>
    <row r="55" spans="1:7" x14ac:dyDescent="0.2">
      <c r="A55" t="s">
        <v>26</v>
      </c>
      <c r="B55">
        <v>1</v>
      </c>
      <c r="C55">
        <f t="shared" si="16"/>
        <v>202306946.60714284</v>
      </c>
      <c r="D55">
        <v>23094.400297619046</v>
      </c>
      <c r="E55">
        <v>8760</v>
      </c>
      <c r="G55" s="2"/>
    </row>
    <row r="56" spans="1:7" x14ac:dyDescent="0.2">
      <c r="A56" t="s">
        <v>27</v>
      </c>
      <c r="B56">
        <v>1</v>
      </c>
      <c r="C56">
        <f t="shared" si="16"/>
        <v>263607310.47619048</v>
      </c>
      <c r="D56">
        <v>30092.158730158731</v>
      </c>
      <c r="E56">
        <v>8760</v>
      </c>
      <c r="G56" s="2"/>
    </row>
    <row r="57" spans="1:7" x14ac:dyDescent="0.2">
      <c r="A57" t="s">
        <v>28</v>
      </c>
      <c r="B57">
        <v>1</v>
      </c>
      <c r="C57">
        <f t="shared" si="16"/>
        <v>72940348.571428567</v>
      </c>
      <c r="D57">
        <v>8326.5238095238092</v>
      </c>
      <c r="E57">
        <v>8760</v>
      </c>
      <c r="G57" s="2"/>
    </row>
    <row r="58" spans="1:7" x14ac:dyDescent="0.2">
      <c r="A58" t="s">
        <v>29</v>
      </c>
      <c r="B58">
        <v>1</v>
      </c>
      <c r="C58">
        <f t="shared" si="16"/>
        <v>16603293.80952381</v>
      </c>
      <c r="D58">
        <v>1895.3531746031747</v>
      </c>
      <c r="E58">
        <v>8760</v>
      </c>
      <c r="G58" s="2"/>
    </row>
    <row r="59" spans="1:7" x14ac:dyDescent="0.2">
      <c r="A59" t="s">
        <v>30</v>
      </c>
      <c r="B59">
        <v>1</v>
      </c>
      <c r="C59">
        <f t="shared" si="16"/>
        <v>43201326.130952381</v>
      </c>
      <c r="D59">
        <v>4931.6582341269841</v>
      </c>
      <c r="E59">
        <v>8760</v>
      </c>
      <c r="G59" s="2"/>
    </row>
    <row r="60" spans="1:7" x14ac:dyDescent="0.2">
      <c r="A60" t="s">
        <v>15</v>
      </c>
      <c r="B60">
        <v>2</v>
      </c>
      <c r="C60">
        <f t="shared" si="16"/>
        <v>87414349.702380955</v>
      </c>
      <c r="D60">
        <v>9978.8070436507933</v>
      </c>
      <c r="E60">
        <v>8760</v>
      </c>
    </row>
    <row r="61" spans="1:7" x14ac:dyDescent="0.2">
      <c r="A61" t="s">
        <v>16</v>
      </c>
      <c r="B61">
        <v>2</v>
      </c>
      <c r="C61">
        <f t="shared" si="16"/>
        <v>141061063.33333334</v>
      </c>
      <c r="D61">
        <v>16102.861111111111</v>
      </c>
      <c r="E61">
        <v>8760</v>
      </c>
    </row>
    <row r="62" spans="1:7" x14ac:dyDescent="0.2">
      <c r="A62" t="s">
        <v>17</v>
      </c>
      <c r="B62">
        <v>2</v>
      </c>
      <c r="C62">
        <f t="shared" si="16"/>
        <v>24497422.55952381</v>
      </c>
      <c r="D62">
        <v>2796.5094246031745</v>
      </c>
      <c r="E62">
        <v>8760</v>
      </c>
    </row>
    <row r="63" spans="1:7" x14ac:dyDescent="0.2">
      <c r="A63" t="s">
        <v>18</v>
      </c>
      <c r="B63">
        <v>2</v>
      </c>
      <c r="C63">
        <f t="shared" si="16"/>
        <v>95903623.988095239</v>
      </c>
      <c r="D63">
        <v>10947.902281746032</v>
      </c>
      <c r="E63">
        <v>8760</v>
      </c>
    </row>
    <row r="64" spans="1:7" x14ac:dyDescent="0.2">
      <c r="A64" t="s">
        <v>19</v>
      </c>
      <c r="B64">
        <v>2</v>
      </c>
      <c r="C64">
        <f t="shared" si="16"/>
        <v>888222815.83333337</v>
      </c>
      <c r="D64">
        <v>101395.29861111111</v>
      </c>
      <c r="E64">
        <v>8760</v>
      </c>
    </row>
    <row r="65" spans="1:5" x14ac:dyDescent="0.2">
      <c r="A65" t="s">
        <v>20</v>
      </c>
      <c r="B65">
        <v>2</v>
      </c>
      <c r="C65">
        <f t="shared" si="16"/>
        <v>571980888.92857146</v>
      </c>
      <c r="D65">
        <v>65294.622023809527</v>
      </c>
      <c r="E65">
        <v>8760</v>
      </c>
    </row>
    <row r="66" spans="1:5" x14ac:dyDescent="0.2">
      <c r="A66" t="s">
        <v>21</v>
      </c>
      <c r="B66">
        <v>2</v>
      </c>
      <c r="C66">
        <f t="shared" si="16"/>
        <v>530334197.73809522</v>
      </c>
      <c r="D66">
        <v>60540.433531746028</v>
      </c>
      <c r="E66">
        <v>8760</v>
      </c>
    </row>
    <row r="67" spans="1:5" x14ac:dyDescent="0.2">
      <c r="A67" t="s">
        <v>22</v>
      </c>
      <c r="B67">
        <v>2</v>
      </c>
      <c r="C67">
        <f t="shared" si="16"/>
        <v>31475857.55952381</v>
      </c>
      <c r="D67">
        <v>3593.1344246031745</v>
      </c>
      <c r="E67">
        <v>8760</v>
      </c>
    </row>
    <row r="68" spans="1:5" x14ac:dyDescent="0.2">
      <c r="A68" t="s">
        <v>23</v>
      </c>
      <c r="B68">
        <v>2</v>
      </c>
      <c r="C68">
        <f t="shared" si="16"/>
        <v>86086284.166666672</v>
      </c>
      <c r="D68">
        <v>9827.2013888888887</v>
      </c>
      <c r="E68">
        <v>8760</v>
      </c>
    </row>
    <row r="69" spans="1:5" x14ac:dyDescent="0.2">
      <c r="A69" t="s">
        <v>24</v>
      </c>
      <c r="B69">
        <v>2</v>
      </c>
      <c r="C69">
        <f t="shared" si="16"/>
        <v>42074662.380952381</v>
      </c>
      <c r="D69">
        <v>4803.0436507936511</v>
      </c>
      <c r="E69">
        <v>8760</v>
      </c>
    </row>
    <row r="70" spans="1:5" x14ac:dyDescent="0.2">
      <c r="A70" t="s">
        <v>25</v>
      </c>
      <c r="B70">
        <v>2</v>
      </c>
      <c r="C70">
        <f t="shared" si="16"/>
        <v>9426125</v>
      </c>
      <c r="D70">
        <v>1076.0416666666667</v>
      </c>
      <c r="E70">
        <v>8760</v>
      </c>
    </row>
    <row r="71" spans="1:5" x14ac:dyDescent="0.2">
      <c r="A71" t="s">
        <v>26</v>
      </c>
      <c r="B71">
        <v>2</v>
      </c>
      <c r="C71">
        <f t="shared" si="16"/>
        <v>202306946.60714284</v>
      </c>
      <c r="D71">
        <v>23094.400297619046</v>
      </c>
      <c r="E71">
        <v>8760</v>
      </c>
    </row>
    <row r="72" spans="1:5" x14ac:dyDescent="0.2">
      <c r="A72" t="s">
        <v>27</v>
      </c>
      <c r="B72">
        <v>2</v>
      </c>
      <c r="C72">
        <f t="shared" si="16"/>
        <v>263607310.47619048</v>
      </c>
      <c r="D72">
        <v>30092.158730158731</v>
      </c>
      <c r="E72">
        <v>8760</v>
      </c>
    </row>
    <row r="73" spans="1:5" x14ac:dyDescent="0.2">
      <c r="A73" t="s">
        <v>28</v>
      </c>
      <c r="B73">
        <v>2</v>
      </c>
      <c r="C73">
        <f t="shared" si="16"/>
        <v>72940348.571428567</v>
      </c>
      <c r="D73">
        <v>8326.5238095238092</v>
      </c>
      <c r="E73">
        <v>8760</v>
      </c>
    </row>
    <row r="74" spans="1:5" x14ac:dyDescent="0.2">
      <c r="A74" t="s">
        <v>29</v>
      </c>
      <c r="B74">
        <v>2</v>
      </c>
      <c r="C74">
        <f t="shared" si="16"/>
        <v>16603293.80952381</v>
      </c>
      <c r="D74">
        <v>1895.3531746031747</v>
      </c>
      <c r="E74">
        <v>8760</v>
      </c>
    </row>
    <row r="75" spans="1:5" x14ac:dyDescent="0.2">
      <c r="A75" t="s">
        <v>30</v>
      </c>
      <c r="B75">
        <v>2</v>
      </c>
      <c r="C75">
        <f t="shared" si="16"/>
        <v>43201326.130952381</v>
      </c>
      <c r="D75">
        <v>4931.6582341269841</v>
      </c>
      <c r="E75">
        <v>8760</v>
      </c>
    </row>
    <row r="76" spans="1:5" x14ac:dyDescent="0.2">
      <c r="A76" t="s">
        <v>15</v>
      </c>
      <c r="B76">
        <v>3</v>
      </c>
      <c r="C76">
        <f t="shared" si="16"/>
        <v>87414349.702380955</v>
      </c>
      <c r="D76">
        <v>9978.8070436507933</v>
      </c>
      <c r="E76">
        <v>8760</v>
      </c>
    </row>
    <row r="77" spans="1:5" x14ac:dyDescent="0.2">
      <c r="A77" t="s">
        <v>16</v>
      </c>
      <c r="B77">
        <v>3</v>
      </c>
      <c r="C77">
        <f t="shared" si="16"/>
        <v>141061063.33333334</v>
      </c>
      <c r="D77">
        <v>16102.861111111111</v>
      </c>
      <c r="E77">
        <v>8760</v>
      </c>
    </row>
    <row r="78" spans="1:5" x14ac:dyDescent="0.2">
      <c r="A78" t="s">
        <v>17</v>
      </c>
      <c r="B78">
        <v>3</v>
      </c>
      <c r="C78">
        <f t="shared" si="16"/>
        <v>24497422.55952381</v>
      </c>
      <c r="D78">
        <v>2796.5094246031745</v>
      </c>
      <c r="E78">
        <v>8760</v>
      </c>
    </row>
    <row r="79" spans="1:5" x14ac:dyDescent="0.2">
      <c r="A79" t="s">
        <v>18</v>
      </c>
      <c r="B79">
        <v>3</v>
      </c>
      <c r="C79">
        <f t="shared" si="16"/>
        <v>95903623.988095239</v>
      </c>
      <c r="D79">
        <v>10947.902281746032</v>
      </c>
      <c r="E79">
        <v>8760</v>
      </c>
    </row>
    <row r="80" spans="1:5" x14ac:dyDescent="0.2">
      <c r="A80" t="s">
        <v>19</v>
      </c>
      <c r="B80">
        <v>3</v>
      </c>
      <c r="C80">
        <f t="shared" si="16"/>
        <v>888222815.83333337</v>
      </c>
      <c r="D80">
        <v>101395.29861111111</v>
      </c>
      <c r="E80">
        <v>8760</v>
      </c>
    </row>
    <row r="81" spans="1:5" x14ac:dyDescent="0.2">
      <c r="A81" t="s">
        <v>20</v>
      </c>
      <c r="B81">
        <v>3</v>
      </c>
      <c r="C81">
        <f t="shared" si="16"/>
        <v>571980888.92857146</v>
      </c>
      <c r="D81">
        <v>65294.622023809527</v>
      </c>
      <c r="E81">
        <v>8760</v>
      </c>
    </row>
    <row r="82" spans="1:5" x14ac:dyDescent="0.2">
      <c r="A82" t="s">
        <v>21</v>
      </c>
      <c r="B82">
        <v>3</v>
      </c>
      <c r="C82">
        <f t="shared" si="16"/>
        <v>530334197.73809522</v>
      </c>
      <c r="D82">
        <v>60540.433531746028</v>
      </c>
      <c r="E82">
        <v>8760</v>
      </c>
    </row>
    <row r="83" spans="1:5" x14ac:dyDescent="0.2">
      <c r="A83" t="s">
        <v>22</v>
      </c>
      <c r="B83">
        <v>3</v>
      </c>
      <c r="C83">
        <f t="shared" si="16"/>
        <v>31475857.55952381</v>
      </c>
      <c r="D83">
        <v>3593.1344246031745</v>
      </c>
      <c r="E83">
        <v>8760</v>
      </c>
    </row>
    <row r="84" spans="1:5" x14ac:dyDescent="0.2">
      <c r="A84" t="s">
        <v>23</v>
      </c>
      <c r="B84">
        <v>3</v>
      </c>
      <c r="C84">
        <f t="shared" si="16"/>
        <v>86086284.166666672</v>
      </c>
      <c r="D84">
        <v>9827.2013888888887</v>
      </c>
      <c r="E84">
        <v>8760</v>
      </c>
    </row>
    <row r="85" spans="1:5" x14ac:dyDescent="0.2">
      <c r="A85" t="s">
        <v>24</v>
      </c>
      <c r="B85">
        <v>3</v>
      </c>
      <c r="C85">
        <f t="shared" si="16"/>
        <v>42074662.380952381</v>
      </c>
      <c r="D85">
        <v>4803.0436507936511</v>
      </c>
      <c r="E85">
        <v>8760</v>
      </c>
    </row>
    <row r="86" spans="1:5" x14ac:dyDescent="0.2">
      <c r="A86" t="s">
        <v>25</v>
      </c>
      <c r="B86">
        <v>3</v>
      </c>
      <c r="C86">
        <f t="shared" si="16"/>
        <v>9426125</v>
      </c>
      <c r="D86">
        <v>1076.0416666666667</v>
      </c>
      <c r="E86">
        <v>8760</v>
      </c>
    </row>
    <row r="87" spans="1:5" x14ac:dyDescent="0.2">
      <c r="A87" t="s">
        <v>26</v>
      </c>
      <c r="B87">
        <v>3</v>
      </c>
      <c r="C87">
        <f t="shared" si="16"/>
        <v>202306946.60714284</v>
      </c>
      <c r="D87">
        <v>23094.400297619046</v>
      </c>
      <c r="E87">
        <v>8760</v>
      </c>
    </row>
    <row r="88" spans="1:5" x14ac:dyDescent="0.2">
      <c r="A88" t="s">
        <v>27</v>
      </c>
      <c r="B88">
        <v>3</v>
      </c>
      <c r="C88">
        <f t="shared" si="16"/>
        <v>263607310.47619048</v>
      </c>
      <c r="D88">
        <v>30092.158730158731</v>
      </c>
      <c r="E88">
        <v>8760</v>
      </c>
    </row>
    <row r="89" spans="1:5" x14ac:dyDescent="0.2">
      <c r="A89" t="s">
        <v>28</v>
      </c>
      <c r="B89">
        <v>3</v>
      </c>
      <c r="C89">
        <f t="shared" si="16"/>
        <v>72940348.571428567</v>
      </c>
      <c r="D89">
        <v>8326.5238095238092</v>
      </c>
      <c r="E89">
        <v>8760</v>
      </c>
    </row>
    <row r="90" spans="1:5" x14ac:dyDescent="0.2">
      <c r="A90" t="s">
        <v>29</v>
      </c>
      <c r="B90">
        <v>3</v>
      </c>
      <c r="C90">
        <f t="shared" si="16"/>
        <v>16603293.80952381</v>
      </c>
      <c r="D90">
        <v>1895.3531746031747</v>
      </c>
      <c r="E90">
        <v>8760</v>
      </c>
    </row>
    <row r="91" spans="1:5" x14ac:dyDescent="0.2">
      <c r="A91" t="s">
        <v>30</v>
      </c>
      <c r="B91">
        <v>3</v>
      </c>
      <c r="C91">
        <f t="shared" si="16"/>
        <v>43201326.130952381</v>
      </c>
      <c r="D91">
        <v>4931.6582341269841</v>
      </c>
      <c r="E91">
        <v>8760</v>
      </c>
    </row>
    <row r="92" spans="1:5" x14ac:dyDescent="0.2">
      <c r="A92" t="s">
        <v>15</v>
      </c>
      <c r="B92">
        <v>4</v>
      </c>
      <c r="C92">
        <f t="shared" si="16"/>
        <v>87414349.702380955</v>
      </c>
      <c r="D92">
        <v>9978.8070436507933</v>
      </c>
      <c r="E92">
        <v>8760</v>
      </c>
    </row>
    <row r="93" spans="1:5" x14ac:dyDescent="0.2">
      <c r="A93" t="s">
        <v>16</v>
      </c>
      <c r="B93">
        <v>4</v>
      </c>
      <c r="C93">
        <f t="shared" si="16"/>
        <v>141061063.33333334</v>
      </c>
      <c r="D93">
        <v>16102.861111111111</v>
      </c>
      <c r="E93">
        <v>8760</v>
      </c>
    </row>
    <row r="94" spans="1:5" x14ac:dyDescent="0.2">
      <c r="A94" t="s">
        <v>17</v>
      </c>
      <c r="B94">
        <v>4</v>
      </c>
      <c r="C94">
        <f t="shared" si="16"/>
        <v>24497422.55952381</v>
      </c>
      <c r="D94">
        <v>2796.5094246031745</v>
      </c>
      <c r="E94">
        <v>8760</v>
      </c>
    </row>
    <row r="95" spans="1:5" x14ac:dyDescent="0.2">
      <c r="A95" t="s">
        <v>18</v>
      </c>
      <c r="B95">
        <v>4</v>
      </c>
      <c r="C95">
        <f t="shared" si="16"/>
        <v>95903623.988095239</v>
      </c>
      <c r="D95">
        <v>10947.902281746032</v>
      </c>
      <c r="E95">
        <v>8760</v>
      </c>
    </row>
    <row r="96" spans="1:5" x14ac:dyDescent="0.2">
      <c r="A96" t="s">
        <v>19</v>
      </c>
      <c r="B96">
        <v>4</v>
      </c>
      <c r="C96">
        <f t="shared" si="16"/>
        <v>888222815.83333337</v>
      </c>
      <c r="D96">
        <v>101395.29861111111</v>
      </c>
      <c r="E96">
        <v>8760</v>
      </c>
    </row>
    <row r="97" spans="1:5" x14ac:dyDescent="0.2">
      <c r="A97" t="s">
        <v>20</v>
      </c>
      <c r="B97">
        <v>4</v>
      </c>
      <c r="C97">
        <f t="shared" si="16"/>
        <v>571980888.92857146</v>
      </c>
      <c r="D97">
        <v>65294.622023809527</v>
      </c>
      <c r="E97">
        <v>8760</v>
      </c>
    </row>
    <row r="98" spans="1:5" x14ac:dyDescent="0.2">
      <c r="A98" t="s">
        <v>21</v>
      </c>
      <c r="B98">
        <v>4</v>
      </c>
      <c r="C98">
        <f t="shared" si="16"/>
        <v>530334197.73809522</v>
      </c>
      <c r="D98">
        <v>60540.433531746028</v>
      </c>
      <c r="E98">
        <v>8760</v>
      </c>
    </row>
    <row r="99" spans="1:5" x14ac:dyDescent="0.2">
      <c r="A99" t="s">
        <v>22</v>
      </c>
      <c r="B99">
        <v>4</v>
      </c>
      <c r="C99">
        <f t="shared" si="16"/>
        <v>31475857.55952381</v>
      </c>
      <c r="D99">
        <v>3593.1344246031745</v>
      </c>
      <c r="E99">
        <v>8760</v>
      </c>
    </row>
    <row r="100" spans="1:5" x14ac:dyDescent="0.2">
      <c r="A100" t="s">
        <v>23</v>
      </c>
      <c r="B100">
        <v>4</v>
      </c>
      <c r="C100">
        <f t="shared" si="16"/>
        <v>86086284.166666672</v>
      </c>
      <c r="D100">
        <v>9827.2013888888887</v>
      </c>
      <c r="E100">
        <v>8760</v>
      </c>
    </row>
    <row r="101" spans="1:5" x14ac:dyDescent="0.2">
      <c r="A101" t="s">
        <v>24</v>
      </c>
      <c r="B101">
        <v>4</v>
      </c>
      <c r="C101">
        <f t="shared" si="16"/>
        <v>42074662.380952381</v>
      </c>
      <c r="D101">
        <v>4803.0436507936511</v>
      </c>
      <c r="E101">
        <v>8760</v>
      </c>
    </row>
    <row r="102" spans="1:5" x14ac:dyDescent="0.2">
      <c r="A102" t="s">
        <v>25</v>
      </c>
      <c r="B102">
        <v>4</v>
      </c>
      <c r="C102">
        <f t="shared" si="16"/>
        <v>9426125</v>
      </c>
      <c r="D102">
        <v>1076.0416666666667</v>
      </c>
      <c r="E102">
        <v>8760</v>
      </c>
    </row>
    <row r="103" spans="1:5" x14ac:dyDescent="0.2">
      <c r="A103" t="s">
        <v>26</v>
      </c>
      <c r="B103">
        <v>4</v>
      </c>
      <c r="C103">
        <f t="shared" si="16"/>
        <v>202306946.60714284</v>
      </c>
      <c r="D103">
        <v>23094.400297619046</v>
      </c>
      <c r="E103">
        <v>8760</v>
      </c>
    </row>
    <row r="104" spans="1:5" x14ac:dyDescent="0.2">
      <c r="A104" t="s">
        <v>27</v>
      </c>
      <c r="B104">
        <v>4</v>
      </c>
      <c r="C104">
        <f t="shared" si="16"/>
        <v>263607310.47619048</v>
      </c>
      <c r="D104">
        <v>30092.158730158731</v>
      </c>
      <c r="E104">
        <v>8760</v>
      </c>
    </row>
    <row r="105" spans="1:5" x14ac:dyDescent="0.2">
      <c r="A105" t="s">
        <v>28</v>
      </c>
      <c r="B105">
        <v>4</v>
      </c>
      <c r="C105">
        <f t="shared" si="16"/>
        <v>72940348.571428567</v>
      </c>
      <c r="D105">
        <v>8326.5238095238092</v>
      </c>
      <c r="E105">
        <v>8760</v>
      </c>
    </row>
    <row r="106" spans="1:5" x14ac:dyDescent="0.2">
      <c r="A106" t="s">
        <v>29</v>
      </c>
      <c r="B106">
        <v>4</v>
      </c>
      <c r="C106">
        <f t="shared" si="16"/>
        <v>16603293.80952381</v>
      </c>
      <c r="D106">
        <v>1895.3531746031747</v>
      </c>
      <c r="E106">
        <v>8760</v>
      </c>
    </row>
    <row r="107" spans="1:5" x14ac:dyDescent="0.2">
      <c r="A107" t="s">
        <v>30</v>
      </c>
      <c r="B107">
        <v>4</v>
      </c>
      <c r="C107">
        <f t="shared" si="16"/>
        <v>43201326.130952381</v>
      </c>
      <c r="D107">
        <v>4931.6582341269841</v>
      </c>
      <c r="E107">
        <v>8760</v>
      </c>
    </row>
    <row r="108" spans="1:5" x14ac:dyDescent="0.2">
      <c r="A108" t="s">
        <v>15</v>
      </c>
      <c r="B108">
        <v>5</v>
      </c>
      <c r="C108">
        <f t="shared" si="16"/>
        <v>87414349.702380955</v>
      </c>
      <c r="D108">
        <v>9978.8070436507933</v>
      </c>
      <c r="E108">
        <v>8760</v>
      </c>
    </row>
    <row r="109" spans="1:5" x14ac:dyDescent="0.2">
      <c r="A109" t="s">
        <v>16</v>
      </c>
      <c r="B109">
        <v>5</v>
      </c>
      <c r="C109">
        <f t="shared" ref="C109:C172" si="17">D109*E109</f>
        <v>141061063.33333334</v>
      </c>
      <c r="D109">
        <v>16102.861111111111</v>
      </c>
      <c r="E109">
        <v>8760</v>
      </c>
    </row>
    <row r="110" spans="1:5" x14ac:dyDescent="0.2">
      <c r="A110" t="s">
        <v>17</v>
      </c>
      <c r="B110">
        <v>5</v>
      </c>
      <c r="C110">
        <f t="shared" si="17"/>
        <v>24497422.55952381</v>
      </c>
      <c r="D110">
        <v>2796.5094246031745</v>
      </c>
      <c r="E110">
        <v>8760</v>
      </c>
    </row>
    <row r="111" spans="1:5" x14ac:dyDescent="0.2">
      <c r="A111" t="s">
        <v>18</v>
      </c>
      <c r="B111">
        <v>5</v>
      </c>
      <c r="C111">
        <f t="shared" si="17"/>
        <v>95903623.988095239</v>
      </c>
      <c r="D111">
        <v>10947.902281746032</v>
      </c>
      <c r="E111">
        <v>8760</v>
      </c>
    </row>
    <row r="112" spans="1:5" x14ac:dyDescent="0.2">
      <c r="A112" t="s">
        <v>19</v>
      </c>
      <c r="B112">
        <v>5</v>
      </c>
      <c r="C112">
        <f t="shared" si="17"/>
        <v>888222815.83333337</v>
      </c>
      <c r="D112">
        <v>101395.29861111111</v>
      </c>
      <c r="E112">
        <v>8760</v>
      </c>
    </row>
    <row r="113" spans="1:5" x14ac:dyDescent="0.2">
      <c r="A113" t="s">
        <v>20</v>
      </c>
      <c r="B113">
        <v>5</v>
      </c>
      <c r="C113">
        <f t="shared" si="17"/>
        <v>571980888.92857146</v>
      </c>
      <c r="D113">
        <v>65294.622023809527</v>
      </c>
      <c r="E113">
        <v>8760</v>
      </c>
    </row>
    <row r="114" spans="1:5" x14ac:dyDescent="0.2">
      <c r="A114" t="s">
        <v>21</v>
      </c>
      <c r="B114">
        <v>5</v>
      </c>
      <c r="C114">
        <f t="shared" si="17"/>
        <v>530334197.73809522</v>
      </c>
      <c r="D114">
        <v>60540.433531746028</v>
      </c>
      <c r="E114">
        <v>8760</v>
      </c>
    </row>
    <row r="115" spans="1:5" x14ac:dyDescent="0.2">
      <c r="A115" t="s">
        <v>22</v>
      </c>
      <c r="B115">
        <v>5</v>
      </c>
      <c r="C115">
        <f t="shared" si="17"/>
        <v>31475857.55952381</v>
      </c>
      <c r="D115">
        <v>3593.1344246031745</v>
      </c>
      <c r="E115">
        <v>8760</v>
      </c>
    </row>
    <row r="116" spans="1:5" x14ac:dyDescent="0.2">
      <c r="A116" t="s">
        <v>23</v>
      </c>
      <c r="B116">
        <v>5</v>
      </c>
      <c r="C116">
        <f t="shared" si="17"/>
        <v>86086284.166666672</v>
      </c>
      <c r="D116">
        <v>9827.2013888888887</v>
      </c>
      <c r="E116">
        <v>8760</v>
      </c>
    </row>
    <row r="117" spans="1:5" x14ac:dyDescent="0.2">
      <c r="A117" t="s">
        <v>24</v>
      </c>
      <c r="B117">
        <v>5</v>
      </c>
      <c r="C117">
        <f t="shared" si="17"/>
        <v>42074662.380952381</v>
      </c>
      <c r="D117">
        <v>4803.0436507936511</v>
      </c>
      <c r="E117">
        <v>8760</v>
      </c>
    </row>
    <row r="118" spans="1:5" x14ac:dyDescent="0.2">
      <c r="A118" t="s">
        <v>25</v>
      </c>
      <c r="B118">
        <v>5</v>
      </c>
      <c r="C118">
        <f t="shared" si="17"/>
        <v>9426125</v>
      </c>
      <c r="D118">
        <v>1076.0416666666667</v>
      </c>
      <c r="E118">
        <v>8760</v>
      </c>
    </row>
    <row r="119" spans="1:5" x14ac:dyDescent="0.2">
      <c r="A119" t="s">
        <v>26</v>
      </c>
      <c r="B119">
        <v>5</v>
      </c>
      <c r="C119">
        <f t="shared" si="17"/>
        <v>202306946.60714284</v>
      </c>
      <c r="D119">
        <v>23094.400297619046</v>
      </c>
      <c r="E119">
        <v>8760</v>
      </c>
    </row>
    <row r="120" spans="1:5" x14ac:dyDescent="0.2">
      <c r="A120" t="s">
        <v>27</v>
      </c>
      <c r="B120">
        <v>5</v>
      </c>
      <c r="C120">
        <f t="shared" si="17"/>
        <v>263607310.47619048</v>
      </c>
      <c r="D120">
        <v>30092.158730158731</v>
      </c>
      <c r="E120">
        <v>8760</v>
      </c>
    </row>
    <row r="121" spans="1:5" x14ac:dyDescent="0.2">
      <c r="A121" t="s">
        <v>28</v>
      </c>
      <c r="B121">
        <v>5</v>
      </c>
      <c r="C121">
        <f t="shared" si="17"/>
        <v>72940348.571428567</v>
      </c>
      <c r="D121">
        <v>8326.5238095238092</v>
      </c>
      <c r="E121">
        <v>8760</v>
      </c>
    </row>
    <row r="122" spans="1:5" x14ac:dyDescent="0.2">
      <c r="A122" t="s">
        <v>29</v>
      </c>
      <c r="B122">
        <v>5</v>
      </c>
      <c r="C122">
        <f t="shared" si="17"/>
        <v>16603293.80952381</v>
      </c>
      <c r="D122">
        <v>1895.3531746031747</v>
      </c>
      <c r="E122">
        <v>8760</v>
      </c>
    </row>
    <row r="123" spans="1:5" x14ac:dyDescent="0.2">
      <c r="A123" t="s">
        <v>30</v>
      </c>
      <c r="B123">
        <v>5</v>
      </c>
      <c r="C123">
        <f t="shared" si="17"/>
        <v>43201326.130952381</v>
      </c>
      <c r="D123">
        <v>4931.6582341269841</v>
      </c>
      <c r="E123">
        <v>8760</v>
      </c>
    </row>
    <row r="124" spans="1:5" x14ac:dyDescent="0.2">
      <c r="A124" t="s">
        <v>15</v>
      </c>
      <c r="B124">
        <v>6</v>
      </c>
      <c r="C124">
        <f t="shared" si="17"/>
        <v>87414349.702380955</v>
      </c>
      <c r="D124">
        <v>9978.8070436507933</v>
      </c>
      <c r="E124">
        <v>8760</v>
      </c>
    </row>
    <row r="125" spans="1:5" x14ac:dyDescent="0.2">
      <c r="A125" t="s">
        <v>16</v>
      </c>
      <c r="B125">
        <v>6</v>
      </c>
      <c r="C125">
        <f t="shared" si="17"/>
        <v>141061063.33333334</v>
      </c>
      <c r="D125">
        <v>16102.861111111111</v>
      </c>
      <c r="E125">
        <v>8760</v>
      </c>
    </row>
    <row r="126" spans="1:5" x14ac:dyDescent="0.2">
      <c r="A126" t="s">
        <v>17</v>
      </c>
      <c r="B126">
        <v>6</v>
      </c>
      <c r="C126">
        <f t="shared" si="17"/>
        <v>24497422.55952381</v>
      </c>
      <c r="D126">
        <v>2796.5094246031745</v>
      </c>
      <c r="E126">
        <v>8760</v>
      </c>
    </row>
    <row r="127" spans="1:5" x14ac:dyDescent="0.2">
      <c r="A127" t="s">
        <v>18</v>
      </c>
      <c r="B127">
        <v>6</v>
      </c>
      <c r="C127">
        <f t="shared" si="17"/>
        <v>95903623.988095239</v>
      </c>
      <c r="D127">
        <v>10947.902281746032</v>
      </c>
      <c r="E127">
        <v>8760</v>
      </c>
    </row>
    <row r="128" spans="1:5" x14ac:dyDescent="0.2">
      <c r="A128" t="s">
        <v>19</v>
      </c>
      <c r="B128">
        <v>6</v>
      </c>
      <c r="C128">
        <f t="shared" si="17"/>
        <v>888222815.83333337</v>
      </c>
      <c r="D128">
        <v>101395.29861111111</v>
      </c>
      <c r="E128">
        <v>8760</v>
      </c>
    </row>
    <row r="129" spans="1:5" x14ac:dyDescent="0.2">
      <c r="A129" t="s">
        <v>20</v>
      </c>
      <c r="B129">
        <v>6</v>
      </c>
      <c r="C129">
        <f t="shared" si="17"/>
        <v>571980888.92857146</v>
      </c>
      <c r="D129">
        <v>65294.622023809527</v>
      </c>
      <c r="E129">
        <v>8760</v>
      </c>
    </row>
    <row r="130" spans="1:5" x14ac:dyDescent="0.2">
      <c r="A130" t="s">
        <v>21</v>
      </c>
      <c r="B130">
        <v>6</v>
      </c>
      <c r="C130">
        <f t="shared" si="17"/>
        <v>530334197.73809522</v>
      </c>
      <c r="D130">
        <v>60540.433531746028</v>
      </c>
      <c r="E130">
        <v>8760</v>
      </c>
    </row>
    <row r="131" spans="1:5" x14ac:dyDescent="0.2">
      <c r="A131" t="s">
        <v>22</v>
      </c>
      <c r="B131">
        <v>6</v>
      </c>
      <c r="C131">
        <f t="shared" si="17"/>
        <v>31475857.55952381</v>
      </c>
      <c r="D131">
        <v>3593.1344246031745</v>
      </c>
      <c r="E131">
        <v>8760</v>
      </c>
    </row>
    <row r="132" spans="1:5" x14ac:dyDescent="0.2">
      <c r="A132" t="s">
        <v>23</v>
      </c>
      <c r="B132">
        <v>6</v>
      </c>
      <c r="C132">
        <f t="shared" si="17"/>
        <v>86086284.166666672</v>
      </c>
      <c r="D132">
        <v>9827.2013888888887</v>
      </c>
      <c r="E132">
        <v>8760</v>
      </c>
    </row>
    <row r="133" spans="1:5" x14ac:dyDescent="0.2">
      <c r="A133" t="s">
        <v>24</v>
      </c>
      <c r="B133">
        <v>6</v>
      </c>
      <c r="C133">
        <f t="shared" si="17"/>
        <v>42074662.380952381</v>
      </c>
      <c r="D133">
        <v>4803.0436507936511</v>
      </c>
      <c r="E133">
        <v>8760</v>
      </c>
    </row>
    <row r="134" spans="1:5" x14ac:dyDescent="0.2">
      <c r="A134" t="s">
        <v>25</v>
      </c>
      <c r="B134">
        <v>6</v>
      </c>
      <c r="C134">
        <f t="shared" si="17"/>
        <v>9426125</v>
      </c>
      <c r="D134">
        <v>1076.0416666666667</v>
      </c>
      <c r="E134">
        <v>8760</v>
      </c>
    </row>
    <row r="135" spans="1:5" x14ac:dyDescent="0.2">
      <c r="A135" t="s">
        <v>26</v>
      </c>
      <c r="B135">
        <v>6</v>
      </c>
      <c r="C135">
        <f t="shared" si="17"/>
        <v>202306946.60714284</v>
      </c>
      <c r="D135">
        <v>23094.400297619046</v>
      </c>
      <c r="E135">
        <v>8760</v>
      </c>
    </row>
    <row r="136" spans="1:5" x14ac:dyDescent="0.2">
      <c r="A136" t="s">
        <v>27</v>
      </c>
      <c r="B136">
        <v>6</v>
      </c>
      <c r="C136">
        <f t="shared" si="17"/>
        <v>263607310.47619048</v>
      </c>
      <c r="D136">
        <v>30092.158730158731</v>
      </c>
      <c r="E136">
        <v>8760</v>
      </c>
    </row>
    <row r="137" spans="1:5" x14ac:dyDescent="0.2">
      <c r="A137" t="s">
        <v>28</v>
      </c>
      <c r="B137">
        <v>6</v>
      </c>
      <c r="C137">
        <f t="shared" si="17"/>
        <v>72940348.571428567</v>
      </c>
      <c r="D137">
        <v>8326.5238095238092</v>
      </c>
      <c r="E137">
        <v>8760</v>
      </c>
    </row>
    <row r="138" spans="1:5" x14ac:dyDescent="0.2">
      <c r="A138" t="s">
        <v>29</v>
      </c>
      <c r="B138">
        <v>6</v>
      </c>
      <c r="C138">
        <f t="shared" si="17"/>
        <v>16603293.80952381</v>
      </c>
      <c r="D138">
        <v>1895.3531746031747</v>
      </c>
      <c r="E138">
        <v>8760</v>
      </c>
    </row>
    <row r="139" spans="1:5" x14ac:dyDescent="0.2">
      <c r="A139" t="s">
        <v>30</v>
      </c>
      <c r="B139">
        <v>6</v>
      </c>
      <c r="C139">
        <f t="shared" si="17"/>
        <v>43201326.130952381</v>
      </c>
      <c r="D139">
        <v>4931.6582341269841</v>
      </c>
      <c r="E139">
        <v>8760</v>
      </c>
    </row>
    <row r="140" spans="1:5" x14ac:dyDescent="0.2">
      <c r="A140" t="s">
        <v>15</v>
      </c>
      <c r="B140">
        <v>7</v>
      </c>
      <c r="C140">
        <f t="shared" si="17"/>
        <v>87414349.702380955</v>
      </c>
      <c r="D140">
        <v>9978.8070436507933</v>
      </c>
      <c r="E140">
        <v>8760</v>
      </c>
    </row>
    <row r="141" spans="1:5" x14ac:dyDescent="0.2">
      <c r="A141" t="s">
        <v>16</v>
      </c>
      <c r="B141">
        <v>7</v>
      </c>
      <c r="C141">
        <f t="shared" si="17"/>
        <v>141061063.33333334</v>
      </c>
      <c r="D141">
        <v>16102.861111111111</v>
      </c>
      <c r="E141">
        <v>8760</v>
      </c>
    </row>
    <row r="142" spans="1:5" x14ac:dyDescent="0.2">
      <c r="A142" t="s">
        <v>17</v>
      </c>
      <c r="B142">
        <v>7</v>
      </c>
      <c r="C142">
        <f t="shared" si="17"/>
        <v>24497422.55952381</v>
      </c>
      <c r="D142">
        <v>2796.5094246031745</v>
      </c>
      <c r="E142">
        <v>8760</v>
      </c>
    </row>
    <row r="143" spans="1:5" x14ac:dyDescent="0.2">
      <c r="A143" t="s">
        <v>18</v>
      </c>
      <c r="B143">
        <v>7</v>
      </c>
      <c r="C143">
        <f t="shared" si="17"/>
        <v>95903623.988095239</v>
      </c>
      <c r="D143">
        <v>10947.902281746032</v>
      </c>
      <c r="E143">
        <v>8760</v>
      </c>
    </row>
    <row r="144" spans="1:5" x14ac:dyDescent="0.2">
      <c r="A144" t="s">
        <v>19</v>
      </c>
      <c r="B144">
        <v>7</v>
      </c>
      <c r="C144">
        <f t="shared" si="17"/>
        <v>888222815.83333337</v>
      </c>
      <c r="D144">
        <v>101395.29861111111</v>
      </c>
      <c r="E144">
        <v>8760</v>
      </c>
    </row>
    <row r="145" spans="1:5" x14ac:dyDescent="0.2">
      <c r="A145" t="s">
        <v>20</v>
      </c>
      <c r="B145">
        <v>7</v>
      </c>
      <c r="C145">
        <f t="shared" si="17"/>
        <v>571980888.92857146</v>
      </c>
      <c r="D145">
        <v>65294.622023809527</v>
      </c>
      <c r="E145">
        <v>8760</v>
      </c>
    </row>
    <row r="146" spans="1:5" x14ac:dyDescent="0.2">
      <c r="A146" t="s">
        <v>21</v>
      </c>
      <c r="B146">
        <v>7</v>
      </c>
      <c r="C146">
        <f t="shared" si="17"/>
        <v>530334197.73809522</v>
      </c>
      <c r="D146">
        <v>60540.433531746028</v>
      </c>
      <c r="E146">
        <v>8760</v>
      </c>
    </row>
    <row r="147" spans="1:5" x14ac:dyDescent="0.2">
      <c r="A147" t="s">
        <v>22</v>
      </c>
      <c r="B147">
        <v>7</v>
      </c>
      <c r="C147">
        <f t="shared" si="17"/>
        <v>31475857.55952381</v>
      </c>
      <c r="D147">
        <v>3593.1344246031745</v>
      </c>
      <c r="E147">
        <v>8760</v>
      </c>
    </row>
    <row r="148" spans="1:5" x14ac:dyDescent="0.2">
      <c r="A148" t="s">
        <v>23</v>
      </c>
      <c r="B148">
        <v>7</v>
      </c>
      <c r="C148">
        <f t="shared" si="17"/>
        <v>86086284.166666672</v>
      </c>
      <c r="D148">
        <v>9827.2013888888887</v>
      </c>
      <c r="E148">
        <v>8760</v>
      </c>
    </row>
    <row r="149" spans="1:5" x14ac:dyDescent="0.2">
      <c r="A149" t="s">
        <v>24</v>
      </c>
      <c r="B149">
        <v>7</v>
      </c>
      <c r="C149">
        <f t="shared" si="17"/>
        <v>42074662.380952381</v>
      </c>
      <c r="D149">
        <v>4803.0436507936511</v>
      </c>
      <c r="E149">
        <v>8760</v>
      </c>
    </row>
    <row r="150" spans="1:5" x14ac:dyDescent="0.2">
      <c r="A150" t="s">
        <v>25</v>
      </c>
      <c r="B150">
        <v>7</v>
      </c>
      <c r="C150">
        <f t="shared" si="17"/>
        <v>9426125</v>
      </c>
      <c r="D150">
        <v>1076.0416666666667</v>
      </c>
      <c r="E150">
        <v>8760</v>
      </c>
    </row>
    <row r="151" spans="1:5" x14ac:dyDescent="0.2">
      <c r="A151" t="s">
        <v>26</v>
      </c>
      <c r="B151">
        <v>7</v>
      </c>
      <c r="C151">
        <f t="shared" si="17"/>
        <v>202306946.60714284</v>
      </c>
      <c r="D151">
        <v>23094.400297619046</v>
      </c>
      <c r="E151">
        <v>8760</v>
      </c>
    </row>
    <row r="152" spans="1:5" x14ac:dyDescent="0.2">
      <c r="A152" t="s">
        <v>27</v>
      </c>
      <c r="B152">
        <v>7</v>
      </c>
      <c r="C152">
        <f t="shared" si="17"/>
        <v>263607310.47619048</v>
      </c>
      <c r="D152">
        <v>30092.158730158731</v>
      </c>
      <c r="E152">
        <v>8760</v>
      </c>
    </row>
    <row r="153" spans="1:5" x14ac:dyDescent="0.2">
      <c r="A153" t="s">
        <v>28</v>
      </c>
      <c r="B153">
        <v>7</v>
      </c>
      <c r="C153">
        <f t="shared" si="17"/>
        <v>72940348.571428567</v>
      </c>
      <c r="D153">
        <v>8326.5238095238092</v>
      </c>
      <c r="E153">
        <v>8760</v>
      </c>
    </row>
    <row r="154" spans="1:5" x14ac:dyDescent="0.2">
      <c r="A154" t="s">
        <v>29</v>
      </c>
      <c r="B154">
        <v>7</v>
      </c>
      <c r="C154">
        <f t="shared" si="17"/>
        <v>16603293.80952381</v>
      </c>
      <c r="D154">
        <v>1895.3531746031747</v>
      </c>
      <c r="E154">
        <v>8760</v>
      </c>
    </row>
    <row r="155" spans="1:5" x14ac:dyDescent="0.2">
      <c r="A155" t="s">
        <v>30</v>
      </c>
      <c r="B155">
        <v>7</v>
      </c>
      <c r="C155">
        <f t="shared" si="17"/>
        <v>43201326.130952381</v>
      </c>
      <c r="D155">
        <v>4931.6582341269841</v>
      </c>
      <c r="E155">
        <v>8760</v>
      </c>
    </row>
    <row r="156" spans="1:5" x14ac:dyDescent="0.2">
      <c r="A156" t="s">
        <v>15</v>
      </c>
      <c r="B156">
        <v>8</v>
      </c>
      <c r="C156">
        <f t="shared" si="17"/>
        <v>87414349.702380955</v>
      </c>
      <c r="D156">
        <v>9978.8070436507933</v>
      </c>
      <c r="E156">
        <v>8760</v>
      </c>
    </row>
    <row r="157" spans="1:5" x14ac:dyDescent="0.2">
      <c r="A157" t="s">
        <v>16</v>
      </c>
      <c r="B157">
        <v>8</v>
      </c>
      <c r="C157">
        <f t="shared" si="17"/>
        <v>141061063.33333334</v>
      </c>
      <c r="D157">
        <v>16102.861111111111</v>
      </c>
      <c r="E157">
        <v>8760</v>
      </c>
    </row>
    <row r="158" spans="1:5" x14ac:dyDescent="0.2">
      <c r="A158" t="s">
        <v>17</v>
      </c>
      <c r="B158">
        <v>8</v>
      </c>
      <c r="C158">
        <f t="shared" si="17"/>
        <v>24497422.55952381</v>
      </c>
      <c r="D158">
        <v>2796.5094246031745</v>
      </c>
      <c r="E158">
        <v>8760</v>
      </c>
    </row>
    <row r="159" spans="1:5" x14ac:dyDescent="0.2">
      <c r="A159" t="s">
        <v>18</v>
      </c>
      <c r="B159">
        <v>8</v>
      </c>
      <c r="C159">
        <f t="shared" si="17"/>
        <v>95903623.988095239</v>
      </c>
      <c r="D159">
        <v>10947.902281746032</v>
      </c>
      <c r="E159">
        <v>8760</v>
      </c>
    </row>
    <row r="160" spans="1:5" x14ac:dyDescent="0.2">
      <c r="A160" t="s">
        <v>19</v>
      </c>
      <c r="B160">
        <v>8</v>
      </c>
      <c r="C160">
        <f t="shared" si="17"/>
        <v>888222815.83333337</v>
      </c>
      <c r="D160">
        <v>101395.29861111111</v>
      </c>
      <c r="E160">
        <v>8760</v>
      </c>
    </row>
    <row r="161" spans="1:5" x14ac:dyDescent="0.2">
      <c r="A161" t="s">
        <v>20</v>
      </c>
      <c r="B161">
        <v>8</v>
      </c>
      <c r="C161">
        <f t="shared" si="17"/>
        <v>571980888.92857146</v>
      </c>
      <c r="D161">
        <v>65294.622023809527</v>
      </c>
      <c r="E161">
        <v>8760</v>
      </c>
    </row>
    <row r="162" spans="1:5" x14ac:dyDescent="0.2">
      <c r="A162" t="s">
        <v>21</v>
      </c>
      <c r="B162">
        <v>8</v>
      </c>
      <c r="C162">
        <f t="shared" si="17"/>
        <v>530334197.73809522</v>
      </c>
      <c r="D162">
        <v>60540.433531746028</v>
      </c>
      <c r="E162">
        <v>8760</v>
      </c>
    </row>
    <row r="163" spans="1:5" x14ac:dyDescent="0.2">
      <c r="A163" t="s">
        <v>22</v>
      </c>
      <c r="B163">
        <v>8</v>
      </c>
      <c r="C163">
        <f t="shared" si="17"/>
        <v>31475857.55952381</v>
      </c>
      <c r="D163">
        <v>3593.1344246031745</v>
      </c>
      <c r="E163">
        <v>8760</v>
      </c>
    </row>
    <row r="164" spans="1:5" x14ac:dyDescent="0.2">
      <c r="A164" t="s">
        <v>23</v>
      </c>
      <c r="B164">
        <v>8</v>
      </c>
      <c r="C164">
        <f t="shared" si="17"/>
        <v>86086284.166666672</v>
      </c>
      <c r="D164">
        <v>9827.2013888888887</v>
      </c>
      <c r="E164">
        <v>8760</v>
      </c>
    </row>
    <row r="165" spans="1:5" x14ac:dyDescent="0.2">
      <c r="A165" t="s">
        <v>24</v>
      </c>
      <c r="B165">
        <v>8</v>
      </c>
      <c r="C165">
        <f t="shared" si="17"/>
        <v>42074662.380952381</v>
      </c>
      <c r="D165">
        <v>4803.0436507936511</v>
      </c>
      <c r="E165">
        <v>8760</v>
      </c>
    </row>
    <row r="166" spans="1:5" x14ac:dyDescent="0.2">
      <c r="A166" t="s">
        <v>25</v>
      </c>
      <c r="B166">
        <v>8</v>
      </c>
      <c r="C166">
        <f t="shared" si="17"/>
        <v>9426125</v>
      </c>
      <c r="D166">
        <v>1076.0416666666667</v>
      </c>
      <c r="E166">
        <v>8760</v>
      </c>
    </row>
    <row r="167" spans="1:5" x14ac:dyDescent="0.2">
      <c r="A167" t="s">
        <v>26</v>
      </c>
      <c r="B167">
        <v>8</v>
      </c>
      <c r="C167">
        <f t="shared" si="17"/>
        <v>202306946.60714284</v>
      </c>
      <c r="D167">
        <v>23094.400297619046</v>
      </c>
      <c r="E167">
        <v>8760</v>
      </c>
    </row>
    <row r="168" spans="1:5" x14ac:dyDescent="0.2">
      <c r="A168" t="s">
        <v>27</v>
      </c>
      <c r="B168">
        <v>8</v>
      </c>
      <c r="C168">
        <f t="shared" si="17"/>
        <v>263607310.47619048</v>
      </c>
      <c r="D168">
        <v>30092.158730158731</v>
      </c>
      <c r="E168">
        <v>8760</v>
      </c>
    </row>
    <row r="169" spans="1:5" x14ac:dyDescent="0.2">
      <c r="A169" t="s">
        <v>28</v>
      </c>
      <c r="B169">
        <v>8</v>
      </c>
      <c r="C169">
        <f t="shared" si="17"/>
        <v>72940348.571428567</v>
      </c>
      <c r="D169">
        <v>8326.5238095238092</v>
      </c>
      <c r="E169">
        <v>8760</v>
      </c>
    </row>
    <row r="170" spans="1:5" x14ac:dyDescent="0.2">
      <c r="A170" t="s">
        <v>29</v>
      </c>
      <c r="B170">
        <v>8</v>
      </c>
      <c r="C170">
        <f t="shared" si="17"/>
        <v>16603293.80952381</v>
      </c>
      <c r="D170">
        <v>1895.3531746031747</v>
      </c>
      <c r="E170">
        <v>8760</v>
      </c>
    </row>
    <row r="171" spans="1:5" x14ac:dyDescent="0.2">
      <c r="A171" t="s">
        <v>30</v>
      </c>
      <c r="B171">
        <v>8</v>
      </c>
      <c r="C171">
        <f t="shared" si="17"/>
        <v>43201326.130952381</v>
      </c>
      <c r="D171">
        <v>4931.6582341269841</v>
      </c>
      <c r="E171">
        <v>8760</v>
      </c>
    </row>
    <row r="172" spans="1:5" x14ac:dyDescent="0.2">
      <c r="A172" t="s">
        <v>31</v>
      </c>
      <c r="B172">
        <v>1</v>
      </c>
      <c r="C172">
        <f t="shared" si="17"/>
        <v>35052728.843123257</v>
      </c>
      <c r="D172">
        <v>4001.4530642834766</v>
      </c>
      <c r="E172">
        <v>8760</v>
      </c>
    </row>
    <row r="173" spans="1:5" x14ac:dyDescent="0.2">
      <c r="A173" t="s">
        <v>31</v>
      </c>
      <c r="B173">
        <v>2</v>
      </c>
      <c r="C173">
        <f t="shared" ref="C173:C195" si="18">D173*E173</f>
        <v>35052728.843123257</v>
      </c>
      <c r="D173">
        <v>4001.4530642834766</v>
      </c>
      <c r="E173">
        <v>8760</v>
      </c>
    </row>
    <row r="174" spans="1:5" x14ac:dyDescent="0.2">
      <c r="A174" t="s">
        <v>31</v>
      </c>
      <c r="B174">
        <v>3</v>
      </c>
      <c r="C174">
        <f t="shared" si="18"/>
        <v>35052728.843123257</v>
      </c>
      <c r="D174">
        <v>4001.4530642834766</v>
      </c>
      <c r="E174">
        <v>8760</v>
      </c>
    </row>
    <row r="175" spans="1:5" x14ac:dyDescent="0.2">
      <c r="A175" t="s">
        <v>31</v>
      </c>
      <c r="B175">
        <v>4</v>
      </c>
      <c r="C175">
        <f t="shared" si="18"/>
        <v>35052728.843123257</v>
      </c>
      <c r="D175">
        <v>4001.4530642834766</v>
      </c>
      <c r="E175">
        <v>8760</v>
      </c>
    </row>
    <row r="176" spans="1:5" x14ac:dyDescent="0.2">
      <c r="A176" t="s">
        <v>31</v>
      </c>
      <c r="B176">
        <v>5</v>
      </c>
      <c r="C176">
        <f t="shared" si="18"/>
        <v>35052728.843123257</v>
      </c>
      <c r="D176">
        <v>4001.4530642834766</v>
      </c>
      <c r="E176">
        <v>8760</v>
      </c>
    </row>
    <row r="177" spans="1:5" x14ac:dyDescent="0.2">
      <c r="A177" t="s">
        <v>31</v>
      </c>
      <c r="B177">
        <v>6</v>
      </c>
      <c r="C177">
        <f t="shared" si="18"/>
        <v>35052728.843123257</v>
      </c>
      <c r="D177">
        <v>4001.4530642834766</v>
      </c>
      <c r="E177">
        <v>8760</v>
      </c>
    </row>
    <row r="178" spans="1:5" x14ac:dyDescent="0.2">
      <c r="A178" t="s">
        <v>31</v>
      </c>
      <c r="B178">
        <v>7</v>
      </c>
      <c r="C178">
        <f t="shared" si="18"/>
        <v>35052728.843123257</v>
      </c>
      <c r="D178">
        <v>4001.4530642834766</v>
      </c>
      <c r="E178">
        <v>8760</v>
      </c>
    </row>
    <row r="179" spans="1:5" x14ac:dyDescent="0.2">
      <c r="A179" t="s">
        <v>31</v>
      </c>
      <c r="B179">
        <v>8</v>
      </c>
      <c r="C179">
        <f t="shared" si="18"/>
        <v>35052728.843123257</v>
      </c>
      <c r="D179">
        <v>4001.4530642834766</v>
      </c>
      <c r="E179">
        <v>8760</v>
      </c>
    </row>
    <row r="180" spans="1:5" x14ac:dyDescent="0.2">
      <c r="A180" t="s">
        <v>33</v>
      </c>
      <c r="B180">
        <v>1</v>
      </c>
      <c r="C180">
        <f t="shared" si="18"/>
        <v>33891126.388547398</v>
      </c>
      <c r="D180">
        <v>3868.8500443547259</v>
      </c>
      <c r="E180">
        <v>8760</v>
      </c>
    </row>
    <row r="181" spans="1:5" x14ac:dyDescent="0.2">
      <c r="A181" t="s">
        <v>33</v>
      </c>
      <c r="B181">
        <v>2</v>
      </c>
      <c r="C181">
        <f t="shared" si="18"/>
        <v>33891126.388547398</v>
      </c>
      <c r="D181">
        <v>3868.8500443547259</v>
      </c>
      <c r="E181">
        <v>8760</v>
      </c>
    </row>
    <row r="182" spans="1:5" x14ac:dyDescent="0.2">
      <c r="A182" t="s">
        <v>33</v>
      </c>
      <c r="B182">
        <v>3</v>
      </c>
      <c r="C182">
        <f t="shared" si="18"/>
        <v>33891126.388547398</v>
      </c>
      <c r="D182">
        <v>3868.8500443547259</v>
      </c>
      <c r="E182">
        <v>8760</v>
      </c>
    </row>
    <row r="183" spans="1:5" x14ac:dyDescent="0.2">
      <c r="A183" t="s">
        <v>33</v>
      </c>
      <c r="B183">
        <v>4</v>
      </c>
      <c r="C183">
        <f t="shared" si="18"/>
        <v>33891126.388547398</v>
      </c>
      <c r="D183">
        <v>3868.8500443547259</v>
      </c>
      <c r="E183">
        <v>8760</v>
      </c>
    </row>
    <row r="184" spans="1:5" x14ac:dyDescent="0.2">
      <c r="A184" t="s">
        <v>33</v>
      </c>
      <c r="B184">
        <v>5</v>
      </c>
      <c r="C184">
        <f t="shared" si="18"/>
        <v>33891126.388547398</v>
      </c>
      <c r="D184">
        <v>3868.8500443547259</v>
      </c>
      <c r="E184">
        <v>8760</v>
      </c>
    </row>
    <row r="185" spans="1:5" x14ac:dyDescent="0.2">
      <c r="A185" t="s">
        <v>33</v>
      </c>
      <c r="B185">
        <v>6</v>
      </c>
      <c r="C185">
        <f t="shared" si="18"/>
        <v>33891126.388547398</v>
      </c>
      <c r="D185">
        <v>3868.8500443547259</v>
      </c>
      <c r="E185">
        <v>8760</v>
      </c>
    </row>
    <row r="186" spans="1:5" x14ac:dyDescent="0.2">
      <c r="A186" t="s">
        <v>33</v>
      </c>
      <c r="B186">
        <v>7</v>
      </c>
      <c r="C186">
        <f t="shared" si="18"/>
        <v>33891126.388547398</v>
      </c>
      <c r="D186">
        <v>3868.8500443547259</v>
      </c>
      <c r="E186">
        <v>8760</v>
      </c>
    </row>
    <row r="187" spans="1:5" x14ac:dyDescent="0.2">
      <c r="A187" t="s">
        <v>33</v>
      </c>
      <c r="B187">
        <v>8</v>
      </c>
      <c r="C187">
        <f t="shared" si="18"/>
        <v>33891126.388547398</v>
      </c>
      <c r="D187">
        <v>3868.8500443547259</v>
      </c>
      <c r="E187">
        <v>8760</v>
      </c>
    </row>
    <row r="188" spans="1:5" x14ac:dyDescent="0.2">
      <c r="A188" t="s">
        <v>32</v>
      </c>
      <c r="B188">
        <v>1</v>
      </c>
      <c r="C188">
        <f t="shared" si="18"/>
        <v>54747684.725599229</v>
      </c>
      <c r="D188">
        <v>6249.7356992693185</v>
      </c>
      <c r="E188">
        <v>8760</v>
      </c>
    </row>
    <row r="189" spans="1:5" x14ac:dyDescent="0.2">
      <c r="A189" t="s">
        <v>32</v>
      </c>
      <c r="B189">
        <v>2</v>
      </c>
      <c r="C189">
        <f t="shared" si="18"/>
        <v>54747684.725599229</v>
      </c>
      <c r="D189">
        <v>6249.7356992693185</v>
      </c>
      <c r="E189">
        <v>8760</v>
      </c>
    </row>
    <row r="190" spans="1:5" x14ac:dyDescent="0.2">
      <c r="A190" t="s">
        <v>32</v>
      </c>
      <c r="B190">
        <v>3</v>
      </c>
      <c r="C190">
        <f t="shared" si="18"/>
        <v>54747684.725599229</v>
      </c>
      <c r="D190">
        <v>6249.7356992693185</v>
      </c>
      <c r="E190">
        <v>8760</v>
      </c>
    </row>
    <row r="191" spans="1:5" x14ac:dyDescent="0.2">
      <c r="A191" t="s">
        <v>32</v>
      </c>
      <c r="B191">
        <v>4</v>
      </c>
      <c r="C191">
        <f t="shared" si="18"/>
        <v>54747684.725599229</v>
      </c>
      <c r="D191">
        <v>6249.7356992693185</v>
      </c>
      <c r="E191">
        <v>8760</v>
      </c>
    </row>
    <row r="192" spans="1:5" x14ac:dyDescent="0.2">
      <c r="A192" t="s">
        <v>32</v>
      </c>
      <c r="B192">
        <v>5</v>
      </c>
      <c r="C192">
        <f t="shared" si="18"/>
        <v>54747684.725599229</v>
      </c>
      <c r="D192">
        <v>6249.7356992693185</v>
      </c>
      <c r="E192">
        <v>8760</v>
      </c>
    </row>
    <row r="193" spans="1:5" x14ac:dyDescent="0.2">
      <c r="A193" t="s">
        <v>32</v>
      </c>
      <c r="B193">
        <v>6</v>
      </c>
      <c r="C193">
        <f t="shared" si="18"/>
        <v>54747684.725599229</v>
      </c>
      <c r="D193">
        <v>6249.7356992693185</v>
      </c>
      <c r="E193">
        <v>8760</v>
      </c>
    </row>
    <row r="194" spans="1:5" x14ac:dyDescent="0.2">
      <c r="A194" t="s">
        <v>32</v>
      </c>
      <c r="B194">
        <v>7</v>
      </c>
      <c r="C194">
        <f t="shared" si="18"/>
        <v>54747684.725599229</v>
      </c>
      <c r="D194">
        <v>6249.7356992693185</v>
      </c>
      <c r="E194">
        <v>8760</v>
      </c>
    </row>
    <row r="195" spans="1:5" x14ac:dyDescent="0.2">
      <c r="A195" t="s">
        <v>32</v>
      </c>
      <c r="B195">
        <v>8</v>
      </c>
      <c r="C195">
        <f t="shared" si="18"/>
        <v>54747684.725599229</v>
      </c>
      <c r="D195">
        <v>6249.7356992693185</v>
      </c>
      <c r="E195">
        <v>8760</v>
      </c>
    </row>
  </sheetData>
  <autoFilter ref="A1:C195" xr:uid="{BD1CC05A-C856-4C16-9AB4-6C770C14CAB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3"/>
  <sheetViews>
    <sheetView workbookViewId="0">
      <selection activeCell="B22" sqref="B22"/>
    </sheetView>
  </sheetViews>
  <sheetFormatPr baseColWidth="10" defaultColWidth="9.1640625" defaultRowHeight="15" x14ac:dyDescent="0.2"/>
  <cols>
    <col min="1" max="1" width="12" bestFit="1" customWidth="1"/>
    <col min="3" max="3" width="18.33203125" bestFit="1" customWidth="1"/>
  </cols>
  <sheetData>
    <row r="1" spans="1:3" x14ac:dyDescent="0.2">
      <c r="A1" t="s">
        <v>12</v>
      </c>
    </row>
    <row r="2" spans="1:3" x14ac:dyDescent="0.2">
      <c r="A2" t="s">
        <v>10</v>
      </c>
    </row>
    <row r="3" spans="1:3" x14ac:dyDescent="0.2">
      <c r="A3" t="s">
        <v>0</v>
      </c>
      <c r="B3" t="s">
        <v>1</v>
      </c>
      <c r="C3" t="s">
        <v>7</v>
      </c>
    </row>
    <row r="4" spans="1:3" x14ac:dyDescent="0.2">
      <c r="A4" t="s">
        <v>2</v>
      </c>
      <c r="B4">
        <v>1</v>
      </c>
      <c r="C4" s="1">
        <v>22000</v>
      </c>
    </row>
    <row r="5" spans="1:3" x14ac:dyDescent="0.2">
      <c r="A5" t="s">
        <v>3</v>
      </c>
      <c r="B5">
        <v>1</v>
      </c>
      <c r="C5" s="1">
        <v>22000</v>
      </c>
    </row>
    <row r="6" spans="1:3" x14ac:dyDescent="0.2">
      <c r="A6" t="s">
        <v>4</v>
      </c>
      <c r="B6">
        <v>1</v>
      </c>
      <c r="C6" s="1">
        <v>22000</v>
      </c>
    </row>
    <row r="7" spans="1:3" x14ac:dyDescent="0.2">
      <c r="A7" t="s">
        <v>5</v>
      </c>
      <c r="B7">
        <v>1</v>
      </c>
      <c r="C7" s="1">
        <v>22000</v>
      </c>
    </row>
    <row r="8" spans="1:3" x14ac:dyDescent="0.2">
      <c r="A8" t="s">
        <v>6</v>
      </c>
      <c r="B8">
        <v>1</v>
      </c>
      <c r="C8" s="1">
        <v>22000</v>
      </c>
    </row>
    <row r="9" spans="1:3" x14ac:dyDescent="0.2">
      <c r="A9" t="s">
        <v>2</v>
      </c>
      <c r="B9">
        <v>2</v>
      </c>
      <c r="C9" s="1">
        <v>22000</v>
      </c>
    </row>
    <row r="10" spans="1:3" x14ac:dyDescent="0.2">
      <c r="A10" t="s">
        <v>3</v>
      </c>
      <c r="B10">
        <v>2</v>
      </c>
      <c r="C10" s="1">
        <v>22000</v>
      </c>
    </row>
    <row r="11" spans="1:3" x14ac:dyDescent="0.2">
      <c r="A11" t="s">
        <v>4</v>
      </c>
      <c r="B11">
        <v>2</v>
      </c>
      <c r="C11" s="1">
        <v>22000</v>
      </c>
    </row>
    <row r="12" spans="1:3" x14ac:dyDescent="0.2">
      <c r="A12" t="s">
        <v>5</v>
      </c>
      <c r="B12">
        <v>2</v>
      </c>
      <c r="C12" s="1">
        <v>22000</v>
      </c>
    </row>
    <row r="13" spans="1:3" x14ac:dyDescent="0.2">
      <c r="A13" t="s">
        <v>6</v>
      </c>
      <c r="B13">
        <v>2</v>
      </c>
      <c r="C13" s="1">
        <v>22000</v>
      </c>
    </row>
    <row r="14" spans="1:3" x14ac:dyDescent="0.2">
      <c r="A14" t="s">
        <v>2</v>
      </c>
      <c r="B14">
        <v>3</v>
      </c>
      <c r="C14" s="1">
        <v>22000</v>
      </c>
    </row>
    <row r="15" spans="1:3" x14ac:dyDescent="0.2">
      <c r="A15" t="s">
        <v>3</v>
      </c>
      <c r="B15">
        <v>3</v>
      </c>
      <c r="C15" s="1">
        <v>22000</v>
      </c>
    </row>
    <row r="16" spans="1:3" x14ac:dyDescent="0.2">
      <c r="A16" t="s">
        <v>4</v>
      </c>
      <c r="B16">
        <v>3</v>
      </c>
      <c r="C16" s="1">
        <v>22000</v>
      </c>
    </row>
    <row r="17" spans="1:3" x14ac:dyDescent="0.2">
      <c r="A17" t="s">
        <v>5</v>
      </c>
      <c r="B17">
        <v>3</v>
      </c>
      <c r="C17" s="1">
        <v>22000</v>
      </c>
    </row>
    <row r="18" spans="1:3" x14ac:dyDescent="0.2">
      <c r="A18" t="s">
        <v>6</v>
      </c>
      <c r="B18">
        <v>3</v>
      </c>
      <c r="C18" s="1">
        <v>22000</v>
      </c>
    </row>
    <row r="19" spans="1:3" x14ac:dyDescent="0.2">
      <c r="A19" t="s">
        <v>2</v>
      </c>
      <c r="B19">
        <v>4</v>
      </c>
      <c r="C19" s="1">
        <v>22000</v>
      </c>
    </row>
    <row r="20" spans="1:3" x14ac:dyDescent="0.2">
      <c r="A20" t="s">
        <v>3</v>
      </c>
      <c r="B20">
        <v>4</v>
      </c>
      <c r="C20" s="1">
        <v>22000</v>
      </c>
    </row>
    <row r="21" spans="1:3" x14ac:dyDescent="0.2">
      <c r="A21" t="s">
        <v>4</v>
      </c>
      <c r="B21">
        <v>4</v>
      </c>
      <c r="C21" s="1">
        <v>22000</v>
      </c>
    </row>
    <row r="22" spans="1:3" x14ac:dyDescent="0.2">
      <c r="A22" t="s">
        <v>5</v>
      </c>
      <c r="B22">
        <v>4</v>
      </c>
      <c r="C22" s="1">
        <v>22000</v>
      </c>
    </row>
    <row r="23" spans="1:3" x14ac:dyDescent="0.2">
      <c r="A23" t="s">
        <v>6</v>
      </c>
      <c r="B23">
        <v>4</v>
      </c>
      <c r="C23" s="1">
        <v>22000</v>
      </c>
    </row>
    <row r="24" spans="1:3" x14ac:dyDescent="0.2">
      <c r="A24" t="s">
        <v>2</v>
      </c>
      <c r="B24">
        <v>5</v>
      </c>
      <c r="C24" s="1">
        <v>22000</v>
      </c>
    </row>
    <row r="25" spans="1:3" x14ac:dyDescent="0.2">
      <c r="A25" t="s">
        <v>3</v>
      </c>
      <c r="B25">
        <v>5</v>
      </c>
      <c r="C25" s="1">
        <v>22000</v>
      </c>
    </row>
    <row r="26" spans="1:3" x14ac:dyDescent="0.2">
      <c r="A26" t="s">
        <v>4</v>
      </c>
      <c r="B26">
        <v>5</v>
      </c>
      <c r="C26" s="1">
        <v>22000</v>
      </c>
    </row>
    <row r="27" spans="1:3" x14ac:dyDescent="0.2">
      <c r="A27" t="s">
        <v>5</v>
      </c>
      <c r="B27">
        <v>5</v>
      </c>
      <c r="C27" s="1">
        <v>22000</v>
      </c>
    </row>
    <row r="28" spans="1:3" x14ac:dyDescent="0.2">
      <c r="A28" t="s">
        <v>6</v>
      </c>
      <c r="B28">
        <v>5</v>
      </c>
      <c r="C28" s="1">
        <v>22000</v>
      </c>
    </row>
    <row r="29" spans="1:3" x14ac:dyDescent="0.2">
      <c r="A29" t="s">
        <v>2</v>
      </c>
      <c r="B29">
        <v>6</v>
      </c>
      <c r="C29" s="1">
        <v>22000</v>
      </c>
    </row>
    <row r="30" spans="1:3" x14ac:dyDescent="0.2">
      <c r="A30" t="s">
        <v>3</v>
      </c>
      <c r="B30">
        <v>6</v>
      </c>
      <c r="C30" s="1">
        <v>22000</v>
      </c>
    </row>
    <row r="31" spans="1:3" x14ac:dyDescent="0.2">
      <c r="A31" t="s">
        <v>4</v>
      </c>
      <c r="B31">
        <v>6</v>
      </c>
      <c r="C31" s="1">
        <v>22000</v>
      </c>
    </row>
    <row r="32" spans="1:3" x14ac:dyDescent="0.2">
      <c r="A32" t="s">
        <v>5</v>
      </c>
      <c r="B32">
        <v>6</v>
      </c>
      <c r="C32" s="1">
        <v>22000</v>
      </c>
    </row>
    <row r="33" spans="1:3" x14ac:dyDescent="0.2">
      <c r="A33" t="s">
        <v>6</v>
      </c>
      <c r="B33">
        <v>6</v>
      </c>
      <c r="C33" s="1">
        <v>22000</v>
      </c>
    </row>
    <row r="34" spans="1:3" x14ac:dyDescent="0.2">
      <c r="A34" t="s">
        <v>2</v>
      </c>
      <c r="B34">
        <v>7</v>
      </c>
      <c r="C34" s="1">
        <v>22000</v>
      </c>
    </row>
    <row r="35" spans="1:3" x14ac:dyDescent="0.2">
      <c r="A35" t="s">
        <v>3</v>
      </c>
      <c r="B35">
        <v>7</v>
      </c>
      <c r="C35" s="1">
        <v>22000</v>
      </c>
    </row>
    <row r="36" spans="1:3" x14ac:dyDescent="0.2">
      <c r="A36" t="s">
        <v>4</v>
      </c>
      <c r="B36">
        <v>7</v>
      </c>
      <c r="C36" s="1">
        <v>22000</v>
      </c>
    </row>
    <row r="37" spans="1:3" x14ac:dyDescent="0.2">
      <c r="A37" t="s">
        <v>5</v>
      </c>
      <c r="B37">
        <v>7</v>
      </c>
      <c r="C37" s="1">
        <v>22000</v>
      </c>
    </row>
    <row r="38" spans="1:3" x14ac:dyDescent="0.2">
      <c r="A38" t="s">
        <v>6</v>
      </c>
      <c r="B38">
        <v>7</v>
      </c>
      <c r="C38" s="1">
        <v>22000</v>
      </c>
    </row>
    <row r="39" spans="1:3" x14ac:dyDescent="0.2">
      <c r="A39" t="s">
        <v>2</v>
      </c>
      <c r="B39">
        <v>8</v>
      </c>
      <c r="C39" s="1">
        <v>22000</v>
      </c>
    </row>
    <row r="40" spans="1:3" x14ac:dyDescent="0.2">
      <c r="A40" t="s">
        <v>3</v>
      </c>
      <c r="B40">
        <v>8</v>
      </c>
      <c r="C40" s="1">
        <v>22000</v>
      </c>
    </row>
    <row r="41" spans="1:3" x14ac:dyDescent="0.2">
      <c r="A41" t="s">
        <v>4</v>
      </c>
      <c r="B41">
        <v>8</v>
      </c>
      <c r="C41" s="1">
        <v>22000</v>
      </c>
    </row>
    <row r="42" spans="1:3" x14ac:dyDescent="0.2">
      <c r="A42" t="s">
        <v>5</v>
      </c>
      <c r="B42">
        <v>8</v>
      </c>
      <c r="C42" s="1">
        <v>22000</v>
      </c>
    </row>
    <row r="43" spans="1:3" x14ac:dyDescent="0.2">
      <c r="A43" t="s">
        <v>6</v>
      </c>
      <c r="B43">
        <v>8</v>
      </c>
      <c r="C43" s="1">
        <v>22000</v>
      </c>
    </row>
  </sheetData>
  <autoFilter ref="A1:C43" xr:uid="{AA39E8C4-A0EC-4924-BE2B-BEA0651368AE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61CCC-FE1B-4018-BD7A-6586F277F67A}">
  <dimension ref="A1:C27"/>
  <sheetViews>
    <sheetView workbookViewId="0">
      <selection activeCell="B11" sqref="B11"/>
    </sheetView>
  </sheetViews>
  <sheetFormatPr baseColWidth="10" defaultRowHeight="15" x14ac:dyDescent="0.2"/>
  <cols>
    <col min="2" max="2" width="30.83203125" bestFit="1" customWidth="1"/>
    <col min="3" max="3" width="17.6640625" bestFit="1" customWidth="1"/>
  </cols>
  <sheetData>
    <row r="1" spans="1:3" x14ac:dyDescent="0.2">
      <c r="A1" t="s">
        <v>38</v>
      </c>
    </row>
    <row r="2" spans="1:3" x14ac:dyDescent="0.2">
      <c r="A2" t="s">
        <v>37</v>
      </c>
    </row>
    <row r="3" spans="1:3" x14ac:dyDescent="0.2">
      <c r="A3" t="s">
        <v>0</v>
      </c>
      <c r="B3" t="s">
        <v>36</v>
      </c>
      <c r="C3" t="s">
        <v>34</v>
      </c>
    </row>
    <row r="4" spans="1:3" x14ac:dyDescent="0.2">
      <c r="A4" t="s">
        <v>2</v>
      </c>
      <c r="B4">
        <v>0</v>
      </c>
      <c r="C4" t="s">
        <v>35</v>
      </c>
    </row>
    <row r="5" spans="1:3" x14ac:dyDescent="0.2">
      <c r="A5" t="s">
        <v>3</v>
      </c>
      <c r="B5">
        <v>0</v>
      </c>
      <c r="C5" t="s">
        <v>35</v>
      </c>
    </row>
    <row r="6" spans="1:3" x14ac:dyDescent="0.2">
      <c r="A6" t="s">
        <v>4</v>
      </c>
      <c r="B6">
        <v>0</v>
      </c>
      <c r="C6" t="s">
        <v>35</v>
      </c>
    </row>
    <row r="7" spans="1:3" x14ac:dyDescent="0.2">
      <c r="A7" t="s">
        <v>5</v>
      </c>
      <c r="B7">
        <v>0</v>
      </c>
      <c r="C7" t="s">
        <v>35</v>
      </c>
    </row>
    <row r="8" spans="1:3" x14ac:dyDescent="0.2">
      <c r="A8" t="s">
        <v>6</v>
      </c>
      <c r="B8">
        <v>0</v>
      </c>
      <c r="C8" t="s">
        <v>35</v>
      </c>
    </row>
    <row r="9" spans="1:3" x14ac:dyDescent="0.2">
      <c r="A9" t="s">
        <v>15</v>
      </c>
      <c r="B9">
        <f>(11+1/2)/(83-1+1/2)</f>
        <v>0.1393939393939394</v>
      </c>
    </row>
    <row r="10" spans="1:3" x14ac:dyDescent="0.2">
      <c r="A10" t="s">
        <v>16</v>
      </c>
      <c r="B10">
        <f>13/120</f>
        <v>0.10833333333333334</v>
      </c>
    </row>
    <row r="11" spans="1:3" x14ac:dyDescent="0.2">
      <c r="A11" t="s">
        <v>17</v>
      </c>
      <c r="B11">
        <f>(6+1/2)/(26-1+1/2)</f>
        <v>0.25490196078431371</v>
      </c>
    </row>
    <row r="12" spans="1:3" x14ac:dyDescent="0.2">
      <c r="A12" t="s">
        <v>18</v>
      </c>
      <c r="B12">
        <f>(12+1/2)/(86-1+1/2)</f>
        <v>0.14619883040935672</v>
      </c>
    </row>
    <row r="13" spans="1:3" x14ac:dyDescent="0.2">
      <c r="A13" t="s">
        <v>19</v>
      </c>
      <c r="B13">
        <f>(82+5/2)/(872-5+5/2)</f>
        <v>9.718228867165038E-2</v>
      </c>
    </row>
    <row r="14" spans="1:3" x14ac:dyDescent="0.2">
      <c r="A14" t="s">
        <v>20</v>
      </c>
      <c r="B14">
        <f>(105+7/2)/(536-7+7/2)</f>
        <v>0.20375586854460093</v>
      </c>
    </row>
    <row r="15" spans="1:3" x14ac:dyDescent="0.2">
      <c r="A15" t="s">
        <v>21</v>
      </c>
      <c r="B15">
        <f>(55+2/2)/(473-2+2/2)</f>
        <v>0.11864406779661017</v>
      </c>
    </row>
    <row r="16" spans="1:3" x14ac:dyDescent="0.2">
      <c r="A16" t="s">
        <v>22</v>
      </c>
      <c r="B16">
        <f>3/30</f>
        <v>0.1</v>
      </c>
    </row>
    <row r="17" spans="1:2" x14ac:dyDescent="0.2">
      <c r="A17" t="s">
        <v>23</v>
      </c>
      <c r="B17">
        <f>6/75</f>
        <v>0.08</v>
      </c>
    </row>
    <row r="18" spans="1:2" x14ac:dyDescent="0.2">
      <c r="A18" t="s">
        <v>24</v>
      </c>
      <c r="B18">
        <f>5/39</f>
        <v>0.12820512820512819</v>
      </c>
    </row>
    <row r="19" spans="1:2" x14ac:dyDescent="0.2">
      <c r="A19" t="s">
        <v>25</v>
      </c>
      <c r="B19">
        <f>1/9</f>
        <v>0.1111111111111111</v>
      </c>
    </row>
    <row r="20" spans="1:2" x14ac:dyDescent="0.2">
      <c r="A20" t="s">
        <v>26</v>
      </c>
      <c r="B20">
        <f>(13+1/2)/(150-1+1/2)</f>
        <v>9.0301003344481601E-2</v>
      </c>
    </row>
    <row r="21" spans="1:2" x14ac:dyDescent="0.2">
      <c r="A21" t="s">
        <v>27</v>
      </c>
      <c r="B21">
        <f>(18+1/2)/(260-1+1/2)</f>
        <v>7.1290944123314062E-2</v>
      </c>
    </row>
    <row r="22" spans="1:2" x14ac:dyDescent="0.2">
      <c r="A22" t="s">
        <v>28</v>
      </c>
      <c r="B22">
        <f>3/92</f>
        <v>3.2608695652173912E-2</v>
      </c>
    </row>
    <row r="23" spans="1:2" x14ac:dyDescent="0.2">
      <c r="A23" t="s">
        <v>29</v>
      </c>
      <c r="B23">
        <f>2/16</f>
        <v>0.125</v>
      </c>
    </row>
    <row r="24" spans="1:2" x14ac:dyDescent="0.2">
      <c r="A24" t="s">
        <v>30</v>
      </c>
      <c r="B24">
        <f>5/35</f>
        <v>0.14285714285714285</v>
      </c>
    </row>
    <row r="25" spans="1:2" x14ac:dyDescent="0.2">
      <c r="A25" t="s">
        <v>31</v>
      </c>
      <c r="B25">
        <f>(7+1/2)/(58-1+1/2)</f>
        <v>0.13043478260869565</v>
      </c>
    </row>
    <row r="26" spans="1:2" x14ac:dyDescent="0.2">
      <c r="A26" t="s">
        <v>33</v>
      </c>
      <c r="B26">
        <f>(21+1/2)/(76-1+1/2)</f>
        <v>0.28476821192052981</v>
      </c>
    </row>
    <row r="27" spans="1:2" x14ac:dyDescent="0.2">
      <c r="A27" t="s">
        <v>32</v>
      </c>
      <c r="B27">
        <f>(26+4/2)/(91-4+4/2)</f>
        <v>0.3146067415730337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HeatAnnualDemand</vt:lpstr>
      <vt:lpstr>NodeLostLoadCost</vt:lpstr>
      <vt:lpstr>ElectricHeatShare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Ozgu Turgut</dc:creator>
  <cp:lastModifiedBy>Microsoft Office User</cp:lastModifiedBy>
  <dcterms:created xsi:type="dcterms:W3CDTF">2018-02-19T14:57:00Z</dcterms:created>
  <dcterms:modified xsi:type="dcterms:W3CDTF">2022-08-30T15:54:32Z</dcterms:modified>
</cp:coreProperties>
</file>