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customProperty"/>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05"/>
  <workbookPr checkCompatibility="1" autoCompressPictures="0"/>
  <bookViews>
    <workbookView xWindow="28280" yWindow="-820" windowWidth="25600" windowHeight="16060"/>
  </bookViews>
  <sheets>
    <sheet name="Sheet1" sheetId="1" r:id="rId1"/>
    <sheet name="Sheet2" sheetId="2" r:id="rId2"/>
    <sheet name="Sheet3" sheetId="3" r:id="rId3"/>
    <sheet name="D%$&amp;01_DevSheet" sheetId="4" state="veryHidden"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H4" i="4" l="1"/>
  <c r="EI4" i="4"/>
  <c r="EJ4" i="4"/>
  <c r="EK4" i="4"/>
  <c r="EL4" i="4"/>
  <c r="EM4" i="4"/>
  <c r="EN4" i="4"/>
  <c r="EO4" i="4"/>
  <c r="EP4" i="4"/>
  <c r="EQ4" i="4"/>
  <c r="ER4" i="4"/>
  <c r="ES4" i="4"/>
  <c r="ET4" i="4"/>
  <c r="EU4" i="4"/>
  <c r="EV4" i="4"/>
  <c r="EW4" i="4"/>
  <c r="EX4" i="4"/>
  <c r="EY4" i="4"/>
  <c r="EZ4" i="4"/>
  <c r="FA4" i="4"/>
  <c r="FB4" i="4"/>
  <c r="FC4" i="4"/>
  <c r="FD4" i="4"/>
  <c r="FE4" i="4"/>
  <c r="FF4" i="4"/>
  <c r="FG4" i="4"/>
  <c r="FH4" i="4"/>
  <c r="F2" i="4"/>
  <c r="G2" i="4"/>
  <c r="H2"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AR2" i="4"/>
  <c r="AS2" i="4"/>
  <c r="AT2" i="4"/>
  <c r="AU2" i="4"/>
  <c r="AV2" i="4"/>
  <c r="AW2" i="4"/>
  <c r="AX2" i="4"/>
  <c r="AY2" i="4"/>
  <c r="AZ2" i="4"/>
  <c r="BA2" i="4"/>
  <c r="BB2" i="4"/>
  <c r="BC2" i="4"/>
  <c r="BD2" i="4"/>
  <c r="BE2" i="4"/>
  <c r="BF2" i="4"/>
  <c r="BG2" i="4"/>
  <c r="BH2" i="4"/>
  <c r="BI2" i="4"/>
  <c r="BJ2" i="4"/>
  <c r="BK2" i="4"/>
  <c r="BL2" i="4"/>
  <c r="BM2" i="4"/>
  <c r="BN2" i="4"/>
  <c r="BO2" i="4"/>
  <c r="BP2" i="4"/>
  <c r="BQ2" i="4"/>
  <c r="BR2" i="4"/>
  <c r="BS2" i="4"/>
  <c r="BT2" i="4"/>
  <c r="BU2" i="4"/>
  <c r="BV2" i="4"/>
  <c r="BW2" i="4"/>
  <c r="BX2" i="4"/>
  <c r="BY2" i="4"/>
  <c r="BZ2" i="4"/>
  <c r="CA2" i="4"/>
  <c r="CB2" i="4"/>
  <c r="CC2" i="4"/>
  <c r="CD2" i="4"/>
  <c r="CE2" i="4"/>
  <c r="CF2" i="4"/>
  <c r="CG2" i="4"/>
  <c r="CH2" i="4"/>
  <c r="CI2" i="4"/>
  <c r="CJ2" i="4"/>
  <c r="CK2" i="4"/>
  <c r="CL2" i="4"/>
  <c r="CM2" i="4"/>
  <c r="CN2" i="4"/>
  <c r="CO2" i="4"/>
  <c r="CP2" i="4"/>
  <c r="CQ2" i="4"/>
  <c r="CR2" i="4"/>
  <c r="CS2" i="4"/>
  <c r="CT2" i="4"/>
  <c r="CU2" i="4"/>
  <c r="CV2" i="4"/>
  <c r="CW2" i="4"/>
  <c r="CX2" i="4"/>
  <c r="CY2" i="4"/>
  <c r="CZ2" i="4"/>
  <c r="DA2" i="4"/>
  <c r="DB2" i="4"/>
  <c r="DC2" i="4"/>
  <c r="DD2" i="4"/>
  <c r="DE2" i="4"/>
  <c r="DF2" i="4"/>
  <c r="DG2" i="4"/>
  <c r="DH2" i="4"/>
  <c r="DI2" i="4"/>
  <c r="DJ2" i="4"/>
  <c r="DK2" i="4"/>
  <c r="DL2" i="4"/>
  <c r="DM2" i="4"/>
  <c r="DN2" i="4"/>
  <c r="DO2" i="4"/>
  <c r="DP2" i="4"/>
  <c r="DQ2" i="4"/>
  <c r="DR2" i="4"/>
  <c r="DS2" i="4"/>
  <c r="DT2" i="4"/>
  <c r="DU2" i="4"/>
  <c r="DV2" i="4"/>
  <c r="DW2" i="4"/>
  <c r="DX2" i="4"/>
  <c r="DY2" i="4"/>
  <c r="DZ2" i="4"/>
  <c r="EA2" i="4"/>
  <c r="EB2" i="4"/>
  <c r="EC2" i="4"/>
  <c r="ED2" i="4"/>
  <c r="EE2" i="4"/>
  <c r="EF2" i="4"/>
  <c r="EG2" i="4"/>
  <c r="EH2" i="4"/>
  <c r="EI2" i="4"/>
  <c r="EJ2" i="4"/>
  <c r="EK2" i="4"/>
  <c r="EL2" i="4"/>
  <c r="EM2" i="4"/>
  <c r="EN2" i="4"/>
  <c r="EO2" i="4"/>
  <c r="EP2" i="4"/>
  <c r="EQ2" i="4"/>
  <c r="ER2" i="4"/>
  <c r="ES2" i="4"/>
  <c r="ET2" i="4"/>
  <c r="EU2" i="4"/>
  <c r="EV2" i="4"/>
  <c r="EW2" i="4"/>
  <c r="EX2" i="4"/>
  <c r="EY2" i="4"/>
  <c r="EZ2" i="4"/>
  <c r="FA2" i="4"/>
  <c r="FB2" i="4"/>
  <c r="FC2" i="4"/>
  <c r="FD2" i="4"/>
  <c r="FE2" i="4"/>
  <c r="FF2" i="4"/>
  <c r="FG2" i="4"/>
  <c r="FH2" i="4"/>
  <c r="FI2" i="4"/>
  <c r="FJ2" i="4"/>
  <c r="FK2" i="4"/>
  <c r="FL2" i="4"/>
  <c r="FM2" i="4"/>
  <c r="FN2" i="4"/>
  <c r="FO2" i="4"/>
  <c r="FP2" i="4"/>
  <c r="FQ2" i="4"/>
  <c r="FR2" i="4"/>
  <c r="FS2" i="4"/>
  <c r="FT2" i="4"/>
  <c r="FU2" i="4"/>
  <c r="FV2" i="4"/>
  <c r="FW2" i="4"/>
  <c r="FX2" i="4"/>
  <c r="FY2" i="4"/>
  <c r="FZ2" i="4"/>
  <c r="GA2" i="4"/>
  <c r="GB2" i="4"/>
  <c r="GC2" i="4"/>
  <c r="GD2" i="4"/>
  <c r="GE2" i="4"/>
  <c r="GF2" i="4"/>
  <c r="GG2" i="4"/>
  <c r="GH2" i="4"/>
  <c r="GI2" i="4"/>
  <c r="GJ2" i="4"/>
  <c r="GK2" i="4"/>
  <c r="GL2" i="4"/>
  <c r="GM2" i="4"/>
  <c r="GN2" i="4"/>
  <c r="GO2" i="4"/>
  <c r="GP2" i="4"/>
  <c r="GQ2" i="4"/>
  <c r="GR2" i="4"/>
  <c r="GS2" i="4"/>
  <c r="GT2" i="4"/>
  <c r="GU2" i="4"/>
  <c r="GV2" i="4"/>
  <c r="GW2" i="4"/>
  <c r="GX2" i="4"/>
  <c r="GY2" i="4"/>
  <c r="GZ2" i="4"/>
  <c r="HA2" i="4"/>
  <c r="HB2" i="4"/>
  <c r="HC2" i="4"/>
  <c r="HD2" i="4"/>
  <c r="HE2" i="4"/>
  <c r="HF2" i="4"/>
  <c r="HG2" i="4"/>
  <c r="HH2" i="4"/>
  <c r="HI2" i="4"/>
  <c r="HJ2" i="4"/>
  <c r="HK2" i="4"/>
  <c r="HL2" i="4"/>
  <c r="HM2" i="4"/>
  <c r="HN2" i="4"/>
  <c r="HO2" i="4"/>
  <c r="HP2" i="4"/>
  <c r="HQ2" i="4"/>
  <c r="HR2" i="4"/>
  <c r="HS2" i="4"/>
  <c r="HT2" i="4"/>
  <c r="HU2" i="4"/>
  <c r="HV2" i="4"/>
  <c r="HW2" i="4"/>
  <c r="HX2" i="4"/>
  <c r="HY2" i="4"/>
  <c r="HZ2" i="4"/>
  <c r="IA2" i="4"/>
  <c r="IB2" i="4"/>
  <c r="IC2" i="4"/>
  <c r="ID2" i="4"/>
  <c r="IE2" i="4"/>
  <c r="IF2" i="4"/>
  <c r="IG2" i="4"/>
  <c r="IH2" i="4"/>
  <c r="II2" i="4"/>
  <c r="IJ2" i="4"/>
  <c r="IK2" i="4"/>
  <c r="IL2" i="4"/>
  <c r="IM2" i="4"/>
  <c r="IN2" i="4"/>
  <c r="IO2" i="4"/>
  <c r="IP2" i="4"/>
  <c r="IQ2" i="4"/>
  <c r="IR2" i="4"/>
  <c r="IS2" i="4"/>
  <c r="IT2" i="4"/>
  <c r="IU2" i="4"/>
  <c r="IV2"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E3" i="4"/>
  <c r="BF3" i="4"/>
  <c r="BG3" i="4"/>
  <c r="BH3" i="4"/>
  <c r="BI3" i="4"/>
  <c r="BJ3" i="4"/>
  <c r="BK3" i="4"/>
  <c r="BL3" i="4"/>
  <c r="BM3" i="4"/>
  <c r="BN3" i="4"/>
  <c r="BO3" i="4"/>
  <c r="BP3" i="4"/>
  <c r="BQ3" i="4"/>
  <c r="BR3" i="4"/>
  <c r="BS3" i="4"/>
  <c r="BT3" i="4"/>
  <c r="BU3" i="4"/>
  <c r="BV3" i="4"/>
  <c r="BW3" i="4"/>
  <c r="BX3" i="4"/>
  <c r="BY3" i="4"/>
  <c r="BZ3" i="4"/>
  <c r="CA3" i="4"/>
  <c r="CB3" i="4"/>
  <c r="CC3" i="4"/>
  <c r="CD3" i="4"/>
  <c r="CE3" i="4"/>
  <c r="CF3" i="4"/>
  <c r="CG3" i="4"/>
  <c r="CH3" i="4"/>
  <c r="CI3" i="4"/>
  <c r="CJ3" i="4"/>
  <c r="CK3" i="4"/>
  <c r="CL3" i="4"/>
  <c r="CM3" i="4"/>
  <c r="CN3" i="4"/>
  <c r="CO3" i="4"/>
  <c r="CP3" i="4"/>
  <c r="CQ3" i="4"/>
  <c r="CR3" i="4"/>
  <c r="CS3" i="4"/>
  <c r="CT3" i="4"/>
  <c r="CU3" i="4"/>
  <c r="CV3" i="4"/>
  <c r="CW3" i="4"/>
  <c r="CX3" i="4"/>
  <c r="CY3" i="4"/>
  <c r="CZ3" i="4"/>
  <c r="DA3" i="4"/>
  <c r="DB3" i="4"/>
  <c r="DC3" i="4"/>
  <c r="DD3" i="4"/>
  <c r="DE3" i="4"/>
  <c r="DF3" i="4"/>
  <c r="DG3" i="4"/>
  <c r="DH3" i="4"/>
  <c r="DI3" i="4"/>
  <c r="DJ3" i="4"/>
  <c r="DK3" i="4"/>
  <c r="DL3" i="4"/>
  <c r="DM3" i="4"/>
  <c r="DN3" i="4"/>
  <c r="DO3" i="4"/>
  <c r="DP3" i="4"/>
  <c r="DQ3" i="4"/>
  <c r="DR3" i="4"/>
  <c r="DS3" i="4"/>
  <c r="DT3" i="4"/>
  <c r="DU3" i="4"/>
  <c r="DV3" i="4"/>
  <c r="DW3" i="4"/>
  <c r="DX3" i="4"/>
  <c r="DY3" i="4"/>
  <c r="DZ3" i="4"/>
  <c r="EA3" i="4"/>
  <c r="EB3" i="4"/>
  <c r="EC3" i="4"/>
  <c r="ED3" i="4"/>
  <c r="EE3" i="4"/>
  <c r="EF3" i="4"/>
  <c r="EG3" i="4"/>
  <c r="EH3" i="4"/>
  <c r="EI3" i="4"/>
  <c r="EJ3" i="4"/>
  <c r="EK3" i="4"/>
  <c r="EL3" i="4"/>
  <c r="EM3" i="4"/>
  <c r="EN3" i="4"/>
  <c r="EO3" i="4"/>
  <c r="EP3" i="4"/>
  <c r="EQ3" i="4"/>
  <c r="ER3" i="4"/>
  <c r="ES3" i="4"/>
  <c r="ET3" i="4"/>
  <c r="EU3" i="4"/>
  <c r="EV3" i="4"/>
  <c r="EW3" i="4"/>
  <c r="EX3" i="4"/>
  <c r="EY3" i="4"/>
  <c r="EZ3" i="4"/>
  <c r="FA3" i="4"/>
  <c r="FB3" i="4"/>
  <c r="FC3" i="4"/>
  <c r="FD3" i="4"/>
  <c r="FE3" i="4"/>
  <c r="FF3" i="4"/>
  <c r="FG3" i="4"/>
  <c r="FH3" i="4"/>
  <c r="FI3" i="4"/>
  <c r="FJ3" i="4"/>
  <c r="FK3" i="4"/>
  <c r="FL3" i="4"/>
  <c r="FM3" i="4"/>
  <c r="FN3" i="4"/>
  <c r="FO3" i="4"/>
  <c r="FP3" i="4"/>
  <c r="FQ3" i="4"/>
  <c r="FR3" i="4"/>
  <c r="FS3" i="4"/>
  <c r="FT3" i="4"/>
  <c r="FU3" i="4"/>
  <c r="FV3" i="4"/>
  <c r="FW3" i="4"/>
  <c r="FX3" i="4"/>
  <c r="FY3" i="4"/>
  <c r="FZ3" i="4"/>
  <c r="GA3" i="4"/>
  <c r="GB3" i="4"/>
  <c r="GC3" i="4"/>
  <c r="GD3" i="4"/>
  <c r="GE3" i="4"/>
  <c r="GF3" i="4"/>
  <c r="GG3" i="4"/>
  <c r="GH3" i="4"/>
  <c r="GI3" i="4"/>
  <c r="GJ3" i="4"/>
  <c r="GK3" i="4"/>
  <c r="GL3" i="4"/>
  <c r="GM3" i="4"/>
  <c r="GN3" i="4"/>
  <c r="GO3" i="4"/>
  <c r="GP3" i="4"/>
  <c r="GQ3" i="4"/>
  <c r="GR3" i="4"/>
  <c r="GS3" i="4"/>
  <c r="GT3" i="4"/>
  <c r="GU3" i="4"/>
  <c r="GV3" i="4"/>
  <c r="GW3" i="4"/>
  <c r="GX3" i="4"/>
  <c r="GY3" i="4"/>
  <c r="GZ3" i="4"/>
  <c r="HA3" i="4"/>
  <c r="HB3" i="4"/>
  <c r="HC3" i="4"/>
  <c r="HD3" i="4"/>
  <c r="HE3" i="4"/>
  <c r="HF3" i="4"/>
  <c r="HG3" i="4"/>
  <c r="HH3" i="4"/>
  <c r="HI3" i="4"/>
  <c r="HJ3" i="4"/>
  <c r="HK3" i="4"/>
  <c r="HL3" i="4"/>
  <c r="HM3" i="4"/>
  <c r="HN3" i="4"/>
  <c r="HO3" i="4"/>
  <c r="HP3" i="4"/>
  <c r="HQ3" i="4"/>
  <c r="HR3" i="4"/>
  <c r="HS3" i="4"/>
  <c r="HT3" i="4"/>
  <c r="HU3" i="4"/>
  <c r="HV3" i="4"/>
  <c r="HW3" i="4"/>
  <c r="HX3" i="4"/>
  <c r="HY3" i="4"/>
  <c r="HZ3" i="4"/>
  <c r="IA3" i="4"/>
  <c r="IB3" i="4"/>
  <c r="IC3" i="4"/>
  <c r="ID3" i="4"/>
  <c r="IE3" i="4"/>
  <c r="IF3" i="4"/>
  <c r="IG3" i="4"/>
  <c r="IH3" i="4"/>
  <c r="II3" i="4"/>
  <c r="IJ3" i="4"/>
  <c r="IK3" i="4"/>
  <c r="IL3" i="4"/>
  <c r="IM3" i="4"/>
  <c r="IN3" i="4"/>
  <c r="IO3" i="4"/>
  <c r="IP3" i="4"/>
  <c r="IQ3" i="4"/>
  <c r="IR3" i="4"/>
  <c r="IS3" i="4"/>
  <c r="IT3" i="4"/>
  <c r="IU3" i="4"/>
  <c r="IV3"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E4" i="4"/>
  <c r="BF4" i="4"/>
  <c r="BG4" i="4"/>
  <c r="BH4" i="4"/>
  <c r="BI4" i="4"/>
  <c r="BJ4" i="4"/>
  <c r="BK4" i="4"/>
  <c r="BL4" i="4"/>
  <c r="BM4" i="4"/>
  <c r="BN4" i="4"/>
  <c r="BO4" i="4"/>
  <c r="BP4" i="4"/>
  <c r="BQ4" i="4"/>
  <c r="BR4" i="4"/>
  <c r="BS4" i="4"/>
  <c r="BT4" i="4"/>
  <c r="BU4" i="4"/>
  <c r="BV4" i="4"/>
  <c r="BW4" i="4"/>
  <c r="BX4" i="4"/>
  <c r="BY4" i="4"/>
  <c r="BZ4" i="4"/>
  <c r="CA4" i="4"/>
  <c r="CB4" i="4"/>
  <c r="CC4" i="4"/>
  <c r="CD4" i="4"/>
  <c r="CE4" i="4"/>
  <c r="CF4" i="4"/>
  <c r="CG4" i="4"/>
  <c r="CH4" i="4"/>
  <c r="CI4" i="4"/>
  <c r="CJ4" i="4"/>
  <c r="CK4" i="4"/>
  <c r="CL4" i="4"/>
  <c r="CM4" i="4"/>
  <c r="CN4" i="4"/>
  <c r="CO4" i="4"/>
  <c r="CP4" i="4"/>
  <c r="CQ4" i="4"/>
  <c r="CR4" i="4"/>
  <c r="CS4" i="4"/>
  <c r="CT4" i="4"/>
  <c r="CU4" i="4"/>
  <c r="CV4" i="4"/>
  <c r="CW4" i="4"/>
  <c r="CX4" i="4"/>
  <c r="CY4" i="4"/>
  <c r="CZ4" i="4"/>
  <c r="DA4" i="4"/>
  <c r="DB4" i="4"/>
  <c r="DC4" i="4"/>
  <c r="DD4" i="4"/>
  <c r="DE4" i="4"/>
  <c r="DF4" i="4"/>
  <c r="DG4" i="4"/>
  <c r="DH4" i="4"/>
  <c r="DI4" i="4"/>
  <c r="DJ4" i="4"/>
  <c r="DK4" i="4"/>
  <c r="DL4" i="4"/>
  <c r="DM4" i="4"/>
  <c r="DN4" i="4"/>
  <c r="DO4" i="4"/>
  <c r="DP4" i="4"/>
  <c r="DQ4" i="4"/>
  <c r="DR4" i="4"/>
  <c r="DS4" i="4"/>
  <c r="DT4" i="4"/>
  <c r="DU4" i="4"/>
  <c r="DV4" i="4"/>
  <c r="DW4" i="4"/>
  <c r="DX4" i="4"/>
  <c r="DY4" i="4"/>
  <c r="DZ4" i="4"/>
  <c r="EA4" i="4"/>
  <c r="EB4" i="4"/>
  <c r="EC4" i="4"/>
  <c r="ED4" i="4"/>
  <c r="EE4" i="4"/>
  <c r="EF4" i="4"/>
  <c r="EG4"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S1" i="4"/>
  <c r="AT1" i="4"/>
  <c r="AU1" i="4"/>
  <c r="AV1" i="4"/>
  <c r="AW1" i="4"/>
  <c r="AX1" i="4"/>
  <c r="AY1" i="4"/>
  <c r="AZ1" i="4"/>
  <c r="BA1" i="4"/>
  <c r="BB1" i="4"/>
  <c r="BC1" i="4"/>
  <c r="BD1" i="4"/>
  <c r="BE1" i="4"/>
  <c r="BF1" i="4"/>
  <c r="BG1" i="4"/>
  <c r="BH1" i="4"/>
  <c r="BI1" i="4"/>
  <c r="BJ1" i="4"/>
  <c r="BK1" i="4"/>
  <c r="BL1" i="4"/>
  <c r="BM1" i="4"/>
  <c r="BN1" i="4"/>
  <c r="BO1" i="4"/>
  <c r="BP1" i="4"/>
  <c r="BQ1" i="4"/>
  <c r="BR1" i="4"/>
  <c r="BS1" i="4"/>
  <c r="BT1" i="4"/>
  <c r="BU1" i="4"/>
  <c r="BV1" i="4"/>
  <c r="BW1" i="4"/>
  <c r="BX1" i="4"/>
  <c r="BY1" i="4"/>
  <c r="BZ1" i="4"/>
  <c r="CA1" i="4"/>
  <c r="CB1" i="4"/>
  <c r="CC1" i="4"/>
  <c r="CD1" i="4"/>
  <c r="CE1" i="4"/>
  <c r="CF1" i="4"/>
  <c r="CG1" i="4"/>
  <c r="CH1" i="4"/>
  <c r="CI1" i="4"/>
  <c r="CJ1" i="4"/>
  <c r="CK1" i="4"/>
  <c r="CL1" i="4"/>
  <c r="CM1" i="4"/>
  <c r="CN1" i="4"/>
  <c r="CO1" i="4"/>
  <c r="CP1" i="4"/>
  <c r="CQ1" i="4"/>
  <c r="CR1" i="4"/>
  <c r="CS1" i="4"/>
  <c r="CT1" i="4"/>
  <c r="CU1" i="4"/>
  <c r="CV1" i="4"/>
  <c r="CW1" i="4"/>
  <c r="CX1" i="4"/>
  <c r="CY1" i="4"/>
  <c r="CZ1" i="4"/>
  <c r="DA1" i="4"/>
  <c r="DB1" i="4"/>
  <c r="DC1" i="4"/>
  <c r="DD1" i="4"/>
  <c r="DE1" i="4"/>
  <c r="DF1" i="4"/>
  <c r="DG1" i="4"/>
  <c r="DH1" i="4"/>
  <c r="DI1" i="4"/>
  <c r="DJ1" i="4"/>
  <c r="DK1" i="4"/>
  <c r="DL1" i="4"/>
  <c r="DM1" i="4"/>
  <c r="DN1" i="4"/>
  <c r="DO1" i="4"/>
  <c r="DP1" i="4"/>
  <c r="DQ1" i="4"/>
  <c r="DR1" i="4"/>
  <c r="DS1" i="4"/>
  <c r="DT1" i="4"/>
  <c r="DU1" i="4"/>
  <c r="DV1" i="4"/>
  <c r="DW1" i="4"/>
  <c r="DX1" i="4"/>
  <c r="DY1" i="4"/>
  <c r="DZ1" i="4"/>
  <c r="EA1" i="4"/>
  <c r="EB1" i="4"/>
  <c r="EC1" i="4"/>
  <c r="ED1" i="4"/>
  <c r="EE1" i="4"/>
  <c r="EF1" i="4"/>
  <c r="EG1" i="4"/>
  <c r="EH1" i="4"/>
  <c r="EI1" i="4"/>
  <c r="EJ1" i="4"/>
  <c r="EK1" i="4"/>
  <c r="EL1" i="4"/>
  <c r="EM1" i="4"/>
  <c r="EN1" i="4"/>
  <c r="EO1" i="4"/>
  <c r="EP1" i="4"/>
  <c r="EQ1" i="4"/>
  <c r="ER1" i="4"/>
  <c r="ES1" i="4"/>
  <c r="ET1" i="4"/>
  <c r="EU1" i="4"/>
  <c r="EV1" i="4"/>
  <c r="EW1" i="4"/>
  <c r="EX1" i="4"/>
  <c r="EY1" i="4"/>
  <c r="EZ1" i="4"/>
  <c r="FA1" i="4"/>
  <c r="FB1" i="4"/>
  <c r="FC1" i="4"/>
  <c r="FD1" i="4"/>
  <c r="FE1" i="4"/>
  <c r="FF1" i="4"/>
  <c r="FG1" i="4"/>
  <c r="FH1" i="4"/>
  <c r="FI1" i="4"/>
  <c r="FJ1" i="4"/>
  <c r="FK1" i="4"/>
  <c r="FL1" i="4"/>
  <c r="FM1" i="4"/>
  <c r="FN1" i="4"/>
  <c r="FO1" i="4"/>
  <c r="FP1" i="4"/>
  <c r="FQ1" i="4"/>
  <c r="FR1" i="4"/>
  <c r="FS1" i="4"/>
  <c r="FT1" i="4"/>
  <c r="FU1" i="4"/>
  <c r="FV1" i="4"/>
  <c r="FW1" i="4"/>
  <c r="FX1" i="4"/>
  <c r="FY1" i="4"/>
  <c r="FZ1" i="4"/>
  <c r="GA1" i="4"/>
  <c r="GB1" i="4"/>
  <c r="GC1" i="4"/>
  <c r="GD1" i="4"/>
  <c r="GE1" i="4"/>
  <c r="GF1" i="4"/>
  <c r="GG1" i="4"/>
  <c r="GH1" i="4"/>
  <c r="GI1" i="4"/>
  <c r="GJ1" i="4"/>
  <c r="GK1" i="4"/>
  <c r="GL1" i="4"/>
  <c r="GM1" i="4"/>
  <c r="GN1" i="4"/>
  <c r="GO1" i="4"/>
  <c r="GP1" i="4"/>
  <c r="GQ1" i="4"/>
  <c r="GR1" i="4"/>
  <c r="GS1" i="4"/>
  <c r="GT1" i="4"/>
  <c r="GU1" i="4"/>
  <c r="GV1" i="4"/>
  <c r="GW1" i="4"/>
  <c r="GX1" i="4"/>
  <c r="GY1" i="4"/>
  <c r="GZ1" i="4"/>
  <c r="HA1" i="4"/>
  <c r="HB1" i="4"/>
  <c r="HC1" i="4"/>
  <c r="HD1" i="4"/>
  <c r="HE1" i="4"/>
  <c r="HF1" i="4"/>
  <c r="HG1" i="4"/>
  <c r="HH1" i="4"/>
  <c r="HI1" i="4"/>
  <c r="HJ1" i="4"/>
  <c r="HK1" i="4"/>
  <c r="HL1" i="4"/>
  <c r="HM1" i="4"/>
  <c r="HN1" i="4"/>
  <c r="HO1" i="4"/>
  <c r="HP1" i="4"/>
  <c r="HQ1" i="4"/>
  <c r="HR1" i="4"/>
  <c r="HS1" i="4"/>
  <c r="HT1" i="4"/>
  <c r="HU1" i="4"/>
  <c r="HV1" i="4"/>
  <c r="HW1" i="4"/>
  <c r="HX1" i="4"/>
  <c r="HY1" i="4"/>
  <c r="HZ1" i="4"/>
  <c r="IA1" i="4"/>
  <c r="IB1" i="4"/>
  <c r="IC1" i="4"/>
  <c r="ID1" i="4"/>
  <c r="IE1" i="4"/>
  <c r="IF1" i="4"/>
  <c r="IG1" i="4"/>
  <c r="IH1" i="4"/>
  <c r="II1" i="4"/>
  <c r="IJ1" i="4"/>
  <c r="IK1" i="4"/>
  <c r="IL1" i="4"/>
  <c r="IM1" i="4"/>
  <c r="IN1" i="4"/>
  <c r="IO1" i="4"/>
  <c r="IP1" i="4"/>
  <c r="IQ1" i="4"/>
  <c r="IR1" i="4"/>
  <c r="IS1" i="4"/>
  <c r="IT1" i="4"/>
  <c r="IU1" i="4"/>
  <c r="IV1" i="4"/>
</calcChain>
</file>

<file path=xl/sharedStrings.xml><?xml version="1.0" encoding="utf-8"?>
<sst xmlns="http://schemas.openxmlformats.org/spreadsheetml/2006/main" count="97" uniqueCount="70">
  <si>
    <t>Category</t>
  </si>
  <si>
    <t>Description</t>
  </si>
  <si>
    <t>Story Level</t>
  </si>
  <si>
    <t>Sprint Level</t>
  </si>
  <si>
    <t>Release Level</t>
  </si>
  <si>
    <t>x</t>
  </si>
  <si>
    <t>KPIs defined</t>
  </si>
  <si>
    <t>Testing</t>
  </si>
  <si>
    <t>Coding</t>
  </si>
  <si>
    <t>BP</t>
  </si>
  <si>
    <t>All Requirements documented and in DOORS</t>
  </si>
  <si>
    <t>Tech lead or paired programming</t>
  </si>
  <si>
    <t>Requirement traceability established (each requirement/user story is associated to a test case)</t>
  </si>
  <si>
    <t xml:space="preserve">Manual Test scripts updated/created - for existing regression, new functionality and smokes as required </t>
  </si>
  <si>
    <t xml:space="preserve">Automated Test scripts updated/created - for existing regression, new functionality and smokes as required </t>
  </si>
  <si>
    <t>All defects on the story either needs to be fixed or decision made by product owner to add to the backlog</t>
  </si>
  <si>
    <t>Severity 4 should be reviewed with the product owner</t>
  </si>
  <si>
    <t>Performance Testing in cert for Load/stress - as deemed necessary in acceptance criteria (meet KPIs)</t>
  </si>
  <si>
    <t>Performance Single User Test completed in the DEV environment</t>
  </si>
  <si>
    <r>
      <t xml:space="preserve">Turning Best Practices into Required (Future Tasks)
</t>
    </r>
    <r>
      <rPr>
        <sz val="8"/>
        <color rgb="FF465264"/>
        <rFont val="Inherit"/>
      </rPr>
      <t>• Collect Code Coverage Metrics on javascript and N-Cube
• Implement tools like Git that formalize the Technical Approving process prior to code commits</t>
    </r>
    <r>
      <rPr>
        <sz val="10"/>
        <color rgb="FF465264"/>
        <rFont val="Inherit"/>
      </rPr>
      <t xml:space="preserve">
</t>
    </r>
  </si>
  <si>
    <r>
      <t xml:space="preserve">Code Coverage
</t>
    </r>
    <r>
      <rPr>
        <sz val="8"/>
        <color rgb="FF465264"/>
        <rFont val="Inherit"/>
      </rPr>
      <t>o Overall coverage for uwd-ra-resources, uwd-ra-impl and N-Cube should never go down
o Overall Goal = 85%</t>
    </r>
    <r>
      <rPr>
        <sz val="10"/>
        <color rgb="FF465264"/>
        <rFont val="Inherit"/>
      </rPr>
      <t xml:space="preserve">
</t>
    </r>
  </si>
  <si>
    <r>
      <t xml:space="preserve">Code Complexity
</t>
    </r>
    <r>
      <rPr>
        <sz val="8"/>
        <color rgb="FF465264"/>
        <rFont val="Inherit"/>
      </rPr>
      <t>o Class complexity should not be greater than [TBD] 
o Method complexity should not be greater than [TBD]</t>
    </r>
    <r>
      <rPr>
        <sz val="10"/>
        <color rgb="FF465264"/>
        <rFont val="Inherit"/>
      </rPr>
      <t xml:space="preserve">
</t>
    </r>
  </si>
  <si>
    <t>BP = Best Practice</t>
  </si>
  <si>
    <t>D%$&amp;01_7a843fa9040949cfa8b22b94275930c3</t>
  </si>
  <si>
    <t>Yuenger, Alicia_7143_AFG_Windows (32-bit) NT 6.01_CVG-000218D-085_ayuenger$$$17032015</t>
  </si>
  <si>
    <t>"6Du!886"</t>
  </si>
  <si>
    <t>Benefits</t>
  </si>
  <si>
    <t xml:space="preserve"> - Simulates the Git Paradigm of having someone approve all code commits
 - Forces code review by experienced developer which should increase quality</t>
  </si>
  <si>
    <t xml:space="preserve"> - Increases code quality by forcing the developers to exercise their designs outside of the user interface</t>
  </si>
  <si>
    <t xml:space="preserve"> - Tries to ensure the developers are merging and testing their code with the most up to date version of code.</t>
  </si>
  <si>
    <t xml:space="preserve"> - Code coverage shows how much code has been exercised through the J-Unit tool.  This metric, by itself, does not demonstrate the quality of the code because it does not show how thorough the tests are</t>
  </si>
  <si>
    <t xml:space="preserve"> - Code complexity is a metric that shows how clean and simple a block of code is.  The theory is that less complex code is less brittle and easier to maintain over time</t>
  </si>
  <si>
    <t xml:space="preserve"> - Much of our logic is moving into javascript and N-Cube so it is critical that we exercise that code the same as our Java and Groovy code</t>
  </si>
  <si>
    <t xml:space="preserve"> - Ensures we have the documentation necessary to support SOX requirements.
 - Ensures we retain important decisions for future reference
 - Provides Production Support with critical information
 - Provides important information for future development / enhancement efforts </t>
  </si>
  <si>
    <t xml:space="preserve"> - Provides data traceability for development and validation</t>
  </si>
  <si>
    <t xml:space="preserve"> - Ensures a consistent customer experience</t>
  </si>
  <si>
    <t xml:space="preserve"> - Provides the system performance levels we have committed to deliver</t>
  </si>
  <si>
    <t xml:space="preserve"> - Establishes that new functionality is working as expected in the supported browser. </t>
  </si>
  <si>
    <t xml:space="preserve"> - Ensures that issues are addressed.</t>
  </si>
  <si>
    <t xml:space="preserve"> - Verifies that new functionality does not have an impact on existing functionality.
 - Critical functionality is still operating as expected. 
 - All previous code is functioning as expected in future and currently supported browsers. </t>
  </si>
  <si>
    <t xml:space="preserve"> - Allows for early insight into performance issues before promoting into higher environments. </t>
  </si>
  <si>
    <t xml:space="preserve"> - Provides detail on testing coverage, minimizes the risk of promotion without comprehensive testing. 
 - Ensures all delivered requirements have been verified. </t>
  </si>
  <si>
    <t xml:space="preserve"> - Keeps manual test cases up to date, allowing QA to more efficiently test in future releases. </t>
  </si>
  <si>
    <t xml:space="preserve"> - Keeps automated test cases up to date, allowing QA to more efficiently test in future releases. </t>
  </si>
  <si>
    <t xml:space="preserve"> - Provides for a quality delivery standard on application functionality.</t>
  </si>
  <si>
    <t xml:space="preserve"> - Provides for a quality delivery standard on application performance.
 - Ensures customer performance expectations are met.</t>
  </si>
  <si>
    <t>Detailed Tech specs will be completed for new functionality (that has never been developed before) as requested by the developer.  These will be completed and reviewed before development begins.  If design changes are introduced after a detailed Tech Spec has been completed, the Tech Spec should be marked as obsolete and the design changes impacting the Tech Spec summarized in Doors.
At a minimum, data mapping from a user interface (including derived elements) to the data model must be completed.</t>
  </si>
  <si>
    <t xml:space="preserve">Regression testing completed successfully in the INT environment (using approved browsers, e.g.;  IE10 and Chrome) </t>
  </si>
  <si>
    <t>No severity 5 defects  (no work-around)</t>
  </si>
  <si>
    <r>
      <t xml:space="preserve">Unit Testing
</t>
    </r>
    <r>
      <rPr>
        <sz val="8"/>
        <color rgb="FF465264"/>
        <rFont val="Inherit"/>
      </rPr>
      <t xml:space="preserve">o Java Code – Full unit testing of any new or changed method
o N-Cube – Create an N-Cube Test for any new or changed cube
o Javascript – [TBD]
o Groovy
</t>
    </r>
    <r>
      <rPr>
        <sz val="10"/>
        <color rgb="FF465264"/>
        <rFont val="Inherit"/>
      </rPr>
      <t xml:space="preserve">
</t>
    </r>
  </si>
  <si>
    <t>X</t>
  </si>
  <si>
    <t>TBD</t>
  </si>
  <si>
    <t>Siereveld, Teri_7153_AFG_Windows (32-bit) NT 6.01_CVG-000218D-074_tsiereveld$$$24082015</t>
  </si>
  <si>
    <t>"2s$!28"</t>
  </si>
  <si>
    <t>Requirements</t>
  </si>
  <si>
    <t xml:space="preserve"> - Ensures that our code is moved to higher environments without errors and contains all the proper artifacts.</t>
  </si>
  <si>
    <t>Validation of story acceptance criteria using Chrome</t>
  </si>
  <si>
    <r>
      <rPr>
        <b/>
        <sz val="10"/>
        <color theme="1" tint="0.249977111117893"/>
        <rFont val="Inherit"/>
      </rPr>
      <t>Prior to committing, all code must be approved by a tech lead/architect or approved developer (for very simple tasks)-</t>
    </r>
    <r>
      <rPr>
        <sz val="10"/>
        <color theme="1" tint="0.249977111117893"/>
        <rFont val="Inherit"/>
      </rPr>
      <t xml:space="preserve"> (Git Paradigm)
The goal is that the person doing the review/approval has a sufficient understanding of the story to effectively review for quality.  
</t>
    </r>
    <r>
      <rPr>
        <sz val="8"/>
        <color theme="1" tint="0.249977111117893"/>
        <rFont val="Inherit"/>
      </rPr>
      <t>o Recommendation:  During Sprint Planning Meeting, an Approver will be designated for that Sprint
o Recommendation:  If team has multiple resources that are qualified, please rotate this responsibility
o Recommendation:  Lead Developer/architect does the review
o Recommendation:  Whoever is chosen as code approver should not have so many coding tasks themselves that they cannot perform this task…their job for the sprint is to watch code quality, pair program as needed and approve all code check-ins</t>
    </r>
    <r>
      <rPr>
        <sz val="10"/>
        <color theme="1" tint="0.249977111117893"/>
        <rFont val="Inherit"/>
      </rPr>
      <t xml:space="preserve">
</t>
    </r>
  </si>
  <si>
    <t>UX Guidelines:
1. Hand-built pages – 
a. Reviewed by UX to ensure that the page matches the UX-produced model.
- Or - 
b. Simple changes to existing pages (no model created), UX will be included in the drafting of the acceptance criteria. (I am not sure this needs to be included in the definition of done…)
2. Dynamically built pages
a. Interim steps: Reviewed by UX to ensure that the pages follows closely the UX-produced model with UX approval of widget choice and order.
b. Final Design: Reviewed by UX to ensure that the page matches the UX-produced model.</t>
  </si>
  <si>
    <r>
      <t xml:space="preserve">Release Summary Document
</t>
    </r>
    <r>
      <rPr>
        <sz val="8"/>
        <color theme="1" tint="0.249977111117893"/>
        <rFont val="Inherit"/>
      </rPr>
      <t>oThe team that owns the build process for each sprint will also own the release and all of the deployment activities and artifacts that go along with it.  At the end of each sprint, the team that owns the release will communicate any changes made to all teams at the architecture review.</t>
    </r>
  </si>
  <si>
    <r>
      <t xml:space="preserve">Build Summary/Higher Environment Document
</t>
    </r>
    <r>
      <rPr>
        <sz val="8"/>
        <color theme="1" tint="0.249977111117893"/>
        <rFont val="Inherit"/>
      </rPr>
      <t>oThe team that owns the build for each sprint will produce a Build Summary/Higher Enviornment Document which will be stored in Jive, detailing any issues found with the build, and the steps taken to fix them.  This document will also summarize any issues found in higher environments throughout the sprint.  At the end of the sprint the team that owns the build will communicate the results at the architecture review to all teams.</t>
    </r>
  </si>
  <si>
    <t xml:space="preserve"> - The Build Summary/Higher Environment Document outlines any issues that may have occurred during a sprint with the build or higher environments, and what was done to resolve those issues.  It helps ensures that duplicate issues aren't repeated and gives a brief summary to the next team that will be owning the builds.</t>
  </si>
  <si>
    <r>
      <t xml:space="preserve">Code Commits 
</t>
    </r>
    <r>
      <rPr>
        <sz val="8"/>
        <color theme="1" tint="0.249977111117893"/>
        <rFont val="Inherit"/>
      </rPr>
      <t xml:space="preserve">o Developer should review status of projects on our CI (Continuous Integration) server to ensure there are no errors and only commit if CI server is error free and all of the junit test, javascript tests, and N-Cube tester pass locally with synched up code.  If there is a UI change, selenium tests should also be run locally to ensure they pass.  Developer should then check the CI build after committing to make sure it still passes. </t>
    </r>
    <r>
      <rPr>
        <sz val="8"/>
        <color rgb="FF465264"/>
        <rFont val="Inherit"/>
      </rPr>
      <t xml:space="preserve">
o Overall Goal = 85%</t>
    </r>
    <r>
      <rPr>
        <sz val="10"/>
        <color rgb="FF465264"/>
        <rFont val="Inherit"/>
      </rPr>
      <t xml:space="preserve">
</t>
    </r>
  </si>
  <si>
    <t>Documentation</t>
  </si>
  <si>
    <t xml:space="preserve"> x</t>
  </si>
  <si>
    <t xml:space="preserve"> - Provides "inline" documentation tied directly to the feature's code giving sufficient detail to cover any unique complexity.</t>
  </si>
  <si>
    <t xml:space="preserve"> - Provides an accurate easily accessible knowledge base for all developers which reduces development time.
- Treats knowledge assets with a discplined life cycle exactly as used for Code.
 - Forces review and curation by experienced developers which increases quality.
- Inline edits of content by any developer will increase chances that errors are noted and corrected.</t>
  </si>
  <si>
    <t xml:space="preserve"> </t>
  </si>
  <si>
    <r>
      <t xml:space="preserve">Update Cube University content: 
</t>
    </r>
    <r>
      <rPr>
        <sz val="8"/>
        <color theme="1" tint="0.249977111117893"/>
        <rFont val="Inherit"/>
      </rPr>
      <t>o If a new feature has been added, review the existing CUBE U content and create new chapters as necessary.
o If a feature / tool / architecture element has changed, review the existing CUBE U content and update chapters as necessary.  
o The audience for CUBE University content is primarily Developers so please consider relevance of content when adding anything new.  
o Please note that CubeU is not a system for tracking requirements!!!o Content that formerly resided in Jive should be marked as Deprecated and reader should be directed to Cube U. 
o Content that formerly resided in Jive should be marked as Deprecated and reader should be directed to Cube U. 
o Handling this activity via creating a new documentation User Story or task within an existing User Story is at discretion of each team.</t>
    </r>
    <r>
      <rPr>
        <sz val="10"/>
        <color theme="1" tint="0.249977111117893"/>
        <rFont val="Inherit"/>
      </rPr>
      <t xml:space="preserve">
</t>
    </r>
  </si>
  <si>
    <r>
      <t xml:space="preserve">For further consideration:  Code Documentation 
</t>
    </r>
    <r>
      <rPr>
        <sz val="8"/>
        <color theme="1" tint="0.249977111117893"/>
        <rFont val="Inherit"/>
      </rPr>
      <t xml:space="preserve">o Create README.md file in the Repository's base source directory; commit/push/PR to appropriate GitHub repository. If a README.md file already exists within the source tree, review for any impacts of changes in the Sprint and update/commit/PR accordingly to appropriate GitHub repository.
o Create javadocs or groovydocs for each repository as appropriate; initially will require developers to add annotations to code.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</si>
</sst>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rgb="FFFFFFFF"/>
      <name val="Inherit"/>
    </font>
    <font>
      <sz val="10"/>
      <color rgb="FF465264"/>
      <name val="Inherit"/>
    </font>
    <font>
      <sz val="8"/>
      <color rgb="FF465264"/>
      <name val="Inherit"/>
    </font>
    <font>
      <sz val="10"/>
      <color rgb="FFFF0000"/>
      <name val="Inherit"/>
    </font>
    <font>
      <sz val="8"/>
      <color theme="1" tint="0.249977111117893"/>
      <name val="Inherit"/>
    </font>
    <font>
      <b/>
      <sz val="10"/>
      <color theme="1" tint="0.249977111117893"/>
      <name val="Inherit"/>
    </font>
    <font>
      <sz val="10"/>
      <color theme="1" tint="0.249977111117893"/>
      <name val="Inherit"/>
    </font>
    <font>
      <b/>
      <sz val="10"/>
      <color rgb="FF465264"/>
      <name val="Inherit"/>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6690BC"/>
        <bgColor indexed="64"/>
      </patternFill>
    </fill>
    <fill>
      <patternFill patternType="solid">
        <fgColor rgb="FFFFFF00"/>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7">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6">
    <xf numFmtId="0" fontId="0" fillId="0" borderId="0" xfId="0"/>
    <xf numFmtId="0" fontId="1" fillId="3"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0" xfId="0" applyFill="1" applyAlignment="1">
      <alignment wrapText="1"/>
    </xf>
    <xf numFmtId="0" fontId="0" fillId="0" borderId="0" xfId="0" applyAlignment="1">
      <alignment horizontal="left"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4" borderId="0" xfId="0" applyFill="1" applyAlignment="1">
      <alignment horizontal="center" vertical="center" wrapText="1"/>
    </xf>
    <xf numFmtId="0" fontId="7" fillId="2" borderId="5"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8" fillId="2" borderId="2" xfId="0"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8" fillId="0"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0" fillId="0" borderId="3" xfId="0" applyBorder="1" applyAlignment="1">
      <alignment horizontal="left" vertical="center" wrapText="1"/>
    </xf>
    <xf numFmtId="0" fontId="2" fillId="2" borderId="6" xfId="0" applyFont="1" applyFill="1" applyBorder="1" applyAlignment="1">
      <alignment horizontal="left" vertical="center" wrapText="1"/>
    </xf>
    <xf numFmtId="0" fontId="0" fillId="0" borderId="7" xfId="0" applyBorder="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7"/>
  <sheetViews>
    <sheetView tabSelected="1" topLeftCell="B21" zoomScale="200" zoomScaleNormal="200" zoomScalePageLayoutView="200" workbookViewId="0">
      <selection activeCell="C24" sqref="C24"/>
    </sheetView>
  </sheetViews>
  <sheetFormatPr baseColWidth="10" defaultColWidth="9.1640625" defaultRowHeight="14" x14ac:dyDescent="0"/>
  <cols>
    <col min="1" max="1" width="14.5" style="3" customWidth="1"/>
    <col min="2" max="2" width="80.5" style="3" customWidth="1"/>
    <col min="3" max="5" width="10" style="5" customWidth="1"/>
    <col min="6" max="6" width="44.5" style="9" customWidth="1"/>
    <col min="7" max="7" width="34.5" style="3" customWidth="1"/>
    <col min="8" max="16384" width="9.1640625" style="3"/>
  </cols>
  <sheetData>
    <row r="1" spans="1:7" ht="24" customHeight="1" thickBot="1">
      <c r="A1" s="1" t="s">
        <v>0</v>
      </c>
      <c r="B1" s="1" t="s">
        <v>1</v>
      </c>
      <c r="C1" s="1" t="s">
        <v>2</v>
      </c>
      <c r="D1" s="1" t="s">
        <v>3</v>
      </c>
      <c r="E1" s="1" t="s">
        <v>4</v>
      </c>
      <c r="F1" s="1" t="s">
        <v>26</v>
      </c>
    </row>
    <row r="2" spans="1:7" ht="105" thickBot="1">
      <c r="A2" s="18" t="s">
        <v>54</v>
      </c>
      <c r="B2" s="2" t="s">
        <v>10</v>
      </c>
      <c r="C2" s="4" t="s">
        <v>9</v>
      </c>
      <c r="D2" s="4"/>
      <c r="E2" s="4" t="s">
        <v>50</v>
      </c>
      <c r="F2" s="2" t="s">
        <v>33</v>
      </c>
    </row>
    <row r="3" spans="1:7" ht="92" thickBot="1">
      <c r="A3" s="19"/>
      <c r="B3" s="2" t="s">
        <v>46</v>
      </c>
      <c r="C3" s="4" t="s">
        <v>9</v>
      </c>
      <c r="D3" s="4" t="s">
        <v>51</v>
      </c>
      <c r="E3" s="4" t="s">
        <v>51</v>
      </c>
      <c r="F3" s="2" t="s">
        <v>34</v>
      </c>
    </row>
    <row r="4" spans="1:7" ht="131" thickBot="1">
      <c r="A4" s="19"/>
      <c r="B4" s="2" t="s">
        <v>58</v>
      </c>
      <c r="C4" s="4" t="s">
        <v>9</v>
      </c>
      <c r="D4" s="4"/>
      <c r="E4" s="4"/>
      <c r="F4" s="2" t="s">
        <v>35</v>
      </c>
    </row>
    <row r="5" spans="1:7" ht="27" thickBot="1">
      <c r="A5" s="20"/>
      <c r="B5" s="2" t="s">
        <v>6</v>
      </c>
      <c r="C5" s="4" t="s">
        <v>5</v>
      </c>
      <c r="D5" s="4"/>
      <c r="E5" s="4"/>
      <c r="F5" s="2" t="s">
        <v>36</v>
      </c>
    </row>
    <row r="6" spans="1:7" s="8" customFormat="1" ht="27" thickBot="1">
      <c r="A6" s="21" t="s">
        <v>7</v>
      </c>
      <c r="B6" s="6" t="s">
        <v>56</v>
      </c>
      <c r="C6" s="7" t="s">
        <v>5</v>
      </c>
      <c r="D6" s="7"/>
      <c r="E6" s="7"/>
      <c r="F6" s="6" t="s">
        <v>37</v>
      </c>
    </row>
    <row r="7" spans="1:7" s="8" customFormat="1" ht="27" thickBot="1">
      <c r="A7" s="19"/>
      <c r="B7" s="6" t="s">
        <v>15</v>
      </c>
      <c r="C7" s="7" t="s">
        <v>5</v>
      </c>
      <c r="D7" s="7"/>
      <c r="E7" s="7"/>
      <c r="F7" s="6" t="s">
        <v>38</v>
      </c>
    </row>
    <row r="8" spans="1:7" s="8" customFormat="1" ht="66" thickBot="1">
      <c r="A8" s="19"/>
      <c r="B8" s="6" t="s">
        <v>47</v>
      </c>
      <c r="C8" s="7"/>
      <c r="D8" s="7" t="s">
        <v>9</v>
      </c>
      <c r="E8" s="7" t="s">
        <v>5</v>
      </c>
      <c r="F8" s="6" t="s">
        <v>39</v>
      </c>
    </row>
    <row r="9" spans="1:7" s="8" customFormat="1" ht="27" thickBot="1">
      <c r="A9" s="19"/>
      <c r="B9" s="6" t="s">
        <v>18</v>
      </c>
      <c r="C9" s="7" t="s">
        <v>5</v>
      </c>
      <c r="D9" s="7"/>
      <c r="E9" s="7"/>
      <c r="F9" s="6" t="s">
        <v>40</v>
      </c>
    </row>
    <row r="10" spans="1:7" s="8" customFormat="1" ht="53" thickBot="1">
      <c r="A10" s="19"/>
      <c r="B10" s="6" t="s">
        <v>12</v>
      </c>
      <c r="C10" s="7" t="s">
        <v>9</v>
      </c>
      <c r="D10" s="7"/>
      <c r="E10" s="7"/>
      <c r="F10" s="6" t="s">
        <v>41</v>
      </c>
    </row>
    <row r="11" spans="1:7" s="8" customFormat="1" ht="27" thickBot="1">
      <c r="A11" s="19"/>
      <c r="B11" s="6" t="s">
        <v>13</v>
      </c>
      <c r="C11" s="7" t="s">
        <v>9</v>
      </c>
      <c r="D11" s="7" t="s">
        <v>5</v>
      </c>
      <c r="E11" s="7"/>
      <c r="F11" s="6" t="s">
        <v>42</v>
      </c>
    </row>
    <row r="12" spans="1:7" s="8" customFormat="1" ht="27" thickBot="1">
      <c r="A12" s="19"/>
      <c r="B12" s="6" t="s">
        <v>14</v>
      </c>
      <c r="C12" s="7"/>
      <c r="D12" s="7"/>
      <c r="E12" s="7" t="s">
        <v>9</v>
      </c>
      <c r="F12" s="6" t="s">
        <v>43</v>
      </c>
    </row>
    <row r="13" spans="1:7" s="8" customFormat="1" ht="53" thickBot="1">
      <c r="A13" s="19"/>
      <c r="B13" s="6" t="s">
        <v>17</v>
      </c>
      <c r="C13" s="7"/>
      <c r="D13" s="7"/>
      <c r="E13" s="7" t="s">
        <v>5</v>
      </c>
      <c r="F13" s="6" t="s">
        <v>45</v>
      </c>
    </row>
    <row r="14" spans="1:7" s="8" customFormat="1" ht="29" thickBot="1">
      <c r="A14" s="20"/>
      <c r="B14" s="6" t="s">
        <v>48</v>
      </c>
      <c r="C14" s="7" t="s">
        <v>9</v>
      </c>
      <c r="D14" s="7" t="s">
        <v>9</v>
      </c>
      <c r="E14" s="7" t="s">
        <v>5</v>
      </c>
      <c r="F14" s="6" t="s">
        <v>44</v>
      </c>
      <c r="G14" s="8" t="s">
        <v>16</v>
      </c>
    </row>
    <row r="15" spans="1:7" ht="134" thickBot="1">
      <c r="A15" s="22" t="s">
        <v>8</v>
      </c>
      <c r="B15" s="11" t="s">
        <v>57</v>
      </c>
      <c r="C15" s="4" t="s">
        <v>5</v>
      </c>
      <c r="D15" s="4"/>
      <c r="E15" s="4"/>
      <c r="F15" s="2" t="s">
        <v>27</v>
      </c>
      <c r="G15" s="3" t="s">
        <v>11</v>
      </c>
    </row>
    <row r="16" spans="1:7" ht="84" thickBot="1">
      <c r="A16" s="23"/>
      <c r="B16" s="2" t="s">
        <v>49</v>
      </c>
      <c r="C16" s="4" t="s">
        <v>9</v>
      </c>
      <c r="D16" s="4"/>
      <c r="E16" s="4"/>
      <c r="F16" s="2" t="s">
        <v>28</v>
      </c>
    </row>
    <row r="17" spans="1:6" ht="84" thickBot="1">
      <c r="A17" s="23"/>
      <c r="B17" s="2" t="s">
        <v>62</v>
      </c>
      <c r="C17" s="12" t="s">
        <v>5</v>
      </c>
      <c r="D17" s="4"/>
      <c r="E17" s="4"/>
      <c r="F17" s="2" t="s">
        <v>29</v>
      </c>
    </row>
    <row r="18" spans="1:6" ht="66" thickBot="1">
      <c r="A18" s="23"/>
      <c r="B18" s="2" t="s">
        <v>20</v>
      </c>
      <c r="C18" s="4"/>
      <c r="D18" s="4" t="s">
        <v>9</v>
      </c>
      <c r="E18" s="4" t="s">
        <v>9</v>
      </c>
      <c r="F18" s="2" t="s">
        <v>30</v>
      </c>
    </row>
    <row r="19" spans="1:6" ht="92" thickBot="1">
      <c r="A19" s="23"/>
      <c r="B19" s="11" t="s">
        <v>60</v>
      </c>
      <c r="C19" s="10"/>
      <c r="D19" s="13" t="s">
        <v>5</v>
      </c>
      <c r="E19" s="4"/>
      <c r="F19" s="11" t="s">
        <v>61</v>
      </c>
    </row>
    <row r="20" spans="1:6" ht="47" thickBot="1">
      <c r="A20" s="23"/>
      <c r="B20" s="11" t="s">
        <v>59</v>
      </c>
      <c r="C20" s="10"/>
      <c r="D20" s="13" t="s">
        <v>5</v>
      </c>
      <c r="E20" s="10"/>
      <c r="F20" s="11" t="s">
        <v>55</v>
      </c>
    </row>
    <row r="21" spans="1:6" ht="53" thickBot="1">
      <c r="A21" s="23"/>
      <c r="B21" s="2" t="s">
        <v>21</v>
      </c>
      <c r="C21" s="4"/>
      <c r="D21" s="4" t="s">
        <v>9</v>
      </c>
      <c r="E21" s="4" t="s">
        <v>9</v>
      </c>
      <c r="F21" s="2" t="s">
        <v>31</v>
      </c>
    </row>
    <row r="22" spans="1:6" ht="51" thickBot="1">
      <c r="A22" s="23"/>
      <c r="B22" s="2" t="s">
        <v>19</v>
      </c>
      <c r="C22" s="4"/>
      <c r="D22" s="4"/>
      <c r="E22" s="4"/>
      <c r="F22" s="2" t="s">
        <v>32</v>
      </c>
    </row>
    <row r="23" spans="1:6" ht="125" customHeight="1" thickBot="1">
      <c r="A23" s="24" t="s">
        <v>63</v>
      </c>
      <c r="B23" s="15" t="s">
        <v>68</v>
      </c>
      <c r="C23" s="4" t="s">
        <v>64</v>
      </c>
      <c r="D23" s="4" t="s">
        <v>67</v>
      </c>
      <c r="E23" s="4"/>
      <c r="F23" s="16" t="s">
        <v>66</v>
      </c>
    </row>
    <row r="24" spans="1:6" ht="69" customHeight="1" thickBot="1">
      <c r="A24" s="25"/>
      <c r="B24" s="15" t="s">
        <v>69</v>
      </c>
      <c r="C24" s="10" t="s">
        <v>67</v>
      </c>
      <c r="D24" s="13" t="s">
        <v>5</v>
      </c>
      <c r="E24" s="4"/>
      <c r="F24" s="17" t="s">
        <v>65</v>
      </c>
    </row>
    <row r="27" spans="1:6" ht="28">
      <c r="A27" s="14" t="s">
        <v>22</v>
      </c>
    </row>
  </sheetData>
  <mergeCells count="4">
    <mergeCell ref="A2:A5"/>
    <mergeCell ref="A6:A14"/>
    <mergeCell ref="A15:A22"/>
    <mergeCell ref="A23:A24"/>
  </mergeCells>
  <phoneticPr fontId="12" type="noConversion"/>
  <pageMargins left="0.7" right="0.7" top="0.75" bottom="0.75" header="0.3" footer="0.3"/>
  <pageSetup scale="41" orientation="portrait"/>
  <customProperties>
    <customPr name="Guid" r:id="rId1"/>
  </customPropertie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2" type="noConversion"/>
  <pageMargins left="0.7" right="0.7" top="0.75" bottom="0.75" header="0.3" footer="0.3"/>
  <pageSetup orientation="portrait" horizontalDpi="4294967292" verticalDpi="4294967292"/>
  <customProperties>
    <customPr name="Guid" r:id="rId1"/>
  </customPropertie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2" type="noConversion"/>
  <pageMargins left="0.7" right="0.7" top="0.75" bottom="0.75" header="0.3" footer="0.3"/>
  <pageSetup orientation="portrait" horizontalDpi="4294967292" verticalDpi="4294967292"/>
  <customProperties>
    <customPr name="Guid" r:id="rId1"/>
  </customPropertie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
  <sheetViews>
    <sheetView workbookViewId="0"/>
  </sheetViews>
  <sheetFormatPr baseColWidth="10" defaultColWidth="8.83203125" defaultRowHeight="14" x14ac:dyDescent="0"/>
  <sheetData>
    <row r="1" spans="1:256">
      <c r="A1" t="s">
        <v>23</v>
      </c>
      <c r="F1" t="e">
        <f>Sheet1!A:A*"6Du!%"</f>
        <v>#VALUE!</v>
      </c>
      <c r="G1" t="e">
        <f>Sheet1!B:B*"6Du!&amp;"</f>
        <v>#VALUE!</v>
      </c>
      <c r="H1" t="e">
        <f>Sheet1!C:C*"6Du!'"</f>
        <v>#VALUE!</v>
      </c>
      <c r="I1" t="e">
        <f>Sheet1!D:D*"6Du!("</f>
        <v>#VALUE!</v>
      </c>
      <c r="J1" t="e">
        <f>Sheet1!F:F*"6Du!)"</f>
        <v>#VALUE!</v>
      </c>
      <c r="K1" t="e">
        <f>Sheet1!G:G*"6Du!."</f>
        <v>#VALUE!</v>
      </c>
      <c r="L1" t="e">
        <f>Sheet1!H:H*"6Du!/"</f>
        <v>#VALUE!</v>
      </c>
      <c r="M1" t="e">
        <f>Sheet1!I:I*"6Du!0"</f>
        <v>#VALUE!</v>
      </c>
      <c r="N1" t="e">
        <f>Sheet1!J:J*"6Du!1"</f>
        <v>#VALUE!</v>
      </c>
      <c r="O1" t="e">
        <f>Sheet1!K:K*"6Du!2"</f>
        <v>#VALUE!</v>
      </c>
      <c r="P1" t="e">
        <f>Sheet1!L:L*"6Du!3"</f>
        <v>#VALUE!</v>
      </c>
      <c r="Q1" t="e">
        <f>Sheet1!M:M*"6Du!4"</f>
        <v>#VALUE!</v>
      </c>
      <c r="R1" t="e">
        <f>Sheet1!N:N*"6Du!5"</f>
        <v>#VALUE!</v>
      </c>
      <c r="S1" t="e">
        <f>Sheet1!O:O*"6Du!6"</f>
        <v>#VALUE!</v>
      </c>
      <c r="T1" t="e">
        <f>Sheet1!P:P*"6Du!7"</f>
        <v>#VALUE!</v>
      </c>
      <c r="U1" t="e">
        <f>Sheet1!Q:Q*"6Du!8"</f>
        <v>#VALUE!</v>
      </c>
      <c r="V1" t="e">
        <f>Sheet1!R:R*"6Du!9"</f>
        <v>#VALUE!</v>
      </c>
      <c r="W1" t="e">
        <f>Sheet1!S:S*"6Du!:"</f>
        <v>#VALUE!</v>
      </c>
      <c r="X1" t="e">
        <f>Sheet1!T:T*"6Du!;"</f>
        <v>#VALUE!</v>
      </c>
      <c r="Y1" t="e">
        <f>Sheet1!U:U*"6Du!&lt;"</f>
        <v>#VALUE!</v>
      </c>
      <c r="Z1" t="e">
        <f>Sheet1!V:V*"6Du!="</f>
        <v>#VALUE!</v>
      </c>
      <c r="AA1" t="e">
        <f>Sheet1!W:W*"6Du!&gt;"</f>
        <v>#VALUE!</v>
      </c>
      <c r="AB1" t="e">
        <f>Sheet1!X:X*"6Du!?"</f>
        <v>#VALUE!</v>
      </c>
      <c r="AC1" t="e">
        <f>Sheet1!Y:Y*"6Du!@"</f>
        <v>#VALUE!</v>
      </c>
      <c r="AD1" t="e">
        <f>Sheet1!Z:Z*"6Du!A"</f>
        <v>#VALUE!</v>
      </c>
      <c r="AE1" t="e">
        <f>Sheet1!AA:AA*"6Du!B"</f>
        <v>#VALUE!</v>
      </c>
      <c r="AF1" t="e">
        <f>Sheet1!AB:AB*"6Du!C"</f>
        <v>#VALUE!</v>
      </c>
      <c r="AG1" t="e">
        <f>Sheet1!AC:AC*"6Du!D"</f>
        <v>#VALUE!</v>
      </c>
      <c r="AH1" t="e">
        <f>Sheet1!AD:AD*"6Du!E"</f>
        <v>#VALUE!</v>
      </c>
      <c r="AI1" t="e">
        <f>Sheet1!AE:AE*"6Du!F"</f>
        <v>#VALUE!</v>
      </c>
      <c r="AJ1" t="e">
        <f>Sheet1!AF:AF*"6Du!G"</f>
        <v>#VALUE!</v>
      </c>
      <c r="AK1" t="e">
        <f>Sheet1!AG:AG*"6Du!H"</f>
        <v>#VALUE!</v>
      </c>
      <c r="AL1" t="e">
        <f>Sheet1!AH:AH*"6Du!I"</f>
        <v>#VALUE!</v>
      </c>
      <c r="AM1" t="e">
        <f>Sheet1!AI:AI*"6Du!J"</f>
        <v>#VALUE!</v>
      </c>
      <c r="AN1" t="e">
        <f>Sheet1!AJ:AJ*"6Du!K"</f>
        <v>#VALUE!</v>
      </c>
      <c r="AO1" t="e">
        <f>Sheet1!AK:AK*"6Du!L"</f>
        <v>#VALUE!</v>
      </c>
      <c r="AP1" t="e">
        <f>Sheet1!AL:AL*"6Du!M"</f>
        <v>#VALUE!</v>
      </c>
      <c r="AQ1" t="e">
        <f>Sheet1!AM:AM*"6Du!N"</f>
        <v>#VALUE!</v>
      </c>
      <c r="AR1" t="e">
        <f>Sheet1!AN:AN*"6Du!O"</f>
        <v>#VALUE!</v>
      </c>
      <c r="AS1" t="e">
        <f>Sheet1!AO:AO*"6Du!P"</f>
        <v>#VALUE!</v>
      </c>
      <c r="AT1" t="e">
        <f>Sheet1!AP:AP*"6Du!Q"</f>
        <v>#VALUE!</v>
      </c>
      <c r="AU1" t="e">
        <f>Sheet1!AQ:AQ*"6Du!R"</f>
        <v>#VALUE!</v>
      </c>
      <c r="AV1" t="e">
        <f>Sheet1!AR:AR*"6Du!S"</f>
        <v>#VALUE!</v>
      </c>
      <c r="AW1" t="e">
        <f>Sheet1!AS:AS*"6Du!T"</f>
        <v>#VALUE!</v>
      </c>
      <c r="AX1" t="e">
        <f>Sheet1!AT:AT*"6Du!U"</f>
        <v>#VALUE!</v>
      </c>
      <c r="AY1" t="e">
        <f>Sheet1!AU:AU*"6Du!V"</f>
        <v>#VALUE!</v>
      </c>
      <c r="AZ1" t="e">
        <f>Sheet1!AV:AV*"6Du!W"</f>
        <v>#VALUE!</v>
      </c>
      <c r="BA1" t="e">
        <f>Sheet1!AW:AW*"6Du!X"</f>
        <v>#VALUE!</v>
      </c>
      <c r="BB1" t="e">
        <f>Sheet1!AX:AX*"6Du!Y"</f>
        <v>#VALUE!</v>
      </c>
      <c r="BC1" t="e">
        <f>Sheet1!AY:AY*"6Du!Z"</f>
        <v>#VALUE!</v>
      </c>
      <c r="BD1" t="e">
        <f>Sheet1!AZ:AZ*"6Du!["</f>
        <v>#VALUE!</v>
      </c>
      <c r="BE1" t="e">
        <f>Sheet1!BA:BA*"6Du!\"</f>
        <v>#VALUE!</v>
      </c>
      <c r="BF1" t="e">
        <f>Sheet1!BB:BB*"6Du!]"</f>
        <v>#VALUE!</v>
      </c>
      <c r="BG1" t="e">
        <f>Sheet1!BC:BC*"6Du!^"</f>
        <v>#VALUE!</v>
      </c>
      <c r="BH1" t="e">
        <f>Sheet1!BD:BD*"6Du!_"</f>
        <v>#VALUE!</v>
      </c>
      <c r="BI1" t="e">
        <f>Sheet1!BE:BE*"6Du!`"</f>
        <v>#VALUE!</v>
      </c>
      <c r="BJ1" t="e">
        <f>Sheet1!1:1-"6Du!a"</f>
        <v>#VALUE!</v>
      </c>
      <c r="BK1" t="e">
        <f>Sheet1!2:2-"6Du!b"</f>
        <v>#VALUE!</v>
      </c>
      <c r="BL1" t="e">
        <f>Sheet1!3:3-"6Du!c"</f>
        <v>#VALUE!</v>
      </c>
      <c r="BM1" t="e">
        <f>Sheet1!4:4-"6Du!d"</f>
        <v>#VALUE!</v>
      </c>
      <c r="BN1" t="e">
        <f>Sheet1!5:5-"6Du!e"</f>
        <v>#VALUE!</v>
      </c>
      <c r="BO1" t="e">
        <f>Sheet1!6:6-"6Du!f"</f>
        <v>#VALUE!</v>
      </c>
      <c r="BP1" t="e">
        <f>Sheet1!7:7-"6Du!g"</f>
        <v>#VALUE!</v>
      </c>
      <c r="BQ1" t="e">
        <f>Sheet1!8:8-"6Du!h"</f>
        <v>#VALUE!</v>
      </c>
      <c r="BR1" t="e">
        <f>Sheet1!9:9-"6Du!i"</f>
        <v>#VALUE!</v>
      </c>
      <c r="BS1" t="e">
        <f>Sheet1!10:10-"6Du!j"</f>
        <v>#VALUE!</v>
      </c>
      <c r="BT1" t="e">
        <f>Sheet1!11:11-"6Du!k"</f>
        <v>#VALUE!</v>
      </c>
      <c r="BU1" t="e">
        <f>Sheet1!12:12-"6Du!l"</f>
        <v>#VALUE!</v>
      </c>
      <c r="BV1" t="e">
        <f>Sheet1!13:13-"6Du!m"</f>
        <v>#VALUE!</v>
      </c>
      <c r="BW1" t="e">
        <f>Sheet1!14:14-"6Du!n"</f>
        <v>#VALUE!</v>
      </c>
      <c r="BX1" t="e">
        <f>Sheet1!15:15-"6Du!o"</f>
        <v>#VALUE!</v>
      </c>
      <c r="BY1" t="e">
        <f>Sheet1!16:16-"6Du!p"</f>
        <v>#VALUE!</v>
      </c>
      <c r="BZ1" t="e">
        <f>Sheet1!#REF!-"6Du!q"</f>
        <v>#REF!</v>
      </c>
      <c r="CA1" t="e">
        <f>Sheet1!18:18-"6Du!r"</f>
        <v>#VALUE!</v>
      </c>
      <c r="CB1" t="e">
        <f>Sheet1!21:21-"6Du!s"</f>
        <v>#VALUE!</v>
      </c>
      <c r="CC1" t="e">
        <f>Sheet1!22:22-"6Du!t"</f>
        <v>#VALUE!</v>
      </c>
      <c r="CD1" t="e">
        <f>Sheet1!#REF!-"6Du!u"</f>
        <v>#REF!</v>
      </c>
      <c r="CE1" t="e">
        <f>Sheet1!27:27-"6Du!v"</f>
        <v>#VALUE!</v>
      </c>
      <c r="CF1" t="e">
        <f>Sheet1!#REF!-"6Du!w"</f>
        <v>#REF!</v>
      </c>
      <c r="CG1" t="e">
        <f>Sheet1!#REF!-"6Du!x"</f>
        <v>#REF!</v>
      </c>
      <c r="CH1" t="e">
        <f>Sheet1!23:23-"6Du!y"</f>
        <v>#VALUE!</v>
      </c>
      <c r="CI1" t="e">
        <f>Sheet1!#REF!-"6Du!z"</f>
        <v>#REF!</v>
      </c>
      <c r="CJ1" t="e">
        <f>Sheet1!#REF!-"6Du!{"</f>
        <v>#REF!</v>
      </c>
      <c r="CK1" t="e">
        <f>Sheet1!#REF!-"6Du!|"</f>
        <v>#REF!</v>
      </c>
      <c r="CL1" t="e">
        <f>Sheet1!24:24-"6Du!}"</f>
        <v>#VALUE!</v>
      </c>
      <c r="CM1" t="e">
        <f>Sheet1!#REF!-"6Du!~"</f>
        <v>#REF!</v>
      </c>
      <c r="CN1" t="e">
        <f>Sheet1!#REF!-"6Du!$#"</f>
        <v>#REF!</v>
      </c>
      <c r="CO1" t="e">
        <f>Sheet1!#REF!-"6Du!$$"</f>
        <v>#REF!</v>
      </c>
      <c r="CP1" t="e">
        <f>Sheet1!25:25-"6Du!$%"</f>
        <v>#VALUE!</v>
      </c>
      <c r="CQ1" t="e">
        <f>Sheet1!26:26-"6Du!$&amp;"</f>
        <v>#VALUE!</v>
      </c>
      <c r="CR1" t="e">
        <f>Sheet1!#REF!-"6Du!$'"</f>
        <v>#REF!</v>
      </c>
      <c r="CS1" t="e">
        <f>Sheet1!28:28-"6Du!$("</f>
        <v>#VALUE!</v>
      </c>
      <c r="CT1" t="e">
        <f>Sheet1!29:29-"6Du!$)"</f>
        <v>#VALUE!</v>
      </c>
      <c r="CU1" t="e">
        <f>Sheet1!30:30-"6Du!$."</f>
        <v>#VALUE!</v>
      </c>
      <c r="CV1" t="e">
        <f>Sheet1!31:31-"6Du!$/"</f>
        <v>#VALUE!</v>
      </c>
      <c r="CW1" t="e">
        <f>Sheet1!32:32-"6Du!$0"</f>
        <v>#VALUE!</v>
      </c>
      <c r="CX1" t="e">
        <f>Sheet1!33:33-"6Du!$1"</f>
        <v>#VALUE!</v>
      </c>
      <c r="CY1" t="e">
        <f>Sheet1!34:34-"6Du!$2"</f>
        <v>#VALUE!</v>
      </c>
      <c r="CZ1" t="e">
        <f>Sheet1!35:35-"6Du!$3"</f>
        <v>#VALUE!</v>
      </c>
      <c r="DA1" t="e">
        <f>Sheet1!36:36-"6Du!$4"</f>
        <v>#VALUE!</v>
      </c>
      <c r="DB1" t="e">
        <f>Sheet1!37:37-"6Du!$5"</f>
        <v>#VALUE!</v>
      </c>
      <c r="DC1" t="e">
        <f>Sheet1!38:38-"6Du!$6"</f>
        <v>#VALUE!</v>
      </c>
      <c r="DD1" t="e">
        <f>Sheet1!39:39-"6Du!$7"</f>
        <v>#VALUE!</v>
      </c>
      <c r="DE1" t="e">
        <f>Sheet1!40:40-"6Du!$8"</f>
        <v>#VALUE!</v>
      </c>
      <c r="DF1" t="e">
        <f>Sheet1!41:41-"6Du!$9"</f>
        <v>#VALUE!</v>
      </c>
      <c r="DG1" t="e">
        <f>Sheet1!42:42-"6Du!$:"</f>
        <v>#VALUE!</v>
      </c>
      <c r="DH1" t="e">
        <f>Sheet1!43:43-"6Du!$;"</f>
        <v>#VALUE!</v>
      </c>
      <c r="DI1" t="e">
        <f>Sheet1!44:44-"6Du!$&lt;"</f>
        <v>#VALUE!</v>
      </c>
      <c r="DJ1" t="e">
        <f>Sheet1!45:45-"6Du!$="</f>
        <v>#VALUE!</v>
      </c>
      <c r="DK1" t="e">
        <f>Sheet1!46:46-"6Du!$&gt;"</f>
        <v>#VALUE!</v>
      </c>
      <c r="DL1" t="e">
        <f>Sheet1!47:47-"6Du!$?"</f>
        <v>#VALUE!</v>
      </c>
      <c r="DM1" t="e">
        <f>Sheet1!48:48-"6Du!$@"</f>
        <v>#VALUE!</v>
      </c>
      <c r="DN1" t="e">
        <f>Sheet1!49:49-"6Du!$A"</f>
        <v>#VALUE!</v>
      </c>
      <c r="DO1" t="e">
        <f>Sheet1!50:50-"6Du!$B"</f>
        <v>#VALUE!</v>
      </c>
      <c r="DP1" t="e">
        <f>Sheet1!51:51-"6Du!$C"</f>
        <v>#VALUE!</v>
      </c>
      <c r="DQ1" t="e">
        <f>Sheet1!52:52-"6Du!$D"</f>
        <v>#VALUE!</v>
      </c>
      <c r="DR1" t="e">
        <f>Sheet1!53:53-"6Du!$E"</f>
        <v>#VALUE!</v>
      </c>
      <c r="DS1" t="e">
        <f>Sheet1!54:54-"6Du!$F"</f>
        <v>#VALUE!</v>
      </c>
      <c r="DT1" t="e">
        <f>Sheet1!55:55-"6Du!$G"</f>
        <v>#VALUE!</v>
      </c>
      <c r="DU1" t="e">
        <f>Sheet1!56:56-"6Du!$H"</f>
        <v>#VALUE!</v>
      </c>
      <c r="DV1" t="e">
        <f>Sheet1!57:57-"6Du!$I"</f>
        <v>#VALUE!</v>
      </c>
      <c r="DW1" t="e">
        <f>Sheet1!58:58-"6Du!$J"</f>
        <v>#VALUE!</v>
      </c>
      <c r="DX1" t="e">
        <f>Sheet1!59:59-"6Du!$K"</f>
        <v>#VALUE!</v>
      </c>
      <c r="DY1" t="e">
        <f>Sheet1!60:60-"6Du!$L"</f>
        <v>#VALUE!</v>
      </c>
      <c r="DZ1" t="e">
        <f>Sheet1!61:61-"6Du!$M"</f>
        <v>#VALUE!</v>
      </c>
      <c r="EA1" t="e">
        <f>Sheet1!62:62-"6Du!$N"</f>
        <v>#VALUE!</v>
      </c>
      <c r="EB1" t="e">
        <f>Sheet1!63:63-"6Du!$O"</f>
        <v>#VALUE!</v>
      </c>
      <c r="EC1" t="e">
        <f>Sheet1!64:64-"6Du!$P"</f>
        <v>#VALUE!</v>
      </c>
      <c r="ED1" t="e">
        <f>Sheet1!65:65-"6Du!$Q"</f>
        <v>#VALUE!</v>
      </c>
      <c r="EE1" t="e">
        <f>Sheet1!66:66-"6Du!$R"</f>
        <v>#VALUE!</v>
      </c>
      <c r="EF1" t="e">
        <f>Sheet1!67:67-"6Du!$S"</f>
        <v>#VALUE!</v>
      </c>
      <c r="EG1" t="e">
        <f>Sheet1!68:68-"6Du!$T"</f>
        <v>#VALUE!</v>
      </c>
      <c r="EH1" t="e">
        <f>Sheet1!69:69-"6Du!$U"</f>
        <v>#VALUE!</v>
      </c>
      <c r="EI1" t="e">
        <f>Sheet1!70:70-"6Du!$V"</f>
        <v>#VALUE!</v>
      </c>
      <c r="EJ1" t="e">
        <f>Sheet1!71:71-"6Du!$W"</f>
        <v>#VALUE!</v>
      </c>
      <c r="EK1" t="e">
        <f>Sheet1!72:72-"6Du!$X"</f>
        <v>#VALUE!</v>
      </c>
      <c r="EL1" t="e">
        <f>Sheet1!73:73-"6Du!$Y"</f>
        <v>#VALUE!</v>
      </c>
      <c r="EM1" t="e">
        <f>Sheet1!74:74-"6Du!$Z"</f>
        <v>#VALUE!</v>
      </c>
      <c r="EN1" t="e">
        <f>Sheet1!75:75-"6Du!$["</f>
        <v>#VALUE!</v>
      </c>
      <c r="EO1" t="e">
        <f>Sheet1!76:76-"6Du!$\"</f>
        <v>#VALUE!</v>
      </c>
      <c r="EP1" t="e">
        <f>Sheet1!77:77-"6Du!$]"</f>
        <v>#VALUE!</v>
      </c>
      <c r="EQ1" t="e">
        <f>Sheet1!78:78-"6Du!$^"</f>
        <v>#VALUE!</v>
      </c>
      <c r="ER1" t="e">
        <f>Sheet1!79:79-"6Du!$_"</f>
        <v>#VALUE!</v>
      </c>
      <c r="ES1" t="e">
        <f>Sheet1!80:80-"6Du!$`"</f>
        <v>#VALUE!</v>
      </c>
      <c r="ET1" t="e">
        <f>Sheet1!81:81-"6Du!$a"</f>
        <v>#VALUE!</v>
      </c>
      <c r="EU1" t="e">
        <f>Sheet1!82:82-"6Du!$b"</f>
        <v>#VALUE!</v>
      </c>
      <c r="EV1" t="e">
        <f>Sheet1!83:83-"6Du!$c"</f>
        <v>#VALUE!</v>
      </c>
      <c r="EW1" t="e">
        <f>Sheet1!84:84-"6Du!$d"</f>
        <v>#VALUE!</v>
      </c>
      <c r="EX1" t="e">
        <f>Sheet1!85:85-"6Du!$e"</f>
        <v>#VALUE!</v>
      </c>
      <c r="EY1" t="e">
        <f>Sheet1!86:86-"6Du!$f"</f>
        <v>#VALUE!</v>
      </c>
      <c r="EZ1" t="e">
        <f>Sheet1!87:87-"6Du!$g"</f>
        <v>#VALUE!</v>
      </c>
      <c r="FA1" t="e">
        <f>Sheet1!88:88-"6Du!$h"</f>
        <v>#VALUE!</v>
      </c>
      <c r="FB1" t="e">
        <f>Sheet1!89:89-"6Du!$i"</f>
        <v>#VALUE!</v>
      </c>
      <c r="FC1" t="e">
        <f>Sheet1!90:90-"6Du!$j"</f>
        <v>#VALUE!</v>
      </c>
      <c r="FD1" t="e">
        <f>Sheet1!91:91-"6Du!$k"</f>
        <v>#VALUE!</v>
      </c>
      <c r="FE1" t="e">
        <f>Sheet1!92:92-"6Du!$l"</f>
        <v>#VALUE!</v>
      </c>
      <c r="FF1" t="e">
        <f>Sheet1!93:93-"6Du!$m"</f>
        <v>#VALUE!</v>
      </c>
      <c r="FG1" t="e">
        <f>Sheet1!94:94-"6Du!$n"</f>
        <v>#VALUE!</v>
      </c>
      <c r="FH1" t="e">
        <f>Sheet1!95:95-"6Du!$o"</f>
        <v>#VALUE!</v>
      </c>
      <c r="FI1" t="e">
        <f>Sheet1!96:96-"6Du!$p"</f>
        <v>#VALUE!</v>
      </c>
      <c r="FJ1" t="e">
        <f>Sheet1!97:97-"6Du!$q"</f>
        <v>#VALUE!</v>
      </c>
      <c r="FK1" t="e">
        <f>Sheet1!98:98-"6Du!$r"</f>
        <v>#VALUE!</v>
      </c>
      <c r="FL1" t="e">
        <f>Sheet1!99:99-"6Du!$s"</f>
        <v>#VALUE!</v>
      </c>
      <c r="FM1" t="e">
        <f>Sheet1!100:100-"6Du!$t"</f>
        <v>#VALUE!</v>
      </c>
      <c r="FN1" t="e">
        <f>Sheet1!101:101-"6Du!$u"</f>
        <v>#VALUE!</v>
      </c>
      <c r="FO1" t="e">
        <f>Sheet1!102:102-"6Du!$v"</f>
        <v>#VALUE!</v>
      </c>
      <c r="FP1" t="e">
        <f>Sheet1!103:103-"6Du!$w"</f>
        <v>#VALUE!</v>
      </c>
      <c r="FQ1" t="e">
        <f>Sheet1!104:104-"6Du!$x"</f>
        <v>#VALUE!</v>
      </c>
      <c r="FR1" t="e">
        <f>Sheet1!105:105-"6Du!$y"</f>
        <v>#VALUE!</v>
      </c>
      <c r="FS1" t="e">
        <f>Sheet1!106:106-"6Du!$z"</f>
        <v>#VALUE!</v>
      </c>
      <c r="FT1" t="e">
        <f>Sheet1!107:107-"6Du!${"</f>
        <v>#VALUE!</v>
      </c>
      <c r="FU1" t="e">
        <f>Sheet1!108:108-"6Du!$|"</f>
        <v>#VALUE!</v>
      </c>
      <c r="FV1" t="e">
        <f>Sheet1!109:109-"6Du!$}"</f>
        <v>#VALUE!</v>
      </c>
      <c r="FW1" t="e">
        <f>Sheet1!110:110-"6Du!$~"</f>
        <v>#VALUE!</v>
      </c>
      <c r="FX1" t="e">
        <f>Sheet1!111:111-"6Du!%#"</f>
        <v>#VALUE!</v>
      </c>
      <c r="FY1" t="e">
        <f>Sheet1!112:112-"6Du!%$"</f>
        <v>#VALUE!</v>
      </c>
      <c r="FZ1" t="e">
        <f>Sheet1!113:113-"6Du!%%"</f>
        <v>#VALUE!</v>
      </c>
      <c r="GA1" t="e">
        <f>Sheet1!114:114-"6Du!%&amp;"</f>
        <v>#VALUE!</v>
      </c>
      <c r="GB1" t="e">
        <f>Sheet1!115:115-"6Du!%'"</f>
        <v>#VALUE!</v>
      </c>
      <c r="GC1" t="e">
        <f>Sheet1!116:116-"6Du!%("</f>
        <v>#VALUE!</v>
      </c>
      <c r="GD1" t="e">
        <f>Sheet1!117:117-"6Du!%)"</f>
        <v>#VALUE!</v>
      </c>
      <c r="GE1" t="e">
        <f>Sheet1!118:118-"6Du!%."</f>
        <v>#VALUE!</v>
      </c>
      <c r="GF1" t="e">
        <f>Sheet1!119:119-"6Du!%/"</f>
        <v>#VALUE!</v>
      </c>
      <c r="GG1" t="e">
        <f>Sheet1!120:120-"6Du!%0"</f>
        <v>#VALUE!</v>
      </c>
      <c r="GH1" t="e">
        <f>Sheet1!121:121-"6Du!%1"</f>
        <v>#VALUE!</v>
      </c>
      <c r="GI1" t="e">
        <f>Sheet1!122:122-"6Du!%2"</f>
        <v>#VALUE!</v>
      </c>
      <c r="GJ1" t="e">
        <f>Sheet1!123:123-"6Du!%3"</f>
        <v>#VALUE!</v>
      </c>
      <c r="GK1" t="e">
        <f>Sheet1!124:124-"6Du!%4"</f>
        <v>#VALUE!</v>
      </c>
      <c r="GL1" t="e">
        <f>Sheet1!125:125-"6Du!%5"</f>
        <v>#VALUE!</v>
      </c>
      <c r="GM1" t="e">
        <f>Sheet1!126:126-"6Du!%6"</f>
        <v>#VALUE!</v>
      </c>
      <c r="GN1" t="e">
        <f>Sheet1!127:127-"6Du!%7"</f>
        <v>#VALUE!</v>
      </c>
      <c r="GO1" t="e">
        <f>Sheet1!128:128-"6Du!%8"</f>
        <v>#VALUE!</v>
      </c>
      <c r="GP1" t="e">
        <f>Sheet1!129:129-"6Du!%9"</f>
        <v>#VALUE!</v>
      </c>
      <c r="GQ1" t="e">
        <f>Sheet1!130:130-"6Du!%:"</f>
        <v>#VALUE!</v>
      </c>
      <c r="GR1" t="e">
        <f>Sheet1!131:131-"6Du!%;"</f>
        <v>#VALUE!</v>
      </c>
      <c r="GS1" t="e">
        <f>Sheet1!132:132-"6Du!%&lt;"</f>
        <v>#VALUE!</v>
      </c>
      <c r="GT1" t="e">
        <f>Sheet1!133:133-"6Du!%="</f>
        <v>#VALUE!</v>
      </c>
      <c r="GU1" t="e">
        <f>Sheet1!134:134-"6Du!%&gt;"</f>
        <v>#VALUE!</v>
      </c>
      <c r="GV1" t="e">
        <f>Sheet1!135:135-"6Du!%?"</f>
        <v>#VALUE!</v>
      </c>
      <c r="GW1" t="e">
        <f>Sheet1!136:136-"6Du!%@"</f>
        <v>#VALUE!</v>
      </c>
      <c r="GX1" t="e">
        <f>Sheet1!137:137-"6Du!%A"</f>
        <v>#VALUE!</v>
      </c>
      <c r="GY1" t="e">
        <f>Sheet1!138:138-"6Du!%B"</f>
        <v>#VALUE!</v>
      </c>
      <c r="GZ1" t="e">
        <f>Sheet1!139:139-"6Du!%C"</f>
        <v>#VALUE!</v>
      </c>
      <c r="HA1" t="e">
        <f>Sheet1!140:140-"6Du!%D"</f>
        <v>#VALUE!</v>
      </c>
      <c r="HB1" t="e">
        <f>Sheet1!141:141-"6Du!%E"</f>
        <v>#VALUE!</v>
      </c>
      <c r="HC1" t="e">
        <f>Sheet1!142:142-"6Du!%F"</f>
        <v>#VALUE!</v>
      </c>
      <c r="HD1" t="e">
        <f>Sheet1!143:143-"6Du!%G"</f>
        <v>#VALUE!</v>
      </c>
      <c r="HE1" t="e">
        <f>Sheet1!144:144-"6Du!%H"</f>
        <v>#VALUE!</v>
      </c>
      <c r="HF1" t="e">
        <f>Sheet1!145:145-"6Du!%I"</f>
        <v>#VALUE!</v>
      </c>
      <c r="HG1" t="e">
        <f>Sheet1!146:146-"6Du!%J"</f>
        <v>#VALUE!</v>
      </c>
      <c r="HH1" t="e">
        <f>Sheet1!147:147-"6Du!%K"</f>
        <v>#VALUE!</v>
      </c>
      <c r="HI1" t="e">
        <f>Sheet1!148:148-"6Du!%L"</f>
        <v>#VALUE!</v>
      </c>
      <c r="HJ1" t="e">
        <f>Sheet1!149:149-"6Du!%M"</f>
        <v>#VALUE!</v>
      </c>
      <c r="HK1" t="e">
        <f>Sheet1!150:150-"6Du!%N"</f>
        <v>#VALUE!</v>
      </c>
      <c r="HL1" t="e">
        <f>Sheet1!151:151-"6Du!%O"</f>
        <v>#VALUE!</v>
      </c>
      <c r="HM1" t="e">
        <f>Sheet1!152:152-"6Du!%P"</f>
        <v>#VALUE!</v>
      </c>
      <c r="HN1" t="e">
        <f>Sheet1!153:153-"6Du!%Q"</f>
        <v>#VALUE!</v>
      </c>
      <c r="HO1" t="e">
        <f>Sheet1!154:154-"6Du!%R"</f>
        <v>#VALUE!</v>
      </c>
      <c r="HP1" t="e">
        <f>Sheet1!155:155-"6Du!%S"</f>
        <v>#VALUE!</v>
      </c>
      <c r="HQ1" t="e">
        <f>Sheet1!156:156-"6Du!%T"</f>
        <v>#VALUE!</v>
      </c>
      <c r="HR1" t="e">
        <f>Sheet1!157:157-"6Du!%U"</f>
        <v>#VALUE!</v>
      </c>
      <c r="HS1" t="e">
        <f>Sheet1!158:158-"6Du!%V"</f>
        <v>#VALUE!</v>
      </c>
      <c r="HT1" t="e">
        <f>Sheet1!159:159-"6Du!%W"</f>
        <v>#VALUE!</v>
      </c>
      <c r="HU1" t="e">
        <f>Sheet1!160:160-"6Du!%X"</f>
        <v>#VALUE!</v>
      </c>
      <c r="HV1" t="e">
        <f>Sheet1!161:161-"6Du!%Y"</f>
        <v>#VALUE!</v>
      </c>
      <c r="HW1" t="e">
        <f>Sheet1!162:162-"6Du!%Z"</f>
        <v>#VALUE!</v>
      </c>
      <c r="HX1" t="e">
        <f>Sheet1!163:163-"6Du!%["</f>
        <v>#VALUE!</v>
      </c>
      <c r="HY1" t="e">
        <f>Sheet1!164:164-"6Du!%\"</f>
        <v>#VALUE!</v>
      </c>
      <c r="HZ1" t="e">
        <f>Sheet1!165:165-"6Du!%]"</f>
        <v>#VALUE!</v>
      </c>
      <c r="IA1" t="e">
        <f>Sheet1!166:166-"6Du!%^"</f>
        <v>#VALUE!</v>
      </c>
      <c r="IB1" t="e">
        <f>Sheet1!167:167-"6Du!%_"</f>
        <v>#VALUE!</v>
      </c>
      <c r="IC1" t="e">
        <f>Sheet1!168:168-"6Du!%`"</f>
        <v>#VALUE!</v>
      </c>
      <c r="ID1" t="e">
        <f>Sheet1!169:169-"6Du!%a"</f>
        <v>#VALUE!</v>
      </c>
      <c r="IE1" t="e">
        <f>Sheet1!170:170-"6Du!%b"</f>
        <v>#VALUE!</v>
      </c>
      <c r="IF1" t="e">
        <f>Sheet1!171:171-"6Du!%c"</f>
        <v>#VALUE!</v>
      </c>
      <c r="IG1" t="e">
        <f>Sheet1!172:172-"6Du!%d"</f>
        <v>#VALUE!</v>
      </c>
      <c r="IH1" t="e">
        <f>Sheet1!173:173-"6Du!%e"</f>
        <v>#VALUE!</v>
      </c>
      <c r="II1" t="e">
        <f>Sheet1!174:174-"6Du!%f"</f>
        <v>#VALUE!</v>
      </c>
      <c r="IJ1" t="e">
        <f>Sheet1!175:175-"6Du!%g"</f>
        <v>#VALUE!</v>
      </c>
      <c r="IK1" t="e">
        <f>Sheet1!176:176-"6Du!%h"</f>
        <v>#VALUE!</v>
      </c>
      <c r="IL1" t="e">
        <f>Sheet1!177:177-"6Du!%i"</f>
        <v>#VALUE!</v>
      </c>
      <c r="IM1" t="e">
        <f>Sheet1!178:178-"6Du!%j"</f>
        <v>#VALUE!</v>
      </c>
      <c r="IN1" t="e">
        <f>Sheet1!179:179-"6Du!%k"</f>
        <v>#VALUE!</v>
      </c>
      <c r="IO1" t="e">
        <f>Sheet1!180:180-"6Du!%l"</f>
        <v>#VALUE!</v>
      </c>
      <c r="IP1" t="e">
        <f>Sheet1!181:181-"6Du!%m"</f>
        <v>#VALUE!</v>
      </c>
      <c r="IQ1" t="e">
        <f>Sheet1!182:182-"6Du!%n"</f>
        <v>#VALUE!</v>
      </c>
      <c r="IR1" t="e">
        <f>Sheet1!183:183-"6Du!%o"</f>
        <v>#VALUE!</v>
      </c>
      <c r="IS1" t="e">
        <f>Sheet1!184:184-"6Du!%p"</f>
        <v>#VALUE!</v>
      </c>
      <c r="IT1" t="e">
        <f>Sheet1!185:185-"6Du!%q"</f>
        <v>#VALUE!</v>
      </c>
      <c r="IU1" t="e">
        <f>Sheet1!186:186-"6Du!%r"</f>
        <v>#VALUE!</v>
      </c>
      <c r="IV1" t="e">
        <f>Sheet1!187:187-"6Du!%s"</f>
        <v>#VALUE!</v>
      </c>
    </row>
    <row r="2" spans="1:256">
      <c r="A2" t="s">
        <v>24</v>
      </c>
      <c r="F2" t="e">
        <f>Sheet1!188:188-"6Du!%t"</f>
        <v>#VALUE!</v>
      </c>
      <c r="G2" t="e">
        <f>Sheet1!189:189-"6Du!%u"</f>
        <v>#VALUE!</v>
      </c>
      <c r="H2" t="e">
        <f>Sheet1!190:190-"6Du!%v"</f>
        <v>#VALUE!</v>
      </c>
      <c r="I2" t="e">
        <f>Sheet1!191:191-"6Du!%w"</f>
        <v>#VALUE!</v>
      </c>
      <c r="J2" t="e">
        <f>Sheet1!192:192-"6Du!%x"</f>
        <v>#VALUE!</v>
      </c>
      <c r="K2" t="e">
        <f>Sheet1!193:193-"6Du!%y"</f>
        <v>#VALUE!</v>
      </c>
      <c r="L2" t="e">
        <f>Sheet1!194:194-"6Du!%z"</f>
        <v>#VALUE!</v>
      </c>
      <c r="M2" t="e">
        <f>Sheet1!195:195-"6Du!%{"</f>
        <v>#VALUE!</v>
      </c>
      <c r="N2" t="e">
        <f>Sheet1!196:196-"6Du!%|"</f>
        <v>#VALUE!</v>
      </c>
      <c r="O2" t="e">
        <f>Sheet1!197:197-"6Du!%}"</f>
        <v>#VALUE!</v>
      </c>
      <c r="P2" t="e">
        <f>Sheet1!198:198-"6Du!%~"</f>
        <v>#VALUE!</v>
      </c>
      <c r="Q2" t="e">
        <f>Sheet1!199:199-"6Du!&amp;#"</f>
        <v>#VALUE!</v>
      </c>
      <c r="R2" t="e">
        <f>Sheet1!200:200-"6Du!&amp;$"</f>
        <v>#VALUE!</v>
      </c>
      <c r="S2" t="e">
        <f>Sheet1!201:201-"6Du!&amp;%"</f>
        <v>#VALUE!</v>
      </c>
      <c r="T2" t="e">
        <f>Sheet1!202:202-"6Du!&amp;&amp;"</f>
        <v>#VALUE!</v>
      </c>
      <c r="U2" t="e">
        <f>Sheet1!203:203-"6Du!&amp;'"</f>
        <v>#VALUE!</v>
      </c>
      <c r="V2" t="e">
        <f>Sheet1!204:204-"6Du!&amp;("</f>
        <v>#VALUE!</v>
      </c>
      <c r="W2" t="e">
        <f>Sheet1!205:205-"6Du!&amp;)"</f>
        <v>#VALUE!</v>
      </c>
      <c r="X2" t="e">
        <f>Sheet1!206:206-"6Du!&amp;."</f>
        <v>#VALUE!</v>
      </c>
      <c r="Y2" t="e">
        <f>Sheet1!207:207-"6Du!&amp;/"</f>
        <v>#VALUE!</v>
      </c>
      <c r="Z2" t="e">
        <f>Sheet1!208:208-"6Du!&amp;0"</f>
        <v>#VALUE!</v>
      </c>
      <c r="AA2" t="e">
        <f>Sheet1!209:209-"6Du!&amp;1"</f>
        <v>#VALUE!</v>
      </c>
      <c r="AB2" t="e">
        <f>Sheet1!210:210-"6Du!&amp;2"</f>
        <v>#VALUE!</v>
      </c>
      <c r="AC2" t="e">
        <f>Sheet1!211:211-"6Du!&amp;3"</f>
        <v>#VALUE!</v>
      </c>
      <c r="AD2" t="e">
        <f>Sheet1!212:212-"6Du!&amp;4"</f>
        <v>#VALUE!</v>
      </c>
      <c r="AE2" t="e">
        <f>Sheet1!213:213-"6Du!&amp;5"</f>
        <v>#VALUE!</v>
      </c>
      <c r="AF2" t="e">
        <f>Sheet1!214:214-"6Du!&amp;6"</f>
        <v>#VALUE!</v>
      </c>
      <c r="AG2" t="e">
        <f>Sheet1!A1+"6Du!&amp;7"</f>
        <v>#VALUE!</v>
      </c>
      <c r="AH2" t="e">
        <f>Sheet1!B1+"6Du!&amp;8"</f>
        <v>#VALUE!</v>
      </c>
      <c r="AI2" t="e">
        <f>Sheet1!C1+"6Du!&amp;9"</f>
        <v>#VALUE!</v>
      </c>
      <c r="AJ2" t="e">
        <f>Sheet1!D1+"6Du!&amp;:"</f>
        <v>#VALUE!</v>
      </c>
      <c r="AK2" t="e">
        <f>Sheet1!F1+"6Du!&amp;;"</f>
        <v>#VALUE!</v>
      </c>
      <c r="AL2" t="e">
        <f>Sheet1!A2+"6Du!&amp;&lt;"</f>
        <v>#VALUE!</v>
      </c>
      <c r="AM2" t="e">
        <f>Sheet1!B2+"6Du!&amp;="</f>
        <v>#VALUE!</v>
      </c>
      <c r="AN2" t="e">
        <f>Sheet1!C2+"6Du!&amp;&gt;"</f>
        <v>#VALUE!</v>
      </c>
      <c r="AO2" t="e">
        <f>Sheet1!D2+"6Du!&amp;?"</f>
        <v>#VALUE!</v>
      </c>
      <c r="AP2" t="e">
        <f>Sheet1!F2+"6Du!&amp;@"</f>
        <v>#VALUE!</v>
      </c>
      <c r="AQ2" t="e">
        <f>Sheet1!A3+"6Du!&amp;A"</f>
        <v>#VALUE!</v>
      </c>
      <c r="AR2" t="e">
        <f>Sheet1!B3+"6Du!&amp;B"</f>
        <v>#VALUE!</v>
      </c>
      <c r="AS2" t="e">
        <f>Sheet1!C3+"6Du!&amp;C"</f>
        <v>#VALUE!</v>
      </c>
      <c r="AT2" t="e">
        <f>Sheet1!D3+"6Du!&amp;D"</f>
        <v>#VALUE!</v>
      </c>
      <c r="AU2" t="e">
        <f>Sheet1!F3+"6Du!&amp;E"</f>
        <v>#VALUE!</v>
      </c>
      <c r="AV2" t="e">
        <f>Sheet1!A4+"6Du!&amp;F"</f>
        <v>#VALUE!</v>
      </c>
      <c r="AW2" t="e">
        <f>Sheet1!B4+"6Du!&amp;G"</f>
        <v>#VALUE!</v>
      </c>
      <c r="AX2" t="e">
        <f>Sheet1!C4+"6Du!&amp;H"</f>
        <v>#VALUE!</v>
      </c>
      <c r="AY2" t="e">
        <f>Sheet1!D4+"6Du!&amp;I"</f>
        <v>#VALUE!</v>
      </c>
      <c r="AZ2" t="e">
        <f>Sheet1!F4+"6Du!&amp;J"</f>
        <v>#VALUE!</v>
      </c>
      <c r="BA2" t="e">
        <f>Sheet1!A5+"6Du!&amp;K"</f>
        <v>#VALUE!</v>
      </c>
      <c r="BB2" t="e">
        <f>Sheet1!B5+"6Du!&amp;L"</f>
        <v>#VALUE!</v>
      </c>
      <c r="BC2" t="e">
        <f>Sheet1!C5+"6Du!&amp;M"</f>
        <v>#VALUE!</v>
      </c>
      <c r="BD2" t="e">
        <f>Sheet1!D5+"6Du!&amp;N"</f>
        <v>#VALUE!</v>
      </c>
      <c r="BE2" t="e">
        <f>Sheet1!F5+"6Du!&amp;O"</f>
        <v>#VALUE!</v>
      </c>
      <c r="BF2" t="e">
        <f>Sheet1!A6+"6Du!&amp;P"</f>
        <v>#VALUE!</v>
      </c>
      <c r="BG2" t="e">
        <f>Sheet1!B6+"6Du!&amp;Q"</f>
        <v>#VALUE!</v>
      </c>
      <c r="BH2" t="e">
        <f>Sheet1!C6+"6Du!&amp;R"</f>
        <v>#VALUE!</v>
      </c>
      <c r="BI2" t="e">
        <f>Sheet1!D6+"6Du!&amp;S"</f>
        <v>#VALUE!</v>
      </c>
      <c r="BJ2" t="e">
        <f>Sheet1!F6+"6Du!&amp;T"</f>
        <v>#VALUE!</v>
      </c>
      <c r="BK2" t="e">
        <f>Sheet1!A7+"6Du!&amp;U"</f>
        <v>#VALUE!</v>
      </c>
      <c r="BL2" t="e">
        <f>Sheet1!B7+"6Du!&amp;V"</f>
        <v>#VALUE!</v>
      </c>
      <c r="BM2" t="e">
        <f>Sheet1!C7+"6Du!&amp;W"</f>
        <v>#VALUE!</v>
      </c>
      <c r="BN2" t="e">
        <f>Sheet1!D7+"6Du!&amp;X"</f>
        <v>#VALUE!</v>
      </c>
      <c r="BO2" t="e">
        <f>Sheet1!F7+"6Du!&amp;Y"</f>
        <v>#VALUE!</v>
      </c>
      <c r="BP2" t="e">
        <f>Sheet1!A8+"6Du!&amp;Z"</f>
        <v>#VALUE!</v>
      </c>
      <c r="BQ2" t="e">
        <f>Sheet1!B8+"6Du!&amp;["</f>
        <v>#VALUE!</v>
      </c>
      <c r="BR2" t="e">
        <f>Sheet1!C8+"6Du!&amp;\"</f>
        <v>#VALUE!</v>
      </c>
      <c r="BS2" t="e">
        <f>Sheet1!D8+"6Du!&amp;]"</f>
        <v>#VALUE!</v>
      </c>
      <c r="BT2" t="e">
        <f>Sheet1!F8+"6Du!&amp;^"</f>
        <v>#VALUE!</v>
      </c>
      <c r="BU2" t="e">
        <f>Sheet1!A9+"6Du!&amp;_"</f>
        <v>#VALUE!</v>
      </c>
      <c r="BV2" t="e">
        <f>Sheet1!B9+"6Du!&amp;`"</f>
        <v>#VALUE!</v>
      </c>
      <c r="BW2" t="e">
        <f>Sheet1!C9+"6Du!&amp;a"</f>
        <v>#VALUE!</v>
      </c>
      <c r="BX2" t="e">
        <f>Sheet1!D9+"6Du!&amp;b"</f>
        <v>#VALUE!</v>
      </c>
      <c r="BY2" t="e">
        <f>Sheet1!F9+"6Du!&amp;c"</f>
        <v>#VALUE!</v>
      </c>
      <c r="BZ2" t="e">
        <f>Sheet1!A10+"6Du!&amp;d"</f>
        <v>#VALUE!</v>
      </c>
      <c r="CA2" t="e">
        <f>Sheet1!B10+"6Du!&amp;e"</f>
        <v>#VALUE!</v>
      </c>
      <c r="CB2" t="e">
        <f>Sheet1!C10+"6Du!&amp;f"</f>
        <v>#VALUE!</v>
      </c>
      <c r="CC2" t="e">
        <f>Sheet1!D10+"6Du!&amp;g"</f>
        <v>#VALUE!</v>
      </c>
      <c r="CD2" t="e">
        <f>Sheet1!F10+"6Du!&amp;h"</f>
        <v>#VALUE!</v>
      </c>
      <c r="CE2" t="e">
        <f>Sheet1!A11+"6Du!&amp;i"</f>
        <v>#VALUE!</v>
      </c>
      <c r="CF2" t="e">
        <f>Sheet1!B11+"6Du!&amp;j"</f>
        <v>#VALUE!</v>
      </c>
      <c r="CG2" t="e">
        <f>Sheet1!C11+"6Du!&amp;k"</f>
        <v>#VALUE!</v>
      </c>
      <c r="CH2" t="e">
        <f>Sheet1!D11+"6Du!&amp;l"</f>
        <v>#VALUE!</v>
      </c>
      <c r="CI2" t="e">
        <f>Sheet1!F11+"6Du!&amp;m"</f>
        <v>#VALUE!</v>
      </c>
      <c r="CJ2" t="e">
        <f>Sheet1!A12+"6Du!&amp;n"</f>
        <v>#VALUE!</v>
      </c>
      <c r="CK2" t="e">
        <f>Sheet1!B12+"6Du!&amp;o"</f>
        <v>#VALUE!</v>
      </c>
      <c r="CL2" t="e">
        <f>Sheet1!C12+"6Du!&amp;p"</f>
        <v>#VALUE!</v>
      </c>
      <c r="CM2" t="e">
        <f>Sheet1!D12+"6Du!&amp;q"</f>
        <v>#VALUE!</v>
      </c>
      <c r="CN2" t="e">
        <f>Sheet1!F12+"6Du!&amp;r"</f>
        <v>#VALUE!</v>
      </c>
      <c r="CO2" t="e">
        <f>Sheet1!A13+"6Du!&amp;s"</f>
        <v>#VALUE!</v>
      </c>
      <c r="CP2" t="e">
        <f>Sheet1!B13+"6Du!&amp;t"</f>
        <v>#VALUE!</v>
      </c>
      <c r="CQ2" t="e">
        <f>Sheet1!C13+"6Du!&amp;u"</f>
        <v>#VALUE!</v>
      </c>
      <c r="CR2" t="e">
        <f>Sheet1!D13+"6Du!&amp;v"</f>
        <v>#VALUE!</v>
      </c>
      <c r="CS2" t="e">
        <f>Sheet1!F13+"6Du!&amp;w"</f>
        <v>#VALUE!</v>
      </c>
      <c r="CT2" t="e">
        <f>Sheet1!A14+"6Du!&amp;x"</f>
        <v>#VALUE!</v>
      </c>
      <c r="CU2" t="e">
        <f>Sheet1!B14+"6Du!&amp;y"</f>
        <v>#VALUE!</v>
      </c>
      <c r="CV2" t="e">
        <f>Sheet1!C14+"6Du!&amp;z"</f>
        <v>#VALUE!</v>
      </c>
      <c r="CW2" t="e">
        <f>Sheet1!D14+"6Du!&amp;{"</f>
        <v>#VALUE!</v>
      </c>
      <c r="CX2" t="e">
        <f>Sheet1!F14+"6Du!&amp;|"</f>
        <v>#VALUE!</v>
      </c>
      <c r="CY2" t="e">
        <f>Sheet1!G14+"6Du!&amp;}"</f>
        <v>#VALUE!</v>
      </c>
      <c r="CZ2" t="e">
        <f>Sheet1!A15+"6Du!&amp;~"</f>
        <v>#VALUE!</v>
      </c>
      <c r="DA2" t="e">
        <f>Sheet1!B15+"6Du!'#"</f>
        <v>#VALUE!</v>
      </c>
      <c r="DB2" t="e">
        <f>Sheet1!C15+"6Du!'$"</f>
        <v>#VALUE!</v>
      </c>
      <c r="DC2" t="e">
        <f>Sheet1!D15+"6Du!'%"</f>
        <v>#VALUE!</v>
      </c>
      <c r="DD2" t="e">
        <f>Sheet1!F15+"6Du!'&amp;"</f>
        <v>#VALUE!</v>
      </c>
      <c r="DE2" t="e">
        <f>Sheet1!G15+"6Du!''"</f>
        <v>#VALUE!</v>
      </c>
      <c r="DF2" t="e">
        <f>Sheet1!A16+"6Du!'("</f>
        <v>#VALUE!</v>
      </c>
      <c r="DG2" t="e">
        <f>Sheet1!B16+"6Du!')"</f>
        <v>#VALUE!</v>
      </c>
      <c r="DH2" t="e">
        <f>Sheet1!C16+"6Du!'."</f>
        <v>#VALUE!</v>
      </c>
      <c r="DI2" t="e">
        <f>Sheet1!D16+"6Du!'/"</f>
        <v>#VALUE!</v>
      </c>
      <c r="DJ2" t="e">
        <f>Sheet1!F16+"6Du!'0"</f>
        <v>#VALUE!</v>
      </c>
      <c r="DK2" t="e">
        <f>Sheet1!#REF!+"6Du!'1"</f>
        <v>#REF!</v>
      </c>
      <c r="DL2" t="e">
        <f>Sheet1!#REF!+"6Du!'2"</f>
        <v>#REF!</v>
      </c>
      <c r="DM2" t="e">
        <f>Sheet1!#REF!+"6Du!'3"</f>
        <v>#REF!</v>
      </c>
      <c r="DN2" t="e">
        <f>Sheet1!#REF!+"6Du!'4"</f>
        <v>#REF!</v>
      </c>
      <c r="DO2" t="e">
        <f>Sheet1!#REF!+"6Du!'5"</f>
        <v>#REF!</v>
      </c>
      <c r="DP2" t="e">
        <f>Sheet1!A18+"6Du!'6"</f>
        <v>#VALUE!</v>
      </c>
      <c r="DQ2" t="e">
        <f>Sheet1!B18+"6Du!'7"</f>
        <v>#VALUE!</v>
      </c>
      <c r="DR2" t="e">
        <f>Sheet1!C18+"6Du!'8"</f>
        <v>#VALUE!</v>
      </c>
      <c r="DS2" t="e">
        <f>Sheet1!D18+"6Du!'9"</f>
        <v>#VALUE!</v>
      </c>
      <c r="DT2" t="e">
        <f>Sheet1!F18+"6Du!':"</f>
        <v>#VALUE!</v>
      </c>
      <c r="DU2" t="e">
        <f>Sheet1!A21+"6Du!';"</f>
        <v>#VALUE!</v>
      </c>
      <c r="DV2" t="e">
        <f>Sheet1!B21+"6Du!'&lt;"</f>
        <v>#VALUE!</v>
      </c>
      <c r="DW2" t="e">
        <f>Sheet1!C21+"6Du!'="</f>
        <v>#VALUE!</v>
      </c>
      <c r="DX2" t="e">
        <f>Sheet1!D21+"6Du!'&gt;"</f>
        <v>#VALUE!</v>
      </c>
      <c r="DY2" t="e">
        <f>Sheet1!F21+"6Du!'?"</f>
        <v>#VALUE!</v>
      </c>
      <c r="DZ2" t="e">
        <f>Sheet1!A22+"6Du!'@"</f>
        <v>#VALUE!</v>
      </c>
      <c r="EA2" t="e">
        <f>Sheet1!B22+"6Du!'A"</f>
        <v>#VALUE!</v>
      </c>
      <c r="EB2" t="e">
        <f>Sheet1!C22+"6Du!'B"</f>
        <v>#VALUE!</v>
      </c>
      <c r="EC2" t="e">
        <f>Sheet1!D22+"6Du!'C"</f>
        <v>#VALUE!</v>
      </c>
      <c r="ED2" t="e">
        <f>Sheet1!F22+"6Du!'D"</f>
        <v>#VALUE!</v>
      </c>
      <c r="EE2" t="e">
        <f>Sheet1!A27+"6Du!'E"</f>
        <v>#VALUE!</v>
      </c>
      <c r="EF2" t="e">
        <f>Sheet2!A:A*"6Du!'F"</f>
        <v>#VALUE!</v>
      </c>
      <c r="EG2" t="e">
        <f>Sheet2!B:B*"6Du!'G"</f>
        <v>#VALUE!</v>
      </c>
      <c r="EH2" t="e">
        <f>Sheet2!C:C*"6Du!'H"</f>
        <v>#VALUE!</v>
      </c>
      <c r="EI2" t="e">
        <f>Sheet2!D:D*"6Du!'I"</f>
        <v>#VALUE!</v>
      </c>
      <c r="EJ2" t="e">
        <f>Sheet2!E:E*"6Du!'J"</f>
        <v>#VALUE!</v>
      </c>
      <c r="EK2" t="e">
        <f>Sheet2!F:F*"6Du!'K"</f>
        <v>#VALUE!</v>
      </c>
      <c r="EL2" t="e">
        <f>Sheet2!G:G*"6Du!'L"</f>
        <v>#VALUE!</v>
      </c>
      <c r="EM2" t="e">
        <f>Sheet2!H:H*"6Du!'M"</f>
        <v>#VALUE!</v>
      </c>
      <c r="EN2" t="e">
        <f>Sheet2!I:I*"6Du!'N"</f>
        <v>#VALUE!</v>
      </c>
      <c r="EO2" t="e">
        <f>Sheet2!J:J*"6Du!'O"</f>
        <v>#VALUE!</v>
      </c>
      <c r="EP2" t="e">
        <f>Sheet2!K:K*"6Du!'P"</f>
        <v>#VALUE!</v>
      </c>
      <c r="EQ2" t="e">
        <f>Sheet2!L:L*"6Du!'Q"</f>
        <v>#VALUE!</v>
      </c>
      <c r="ER2" t="e">
        <f>Sheet2!M:M*"6Du!'R"</f>
        <v>#VALUE!</v>
      </c>
      <c r="ES2" t="e">
        <f>Sheet2!N:N*"6Du!'S"</f>
        <v>#VALUE!</v>
      </c>
      <c r="ET2" t="e">
        <f>Sheet2!O:O*"6Du!'T"</f>
        <v>#VALUE!</v>
      </c>
      <c r="EU2" t="e">
        <f>Sheet2!P:P*"6Du!'U"</f>
        <v>#VALUE!</v>
      </c>
      <c r="EV2" t="e">
        <f>Sheet2!Q:Q*"6Du!'V"</f>
        <v>#VALUE!</v>
      </c>
      <c r="EW2" t="e">
        <f>Sheet2!R:R*"6Du!'W"</f>
        <v>#VALUE!</v>
      </c>
      <c r="EX2" t="e">
        <f>Sheet2!S:S*"6Du!'X"</f>
        <v>#VALUE!</v>
      </c>
      <c r="EY2" t="e">
        <f>Sheet2!T:T*"6Du!'Y"</f>
        <v>#VALUE!</v>
      </c>
      <c r="EZ2" t="e">
        <f>Sheet2!U:U*"6Du!'Z"</f>
        <v>#VALUE!</v>
      </c>
      <c r="FA2" t="e">
        <f>Sheet2!V:V*"6Du!'["</f>
        <v>#VALUE!</v>
      </c>
      <c r="FB2" t="e">
        <f>Sheet2!W:W*"6Du!'\"</f>
        <v>#VALUE!</v>
      </c>
      <c r="FC2" t="e">
        <f>Sheet2!X:X*"6Du!']"</f>
        <v>#VALUE!</v>
      </c>
      <c r="FD2" t="e">
        <f>Sheet2!Y:Y*"6Du!'^"</f>
        <v>#VALUE!</v>
      </c>
      <c r="FE2" t="e">
        <f>Sheet2!Z:Z*"6Du!'_"</f>
        <v>#VALUE!</v>
      </c>
      <c r="FF2" t="e">
        <f>Sheet2!AA:AA*"6Du!'`"</f>
        <v>#VALUE!</v>
      </c>
      <c r="FG2" t="e">
        <f>Sheet2!AB:AB*"6Du!'a"</f>
        <v>#VALUE!</v>
      </c>
      <c r="FH2" t="e">
        <f>Sheet2!AC:AC*"6Du!'b"</f>
        <v>#VALUE!</v>
      </c>
      <c r="FI2" t="e">
        <f>Sheet2!AD:AD*"6Du!'c"</f>
        <v>#VALUE!</v>
      </c>
      <c r="FJ2" t="e">
        <f>Sheet2!AE:AE*"6Du!'d"</f>
        <v>#VALUE!</v>
      </c>
      <c r="FK2" t="e">
        <f>Sheet2!AF:AF*"6Du!'e"</f>
        <v>#VALUE!</v>
      </c>
      <c r="FL2" t="e">
        <f>Sheet2!AG:AG*"6Du!'f"</f>
        <v>#VALUE!</v>
      </c>
      <c r="FM2" t="e">
        <f>Sheet2!AH:AH*"6Du!'g"</f>
        <v>#VALUE!</v>
      </c>
      <c r="FN2" t="e">
        <f>Sheet2!AI:AI*"6Du!'h"</f>
        <v>#VALUE!</v>
      </c>
      <c r="FO2" t="e">
        <f>Sheet2!AJ:AJ*"6Du!'i"</f>
        <v>#VALUE!</v>
      </c>
      <c r="FP2" t="e">
        <f>Sheet2!AK:AK*"6Du!'j"</f>
        <v>#VALUE!</v>
      </c>
      <c r="FQ2" t="e">
        <f>Sheet2!AL:AL*"6Du!'k"</f>
        <v>#VALUE!</v>
      </c>
      <c r="FR2" t="e">
        <f>Sheet2!AM:AM*"6Du!'l"</f>
        <v>#VALUE!</v>
      </c>
      <c r="FS2" t="e">
        <f>Sheet2!AN:AN*"6Du!'m"</f>
        <v>#VALUE!</v>
      </c>
      <c r="FT2" t="e">
        <f>Sheet2!AO:AO*"6Du!'n"</f>
        <v>#VALUE!</v>
      </c>
      <c r="FU2" t="e">
        <f>Sheet2!AP:AP*"6Du!'o"</f>
        <v>#VALUE!</v>
      </c>
      <c r="FV2" t="e">
        <f>Sheet2!AQ:AQ*"6Du!'p"</f>
        <v>#VALUE!</v>
      </c>
      <c r="FW2" t="e">
        <f>Sheet2!AR:AR*"6Du!'q"</f>
        <v>#VALUE!</v>
      </c>
      <c r="FX2" t="e">
        <f>Sheet2!AS:AS*"6Du!'r"</f>
        <v>#VALUE!</v>
      </c>
      <c r="FY2" t="e">
        <f>Sheet2!AT:AT*"6Du!'s"</f>
        <v>#VALUE!</v>
      </c>
      <c r="FZ2" t="e">
        <f>Sheet2!AU:AU*"6Du!'t"</f>
        <v>#VALUE!</v>
      </c>
      <c r="GA2" t="e">
        <f>Sheet2!AV:AV*"6Du!'u"</f>
        <v>#VALUE!</v>
      </c>
      <c r="GB2" t="e">
        <f>Sheet2!AW:AW*"6Du!'v"</f>
        <v>#VALUE!</v>
      </c>
      <c r="GC2" t="e">
        <f>Sheet2!AX:AX*"6Du!'w"</f>
        <v>#VALUE!</v>
      </c>
      <c r="GD2" t="e">
        <f>Sheet2!AY:AY*"6Du!'x"</f>
        <v>#VALUE!</v>
      </c>
      <c r="GE2" t="e">
        <f>Sheet2!1:1-"6Du!'y"</f>
        <v>#VALUE!</v>
      </c>
      <c r="GF2" t="e">
        <f>Sheet2!2:2-"6Du!'z"</f>
        <v>#VALUE!</v>
      </c>
      <c r="GG2" t="e">
        <f>Sheet2!3:3-"6Du!'{"</f>
        <v>#VALUE!</v>
      </c>
      <c r="GH2" t="e">
        <f>Sheet2!4:4-"6Du!'|"</f>
        <v>#VALUE!</v>
      </c>
      <c r="GI2" t="e">
        <f>Sheet2!5:5-"6Du!'}"</f>
        <v>#VALUE!</v>
      </c>
      <c r="GJ2" t="e">
        <f>Sheet2!6:6-"6Du!'~"</f>
        <v>#VALUE!</v>
      </c>
      <c r="GK2" t="e">
        <f>Sheet2!7:7-"6Du!(#"</f>
        <v>#VALUE!</v>
      </c>
      <c r="GL2" t="e">
        <f>Sheet2!8:8-"6Du!($"</f>
        <v>#VALUE!</v>
      </c>
      <c r="GM2" t="e">
        <f>Sheet2!9:9-"6Du!(%"</f>
        <v>#VALUE!</v>
      </c>
      <c r="GN2" t="e">
        <f>Sheet2!10:10-"6Du!(&amp;"</f>
        <v>#VALUE!</v>
      </c>
      <c r="GO2" t="e">
        <f>Sheet2!11:11-"6Du!('"</f>
        <v>#VALUE!</v>
      </c>
      <c r="GP2" t="e">
        <f>Sheet2!12:12-"6Du!(("</f>
        <v>#VALUE!</v>
      </c>
      <c r="GQ2" t="e">
        <f>Sheet2!13:13-"6Du!()"</f>
        <v>#VALUE!</v>
      </c>
      <c r="GR2" t="e">
        <f>Sheet2!14:14-"6Du!(."</f>
        <v>#VALUE!</v>
      </c>
      <c r="GS2" t="e">
        <f>Sheet2!15:15-"6Du!(/"</f>
        <v>#VALUE!</v>
      </c>
      <c r="GT2" t="e">
        <f>Sheet2!16:16-"6Du!(0"</f>
        <v>#VALUE!</v>
      </c>
      <c r="GU2" t="e">
        <f>Sheet2!17:17-"6Du!(1"</f>
        <v>#VALUE!</v>
      </c>
      <c r="GV2" t="e">
        <f>Sheet2!18:18-"6Du!(2"</f>
        <v>#VALUE!</v>
      </c>
      <c r="GW2" t="e">
        <f>Sheet2!19:19-"6Du!(3"</f>
        <v>#VALUE!</v>
      </c>
      <c r="GX2" t="e">
        <f>Sheet2!20:20-"6Du!(4"</f>
        <v>#VALUE!</v>
      </c>
      <c r="GY2" t="e">
        <f>Sheet2!21:21-"6Du!(5"</f>
        <v>#VALUE!</v>
      </c>
      <c r="GZ2" t="e">
        <f>Sheet2!22:22-"6Du!(6"</f>
        <v>#VALUE!</v>
      </c>
      <c r="HA2" t="e">
        <f>Sheet2!23:23-"6Du!(7"</f>
        <v>#VALUE!</v>
      </c>
      <c r="HB2" t="e">
        <f>Sheet2!24:24-"6Du!(8"</f>
        <v>#VALUE!</v>
      </c>
      <c r="HC2" t="e">
        <f>Sheet2!25:25-"6Du!(9"</f>
        <v>#VALUE!</v>
      </c>
      <c r="HD2" t="e">
        <f>Sheet2!26:26-"6Du!(:"</f>
        <v>#VALUE!</v>
      </c>
      <c r="HE2" t="e">
        <f>Sheet2!27:27-"6Du!(;"</f>
        <v>#VALUE!</v>
      </c>
      <c r="HF2" t="e">
        <f>Sheet2!28:28-"6Du!(&lt;"</f>
        <v>#VALUE!</v>
      </c>
      <c r="HG2" t="e">
        <f>Sheet2!29:29-"6Du!(="</f>
        <v>#VALUE!</v>
      </c>
      <c r="HH2" t="e">
        <f>Sheet2!30:30-"6Du!(&gt;"</f>
        <v>#VALUE!</v>
      </c>
      <c r="HI2" t="e">
        <f>Sheet2!31:31-"6Du!(?"</f>
        <v>#VALUE!</v>
      </c>
      <c r="HJ2" t="e">
        <f>Sheet2!32:32-"6Du!(@"</f>
        <v>#VALUE!</v>
      </c>
      <c r="HK2" t="e">
        <f>Sheet2!33:33-"6Du!(A"</f>
        <v>#VALUE!</v>
      </c>
      <c r="HL2" t="e">
        <f>Sheet2!34:34-"6Du!(B"</f>
        <v>#VALUE!</v>
      </c>
      <c r="HM2" t="e">
        <f>Sheet2!35:35-"6Du!(C"</f>
        <v>#VALUE!</v>
      </c>
      <c r="HN2" t="e">
        <f>Sheet2!36:36-"6Du!(D"</f>
        <v>#VALUE!</v>
      </c>
      <c r="HO2" t="e">
        <f>Sheet2!37:37-"6Du!(E"</f>
        <v>#VALUE!</v>
      </c>
      <c r="HP2" t="e">
        <f>Sheet2!38:38-"6Du!(F"</f>
        <v>#VALUE!</v>
      </c>
      <c r="HQ2" t="e">
        <f>Sheet2!39:39-"6Du!(G"</f>
        <v>#VALUE!</v>
      </c>
      <c r="HR2" t="e">
        <f>Sheet2!40:40-"6Du!(H"</f>
        <v>#VALUE!</v>
      </c>
      <c r="HS2" t="e">
        <f>Sheet2!41:41-"6Du!(I"</f>
        <v>#VALUE!</v>
      </c>
      <c r="HT2" t="e">
        <f>Sheet2!42:42-"6Du!(J"</f>
        <v>#VALUE!</v>
      </c>
      <c r="HU2" t="e">
        <f>Sheet2!43:43-"6Du!(K"</f>
        <v>#VALUE!</v>
      </c>
      <c r="HV2" t="e">
        <f>Sheet2!44:44-"6Du!(L"</f>
        <v>#VALUE!</v>
      </c>
      <c r="HW2" t="e">
        <f>Sheet2!45:45-"6Du!(M"</f>
        <v>#VALUE!</v>
      </c>
      <c r="HX2" t="e">
        <f>Sheet2!46:46-"6Du!(N"</f>
        <v>#VALUE!</v>
      </c>
      <c r="HY2" t="e">
        <f>Sheet2!47:47-"6Du!(O"</f>
        <v>#VALUE!</v>
      </c>
      <c r="HZ2" t="e">
        <f>Sheet2!48:48-"6Du!(P"</f>
        <v>#VALUE!</v>
      </c>
      <c r="IA2" t="e">
        <f>Sheet2!49:49-"6Du!(Q"</f>
        <v>#VALUE!</v>
      </c>
      <c r="IB2" t="e">
        <f>Sheet2!50:50-"6Du!(R"</f>
        <v>#VALUE!</v>
      </c>
      <c r="IC2" t="e">
        <f>Sheet2!51:51-"6Du!(S"</f>
        <v>#VALUE!</v>
      </c>
      <c r="ID2" t="e">
        <f>Sheet2!52:52-"6Du!(T"</f>
        <v>#VALUE!</v>
      </c>
      <c r="IE2" t="e">
        <f>Sheet2!53:53-"6Du!(U"</f>
        <v>#VALUE!</v>
      </c>
      <c r="IF2" t="e">
        <f>Sheet2!54:54-"6Du!(V"</f>
        <v>#VALUE!</v>
      </c>
      <c r="IG2" t="e">
        <f>Sheet2!55:55-"6Du!(W"</f>
        <v>#VALUE!</v>
      </c>
      <c r="IH2" t="e">
        <f>Sheet2!56:56-"6Du!(X"</f>
        <v>#VALUE!</v>
      </c>
      <c r="II2" t="e">
        <f>Sheet2!57:57-"6Du!(Y"</f>
        <v>#VALUE!</v>
      </c>
      <c r="IJ2" t="e">
        <f>Sheet2!58:58-"6Du!(Z"</f>
        <v>#VALUE!</v>
      </c>
      <c r="IK2" t="e">
        <f>Sheet2!59:59-"6Du!(["</f>
        <v>#VALUE!</v>
      </c>
      <c r="IL2" t="e">
        <f>Sheet2!60:60-"6Du!(\"</f>
        <v>#VALUE!</v>
      </c>
      <c r="IM2" t="e">
        <f>Sheet2!61:61-"6Du!(]"</f>
        <v>#VALUE!</v>
      </c>
      <c r="IN2" t="e">
        <f>Sheet2!62:62-"6Du!(^"</f>
        <v>#VALUE!</v>
      </c>
      <c r="IO2" t="e">
        <f>Sheet2!63:63-"6Du!(_"</f>
        <v>#VALUE!</v>
      </c>
      <c r="IP2" t="e">
        <f>Sheet2!64:64-"6Du!(`"</f>
        <v>#VALUE!</v>
      </c>
      <c r="IQ2" t="e">
        <f>Sheet2!65:65-"6Du!(a"</f>
        <v>#VALUE!</v>
      </c>
      <c r="IR2" t="e">
        <f>Sheet2!66:66-"6Du!(b"</f>
        <v>#VALUE!</v>
      </c>
      <c r="IS2" t="e">
        <f>Sheet2!67:67-"6Du!(c"</f>
        <v>#VALUE!</v>
      </c>
      <c r="IT2" t="e">
        <f>Sheet2!68:68-"6Du!(d"</f>
        <v>#VALUE!</v>
      </c>
      <c r="IU2" t="e">
        <f>Sheet2!69:69-"6Du!(e"</f>
        <v>#VALUE!</v>
      </c>
      <c r="IV2" t="e">
        <f>Sheet2!70:70-"6Du!(f"</f>
        <v>#VALUE!</v>
      </c>
    </row>
    <row r="3" spans="1:256">
      <c r="A3" t="s">
        <v>25</v>
      </c>
      <c r="F3" t="e">
        <f>Sheet2!71:71-"6Du!(g"</f>
        <v>#VALUE!</v>
      </c>
      <c r="G3" t="e">
        <f>Sheet2!72:72-"6Du!(h"</f>
        <v>#VALUE!</v>
      </c>
      <c r="H3" t="e">
        <f>Sheet2!73:73-"6Du!(i"</f>
        <v>#VALUE!</v>
      </c>
      <c r="I3" t="e">
        <f>Sheet2!74:74-"6Du!(j"</f>
        <v>#VALUE!</v>
      </c>
      <c r="J3" t="e">
        <f>Sheet2!75:75-"6Du!(k"</f>
        <v>#VALUE!</v>
      </c>
      <c r="K3" t="e">
        <f>Sheet2!76:76-"6Du!(l"</f>
        <v>#VALUE!</v>
      </c>
      <c r="L3" t="e">
        <f>Sheet2!77:77-"6Du!(m"</f>
        <v>#VALUE!</v>
      </c>
      <c r="M3" t="e">
        <f>Sheet2!78:78-"6Du!(n"</f>
        <v>#VALUE!</v>
      </c>
      <c r="N3" t="e">
        <f>Sheet2!79:79-"6Du!(o"</f>
        <v>#VALUE!</v>
      </c>
      <c r="O3" t="e">
        <f>Sheet2!80:80-"6Du!(p"</f>
        <v>#VALUE!</v>
      </c>
      <c r="P3" t="e">
        <f>Sheet2!81:81-"6Du!(q"</f>
        <v>#VALUE!</v>
      </c>
      <c r="Q3" t="e">
        <f>Sheet2!82:82-"6Du!(r"</f>
        <v>#VALUE!</v>
      </c>
      <c r="R3" t="e">
        <f>Sheet2!83:83-"6Du!(s"</f>
        <v>#VALUE!</v>
      </c>
      <c r="S3" t="e">
        <f>Sheet2!84:84-"6Du!(t"</f>
        <v>#VALUE!</v>
      </c>
      <c r="T3" t="e">
        <f>Sheet2!85:85-"6Du!(u"</f>
        <v>#VALUE!</v>
      </c>
      <c r="U3" t="e">
        <f>Sheet2!86:86-"6Du!(v"</f>
        <v>#VALUE!</v>
      </c>
      <c r="V3" t="e">
        <f>Sheet2!87:87-"6Du!(w"</f>
        <v>#VALUE!</v>
      </c>
      <c r="W3" t="e">
        <f>Sheet2!88:88-"6Du!(x"</f>
        <v>#VALUE!</v>
      </c>
      <c r="X3" t="e">
        <f>Sheet2!89:89-"6Du!(y"</f>
        <v>#VALUE!</v>
      </c>
      <c r="Y3" t="e">
        <f>Sheet2!90:90-"6Du!(z"</f>
        <v>#VALUE!</v>
      </c>
      <c r="Z3" t="e">
        <f>Sheet2!91:91-"6Du!({"</f>
        <v>#VALUE!</v>
      </c>
      <c r="AA3" t="e">
        <f>Sheet2!92:92-"6Du!(|"</f>
        <v>#VALUE!</v>
      </c>
      <c r="AB3" t="e">
        <f>Sheet2!93:93-"6Du!(}"</f>
        <v>#VALUE!</v>
      </c>
      <c r="AC3" t="e">
        <f>Sheet2!94:94-"6Du!(~"</f>
        <v>#VALUE!</v>
      </c>
      <c r="AD3" t="e">
        <f>Sheet2!95:95-"6Du!)#"</f>
        <v>#VALUE!</v>
      </c>
      <c r="AE3" t="e">
        <f>Sheet2!96:96-"6Du!)$"</f>
        <v>#VALUE!</v>
      </c>
      <c r="AF3" t="e">
        <f>Sheet2!97:97-"6Du!)%"</f>
        <v>#VALUE!</v>
      </c>
      <c r="AG3" t="e">
        <f>Sheet2!98:98-"6Du!)&amp;"</f>
        <v>#VALUE!</v>
      </c>
      <c r="AH3" t="e">
        <f>Sheet2!99:99-"6Du!)'"</f>
        <v>#VALUE!</v>
      </c>
      <c r="AI3" t="e">
        <f>Sheet2!100:100-"6Du!)("</f>
        <v>#VALUE!</v>
      </c>
      <c r="AJ3" t="e">
        <f>Sheet2!101:101-"6Du!))"</f>
        <v>#VALUE!</v>
      </c>
      <c r="AK3" t="e">
        <f>Sheet2!102:102-"6Du!)."</f>
        <v>#VALUE!</v>
      </c>
      <c r="AL3" t="e">
        <f>Sheet2!103:103-"6Du!)/"</f>
        <v>#VALUE!</v>
      </c>
      <c r="AM3" t="e">
        <f>Sheet2!104:104-"6Du!)0"</f>
        <v>#VALUE!</v>
      </c>
      <c r="AN3" t="e">
        <f>Sheet2!105:105-"6Du!)1"</f>
        <v>#VALUE!</v>
      </c>
      <c r="AO3" t="e">
        <f>Sheet2!106:106-"6Du!)2"</f>
        <v>#VALUE!</v>
      </c>
      <c r="AP3" t="e">
        <f>Sheet2!107:107-"6Du!)3"</f>
        <v>#VALUE!</v>
      </c>
      <c r="AQ3" t="e">
        <f>Sheet2!108:108-"6Du!)4"</f>
        <v>#VALUE!</v>
      </c>
      <c r="AR3" t="e">
        <f>Sheet2!109:109-"6Du!)5"</f>
        <v>#VALUE!</v>
      </c>
      <c r="AS3" t="e">
        <f>Sheet2!110:110-"6Du!)6"</f>
        <v>#VALUE!</v>
      </c>
      <c r="AT3" t="e">
        <f>Sheet2!111:111-"6Du!)7"</f>
        <v>#VALUE!</v>
      </c>
      <c r="AU3" t="e">
        <f>Sheet2!112:112-"6Du!)8"</f>
        <v>#VALUE!</v>
      </c>
      <c r="AV3" t="e">
        <f>Sheet2!113:113-"6Du!)9"</f>
        <v>#VALUE!</v>
      </c>
      <c r="AW3" t="e">
        <f>Sheet2!114:114-"6Du!):"</f>
        <v>#VALUE!</v>
      </c>
      <c r="AX3" t="e">
        <f>Sheet2!115:115-"6Du!);"</f>
        <v>#VALUE!</v>
      </c>
      <c r="AY3" t="e">
        <f>Sheet2!116:116-"6Du!)&lt;"</f>
        <v>#VALUE!</v>
      </c>
      <c r="AZ3" t="e">
        <f>Sheet2!117:117-"6Du!)="</f>
        <v>#VALUE!</v>
      </c>
      <c r="BA3" t="e">
        <f>Sheet2!118:118-"6Du!)&gt;"</f>
        <v>#VALUE!</v>
      </c>
      <c r="BB3" t="e">
        <f>Sheet2!119:119-"6Du!)?"</f>
        <v>#VALUE!</v>
      </c>
      <c r="BC3" t="e">
        <f>Sheet2!120:120-"6Du!)@"</f>
        <v>#VALUE!</v>
      </c>
      <c r="BD3" t="e">
        <f>Sheet2!121:121-"6Du!)A"</f>
        <v>#VALUE!</v>
      </c>
      <c r="BE3" t="e">
        <f>Sheet2!122:122-"6Du!)B"</f>
        <v>#VALUE!</v>
      </c>
      <c r="BF3" t="e">
        <f>Sheet2!123:123-"6Du!)C"</f>
        <v>#VALUE!</v>
      </c>
      <c r="BG3" t="e">
        <f>Sheet2!124:124-"6Du!)D"</f>
        <v>#VALUE!</v>
      </c>
      <c r="BH3" t="e">
        <f>Sheet2!125:125-"6Du!)E"</f>
        <v>#VALUE!</v>
      </c>
      <c r="BI3" t="e">
        <f>Sheet2!126:126-"6Du!)F"</f>
        <v>#VALUE!</v>
      </c>
      <c r="BJ3" t="e">
        <f>Sheet2!127:127-"6Du!)G"</f>
        <v>#VALUE!</v>
      </c>
      <c r="BK3" t="e">
        <f>Sheet2!128:128-"6Du!)H"</f>
        <v>#VALUE!</v>
      </c>
      <c r="BL3" t="e">
        <f>Sheet2!129:129-"6Du!)I"</f>
        <v>#VALUE!</v>
      </c>
      <c r="BM3" t="e">
        <f>Sheet2!130:130-"6Du!)J"</f>
        <v>#VALUE!</v>
      </c>
      <c r="BN3" t="e">
        <f>Sheet2!131:131-"6Du!)K"</f>
        <v>#VALUE!</v>
      </c>
      <c r="BO3" t="e">
        <f>Sheet2!132:132-"6Du!)L"</f>
        <v>#VALUE!</v>
      </c>
      <c r="BP3" t="e">
        <f>Sheet2!133:133-"6Du!)M"</f>
        <v>#VALUE!</v>
      </c>
      <c r="BQ3" t="e">
        <f>Sheet2!134:134-"6Du!)N"</f>
        <v>#VALUE!</v>
      </c>
      <c r="BR3" t="e">
        <f>Sheet2!135:135-"6Du!)O"</f>
        <v>#VALUE!</v>
      </c>
      <c r="BS3" t="e">
        <f>Sheet2!136:136-"6Du!)P"</f>
        <v>#VALUE!</v>
      </c>
      <c r="BT3" t="e">
        <f>Sheet2!137:137-"6Du!)Q"</f>
        <v>#VALUE!</v>
      </c>
      <c r="BU3" t="e">
        <f>Sheet2!138:138-"6Du!)R"</f>
        <v>#VALUE!</v>
      </c>
      <c r="BV3" t="e">
        <f>Sheet2!139:139-"6Du!)S"</f>
        <v>#VALUE!</v>
      </c>
      <c r="BW3" t="e">
        <f>Sheet2!140:140-"6Du!)T"</f>
        <v>#VALUE!</v>
      </c>
      <c r="BX3" t="e">
        <f>Sheet2!141:141-"6Du!)U"</f>
        <v>#VALUE!</v>
      </c>
      <c r="BY3" t="e">
        <f>Sheet2!142:142-"6Du!)V"</f>
        <v>#VALUE!</v>
      </c>
      <c r="BZ3" t="e">
        <f>Sheet2!143:143-"6Du!)W"</f>
        <v>#VALUE!</v>
      </c>
      <c r="CA3" t="e">
        <f>Sheet2!144:144-"6Du!)X"</f>
        <v>#VALUE!</v>
      </c>
      <c r="CB3" t="e">
        <f>Sheet2!145:145-"6Du!)Y"</f>
        <v>#VALUE!</v>
      </c>
      <c r="CC3" t="e">
        <f>Sheet2!146:146-"6Du!)Z"</f>
        <v>#VALUE!</v>
      </c>
      <c r="CD3" t="e">
        <f>Sheet2!147:147-"6Du!)["</f>
        <v>#VALUE!</v>
      </c>
      <c r="CE3" t="e">
        <f>Sheet2!148:148-"6Du!)\"</f>
        <v>#VALUE!</v>
      </c>
      <c r="CF3" t="e">
        <f>Sheet2!149:149-"6Du!)]"</f>
        <v>#VALUE!</v>
      </c>
      <c r="CG3" t="e">
        <f>Sheet2!150:150-"6Du!)^"</f>
        <v>#VALUE!</v>
      </c>
      <c r="CH3" t="e">
        <f>Sheet2!151:151-"6Du!)_"</f>
        <v>#VALUE!</v>
      </c>
      <c r="CI3" t="e">
        <f>Sheet2!152:152-"6Du!)`"</f>
        <v>#VALUE!</v>
      </c>
      <c r="CJ3" t="e">
        <f>Sheet2!153:153-"6Du!)a"</f>
        <v>#VALUE!</v>
      </c>
      <c r="CK3" t="e">
        <f>Sheet2!154:154-"6Du!)b"</f>
        <v>#VALUE!</v>
      </c>
      <c r="CL3" t="e">
        <f>Sheet2!155:155-"6Du!)c"</f>
        <v>#VALUE!</v>
      </c>
      <c r="CM3" t="e">
        <f>Sheet2!156:156-"6Du!)d"</f>
        <v>#VALUE!</v>
      </c>
      <c r="CN3" t="e">
        <f>Sheet2!157:157-"6Du!)e"</f>
        <v>#VALUE!</v>
      </c>
      <c r="CO3" t="e">
        <f>Sheet2!158:158-"6Du!)f"</f>
        <v>#VALUE!</v>
      </c>
      <c r="CP3" t="e">
        <f>Sheet2!159:159-"6Du!)g"</f>
        <v>#VALUE!</v>
      </c>
      <c r="CQ3" t="e">
        <f>Sheet2!160:160-"6Du!)h"</f>
        <v>#VALUE!</v>
      </c>
      <c r="CR3" t="e">
        <f>Sheet2!161:161-"6Du!)i"</f>
        <v>#VALUE!</v>
      </c>
      <c r="CS3" t="e">
        <f>Sheet2!162:162-"6Du!)j"</f>
        <v>#VALUE!</v>
      </c>
      <c r="CT3" t="e">
        <f>Sheet2!163:163-"6Du!)k"</f>
        <v>#VALUE!</v>
      </c>
      <c r="CU3" t="e">
        <f>Sheet2!164:164-"6Du!)l"</f>
        <v>#VALUE!</v>
      </c>
      <c r="CV3" t="e">
        <f>Sheet2!165:165-"6Du!)m"</f>
        <v>#VALUE!</v>
      </c>
      <c r="CW3" t="e">
        <f>Sheet2!166:166-"6Du!)n"</f>
        <v>#VALUE!</v>
      </c>
      <c r="CX3" t="e">
        <f>Sheet2!167:167-"6Du!)o"</f>
        <v>#VALUE!</v>
      </c>
      <c r="CY3" t="e">
        <f>Sheet2!168:168-"6Du!)p"</f>
        <v>#VALUE!</v>
      </c>
      <c r="CZ3" t="e">
        <f>Sheet2!169:169-"6Du!)q"</f>
        <v>#VALUE!</v>
      </c>
      <c r="DA3" t="e">
        <f>Sheet2!170:170-"6Du!)r"</f>
        <v>#VALUE!</v>
      </c>
      <c r="DB3" t="e">
        <f>Sheet2!171:171-"6Du!)s"</f>
        <v>#VALUE!</v>
      </c>
      <c r="DC3" t="e">
        <f>Sheet2!172:172-"6Du!)t"</f>
        <v>#VALUE!</v>
      </c>
      <c r="DD3" t="e">
        <f>Sheet2!173:173-"6Du!)u"</f>
        <v>#VALUE!</v>
      </c>
      <c r="DE3" t="e">
        <f>Sheet2!174:174-"6Du!)v"</f>
        <v>#VALUE!</v>
      </c>
      <c r="DF3" t="e">
        <f>Sheet2!175:175-"6Du!)w"</f>
        <v>#VALUE!</v>
      </c>
      <c r="DG3" t="e">
        <f>Sheet2!176:176-"6Du!)x"</f>
        <v>#VALUE!</v>
      </c>
      <c r="DH3" t="e">
        <f>Sheet2!177:177-"6Du!)y"</f>
        <v>#VALUE!</v>
      </c>
      <c r="DI3" t="e">
        <f>Sheet2!178:178-"6Du!)z"</f>
        <v>#VALUE!</v>
      </c>
      <c r="DJ3" t="e">
        <f>Sheet2!179:179-"6Du!){"</f>
        <v>#VALUE!</v>
      </c>
      <c r="DK3" t="e">
        <f>Sheet2!180:180-"6Du!)|"</f>
        <v>#VALUE!</v>
      </c>
      <c r="DL3" t="e">
        <f>Sheet2!181:181-"6Du!)}"</f>
        <v>#VALUE!</v>
      </c>
      <c r="DM3" t="e">
        <f>Sheet2!182:182-"6Du!)~"</f>
        <v>#VALUE!</v>
      </c>
      <c r="DN3" t="e">
        <f>Sheet2!183:183-"6Du!.#"</f>
        <v>#VALUE!</v>
      </c>
      <c r="DO3" t="e">
        <f>Sheet2!184:184-"6Du!.$"</f>
        <v>#VALUE!</v>
      </c>
      <c r="DP3" t="e">
        <f>Sheet2!185:185-"6Du!.%"</f>
        <v>#VALUE!</v>
      </c>
      <c r="DQ3" t="e">
        <f>Sheet2!186:186-"6Du!.&amp;"</f>
        <v>#VALUE!</v>
      </c>
      <c r="DR3" t="e">
        <f>Sheet2!187:187-"6Du!.'"</f>
        <v>#VALUE!</v>
      </c>
      <c r="DS3" t="e">
        <f>Sheet2!188:188-"6Du!.("</f>
        <v>#VALUE!</v>
      </c>
      <c r="DT3" t="e">
        <f>Sheet2!189:189-"6Du!.)"</f>
        <v>#VALUE!</v>
      </c>
      <c r="DU3" t="e">
        <f>Sheet2!190:190-"6Du!.."</f>
        <v>#VALUE!</v>
      </c>
      <c r="DV3" t="e">
        <f>Sheet2!191:191-"6Du!./"</f>
        <v>#VALUE!</v>
      </c>
      <c r="DW3" t="e">
        <f>Sheet2!192:192-"6Du!.0"</f>
        <v>#VALUE!</v>
      </c>
      <c r="DX3" t="e">
        <f>Sheet2!193:193-"6Du!.1"</f>
        <v>#VALUE!</v>
      </c>
      <c r="DY3" t="e">
        <f>Sheet2!194:194-"6Du!.2"</f>
        <v>#VALUE!</v>
      </c>
      <c r="DZ3" t="e">
        <f>Sheet2!195:195-"6Du!.3"</f>
        <v>#VALUE!</v>
      </c>
      <c r="EA3" t="e">
        <f>Sheet2!196:196-"6Du!.4"</f>
        <v>#VALUE!</v>
      </c>
      <c r="EB3" t="e">
        <f>Sheet2!197:197-"6Du!.5"</f>
        <v>#VALUE!</v>
      </c>
      <c r="EC3" t="e">
        <f>Sheet2!198:198-"6Du!.6"</f>
        <v>#VALUE!</v>
      </c>
      <c r="ED3" t="e">
        <f>Sheet2!199:199-"6Du!.7"</f>
        <v>#VALUE!</v>
      </c>
      <c r="EE3" t="e">
        <f>Sheet2!200:200-"6Du!.8"</f>
        <v>#VALUE!</v>
      </c>
      <c r="EF3" t="e">
        <f>Sheet2!201:201-"6Du!.9"</f>
        <v>#VALUE!</v>
      </c>
      <c r="EG3" t="e">
        <f>Sheet3!A:A*"6Du!.:"</f>
        <v>#VALUE!</v>
      </c>
      <c r="EH3" t="e">
        <f>Sheet3!B:B*"6Du!.;"</f>
        <v>#VALUE!</v>
      </c>
      <c r="EI3" t="e">
        <f>Sheet3!C:C*"6Du!.&lt;"</f>
        <v>#VALUE!</v>
      </c>
      <c r="EJ3" t="e">
        <f>Sheet3!D:D*"6Du!.="</f>
        <v>#VALUE!</v>
      </c>
      <c r="EK3" t="e">
        <f>Sheet3!E:E*"6Du!.&gt;"</f>
        <v>#VALUE!</v>
      </c>
      <c r="EL3" t="e">
        <f>Sheet3!F:F*"6Du!.?"</f>
        <v>#VALUE!</v>
      </c>
      <c r="EM3" t="e">
        <f>Sheet3!G:G*"6Du!.@"</f>
        <v>#VALUE!</v>
      </c>
      <c r="EN3" t="e">
        <f>Sheet3!H:H*"6Du!.A"</f>
        <v>#VALUE!</v>
      </c>
      <c r="EO3" t="e">
        <f>Sheet3!I:I*"6Du!.B"</f>
        <v>#VALUE!</v>
      </c>
      <c r="EP3" t="e">
        <f>Sheet3!J:J*"6Du!.C"</f>
        <v>#VALUE!</v>
      </c>
      <c r="EQ3" t="e">
        <f>Sheet3!K:K*"6Du!.D"</f>
        <v>#VALUE!</v>
      </c>
      <c r="ER3" t="e">
        <f>Sheet3!L:L*"6Du!.E"</f>
        <v>#VALUE!</v>
      </c>
      <c r="ES3" t="e">
        <f>Sheet3!M:M*"6Du!.F"</f>
        <v>#VALUE!</v>
      </c>
      <c r="ET3" t="e">
        <f>Sheet3!N:N*"6Du!.G"</f>
        <v>#VALUE!</v>
      </c>
      <c r="EU3" t="e">
        <f>Sheet3!O:O*"6Du!.H"</f>
        <v>#VALUE!</v>
      </c>
      <c r="EV3" t="e">
        <f>Sheet3!P:P*"6Du!.I"</f>
        <v>#VALUE!</v>
      </c>
      <c r="EW3" t="e">
        <f>Sheet3!Q:Q*"6Du!.J"</f>
        <v>#VALUE!</v>
      </c>
      <c r="EX3" t="e">
        <f>Sheet3!R:R*"6Du!.K"</f>
        <v>#VALUE!</v>
      </c>
      <c r="EY3" t="e">
        <f>Sheet3!S:S*"6Du!.L"</f>
        <v>#VALUE!</v>
      </c>
      <c r="EZ3" t="e">
        <f>Sheet3!T:T*"6Du!.M"</f>
        <v>#VALUE!</v>
      </c>
      <c r="FA3" t="e">
        <f>Sheet3!U:U*"6Du!.N"</f>
        <v>#VALUE!</v>
      </c>
      <c r="FB3" t="e">
        <f>Sheet3!V:V*"6Du!.O"</f>
        <v>#VALUE!</v>
      </c>
      <c r="FC3" t="e">
        <f>Sheet3!W:W*"6Du!.P"</f>
        <v>#VALUE!</v>
      </c>
      <c r="FD3" t="e">
        <f>Sheet3!X:X*"6Du!.Q"</f>
        <v>#VALUE!</v>
      </c>
      <c r="FE3" t="e">
        <f>Sheet3!Y:Y*"6Du!.R"</f>
        <v>#VALUE!</v>
      </c>
      <c r="FF3" t="e">
        <f>Sheet3!Z:Z*"6Du!.S"</f>
        <v>#VALUE!</v>
      </c>
      <c r="FG3" t="e">
        <f>Sheet3!AA:AA*"6Du!.T"</f>
        <v>#VALUE!</v>
      </c>
      <c r="FH3" t="e">
        <f>Sheet3!AB:AB*"6Du!.U"</f>
        <v>#VALUE!</v>
      </c>
      <c r="FI3" t="e">
        <f>Sheet3!AC:AC*"6Du!.V"</f>
        <v>#VALUE!</v>
      </c>
      <c r="FJ3" t="e">
        <f>Sheet3!AD:AD*"6Du!.W"</f>
        <v>#VALUE!</v>
      </c>
      <c r="FK3" t="e">
        <f>Sheet3!AE:AE*"6Du!.X"</f>
        <v>#VALUE!</v>
      </c>
      <c r="FL3" t="e">
        <f>Sheet3!AF:AF*"6Du!.Y"</f>
        <v>#VALUE!</v>
      </c>
      <c r="FM3" t="e">
        <f>Sheet3!AG:AG*"6Du!.Z"</f>
        <v>#VALUE!</v>
      </c>
      <c r="FN3" t="e">
        <f>Sheet3!AH:AH*"6Du!.["</f>
        <v>#VALUE!</v>
      </c>
      <c r="FO3" t="e">
        <f>Sheet3!AI:AI*"6Du!.\"</f>
        <v>#VALUE!</v>
      </c>
      <c r="FP3" t="e">
        <f>Sheet3!AJ:AJ*"6Du!.]"</f>
        <v>#VALUE!</v>
      </c>
      <c r="FQ3" t="e">
        <f>Sheet3!AK:AK*"6Du!.^"</f>
        <v>#VALUE!</v>
      </c>
      <c r="FR3" t="e">
        <f>Sheet3!AL:AL*"6Du!._"</f>
        <v>#VALUE!</v>
      </c>
      <c r="FS3" t="e">
        <f>Sheet3!AM:AM*"6Du!.`"</f>
        <v>#VALUE!</v>
      </c>
      <c r="FT3" t="e">
        <f>Sheet3!AN:AN*"6Du!.a"</f>
        <v>#VALUE!</v>
      </c>
      <c r="FU3" t="e">
        <f>Sheet3!AO:AO*"6Du!.b"</f>
        <v>#VALUE!</v>
      </c>
      <c r="FV3" t="e">
        <f>Sheet3!AP:AP*"6Du!.c"</f>
        <v>#VALUE!</v>
      </c>
      <c r="FW3" t="e">
        <f>Sheet3!AQ:AQ*"6Du!.d"</f>
        <v>#VALUE!</v>
      </c>
      <c r="FX3" t="e">
        <f>Sheet3!AR:AR*"6Du!.e"</f>
        <v>#VALUE!</v>
      </c>
      <c r="FY3" t="e">
        <f>Sheet3!AS:AS*"6Du!.f"</f>
        <v>#VALUE!</v>
      </c>
      <c r="FZ3" t="e">
        <f>Sheet3!AT:AT*"6Du!.g"</f>
        <v>#VALUE!</v>
      </c>
      <c r="GA3" t="e">
        <f>Sheet3!AU:AU*"6Du!.h"</f>
        <v>#VALUE!</v>
      </c>
      <c r="GB3" t="e">
        <f>Sheet3!AV:AV*"6Du!.i"</f>
        <v>#VALUE!</v>
      </c>
      <c r="GC3" t="e">
        <f>Sheet3!AW:AW*"6Du!.j"</f>
        <v>#VALUE!</v>
      </c>
      <c r="GD3" t="e">
        <f>Sheet3!AX:AX*"6Du!.k"</f>
        <v>#VALUE!</v>
      </c>
      <c r="GE3" t="e">
        <f>Sheet3!AY:AY*"6Du!.l"</f>
        <v>#VALUE!</v>
      </c>
      <c r="GF3" t="e">
        <f>Sheet3!1:1-"6Du!.m"</f>
        <v>#VALUE!</v>
      </c>
      <c r="GG3" t="e">
        <f>Sheet3!2:2-"6Du!.n"</f>
        <v>#VALUE!</v>
      </c>
      <c r="GH3" t="e">
        <f>Sheet3!3:3-"6Du!.o"</f>
        <v>#VALUE!</v>
      </c>
      <c r="GI3" t="e">
        <f>Sheet3!4:4-"6Du!.p"</f>
        <v>#VALUE!</v>
      </c>
      <c r="GJ3" t="e">
        <f>Sheet3!5:5-"6Du!.q"</f>
        <v>#VALUE!</v>
      </c>
      <c r="GK3" t="e">
        <f>Sheet3!6:6-"6Du!.r"</f>
        <v>#VALUE!</v>
      </c>
      <c r="GL3" t="e">
        <f>Sheet3!7:7-"6Du!.s"</f>
        <v>#VALUE!</v>
      </c>
      <c r="GM3" t="e">
        <f>Sheet3!8:8-"6Du!.t"</f>
        <v>#VALUE!</v>
      </c>
      <c r="GN3" t="e">
        <f>Sheet3!9:9-"6Du!.u"</f>
        <v>#VALUE!</v>
      </c>
      <c r="GO3" t="e">
        <f>Sheet3!10:10-"6Du!.v"</f>
        <v>#VALUE!</v>
      </c>
      <c r="GP3" t="e">
        <f>Sheet3!11:11-"6Du!.w"</f>
        <v>#VALUE!</v>
      </c>
      <c r="GQ3" t="e">
        <f>Sheet3!12:12-"6Du!.x"</f>
        <v>#VALUE!</v>
      </c>
      <c r="GR3" t="e">
        <f>Sheet3!13:13-"6Du!.y"</f>
        <v>#VALUE!</v>
      </c>
      <c r="GS3" t="e">
        <f>Sheet3!14:14-"6Du!.z"</f>
        <v>#VALUE!</v>
      </c>
      <c r="GT3" t="e">
        <f>Sheet3!15:15-"6Du!.{"</f>
        <v>#VALUE!</v>
      </c>
      <c r="GU3" t="e">
        <f>Sheet3!16:16-"6Du!.|"</f>
        <v>#VALUE!</v>
      </c>
      <c r="GV3" t="e">
        <f>Sheet3!17:17-"6Du!.}"</f>
        <v>#VALUE!</v>
      </c>
      <c r="GW3" t="e">
        <f>Sheet3!18:18-"6Du!.~"</f>
        <v>#VALUE!</v>
      </c>
      <c r="GX3" t="e">
        <f>Sheet3!19:19-"6Du!/#"</f>
        <v>#VALUE!</v>
      </c>
      <c r="GY3" t="e">
        <f>Sheet3!20:20-"6Du!/$"</f>
        <v>#VALUE!</v>
      </c>
      <c r="GZ3" t="e">
        <f>Sheet3!21:21-"6Du!/%"</f>
        <v>#VALUE!</v>
      </c>
      <c r="HA3" t="e">
        <f>Sheet3!22:22-"6Du!/&amp;"</f>
        <v>#VALUE!</v>
      </c>
      <c r="HB3" t="e">
        <f>Sheet3!23:23-"6Du!/'"</f>
        <v>#VALUE!</v>
      </c>
      <c r="HC3" t="e">
        <f>Sheet3!24:24-"6Du!/("</f>
        <v>#VALUE!</v>
      </c>
      <c r="HD3" t="e">
        <f>Sheet3!25:25-"6Du!/)"</f>
        <v>#VALUE!</v>
      </c>
      <c r="HE3" t="e">
        <f>Sheet3!26:26-"6Du!/."</f>
        <v>#VALUE!</v>
      </c>
      <c r="HF3" t="e">
        <f>Sheet3!27:27-"6Du!//"</f>
        <v>#VALUE!</v>
      </c>
      <c r="HG3" t="e">
        <f>Sheet3!28:28-"6Du!/0"</f>
        <v>#VALUE!</v>
      </c>
      <c r="HH3" t="e">
        <f>Sheet3!29:29-"6Du!/1"</f>
        <v>#VALUE!</v>
      </c>
      <c r="HI3" t="e">
        <f>Sheet3!30:30-"6Du!/2"</f>
        <v>#VALUE!</v>
      </c>
      <c r="HJ3" t="e">
        <f>Sheet3!31:31-"6Du!/3"</f>
        <v>#VALUE!</v>
      </c>
      <c r="HK3" t="e">
        <f>Sheet3!32:32-"6Du!/4"</f>
        <v>#VALUE!</v>
      </c>
      <c r="HL3" t="e">
        <f>Sheet3!33:33-"6Du!/5"</f>
        <v>#VALUE!</v>
      </c>
      <c r="HM3" t="e">
        <f>Sheet3!34:34-"6Du!/6"</f>
        <v>#VALUE!</v>
      </c>
      <c r="HN3" t="e">
        <f>Sheet3!35:35-"6Du!/7"</f>
        <v>#VALUE!</v>
      </c>
      <c r="HO3" t="e">
        <f>Sheet3!36:36-"6Du!/8"</f>
        <v>#VALUE!</v>
      </c>
      <c r="HP3" t="e">
        <f>Sheet3!37:37-"6Du!/9"</f>
        <v>#VALUE!</v>
      </c>
      <c r="HQ3" t="e">
        <f>Sheet3!38:38-"6Du!/:"</f>
        <v>#VALUE!</v>
      </c>
      <c r="HR3" t="e">
        <f>Sheet3!39:39-"6Du!/;"</f>
        <v>#VALUE!</v>
      </c>
      <c r="HS3" t="e">
        <f>Sheet3!40:40-"6Du!/&lt;"</f>
        <v>#VALUE!</v>
      </c>
      <c r="HT3" t="e">
        <f>Sheet3!41:41-"6Du!/="</f>
        <v>#VALUE!</v>
      </c>
      <c r="HU3" t="e">
        <f>Sheet3!42:42-"6Du!/&gt;"</f>
        <v>#VALUE!</v>
      </c>
      <c r="HV3" t="e">
        <f>Sheet3!43:43-"6Du!/?"</f>
        <v>#VALUE!</v>
      </c>
      <c r="HW3" t="e">
        <f>Sheet3!44:44-"6Du!/@"</f>
        <v>#VALUE!</v>
      </c>
      <c r="HX3" t="e">
        <f>Sheet3!45:45-"6Du!/A"</f>
        <v>#VALUE!</v>
      </c>
      <c r="HY3" t="e">
        <f>Sheet3!46:46-"6Du!/B"</f>
        <v>#VALUE!</v>
      </c>
      <c r="HZ3" t="e">
        <f>Sheet3!47:47-"6Du!/C"</f>
        <v>#VALUE!</v>
      </c>
      <c r="IA3" t="e">
        <f>Sheet3!48:48-"6Du!/D"</f>
        <v>#VALUE!</v>
      </c>
      <c r="IB3" t="e">
        <f>Sheet3!49:49-"6Du!/E"</f>
        <v>#VALUE!</v>
      </c>
      <c r="IC3" t="e">
        <f>Sheet3!50:50-"6Du!/F"</f>
        <v>#VALUE!</v>
      </c>
      <c r="ID3" t="e">
        <f>Sheet3!51:51-"6Du!/G"</f>
        <v>#VALUE!</v>
      </c>
      <c r="IE3" t="e">
        <f>Sheet3!52:52-"6Du!/H"</f>
        <v>#VALUE!</v>
      </c>
      <c r="IF3" t="e">
        <f>Sheet3!53:53-"6Du!/I"</f>
        <v>#VALUE!</v>
      </c>
      <c r="IG3" t="e">
        <f>Sheet3!54:54-"6Du!/J"</f>
        <v>#VALUE!</v>
      </c>
      <c r="IH3" t="e">
        <f>Sheet3!55:55-"6Du!/K"</f>
        <v>#VALUE!</v>
      </c>
      <c r="II3" t="e">
        <f>Sheet3!56:56-"6Du!/L"</f>
        <v>#VALUE!</v>
      </c>
      <c r="IJ3" t="e">
        <f>Sheet3!57:57-"6Du!/M"</f>
        <v>#VALUE!</v>
      </c>
      <c r="IK3" t="e">
        <f>Sheet3!58:58-"6Du!/N"</f>
        <v>#VALUE!</v>
      </c>
      <c r="IL3" t="e">
        <f>Sheet3!59:59-"6Du!/O"</f>
        <v>#VALUE!</v>
      </c>
      <c r="IM3" t="e">
        <f>Sheet3!60:60-"6Du!/P"</f>
        <v>#VALUE!</v>
      </c>
      <c r="IN3" t="e">
        <f>Sheet3!61:61-"6Du!/Q"</f>
        <v>#VALUE!</v>
      </c>
      <c r="IO3" t="e">
        <f>Sheet3!62:62-"6Du!/R"</f>
        <v>#VALUE!</v>
      </c>
      <c r="IP3" t="e">
        <f>Sheet3!63:63-"6Du!/S"</f>
        <v>#VALUE!</v>
      </c>
      <c r="IQ3" t="e">
        <f>Sheet3!64:64-"6Du!/T"</f>
        <v>#VALUE!</v>
      </c>
      <c r="IR3" t="e">
        <f>Sheet3!65:65-"6Du!/U"</f>
        <v>#VALUE!</v>
      </c>
      <c r="IS3" t="e">
        <f>Sheet3!66:66-"6Du!/V"</f>
        <v>#VALUE!</v>
      </c>
      <c r="IT3" t="e">
        <f>Sheet3!67:67-"6Du!/W"</f>
        <v>#VALUE!</v>
      </c>
      <c r="IU3" t="e">
        <f>Sheet3!68:68-"6Du!/X"</f>
        <v>#VALUE!</v>
      </c>
      <c r="IV3" t="e">
        <f>Sheet3!69:69-"6Du!/Y"</f>
        <v>#VALUE!</v>
      </c>
    </row>
    <row r="4" spans="1:256">
      <c r="A4" t="s">
        <v>52</v>
      </c>
      <c r="F4" t="e">
        <f>Sheet3!70:70-"6Du!/Z"</f>
        <v>#VALUE!</v>
      </c>
      <c r="G4" t="e">
        <f>Sheet3!71:71-"6Du!/["</f>
        <v>#VALUE!</v>
      </c>
      <c r="H4" t="e">
        <f>Sheet3!72:72-"6Du!/\"</f>
        <v>#VALUE!</v>
      </c>
      <c r="I4" t="e">
        <f>Sheet3!73:73-"6Du!/]"</f>
        <v>#VALUE!</v>
      </c>
      <c r="J4" t="e">
        <f>Sheet3!74:74-"6Du!/^"</f>
        <v>#VALUE!</v>
      </c>
      <c r="K4" t="e">
        <f>Sheet3!75:75-"6Du!/_"</f>
        <v>#VALUE!</v>
      </c>
      <c r="L4" t="e">
        <f>Sheet3!76:76-"6Du!/`"</f>
        <v>#VALUE!</v>
      </c>
      <c r="M4" t="e">
        <f>Sheet3!77:77-"6Du!/a"</f>
        <v>#VALUE!</v>
      </c>
      <c r="N4" t="e">
        <f>Sheet3!78:78-"6Du!/b"</f>
        <v>#VALUE!</v>
      </c>
      <c r="O4" t="e">
        <f>Sheet3!79:79-"6Du!/c"</f>
        <v>#VALUE!</v>
      </c>
      <c r="P4" t="e">
        <f>Sheet3!80:80-"6Du!/d"</f>
        <v>#VALUE!</v>
      </c>
      <c r="Q4" t="e">
        <f>Sheet3!81:81-"6Du!/e"</f>
        <v>#VALUE!</v>
      </c>
      <c r="R4" t="e">
        <f>Sheet3!82:82-"6Du!/f"</f>
        <v>#VALUE!</v>
      </c>
      <c r="S4" t="e">
        <f>Sheet3!83:83-"6Du!/g"</f>
        <v>#VALUE!</v>
      </c>
      <c r="T4" t="e">
        <f>Sheet3!84:84-"6Du!/h"</f>
        <v>#VALUE!</v>
      </c>
      <c r="U4" t="e">
        <f>Sheet3!85:85-"6Du!/i"</f>
        <v>#VALUE!</v>
      </c>
      <c r="V4" t="e">
        <f>Sheet3!86:86-"6Du!/j"</f>
        <v>#VALUE!</v>
      </c>
      <c r="W4" t="e">
        <f>Sheet3!87:87-"6Du!/k"</f>
        <v>#VALUE!</v>
      </c>
      <c r="X4" t="e">
        <f>Sheet3!88:88-"6Du!/l"</f>
        <v>#VALUE!</v>
      </c>
      <c r="Y4" t="e">
        <f>Sheet3!89:89-"6Du!/m"</f>
        <v>#VALUE!</v>
      </c>
      <c r="Z4" t="e">
        <f>Sheet3!90:90-"6Du!/n"</f>
        <v>#VALUE!</v>
      </c>
      <c r="AA4" t="e">
        <f>Sheet3!91:91-"6Du!/o"</f>
        <v>#VALUE!</v>
      </c>
      <c r="AB4" t="e">
        <f>Sheet3!92:92-"6Du!/p"</f>
        <v>#VALUE!</v>
      </c>
      <c r="AC4" t="e">
        <f>Sheet3!93:93-"6Du!/q"</f>
        <v>#VALUE!</v>
      </c>
      <c r="AD4" t="e">
        <f>Sheet3!94:94-"6Du!/r"</f>
        <v>#VALUE!</v>
      </c>
      <c r="AE4" t="e">
        <f>Sheet3!95:95-"6Du!/s"</f>
        <v>#VALUE!</v>
      </c>
      <c r="AF4" t="e">
        <f>Sheet3!96:96-"6Du!/t"</f>
        <v>#VALUE!</v>
      </c>
      <c r="AG4" t="e">
        <f>Sheet3!97:97-"6Du!/u"</f>
        <v>#VALUE!</v>
      </c>
      <c r="AH4" t="e">
        <f>Sheet3!98:98-"6Du!/v"</f>
        <v>#VALUE!</v>
      </c>
      <c r="AI4" t="e">
        <f>Sheet3!99:99-"6Du!/w"</f>
        <v>#VALUE!</v>
      </c>
      <c r="AJ4" t="e">
        <f>Sheet3!100:100-"6Du!/x"</f>
        <v>#VALUE!</v>
      </c>
      <c r="AK4" t="e">
        <f>Sheet3!101:101-"6Du!/y"</f>
        <v>#VALUE!</v>
      </c>
      <c r="AL4" t="e">
        <f>Sheet3!102:102-"6Du!/z"</f>
        <v>#VALUE!</v>
      </c>
      <c r="AM4" t="e">
        <f>Sheet3!103:103-"6Du!/{"</f>
        <v>#VALUE!</v>
      </c>
      <c r="AN4" t="e">
        <f>Sheet3!104:104-"6Du!/|"</f>
        <v>#VALUE!</v>
      </c>
      <c r="AO4" t="e">
        <f>Sheet3!105:105-"6Du!/}"</f>
        <v>#VALUE!</v>
      </c>
      <c r="AP4" t="e">
        <f>Sheet3!106:106-"6Du!/~"</f>
        <v>#VALUE!</v>
      </c>
      <c r="AQ4" t="e">
        <f>Sheet3!107:107-"6Du!0#"</f>
        <v>#VALUE!</v>
      </c>
      <c r="AR4" t="e">
        <f>Sheet3!108:108-"6Du!0$"</f>
        <v>#VALUE!</v>
      </c>
      <c r="AS4" t="e">
        <f>Sheet3!109:109-"6Du!0%"</f>
        <v>#VALUE!</v>
      </c>
      <c r="AT4" t="e">
        <f>Sheet3!110:110-"6Du!0&amp;"</f>
        <v>#VALUE!</v>
      </c>
      <c r="AU4" t="e">
        <f>Sheet3!111:111-"6Du!0'"</f>
        <v>#VALUE!</v>
      </c>
      <c r="AV4" t="e">
        <f>Sheet3!112:112-"6Du!0("</f>
        <v>#VALUE!</v>
      </c>
      <c r="AW4" t="e">
        <f>Sheet3!113:113-"6Du!0)"</f>
        <v>#VALUE!</v>
      </c>
      <c r="AX4" t="e">
        <f>Sheet3!114:114-"6Du!0."</f>
        <v>#VALUE!</v>
      </c>
      <c r="AY4" t="e">
        <f>Sheet3!115:115-"6Du!0/"</f>
        <v>#VALUE!</v>
      </c>
      <c r="AZ4" t="e">
        <f>Sheet3!116:116-"6Du!00"</f>
        <v>#VALUE!</v>
      </c>
      <c r="BA4" t="e">
        <f>Sheet3!117:117-"6Du!01"</f>
        <v>#VALUE!</v>
      </c>
      <c r="BB4" t="e">
        <f>Sheet3!118:118-"6Du!02"</f>
        <v>#VALUE!</v>
      </c>
      <c r="BC4" t="e">
        <f>Sheet3!119:119-"6Du!03"</f>
        <v>#VALUE!</v>
      </c>
      <c r="BD4" t="e">
        <f>Sheet3!120:120-"6Du!04"</f>
        <v>#VALUE!</v>
      </c>
      <c r="BE4" t="e">
        <f>Sheet3!121:121-"6Du!05"</f>
        <v>#VALUE!</v>
      </c>
      <c r="BF4" t="e">
        <f>Sheet3!122:122-"6Du!06"</f>
        <v>#VALUE!</v>
      </c>
      <c r="BG4" t="e">
        <f>Sheet3!123:123-"6Du!07"</f>
        <v>#VALUE!</v>
      </c>
      <c r="BH4" t="e">
        <f>Sheet3!124:124-"6Du!08"</f>
        <v>#VALUE!</v>
      </c>
      <c r="BI4" t="e">
        <f>Sheet3!125:125-"6Du!09"</f>
        <v>#VALUE!</v>
      </c>
      <c r="BJ4" t="e">
        <f>Sheet3!126:126-"6Du!0:"</f>
        <v>#VALUE!</v>
      </c>
      <c r="BK4" t="e">
        <f>Sheet3!127:127-"6Du!0;"</f>
        <v>#VALUE!</v>
      </c>
      <c r="BL4" t="e">
        <f>Sheet3!128:128-"6Du!0&lt;"</f>
        <v>#VALUE!</v>
      </c>
      <c r="BM4" t="e">
        <f>Sheet3!129:129-"6Du!0="</f>
        <v>#VALUE!</v>
      </c>
      <c r="BN4" t="e">
        <f>Sheet3!130:130-"6Du!0&gt;"</f>
        <v>#VALUE!</v>
      </c>
      <c r="BO4" t="e">
        <f>Sheet3!131:131-"6Du!0?"</f>
        <v>#VALUE!</v>
      </c>
      <c r="BP4" t="e">
        <f>Sheet3!132:132-"6Du!0@"</f>
        <v>#VALUE!</v>
      </c>
      <c r="BQ4" t="e">
        <f>Sheet3!133:133-"6Du!0A"</f>
        <v>#VALUE!</v>
      </c>
      <c r="BR4" t="e">
        <f>Sheet3!134:134-"6Du!0B"</f>
        <v>#VALUE!</v>
      </c>
      <c r="BS4" t="e">
        <f>Sheet3!135:135-"6Du!0C"</f>
        <v>#VALUE!</v>
      </c>
      <c r="BT4" t="e">
        <f>Sheet3!136:136-"6Du!0D"</f>
        <v>#VALUE!</v>
      </c>
      <c r="BU4" t="e">
        <f>Sheet3!137:137-"6Du!0E"</f>
        <v>#VALUE!</v>
      </c>
      <c r="BV4" t="e">
        <f>Sheet3!138:138-"6Du!0F"</f>
        <v>#VALUE!</v>
      </c>
      <c r="BW4" t="e">
        <f>Sheet3!139:139-"6Du!0G"</f>
        <v>#VALUE!</v>
      </c>
      <c r="BX4" t="e">
        <f>Sheet3!140:140-"6Du!0H"</f>
        <v>#VALUE!</v>
      </c>
      <c r="BY4" t="e">
        <f>Sheet3!141:141-"6Du!0I"</f>
        <v>#VALUE!</v>
      </c>
      <c r="BZ4" t="e">
        <f>Sheet3!142:142-"6Du!0J"</f>
        <v>#VALUE!</v>
      </c>
      <c r="CA4" t="e">
        <f>Sheet3!143:143-"6Du!0K"</f>
        <v>#VALUE!</v>
      </c>
      <c r="CB4" t="e">
        <f>Sheet3!144:144-"6Du!0L"</f>
        <v>#VALUE!</v>
      </c>
      <c r="CC4" t="e">
        <f>Sheet3!145:145-"6Du!0M"</f>
        <v>#VALUE!</v>
      </c>
      <c r="CD4" t="e">
        <f>Sheet3!146:146-"6Du!0N"</f>
        <v>#VALUE!</v>
      </c>
      <c r="CE4" t="e">
        <f>Sheet3!147:147-"6Du!0O"</f>
        <v>#VALUE!</v>
      </c>
      <c r="CF4" t="e">
        <f>Sheet3!148:148-"6Du!0P"</f>
        <v>#VALUE!</v>
      </c>
      <c r="CG4" t="e">
        <f>Sheet3!149:149-"6Du!0Q"</f>
        <v>#VALUE!</v>
      </c>
      <c r="CH4" t="e">
        <f>Sheet3!150:150-"6Du!0R"</f>
        <v>#VALUE!</v>
      </c>
      <c r="CI4" t="e">
        <f>Sheet3!151:151-"6Du!0S"</f>
        <v>#VALUE!</v>
      </c>
      <c r="CJ4" t="e">
        <f>Sheet3!152:152-"6Du!0T"</f>
        <v>#VALUE!</v>
      </c>
      <c r="CK4" t="e">
        <f>Sheet3!153:153-"6Du!0U"</f>
        <v>#VALUE!</v>
      </c>
      <c r="CL4" t="e">
        <f>Sheet3!154:154-"6Du!0V"</f>
        <v>#VALUE!</v>
      </c>
      <c r="CM4" t="e">
        <f>Sheet3!155:155-"6Du!0W"</f>
        <v>#VALUE!</v>
      </c>
      <c r="CN4" t="e">
        <f>Sheet3!156:156-"6Du!0X"</f>
        <v>#VALUE!</v>
      </c>
      <c r="CO4" t="e">
        <f>Sheet3!157:157-"6Du!0Y"</f>
        <v>#VALUE!</v>
      </c>
      <c r="CP4" t="e">
        <f>Sheet3!158:158-"6Du!0Z"</f>
        <v>#VALUE!</v>
      </c>
      <c r="CQ4" t="e">
        <f>Sheet3!159:159-"6Du!0["</f>
        <v>#VALUE!</v>
      </c>
      <c r="CR4" t="e">
        <f>Sheet3!160:160-"6Du!0\"</f>
        <v>#VALUE!</v>
      </c>
      <c r="CS4" t="e">
        <f>Sheet3!161:161-"6Du!0]"</f>
        <v>#VALUE!</v>
      </c>
      <c r="CT4" t="e">
        <f>Sheet3!162:162-"6Du!0^"</f>
        <v>#VALUE!</v>
      </c>
      <c r="CU4" t="e">
        <f>Sheet3!163:163-"6Du!0_"</f>
        <v>#VALUE!</v>
      </c>
      <c r="CV4" t="e">
        <f>Sheet3!164:164-"6Du!0`"</f>
        <v>#VALUE!</v>
      </c>
      <c r="CW4" t="e">
        <f>Sheet3!165:165-"6Du!0a"</f>
        <v>#VALUE!</v>
      </c>
      <c r="CX4" t="e">
        <f>Sheet3!166:166-"6Du!0b"</f>
        <v>#VALUE!</v>
      </c>
      <c r="CY4" t="e">
        <f>Sheet3!167:167-"6Du!0c"</f>
        <v>#VALUE!</v>
      </c>
      <c r="CZ4" t="e">
        <f>Sheet3!168:168-"6Du!0d"</f>
        <v>#VALUE!</v>
      </c>
      <c r="DA4" t="e">
        <f>Sheet3!169:169-"6Du!0e"</f>
        <v>#VALUE!</v>
      </c>
      <c r="DB4" t="e">
        <f>Sheet3!170:170-"6Du!0f"</f>
        <v>#VALUE!</v>
      </c>
      <c r="DC4" t="e">
        <f>Sheet3!171:171-"6Du!0g"</f>
        <v>#VALUE!</v>
      </c>
      <c r="DD4" t="e">
        <f>Sheet3!172:172-"6Du!0h"</f>
        <v>#VALUE!</v>
      </c>
      <c r="DE4" t="e">
        <f>Sheet3!173:173-"6Du!0i"</f>
        <v>#VALUE!</v>
      </c>
      <c r="DF4" t="e">
        <f>Sheet3!174:174-"6Du!0j"</f>
        <v>#VALUE!</v>
      </c>
      <c r="DG4" t="e">
        <f>Sheet3!175:175-"6Du!0k"</f>
        <v>#VALUE!</v>
      </c>
      <c r="DH4" t="e">
        <f>Sheet3!176:176-"6Du!0l"</f>
        <v>#VALUE!</v>
      </c>
      <c r="DI4" t="e">
        <f>Sheet3!177:177-"6Du!0m"</f>
        <v>#VALUE!</v>
      </c>
      <c r="DJ4" t="e">
        <f>Sheet3!178:178-"6Du!0n"</f>
        <v>#VALUE!</v>
      </c>
      <c r="DK4" t="e">
        <f>Sheet3!179:179-"6Du!0o"</f>
        <v>#VALUE!</v>
      </c>
      <c r="DL4" t="e">
        <f>Sheet3!180:180-"6Du!0p"</f>
        <v>#VALUE!</v>
      </c>
      <c r="DM4" t="e">
        <f>Sheet3!181:181-"6Du!0q"</f>
        <v>#VALUE!</v>
      </c>
      <c r="DN4" t="e">
        <f>Sheet3!182:182-"6Du!0r"</f>
        <v>#VALUE!</v>
      </c>
      <c r="DO4" t="e">
        <f>Sheet3!183:183-"6Du!0s"</f>
        <v>#VALUE!</v>
      </c>
      <c r="DP4" t="e">
        <f>Sheet3!184:184-"6Du!0t"</f>
        <v>#VALUE!</v>
      </c>
      <c r="DQ4" t="e">
        <f>Sheet3!185:185-"6Du!0u"</f>
        <v>#VALUE!</v>
      </c>
      <c r="DR4" t="e">
        <f>Sheet3!186:186-"6Du!0v"</f>
        <v>#VALUE!</v>
      </c>
      <c r="DS4" t="e">
        <f>Sheet3!187:187-"6Du!0w"</f>
        <v>#VALUE!</v>
      </c>
      <c r="DT4" t="e">
        <f>Sheet3!188:188-"6Du!0x"</f>
        <v>#VALUE!</v>
      </c>
      <c r="DU4" t="e">
        <f>Sheet3!189:189-"6Du!0y"</f>
        <v>#VALUE!</v>
      </c>
      <c r="DV4" t="e">
        <f>Sheet3!190:190-"6Du!0z"</f>
        <v>#VALUE!</v>
      </c>
      <c r="DW4" t="e">
        <f>Sheet3!191:191-"6Du!0{"</f>
        <v>#VALUE!</v>
      </c>
      <c r="DX4" t="e">
        <f>Sheet3!192:192-"6Du!0|"</f>
        <v>#VALUE!</v>
      </c>
      <c r="DY4" t="e">
        <f>Sheet3!193:193-"6Du!0}"</f>
        <v>#VALUE!</v>
      </c>
      <c r="DZ4" t="e">
        <f>Sheet3!194:194-"6Du!0~"</f>
        <v>#VALUE!</v>
      </c>
      <c r="EA4" t="e">
        <f>Sheet3!195:195-"6Du!1#"</f>
        <v>#VALUE!</v>
      </c>
      <c r="EB4" t="e">
        <f>Sheet3!196:196-"6Du!1$"</f>
        <v>#VALUE!</v>
      </c>
      <c r="EC4" t="e">
        <f>Sheet3!197:197-"6Du!1%"</f>
        <v>#VALUE!</v>
      </c>
      <c r="ED4" t="e">
        <f>Sheet3!198:198-"6Du!1&amp;"</f>
        <v>#VALUE!</v>
      </c>
      <c r="EE4" t="e">
        <f>Sheet3!199:199-"6Du!1'"</f>
        <v>#VALUE!</v>
      </c>
      <c r="EF4" t="e">
        <f>Sheet3!200:200-"6Du!1("</f>
        <v>#VALUE!</v>
      </c>
      <c r="EG4" t="e">
        <f>Sheet3!201:201-"6Du!1)"</f>
        <v>#VALUE!</v>
      </c>
      <c r="EH4" t="e">
        <f>Sheet1!E:E*"2s$!%"</f>
        <v>#VALUE!</v>
      </c>
      <c r="EI4" t="e">
        <f>Sheet1!17:17-"2s$!&amp;"</f>
        <v>#VALUE!</v>
      </c>
      <c r="EJ4" t="e">
        <f>Sheet1!E1+"2s$!'"</f>
        <v>#VALUE!</v>
      </c>
      <c r="EK4" t="e">
        <f>Sheet1!E2+"2s$!("</f>
        <v>#VALUE!</v>
      </c>
      <c r="EL4" t="e">
        <f>Sheet1!E3+"2s$!)"</f>
        <v>#VALUE!</v>
      </c>
      <c r="EM4" t="e">
        <f>Sheet1!E4+"2s$!."</f>
        <v>#VALUE!</v>
      </c>
      <c r="EN4" t="e">
        <f>Sheet1!E5+"2s$!/"</f>
        <v>#VALUE!</v>
      </c>
      <c r="EO4" t="e">
        <f>Sheet1!E6+"2s$!0"</f>
        <v>#VALUE!</v>
      </c>
      <c r="EP4" t="e">
        <f>Sheet1!E7+"2s$!1"</f>
        <v>#VALUE!</v>
      </c>
      <c r="EQ4" t="e">
        <f>Sheet1!E8+"2s$!2"</f>
        <v>#VALUE!</v>
      </c>
      <c r="ER4" t="e">
        <f>Sheet1!E9+"2s$!3"</f>
        <v>#VALUE!</v>
      </c>
      <c r="ES4" t="e">
        <f>Sheet1!E10+"2s$!4"</f>
        <v>#VALUE!</v>
      </c>
      <c r="ET4" t="e">
        <f>Sheet1!E11+"2s$!5"</f>
        <v>#VALUE!</v>
      </c>
      <c r="EU4" t="e">
        <f>Sheet1!E12+"2s$!6"</f>
        <v>#VALUE!</v>
      </c>
      <c r="EV4" t="e">
        <f>Sheet1!E13+"2s$!7"</f>
        <v>#VALUE!</v>
      </c>
      <c r="EW4" t="e">
        <f>Sheet1!E14+"2s$!8"</f>
        <v>#VALUE!</v>
      </c>
      <c r="EX4" t="e">
        <f>Sheet1!E15+"2s$!9"</f>
        <v>#VALUE!</v>
      </c>
      <c r="EY4" t="e">
        <f>Sheet1!E16+"2s$!:"</f>
        <v>#VALUE!</v>
      </c>
      <c r="EZ4" t="e">
        <f>Sheet1!A17+"2s$!;"</f>
        <v>#VALUE!</v>
      </c>
      <c r="FA4" t="e">
        <f>Sheet1!B17+"2s$!&lt;"</f>
        <v>#VALUE!</v>
      </c>
      <c r="FB4" t="e">
        <f>Sheet1!C17+"2s$!="</f>
        <v>#VALUE!</v>
      </c>
      <c r="FC4" t="e">
        <f>Sheet1!D17+"2s$!&gt;"</f>
        <v>#VALUE!</v>
      </c>
      <c r="FD4" t="e">
        <f>Sheet1!E17+"2s$!?"</f>
        <v>#VALUE!</v>
      </c>
      <c r="FE4" t="e">
        <f>Sheet1!F17+"2s$!@"</f>
        <v>#VALUE!</v>
      </c>
      <c r="FF4" t="e">
        <f>Sheet1!E18+"2s$!A"</f>
        <v>#VALUE!</v>
      </c>
      <c r="FG4" t="e">
        <f>Sheet1!E21+"2s$!B"</f>
        <v>#VALUE!</v>
      </c>
      <c r="FH4" t="e">
        <f>Sheet1!E22+"2s$!C"</f>
        <v>#VALUE!</v>
      </c>
    </row>
    <row r="5" spans="1:256">
      <c r="A5" t="s">
        <v>53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AFG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Yuenger, Alicia</dc:creator>
  <cp:lastModifiedBy>Jim Kohl</cp:lastModifiedBy>
  <cp:lastPrinted>2016-02-05T21:21:02Z</cp:lastPrinted>
  <dcterms:created xsi:type="dcterms:W3CDTF">2015-03-02T20:16:27Z</dcterms:created>
  <dcterms:modified xsi:type="dcterms:W3CDTF">2016-04-22T17:04:31Z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ffisync_ServerID">
    <vt:lpwstr>43056409-d039-48e2-bfb8-35bac4c86862</vt:lpwstr>
  </property>
  <property fmtid="{D5CDD505-2E9C-101B-9397-08002B2CF9AE}" pid="3" name="Offisync_UniqueId">
    <vt:lpwstr>20542</vt:lpwstr>
  </property>
  <property fmtid="{D5CDD505-2E9C-101B-9397-08002B2CF9AE}" pid="4" name="Jive_VersionGuid">
    <vt:lpwstr>ff9cf9ed-c433-4e1f-9942-fd0e03bcd7b9</vt:lpwstr>
  </property>
  <property fmtid="{D5CDD505-2E9C-101B-9397-08002B2CF9AE}" pid="5" name="Offisync_ProviderInitializationData">
    <vt:lpwstr>https://gaig.jiveon.com</vt:lpwstr>
  </property>
  <property fmtid="{D5CDD505-2E9C-101B-9397-08002B2CF9AE}" pid="6" name="Jive_LatestUserAccountName">
    <vt:lpwstr>jkohl2</vt:lpwstr>
  </property>
  <property fmtid="{D5CDD505-2E9C-101B-9397-08002B2CF9AE}" pid="7" name="Offisync_UpdateToken">
    <vt:lpwstr>13</vt:lpwstr>
  </property>
  <property fmtid="{D5CDD505-2E9C-101B-9397-08002B2CF9AE}" pid="8" name="Jive_ModifiedButNotPublished">
    <vt:lpwstr/>
  </property>
  <property fmtid="{D5CDD505-2E9C-101B-9397-08002B2CF9AE}" pid="9" name="Jive_PrevVersionNumber">
    <vt:lpwstr/>
  </property>
  <property fmtid="{D5CDD505-2E9C-101B-9397-08002B2CF9AE}" pid="10" name="Jive_VersionGuid_v2.5">
    <vt:lpwstr/>
  </property>
  <property fmtid="{D5CDD505-2E9C-101B-9397-08002B2CF9AE}" pid="11" name="Jive_LatestFileFullName">
    <vt:lpwstr/>
  </property>
</Properties>
</file>