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<sst xmlns="http://schemas.openxmlformats.org/spreadsheetml/2006/main" count="103" uniqueCount="103">
  <si>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Game 1: 3 blue, 7 green, 10 red; 4 green, 4 red; 1 green, 7 blue, 5 red; 8 blue, 10 red; 7 blue, 19 red, 1 green</t>
  </si>
  <si>
    <t>blue</t>
  </si>
  <si>
    <t>Game 2: 6 red, 10 green; 11 green, 4 red; 16 green, 2 blue; 7 green, 5 blue, 4 red; 17 green, 1 red, 1 blue</t>
  </si>
  <si>
    <t>red</t>
  </si>
  <si>
    <t>Game 3: 5 red, 9 blue, 1 green; 5 red; 11 red, 2 green, 8 blue; 2 green, 6 blue</t>
  </si>
  <si>
    <t>green</t>
  </si>
  <si>
    <t>Game 4: 2 red, 5 green; 2 blue, 3 red, 3 green; 3 red, 2 blue; 8 green, 2 red</t>
  </si>
  <si>
    <t>Game 5: 12 red, 13 blue; 13 blue, 2 green, 9 red; 9 blue, 1 red; 2 green, 12 blue; 1 green, 1 red, 11 blue</t>
  </si>
  <si>
    <t>Game 6: 4 blue, 11 red; 4 red; 1 green, 7 red; 1 green, 1 blue; 8 blue, 10 red; 1 green, 2 blue, 8 red</t>
  </si>
  <si>
    <t>Game 7: 7 blue, 15 red, 1 green; 5 green, 17 red, 7 blue; 5 blue, 1 green; 11 blue, 2 green, 17 red; 14 green, 9 red, 2 blue; 6 blue, 19 red</t>
  </si>
  <si>
    <t>Game 8: 13 green; 5 green; 3 blue, 9 green, 1 red; 4 red, 11 green, 4 blue</t>
  </si>
  <si>
    <t>Game 9: 4 green, 1 red, 1 blue; 4 green, 7 blue, 7 red; 9 blue, 4 red; 2 blue, 8 red, 5 green; 6 blue, 2 green; 5 red, 5 green, 10 blue</t>
  </si>
  <si>
    <t>Game 10: 1 green, 5 blue, 3 red; 4 green, 9 red, 3 blue; 11 red, 2 green, 5 blue; 3 green, 1 blue, 2 red; 6 red, 2 blue</t>
  </si>
  <si>
    <t>Game 11: 2 red, 6 green, 12 blue; 2 red, 9 blue, 1 green; 12 green, 3 blue</t>
  </si>
  <si>
    <t>Game 12: 1 red, 1 blue, 12 green; 6 green, 2 red, 1 blue; 6 red, 6 green, 1 blue; 3 green, 6 red</t>
  </si>
  <si>
    <t>Game 13: 5 red, 19 green, 3 blue; 6 red, 7 blue, 11 green; 8 blue, 6 red; 3 blue, 4 green, 4 red; 8 red, 15 green, 5 blue; 5 blue, 2 red, 10 green</t>
  </si>
  <si>
    <t>Game 14: 5 blue, 9 green; 4 green, 6 blue; 14 green, 1 red, 4 blue; 3 blue, 3 green; 2 green; 5 blue, 7 green, 1 red</t>
  </si>
  <si>
    <t>Game 15: 5 red, 8 blue; 9 blue, 3 red; 5 red, 1 green, 16 blue; 1 blue, 3 red, 2 green; 5 red, 2 green, 10 blue</t>
  </si>
  <si>
    <t>Game 16: 6 blue, 9 green, 10 red; 8 blue, 9 red, 14 green; 7 green, 1 blue, 1 red; 8 red, 5 green, 8 blue; 10 red, 5 blue, 14 green; 7 blue, 11 red, 3 green</t>
  </si>
  <si>
    <t>Game 17: 12 blue, 12 red, 6 green; 14 green, 17 blue, 4 red; 11 blue, 1 red, 13 green</t>
  </si>
  <si>
    <t>Game 18: 7 blue, 2 green, 4 red; 1 blue, 2 green, 4 red; 2 red, 17 blue</t>
  </si>
  <si>
    <t>Game 19: 3 red, 9 green; 8 red, 2 blue, 2 green; 3 blue, 15 green, 11 red; 18 green, 3 red, 1 blue</t>
  </si>
  <si>
    <t>Game 20: 5 green, 5 red, 16 blue; 8 blue, 6 green, 4 red; 10 red, 11 blue; 5 red, 5 blue, 5 green</t>
  </si>
  <si>
    <t>Game 21: 1 red, 3 blue, 14 green; 6 red, 6 blue, 17 green; 12 green, 17 blue, 3 red; 15 green, 1 red, 19 blue; 3 red, 18 blue, 4 green</t>
  </si>
  <si>
    <t>Game 22: 15 blue; 11 blue, 2 red, 1 green; 1 green, 7 red; 1 red, 18 blue, 1 green; 16 blue; 3 red, 6 blue</t>
  </si>
  <si>
    <t>Game 23: 11 blue, 6 green, 4 red; 9 green, 11 red, 8 blue; 5 green, 5 red, 2 blue; 11 green, 4 blue, 11 red; 3 green, 9 blue, 2 red</t>
  </si>
  <si>
    <t>Game 24: 7 green, 2 red; 8 red, 1 blue, 15 green; 3 red, 6 green, 6 blue</t>
  </si>
  <si>
    <t>Game 25: 9 blue, 9 green; 3 green, 7 blue, 1 red; 6 green, 1 red, 1 blue; 6 green, 1 red, 1 blue</t>
  </si>
  <si>
    <t>Game 26: 1 green, 15 blue, 1 red; 1 red, 12 blue, 1 green; 16 blue; 5 red, 11 green, 14 blue; 6 green, 4 red, 14 blue</t>
  </si>
  <si>
    <t>Game 27: 14 red, 9 green; 11 red, 5 green, 6 blue; 1 red, 6 blue, 9 green</t>
  </si>
  <si>
    <t>Game 28: 6 green, 1 blue, 9 red; 1 green, 9 red; 7 red; 11 red, 1 blue, 2 green; 8 red, 10 green; 6 green, 1 blue, 5 red</t>
  </si>
  <si>
    <t>Game 29: 1 red, 19 blue, 3 green; 9 blue, 1 red; 8 green, 17 blue; 11 blue, 4 green</t>
  </si>
  <si>
    <t>Game 30: 7 blue; 5 blue, 1 red, 1 green; 3 blue, 1 red</t>
  </si>
  <si>
    <t>Game 31: 9 red, 2 green, 1 blue; 5 red, 1 green, 3 blue; 2 green, 7 red; 2 green, 12 red</t>
  </si>
  <si>
    <t>Game 32: 1 red, 1 blue, 17 green; 14 blue, 10 green, 6 red; 12 green, 11 blue, 3 red</t>
  </si>
  <si>
    <t>Game 33: 2 red, 1 green, 3 blue; 7 blue, 4 green; 1 red, 3 green, 5 blue</t>
  </si>
  <si>
    <t>Game 34: 9 blue, 1 green, 9 red; 12 blue, 2 green, 12 red; 3 blue, 12 red; 2 green, 14 blue, 11 red; 10 red, 12 blue</t>
  </si>
  <si>
    <t>Game 35: 6 blue, 2 red; 5 blue; 6 green, 9 blue, 3 red; 3 green, 1 red, 2 blue</t>
  </si>
  <si>
    <t>Game 36: 9 blue, 4 green, 6 red; 2 red, 4 green; 7 red, 3 green; 6 green, 2 blue; 3 red, 4 blue, 3 green; 3 green, 4 red, 16 blue</t>
  </si>
  <si>
    <t>Game 37: 2 green, 8 red, 4 blue; 3 red, 4 blue, 2 green; 5 blue, 3 green; 9 blue, 15 green; 5 red, 11 green, 7 blue</t>
  </si>
  <si>
    <t>Game 38: 12 red, 1 blue; 10 red, 3 green, 2 blue; 7 blue, 3 green, 8 red; 14 red, 2 green</t>
  </si>
  <si>
    <t>Game 39: 16 green, 2 red, 17 blue; 6 red, 4 green, 13 blue; 7 blue, 1 green, 4 red; 2 green, 3 blue; 12 green, 6 red, 17 blue; 5 red, 2 blue, 6 green</t>
  </si>
  <si>
    <t>Game 40: 3 green, 4 blue, 2 red; 2 green, 3 red; 6 blue, 2 red, 6 green; 5 green; 3 blue, 1 red, 5 green</t>
  </si>
  <si>
    <t>Game 41: 13 green, 11 red; 3 green, 2 red, 1 blue; 1 blue, 3 green, 9 red; 12 red, 11 green; 9 red, 1 green; 9 green, 4 red</t>
  </si>
  <si>
    <t>Game 42: 4 green, 2 blue; 6 blue, 10 green; 13 blue, 3 red, 6 green; 11 blue, 17 green; 8 blue, 5 red</t>
  </si>
  <si>
    <t>Game 43: 10 green, 2 blue, 10 red; 3 red, 3 blue, 5 green; 10 green, 11 red, 4 blue; 5 green; 7 green, 13 red, 2 blue</t>
  </si>
  <si>
    <t>Game 44: 4 red, 1 blue, 5 green; 1 blue, 8 red, 3 green; 11 red, 1 green, 1 blue; 2 green, 12 red, 1 blue; 1 blue, 12 red; 14 red, 3 green</t>
  </si>
  <si>
    <t>Game 45: 4 green, 5 red, 7 blue; 10 red, 8 green, 3 blue; 12 blue, 1 green, 13 red; 1 red, 3 blue, 7 green</t>
  </si>
  <si>
    <t>Game 46: 5 blue, 13 red; 15 red, 3 green, 17 blue; 8 red, 2 green, 1 blue; 1 green, 7 red, 16 blue; 4 blue, 10 red</t>
  </si>
  <si>
    <t>Game 47: 2 red, 3 green; 2 blue, 9 red, 15 green; 7 green, 4 red; 3 blue, 13 red, 9 green</t>
  </si>
  <si>
    <t>Game 48: 11 green, 4 red, 9 blue; 1 blue, 7 green; 4 blue, 4 red; 4 red, 4 blue, 2 green; 9 green, 2 blue, 2 red</t>
  </si>
  <si>
    <t>Game 49: 10 green, 6 blue; 2 blue, 5 green, 1 red; 5 green, 4 blue; 11 green, 3 red, 3 blue</t>
  </si>
  <si>
    <t>Game 50: 2 red, 15 green, 1 blue; 8 green, 7 blue; 4 blue, 8 green; 7 blue, 17 green; 5 blue, 6 green, 2 red; 16 green, 2 red, 1 blue</t>
  </si>
  <si>
    <t>Game 51: 3 green, 5 blue, 1 red; 11 red, 9 blue, 8 green; 3 red, 8 green, 7 blue; 1 red, 9 blue, 6 green; 4 green, 1 red, 3 blue; 8 green, 7 red</t>
  </si>
  <si>
    <t>Game 52: 1 green, 2 blue, 10 red; 8 green, 1 blue, 2 red; 7 red, 8 green</t>
  </si>
  <si>
    <t>Game 53: 2 red, 6 green; 1 green, 4 blue; 12 green, 19 blue; 11 blue, 1 green; 4 green, 20 blue; 7 blue, 9 green, 1 red</t>
  </si>
  <si>
    <t>Game 54: 2 blue, 2 green, 2 red; 13 red, 1 green, 6 blue; 9 blue, 1 green, 18 red; 11 red, 16 blue; 15 red, 3 green, 13 blue</t>
  </si>
  <si>
    <t>Game 55: 5 green, 5 blue, 9 red; 8 red, 11 blue, 7 green; 6 green, 2 red, 10 blue; 6 red, 6 blue, 9 green; 11 green, 14 blue, 4 red</t>
  </si>
  <si>
    <t>Game 56: 8 blue, 14 green; 3 red, 8 green, 3 blue; 14 green, 1 red, 13 blue; 8 green, 3 red; 8 blue, 11 green, 1 red; 8 blue, 10 green, 2 red</t>
  </si>
  <si>
    <t>Game 57: 7 blue, 7 red; 11 green, 5 blue, 2 red; 14 green, 8 blue; 5 blue, 2 red, 17 green; 12 green, 3 red; 7 red, 7 blue, 9 green</t>
  </si>
  <si>
    <t>Game 58: 3 blue, 4 red, 1 green; 2 green, 3 red; 1 red, 2 green, 4 blue; 4 green, 4 red, 2 blue</t>
  </si>
  <si>
    <t>Game 59: 6 red, 4 blue, 5 green; 6 blue, 6 red; 1 red; 8 blue, 1 red</t>
  </si>
  <si>
    <t>Game 60: 4 blue, 9 green, 11 red; 12 green, 3 red, 9 blue; 7 green, 1 blue; 14 green, 11 blue, 11 red</t>
  </si>
  <si>
    <t>Game 61: 12 green; 9 green, 9 red; 12 red, 18 blue, 8 green; 16 red, 10 blue, 3 green; 6 green, 15 red, 3 blue; 13 green</t>
  </si>
  <si>
    <t>Game 62: 2 green, 3 red, 12 blue; 12 blue, 12 green, 12 red; 1 red, 12 blue, 5 green; 7 red, 9 blue, 13 green; 1 blue, 3 red, 10 green; 2 blue, 8 red, 17 green</t>
  </si>
  <si>
    <t>Game 63: 10 green, 7 blue, 4 red; 3 blue, 6 green, 2 red; 4 green, 10 red, 6 blue; 16 blue, 5 red, 4 green</t>
  </si>
  <si>
    <t>Game 64: 11 red, 1 green, 6 blue; 12 red, 3 green; 6 green, 5 blue, 2 red; 4 green, 9 blue, 11 red; 5 blue, 8 green, 8 red; 9 green, 11 blue</t>
  </si>
  <si>
    <t>Game 65: 4 blue, 12 red; 1 green, 3 blue, 12 red; 1 green, 3 blue, 13 red; 2 red; 12 red</t>
  </si>
  <si>
    <t>Game 66: 4 red, 3 green, 3 blue; 2 blue, 4 red; 10 red, 6 blue, 3 green</t>
  </si>
  <si>
    <t>Game 67: 7 red, 2 blue, 5 green; 3 green, 5 red, 18 blue; 16 red, 5 green, 13 blue; 16 red, 5 blue, 2 green</t>
  </si>
  <si>
    <t>Game 68: 11 blue, 2 red; 1 green, 3 blue, 8 red; 16 red, 1 green, 17 blue; 4 red, 1 green, 11 blue; 3 red</t>
  </si>
  <si>
    <t>Game 69: 1 green, 9 red, 12 blue; 12 red; 11 blue; 1 green</t>
  </si>
  <si>
    <t>Game 70: 1 green, 18 blue, 16 red; 3 green, 15 red, 7 blue; 3 blue, 3 green, 10 red; 1 blue, 3 green, 10 red</t>
  </si>
  <si>
    <t>Game 71: 3 red, 12 blue, 8 green; 18 green, 12 blue, 5 red; 2 blue, 7 red; 11 blue, 9 green; 5 blue, 7 red, 19 green; 2 red, 1 blue, 13 green</t>
  </si>
  <si>
    <t>Game 72: 8 red, 6 blue, 3 green; 2 green, 13 blue, 15 red; 5 green, 8 blue, 2 red; 5 red, 12 blue, 3 green</t>
  </si>
  <si>
    <t>Game 73: 3 blue, 13 green; 7 red, 3 green; 10 red, 2 blue, 1 green</t>
  </si>
  <si>
    <t>Game 74: 3 red; 2 red, 1 blue, 7 green; 10 green, 3 blue, 1 red; 6 green, 1 blue; 11 green, 4 blue</t>
  </si>
  <si>
    <t>Game 75: 8 blue, 2 green, 4 red; 19 blue, 2 green; 1 red, 18 blue, 3 green; 3 red, 5 green, 18 blue</t>
  </si>
  <si>
    <t>Game 76: 3 green, 2 red, 2 blue; 3 blue, 6 green, 1 red; 1 green, 3 blue; 1 blue, 1 green</t>
  </si>
  <si>
    <t>Game 77: 4 green, 7 red, 13 blue; 18 blue; 4 blue, 9 red, 1 green; 2 green, 16 blue, 9 red</t>
  </si>
  <si>
    <t>Game 78: 2 green, 5 blue, 11 red; 2 blue, 3 red, 1 green; 4 green, 6 blue, 6 red</t>
  </si>
  <si>
    <t>Game 79: 9 blue, 1 green, 3 red; 1 green, 2 red, 4 blue; 5 red, 4 green, 10 blue; 1 red, 9 blue, 4 green</t>
  </si>
  <si>
    <t>Game 80: 8 red, 5 green, 7 blue; 15 red, 6 blue, 8 green; 8 blue, 14 red, 7 green; 3 blue, 2 green, 20 red; 10 red, 8 blue, 1 green; 7 green, 11 red, 9 blue</t>
  </si>
  <si>
    <t>Game 81: 7 red, 1 blue, 5 green; 5 green, 10 blue, 9 red; 8 blue, 2 green, 7 red</t>
  </si>
  <si>
    <t>Game 82: 1 green, 6 blue, 14 red; 7 blue, 2 green; 7 blue, 17 red, 3 green</t>
  </si>
  <si>
    <t>Game 83: 2 red, 19 blue, 2 green; 5 red, 5 blue, 2 green; 2 red, 4 blue, 1 green</t>
  </si>
  <si>
    <t>Game 84: 1 blue, 1 red, 12 green; 11 blue, 6 red, 13 green; 10 red, 8 blue, 8 green; 14 blue, 15 red; 19 blue, 10 green, 17 red; 11 red, 7 green</t>
  </si>
  <si>
    <t>Game 85: 16 blue, 12 red, 8 green; 13 red, 3 green; 1 red, 16 blue, 10 green</t>
  </si>
  <si>
    <t>Game 86: 5 green, 8 blue, 3 red; 8 green, 9 red, 13 blue; 4 green, 1 red, 12 blue; 13 red, 15 blue, 5 green</t>
  </si>
  <si>
    <t>Game 87: 1 green, 16 red; 10 red, 2 green, 2 blue; 16 red, 5 blue; 1 blue, 2 green</t>
  </si>
  <si>
    <t>Game 88: 3 blue, 1 green; 1 red, 2 green, 13 blue; 5 blue, 2 green, 1 red</t>
  </si>
  <si>
    <t>Game 89: 9 blue, 2 red, 1 green; 10 blue; 5 blue, 1 green</t>
  </si>
  <si>
    <t>Game 90: 8 red, 2 blue, 5 green; 2 red, 2 green, 2 blue; 1 blue, 8 green, 10 red; 11 green, 1 blue; 10 green, 4 red, 3 blue</t>
  </si>
  <si>
    <t>Game 91: 14 blue, 9 red; 5 green, 5 red, 11 blue; 7 green, 4 blue, 12 red; 8 red, 6 green, 10 blue</t>
  </si>
  <si>
    <t>Game 92: 2 green, 2 blue, 12 red; 2 green, 1 blue, 14 red; 14 red, 2 blue, 6 green; 11 red, 6 green, 2 blue; 11 green, 12 red, 2 blue</t>
  </si>
  <si>
    <t>Game 93: 4 green, 7 blue, 3 red; 1 green, 12 blue, 1 red; 8 blue, 7 green, 2 red; 3 red, 9 blue, 2 green</t>
  </si>
  <si>
    <t>Game 94: 13 green, 9 blue; 9 blue, 1 red, 8 green; 12 green, 1 red, 8 blue; 1 red, 9 green; 1 red, 5 blue, 14 green</t>
  </si>
  <si>
    <t>Game 95: 7 blue, 14 red; 9 blue, 17 red; 2 blue, 1 green, 4 red</t>
  </si>
  <si>
    <t>Game 96: 11 blue, 2 green, 3 red; 3 blue, 12 red, 3 green; 4 green, 11 red, 1 blue</t>
  </si>
  <si>
    <t>Game 97: 9 red, 5 green, 2 blue; 12 red, 1 blue, 11 green; 7 green, 4 red, 2 blue; 1 blue, 6 red, 10 green</t>
  </si>
  <si>
    <t>Game 98: 5 green, 5 red, 11 blue; 1 red, 10 blue, 7 green; 8 red, 1 blue, 7 green; 8 green, 11 red, 2 blue; 4 red, 5 blue, 2 green; 10 green, 5 red, 9 blue</t>
  </si>
  <si>
    <t>Game 99: 3 green, 7 red, 4 blue; 9 red, 13 blue, 2 green; 3 red, 2 green, 11 blue; 5 red, 6 blue, 3 green; 8 blue, 5 green, 6 red; 6 green, 13 red, 1 blue</t>
  </si>
  <si>
    <t>Game 100: 9 green, 7 blue; 1 green, 3 red, 4 blue; 15 red, 9 green; 3 blue, 6 red, 13 green; 2 red, 11 blue, 12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</si>
</sst>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IFERROR(__xludf.DUMMYFUNCTION("SPLIT(A1, "";:"")"),"Game 1")</f>
        <v>Game 1</v>
      </c>
      <c r="C1" s="2" t="str">
        <f>IFERROR(__xludf.DUMMYFUNCTION("""COMPUTED_VALUE""")," 3 blue, 7 green, 10 red")</f>
        <v> 3 blue, 7 green, 10 red</v>
      </c>
      <c r="D1" s="2" t="str">
        <f>IFERROR(__xludf.DUMMYFUNCTION("""COMPUTED_VALUE""")," 4 green, 4 red")</f>
        <v> 4 green, 4 red</v>
      </c>
      <c r="E1" s="2" t="str">
        <f>IFERROR(__xludf.DUMMYFUNCTION("""COMPUTED_VALUE""")," 1 green, 7 blue, 5 red")</f>
        <v> 1 green, 7 blue, 5 red</v>
      </c>
      <c r="F1" s="2" t="str">
        <f>IFERROR(__xludf.DUMMYFUNCTION("""COMPUTED_VALUE""")," 8 blue, 10 red")</f>
        <v> 8 blue, 10 red</v>
      </c>
      <c r="G1" s="2" t="str">
        <f>IFERROR(__xludf.DUMMYFUNCTION("""COMPUTED_VALUE""")," 7 blue, 19 red, 1 green")</f>
        <v> 7 blue, 19 red, 1 green</v>
      </c>
      <c r="I1" s="1" t="s">
        <v>1</v>
      </c>
      <c r="J1" s="2" t="str">
        <f>IFERROR(__xludf.DUMMYFUNCTION("REGEXEXTRACT(INDIRECT(ADDRESS(FLOOR((ROW()-1)/3+1),(COLUMN()-7))),""\d+\s""&amp;INDIRECT(""I""&amp;MOD(ROW(), 3)+1))"),"10 red")</f>
        <v>10 red</v>
      </c>
      <c r="K1" s="2" t="str">
        <f>IFERROR(__xludf.DUMMYFUNCTION("REGEXEXTRACT(INDIRECT(ADDRESS(FLOOR((ROW()-1)/3+1),(COLUMN()-7))),""\d+\s""&amp;INDIRECT(""I""&amp;MOD(ROW(), 3)+1))"),"4 red")</f>
        <v>4 red</v>
      </c>
      <c r="L1" s="2" t="str">
        <f>IFERROR(__xludf.DUMMYFUNCTION("REGEXEXTRACT(INDIRECT(ADDRESS(FLOOR((ROW()-1)/3+1),(COLUMN()-7))),""\d+\s""&amp;INDIRECT(""I""&amp;MOD(ROW(), 3)+1))"),"5 red")</f>
        <v>5 red</v>
      </c>
      <c r="M1" s="2" t="str">
        <f>IFERROR(__xludf.DUMMYFUNCTION("REGEXEXTRACT(INDIRECT(ADDRESS(FLOOR((ROW()-1)/3+1),(COLUMN()-7))),""\d+\s""&amp;INDIRECT(""I""&amp;MOD(ROW(), 3)+1))"),"10 red")</f>
        <v>10 red</v>
      </c>
      <c r="N1" s="2" t="str">
        <f>IFERROR(__xludf.DUMMYFUNCTION("REGEXEXTRACT(INDIRECT(ADDRESS(FLOOR((ROW()-1)/3+1),(COLUMN()-7))),""\d+\s""&amp;INDIRECT(""I""&amp;MOD(ROW(), 3)+1))"),"19 red")</f>
        <v>19 red</v>
      </c>
      <c r="O1" s="2" t="str">
        <f>IFERROR(__xludf.DUMMYFUNCTION("REGEXEXTRACT(INDIRECT(ADDRESS(FLOOR((ROW()-1)/3+1),(COLUMN()-7))),""\d+\s""&amp;INDIRECT(""I""&amp;MOD(ROW(), 3)+1))"),"#N/A")</f>
        <v>#N/A</v>
      </c>
      <c r="P1" s="2">
        <f>IFERROR(__xludf.DUMMYFUNCTION("IFERROR(VALUE(REGEXEXTRACT(J1, ""\d+"")),0)"),10.0)</f>
        <v>10</v>
      </c>
      <c r="Q1" s="2">
        <f>IFERROR(__xludf.DUMMYFUNCTION("IFERROR(VALUE(REGEXEXTRACT(K1, ""\d+"")),0)"),4.0)</f>
        <v>4</v>
      </c>
      <c r="R1" s="2">
        <f>IFERROR(__xludf.DUMMYFUNCTION("IFERROR(VALUE(REGEXEXTRACT(L1, ""\d+"")),0)"),5.0)</f>
        <v>5</v>
      </c>
      <c r="S1" s="2">
        <f>IFERROR(__xludf.DUMMYFUNCTION("IFERROR(VALUE(REGEXEXTRACT(M1, ""\d+"")),0)"),10.0)</f>
        <v>10</v>
      </c>
      <c r="T1" s="2">
        <f>IFERROR(__xludf.DUMMYFUNCTION("IFERROR(VALUE(REGEXEXTRACT(N1, ""\d+"")),0)"),19.0)</f>
        <v>19</v>
      </c>
      <c r="U1" s="2">
        <f>IFERROR(__xludf.DUMMYFUNCTION("IFERROR(VALUE(REGEXEXTRACT(O1, ""\d+"")),0)"),0.0)</f>
        <v>0</v>
      </c>
      <c r="V1" s="2">
        <f t="shared" ref="V1:V300" si="1">MAX(P1:U1)</f>
        <v>19</v>
      </c>
      <c r="W1" s="2">
        <f>IFERROR(__xludf.DUMMYFUNCTION("IF(V1 &lt;= INDIRECT(""AA""&amp;MOD(ROW(), 3) + 1), REGEXEXTRACT(INDIRECT(""B""&amp;FLOOR((ROW()-1)/3)+1), ""\d+""), 0)"),0.0)</f>
        <v>0</v>
      </c>
      <c r="X1" s="2">
        <f t="shared" ref="X1:X300" si="2">IF(AND(W1 = W2,W2 = W3), W1, 0)</f>
        <v>0</v>
      </c>
      <c r="Y1" s="2">
        <f>SUM(X:X)</f>
        <v>2162</v>
      </c>
      <c r="AA1" s="1">
        <v>14.0</v>
      </c>
      <c r="AC1" s="2">
        <f t="shared" ref="AC1:AC100" si="3">INDIRECT("V"&amp;3*ROW()-2)*INDIRECT("V"&amp;3*ROW()-1)*INDIRECT("V"&amp;3*ROW())</f>
        <v>1064</v>
      </c>
      <c r="AE1" s="2">
        <f>SUM(AC:AC)</f>
        <v>72513</v>
      </c>
    </row>
    <row r="2">
      <c r="A2" s="1" t="s">
        <v>2</v>
      </c>
      <c r="B2" s="2" t="str">
        <f>IFERROR(__xludf.DUMMYFUNCTION("SPLIT(A2, "";:"")"),"Game 2")</f>
        <v>Game 2</v>
      </c>
      <c r="C2" s="2" t="str">
        <f>IFERROR(__xludf.DUMMYFUNCTION("""COMPUTED_VALUE""")," 6 red, 10 green")</f>
        <v> 6 red, 10 green</v>
      </c>
      <c r="D2" s="2" t="str">
        <f>IFERROR(__xludf.DUMMYFUNCTION("""COMPUTED_VALUE""")," 11 green, 4 red")</f>
        <v> 11 green, 4 red</v>
      </c>
      <c r="E2" s="2" t="str">
        <f>IFERROR(__xludf.DUMMYFUNCTION("""COMPUTED_VALUE""")," 16 green, 2 blue")</f>
        <v> 16 green, 2 blue</v>
      </c>
      <c r="F2" s="2" t="str">
        <f>IFERROR(__xludf.DUMMYFUNCTION("""COMPUTED_VALUE""")," 7 green, 5 blue, 4 red")</f>
        <v> 7 green, 5 blue, 4 red</v>
      </c>
      <c r="G2" s="2" t="str">
        <f>IFERROR(__xludf.DUMMYFUNCTION("""COMPUTED_VALUE""")," 17 green, 1 red, 1 blue")</f>
        <v> 17 green, 1 red, 1 blue</v>
      </c>
      <c r="I2" s="1" t="s">
        <v>3</v>
      </c>
      <c r="J2" s="2" t="str">
        <f>IFERROR(__xludf.DUMMYFUNCTION("REGEXEXTRACT(INDIRECT(ADDRESS(FLOOR((ROW()-1)/3+1),(COLUMN()-7))),""\d+\s""&amp;INDIRECT(""I""&amp;MOD(ROW(), 3)+1))"),"7 green")</f>
        <v>7 green</v>
      </c>
      <c r="K2" s="2" t="str">
        <f>IFERROR(__xludf.DUMMYFUNCTION("REGEXEXTRACT(INDIRECT(ADDRESS(FLOOR((ROW()-1)/3+1),(COLUMN()-7))),""\d+\s""&amp;INDIRECT(""I""&amp;MOD(ROW(), 3)+1))"),"4 green")</f>
        <v>4 green</v>
      </c>
      <c r="L2" s="2" t="str">
        <f>IFERROR(__xludf.DUMMYFUNCTION("REGEXEXTRACT(INDIRECT(ADDRESS(FLOOR((ROW()-1)/3+1),(COLUMN()-7))),""\d+\s""&amp;INDIRECT(""I""&amp;MOD(ROW(), 3)+1))"),"1 green")</f>
        <v>1 green</v>
      </c>
      <c r="M2" s="2" t="str">
        <f>IFERROR(__xludf.DUMMYFUNCTION("REGEXEXTRACT(INDIRECT(ADDRESS(FLOOR((ROW()-1)/3+1),(COLUMN()-7))),""\d+\s""&amp;INDIRECT(""I""&amp;MOD(ROW(), 3)+1))"),"#N/A")</f>
        <v>#N/A</v>
      </c>
      <c r="N2" s="2" t="str">
        <f>IFERROR(__xludf.DUMMYFUNCTION("REGEXEXTRACT(INDIRECT(ADDRESS(FLOOR((ROW()-1)/3+1),(COLUMN()-7))),""\d+\s""&amp;INDIRECT(""I""&amp;MOD(ROW(), 3)+1))"),"1 green")</f>
        <v>1 green</v>
      </c>
      <c r="O2" s="2" t="str">
        <f>IFERROR(__xludf.DUMMYFUNCTION("REGEXEXTRACT(INDIRECT(ADDRESS(FLOOR((ROW()-1)/3+1),(COLUMN()-7))),""\d+\s""&amp;INDIRECT(""I""&amp;MOD(ROW(), 3)+1))"),"#N/A")</f>
        <v>#N/A</v>
      </c>
      <c r="P2" s="2">
        <f>IFERROR(__xludf.DUMMYFUNCTION("IFERROR(VALUE(REGEXEXTRACT(J2, ""\d+"")),0)"),7.0)</f>
        <v>7</v>
      </c>
      <c r="Q2" s="2">
        <f>IFERROR(__xludf.DUMMYFUNCTION("IFERROR(VALUE(REGEXEXTRACT(K2, ""\d+"")),0)"),4.0)</f>
        <v>4</v>
      </c>
      <c r="R2" s="2">
        <f>IFERROR(__xludf.DUMMYFUNCTION("IFERROR(VALUE(REGEXEXTRACT(L2, ""\d+"")),0)"),1.0)</f>
        <v>1</v>
      </c>
      <c r="S2" s="2">
        <f>IFERROR(__xludf.DUMMYFUNCTION("IFERROR(VALUE(REGEXEXTRACT(M2, ""\d+"")),0)"),0.0)</f>
        <v>0</v>
      </c>
      <c r="T2" s="2">
        <f>IFERROR(__xludf.DUMMYFUNCTION("IFERROR(VALUE(REGEXEXTRACT(N2, ""\d+"")),0)"),1.0)</f>
        <v>1</v>
      </c>
      <c r="U2" s="2">
        <f>IFERROR(__xludf.DUMMYFUNCTION("IFERROR(VALUE(REGEXEXTRACT(O2, ""\d+"")),0)"),0.0)</f>
        <v>0</v>
      </c>
      <c r="V2" s="2">
        <f t="shared" si="1"/>
        <v>7</v>
      </c>
      <c r="W2" s="2">
        <f>IFERROR(__xludf.DUMMYFUNCTION("VALUE(IF(V2 &lt;= INDIRECT(""AA""&amp;MOD(ROW(), 3) + 1), REGEXEXTRACT(INDIRECT(""B""&amp;FLOOR((ROW()-1)/3)+1), ""\d+""), 0))"),1.0)</f>
        <v>1</v>
      </c>
      <c r="X2" s="2">
        <f t="shared" si="2"/>
        <v>0</v>
      </c>
      <c r="AA2" s="1">
        <v>12.0</v>
      </c>
      <c r="AC2" s="2">
        <f t="shared" si="3"/>
        <v>510</v>
      </c>
    </row>
    <row r="3">
      <c r="A3" s="1" t="s">
        <v>4</v>
      </c>
      <c r="B3" s="2" t="str">
        <f>IFERROR(__xludf.DUMMYFUNCTION("SPLIT(A3, "";:"")"),"Game 3")</f>
        <v>Game 3</v>
      </c>
      <c r="C3" s="2" t="str">
        <f>IFERROR(__xludf.DUMMYFUNCTION("""COMPUTED_VALUE""")," 5 red, 9 blue, 1 green")</f>
        <v> 5 red, 9 blue, 1 green</v>
      </c>
      <c r="D3" s="2" t="str">
        <f>IFERROR(__xludf.DUMMYFUNCTION("""COMPUTED_VALUE""")," 5 red")</f>
        <v> 5 red</v>
      </c>
      <c r="E3" s="2" t="str">
        <f>IFERROR(__xludf.DUMMYFUNCTION("""COMPUTED_VALUE""")," 11 red, 2 green, 8 blue")</f>
        <v> 11 red, 2 green, 8 blue</v>
      </c>
      <c r="F3" s="2" t="str">
        <f>IFERROR(__xludf.DUMMYFUNCTION("""COMPUTED_VALUE""")," 2 green, 6 blue")</f>
        <v> 2 green, 6 blue</v>
      </c>
      <c r="I3" s="1" t="s">
        <v>5</v>
      </c>
      <c r="J3" s="2" t="str">
        <f>IFERROR(__xludf.DUMMYFUNCTION("REGEXEXTRACT(INDIRECT(ADDRESS(FLOOR((ROW()-1)/3+1),(COLUMN()-7))),""\d+\s""&amp;INDIRECT(""I""&amp;MOD(ROW(), 3)+1))"),"3 blue")</f>
        <v>3 blue</v>
      </c>
      <c r="K3" s="2" t="str">
        <f>IFERROR(__xludf.DUMMYFUNCTION("REGEXEXTRACT(INDIRECT(ADDRESS(FLOOR((ROW()-1)/3+1),(COLUMN()-7))),""\d+\s""&amp;INDIRECT(""I""&amp;MOD(ROW(), 3)+1))"),"#N/A")</f>
        <v>#N/A</v>
      </c>
      <c r="L3" s="2" t="str">
        <f>IFERROR(__xludf.DUMMYFUNCTION("REGEXEXTRACT(INDIRECT(ADDRESS(FLOOR((ROW()-1)/3+1),(COLUMN()-7))),""\d+\s""&amp;INDIRECT(""I""&amp;MOD(ROW(), 3)+1))"),"7 blue")</f>
        <v>7 blue</v>
      </c>
      <c r="M3" s="2" t="str">
        <f>IFERROR(__xludf.DUMMYFUNCTION("REGEXEXTRACT(INDIRECT(ADDRESS(FLOOR((ROW()-1)/3+1),(COLUMN()-7))),""\d+\s""&amp;INDIRECT(""I""&amp;MOD(ROW(), 3)+1))"),"8 blue")</f>
        <v>8 blue</v>
      </c>
      <c r="N3" s="2" t="str">
        <f>IFERROR(__xludf.DUMMYFUNCTION("REGEXEXTRACT(INDIRECT(ADDRESS(FLOOR((ROW()-1)/3+1),(COLUMN()-7))),""\d+\s""&amp;INDIRECT(""I""&amp;MOD(ROW(), 3)+1))"),"7 blue")</f>
        <v>7 blue</v>
      </c>
      <c r="O3" s="2" t="str">
        <f>IFERROR(__xludf.DUMMYFUNCTION("REGEXEXTRACT(INDIRECT(ADDRESS(FLOOR((ROW()-1)/3+1),(COLUMN()-7))),""\d+\s""&amp;INDIRECT(""I""&amp;MOD(ROW(), 3)+1))"),"#N/A")</f>
        <v>#N/A</v>
      </c>
      <c r="P3" s="2">
        <f>IFERROR(__xludf.DUMMYFUNCTION("IFERROR(VALUE(REGEXEXTRACT(J3, ""\d+"")),0)"),3.0)</f>
        <v>3</v>
      </c>
      <c r="Q3" s="2">
        <f>IFERROR(__xludf.DUMMYFUNCTION("IFERROR(VALUE(REGEXEXTRACT(K3, ""\d+"")),0)"),0.0)</f>
        <v>0</v>
      </c>
      <c r="R3" s="2">
        <f>IFERROR(__xludf.DUMMYFUNCTION("IFERROR(VALUE(REGEXEXTRACT(L3, ""\d+"")),0)"),7.0)</f>
        <v>7</v>
      </c>
      <c r="S3" s="2">
        <f>IFERROR(__xludf.DUMMYFUNCTION("IFERROR(VALUE(REGEXEXTRACT(M3, ""\d+"")),0)"),8.0)</f>
        <v>8</v>
      </c>
      <c r="T3" s="2">
        <f>IFERROR(__xludf.DUMMYFUNCTION("IFERROR(VALUE(REGEXEXTRACT(N3, ""\d+"")),0)"),7.0)</f>
        <v>7</v>
      </c>
      <c r="U3" s="2">
        <f>IFERROR(__xludf.DUMMYFUNCTION("IFERROR(VALUE(REGEXEXTRACT(O3, ""\d+"")),0)"),0.0)</f>
        <v>0</v>
      </c>
      <c r="V3" s="2">
        <f t="shared" si="1"/>
        <v>8</v>
      </c>
      <c r="W3" s="2">
        <f>IFERROR(__xludf.DUMMYFUNCTION("VALUE(IF(V3 &lt;= INDIRECT(""AA""&amp;MOD(ROW(), 3) + 1), REGEXEXTRACT(INDIRECT(""B""&amp;FLOOR((ROW()-1)/3)+1), ""\d+""), 0))"),1.0)</f>
        <v>1</v>
      </c>
      <c r="X3" s="2">
        <f t="shared" si="2"/>
        <v>0</v>
      </c>
      <c r="AA3" s="1">
        <v>13.0</v>
      </c>
      <c r="AC3" s="2">
        <f t="shared" si="3"/>
        <v>198</v>
      </c>
    </row>
    <row r="4">
      <c r="A4" s="1" t="s">
        <v>6</v>
      </c>
      <c r="B4" s="2" t="str">
        <f>IFERROR(__xludf.DUMMYFUNCTION("SPLIT(A4, "";:"")"),"Game 4")</f>
        <v>Game 4</v>
      </c>
      <c r="C4" s="2" t="str">
        <f>IFERROR(__xludf.DUMMYFUNCTION("""COMPUTED_VALUE""")," 2 red, 5 green")</f>
        <v> 2 red, 5 green</v>
      </c>
      <c r="D4" s="2" t="str">
        <f>IFERROR(__xludf.DUMMYFUNCTION("""COMPUTED_VALUE""")," 2 blue, 3 red, 3 green")</f>
        <v> 2 blue, 3 red, 3 green</v>
      </c>
      <c r="E4" s="2" t="str">
        <f>IFERROR(__xludf.DUMMYFUNCTION("""COMPUTED_VALUE""")," 3 red, 2 blue")</f>
        <v> 3 red, 2 blue</v>
      </c>
      <c r="F4" s="2" t="str">
        <f>IFERROR(__xludf.DUMMYFUNCTION("""COMPUTED_VALUE""")," 8 green, 2 red")</f>
        <v> 8 green, 2 red</v>
      </c>
      <c r="J4" s="2" t="str">
        <f>IFERROR(__xludf.DUMMYFUNCTION("REGEXEXTRACT(INDIRECT(ADDRESS(FLOOR((ROW()-1)/3+1),(COLUMN()-7))),""\d+\s""&amp;INDIRECT(""I""&amp;MOD(ROW(), 3)+1))"),"6 red")</f>
        <v>6 red</v>
      </c>
      <c r="K4" s="2" t="str">
        <f>IFERROR(__xludf.DUMMYFUNCTION("REGEXEXTRACT(INDIRECT(ADDRESS(FLOOR((ROW()-1)/3+1),(COLUMN()-7))),""\d+\s""&amp;INDIRECT(""I""&amp;MOD(ROW(), 3)+1))"),"4 red")</f>
        <v>4 red</v>
      </c>
      <c r="L4" s="2" t="str">
        <f>IFERROR(__xludf.DUMMYFUNCTION("REGEXEXTRACT(INDIRECT(ADDRESS(FLOOR((ROW()-1)/3+1),(COLUMN()-7))),""\d+\s""&amp;INDIRECT(""I""&amp;MOD(ROW(), 3)+1))"),"#N/A")</f>
        <v>#N/A</v>
      </c>
      <c r="M4" s="2" t="str">
        <f>IFERROR(__xludf.DUMMYFUNCTION("REGEXEXTRACT(INDIRECT(ADDRESS(FLOOR((ROW()-1)/3+1),(COLUMN()-7))),""\d+\s""&amp;INDIRECT(""I""&amp;MOD(ROW(), 3)+1))"),"4 red")</f>
        <v>4 red</v>
      </c>
      <c r="N4" s="2" t="str">
        <f>IFERROR(__xludf.DUMMYFUNCTION("REGEXEXTRACT(INDIRECT(ADDRESS(FLOOR((ROW()-1)/3+1),(COLUMN()-7))),""\d+\s""&amp;INDIRECT(""I""&amp;MOD(ROW(), 3)+1))"),"1 red")</f>
        <v>1 red</v>
      </c>
      <c r="O4" s="2" t="str">
        <f>IFERROR(__xludf.DUMMYFUNCTION("REGEXEXTRACT(INDIRECT(ADDRESS(FLOOR((ROW()-1)/3+1),(COLUMN()-7))),""\d+\s""&amp;INDIRECT(""I""&amp;MOD(ROW(), 3)+1))"),"#N/A")</f>
        <v>#N/A</v>
      </c>
      <c r="P4" s="2">
        <f>IFERROR(__xludf.DUMMYFUNCTION("IFERROR(VALUE(REGEXEXTRACT(J4, ""\d+"")),0)"),6.0)</f>
        <v>6</v>
      </c>
      <c r="Q4" s="2">
        <f>IFERROR(__xludf.DUMMYFUNCTION("IFERROR(VALUE(REGEXEXTRACT(K4, ""\d+"")),0)"),4.0)</f>
        <v>4</v>
      </c>
      <c r="R4" s="2">
        <f>IFERROR(__xludf.DUMMYFUNCTION("IFERROR(VALUE(REGEXEXTRACT(L4, ""\d+"")),0)"),0.0)</f>
        <v>0</v>
      </c>
      <c r="S4" s="2">
        <f>IFERROR(__xludf.DUMMYFUNCTION("IFERROR(VALUE(REGEXEXTRACT(M4, ""\d+"")),0)"),4.0)</f>
        <v>4</v>
      </c>
      <c r="T4" s="2">
        <f>IFERROR(__xludf.DUMMYFUNCTION("IFERROR(VALUE(REGEXEXTRACT(N4, ""\d+"")),0)"),1.0)</f>
        <v>1</v>
      </c>
      <c r="U4" s="2">
        <f>IFERROR(__xludf.DUMMYFUNCTION("IFERROR(VALUE(REGEXEXTRACT(O4, ""\d+"")),0)"),0.0)</f>
        <v>0</v>
      </c>
      <c r="V4" s="2">
        <f t="shared" si="1"/>
        <v>6</v>
      </c>
      <c r="W4" s="2">
        <f>IFERROR(__xludf.DUMMYFUNCTION("VALUE(IF(V4 &lt;= INDIRECT(""AA""&amp;MOD(ROW(), 3) + 1), REGEXEXTRACT(INDIRECT(""B""&amp;FLOOR((ROW()-1)/3)+1), ""\d+""), 0))"),2.0)</f>
        <v>2</v>
      </c>
      <c r="X4" s="2">
        <f t="shared" si="2"/>
        <v>0</v>
      </c>
      <c r="AC4" s="2">
        <f t="shared" si="3"/>
        <v>48</v>
      </c>
    </row>
    <row r="5">
      <c r="A5" s="1" t="s">
        <v>7</v>
      </c>
      <c r="B5" s="2" t="str">
        <f>IFERROR(__xludf.DUMMYFUNCTION("SPLIT(A5, "";:"")"),"Game 5")</f>
        <v>Game 5</v>
      </c>
      <c r="C5" s="2" t="str">
        <f>IFERROR(__xludf.DUMMYFUNCTION("""COMPUTED_VALUE""")," 12 red, 13 blue")</f>
        <v> 12 red, 13 blue</v>
      </c>
      <c r="D5" s="2" t="str">
        <f>IFERROR(__xludf.DUMMYFUNCTION("""COMPUTED_VALUE""")," 13 blue, 2 green, 9 red")</f>
        <v> 13 blue, 2 green, 9 red</v>
      </c>
      <c r="E5" s="2" t="str">
        <f>IFERROR(__xludf.DUMMYFUNCTION("""COMPUTED_VALUE""")," 9 blue, 1 red")</f>
        <v> 9 blue, 1 red</v>
      </c>
      <c r="F5" s="2" t="str">
        <f>IFERROR(__xludf.DUMMYFUNCTION("""COMPUTED_VALUE""")," 2 green, 12 blue")</f>
        <v> 2 green, 12 blue</v>
      </c>
      <c r="G5" s="2" t="str">
        <f>IFERROR(__xludf.DUMMYFUNCTION("""COMPUTED_VALUE""")," 1 green, 1 red, 11 blue")</f>
        <v> 1 green, 1 red, 11 blue</v>
      </c>
      <c r="J5" s="2" t="str">
        <f>IFERROR(__xludf.DUMMYFUNCTION("REGEXEXTRACT(INDIRECT(ADDRESS(FLOOR((ROW()-1)/3+1),(COLUMN()-7))),""\d+\s""&amp;INDIRECT(""I""&amp;MOD(ROW(), 3)+1))"),"10 green")</f>
        <v>10 green</v>
      </c>
      <c r="K5" s="2" t="str">
        <f>IFERROR(__xludf.DUMMYFUNCTION("REGEXEXTRACT(INDIRECT(ADDRESS(FLOOR((ROW()-1)/3+1),(COLUMN()-7))),""\d+\s""&amp;INDIRECT(""I""&amp;MOD(ROW(), 3)+1))"),"11 green")</f>
        <v>11 green</v>
      </c>
      <c r="L5" s="2" t="str">
        <f>IFERROR(__xludf.DUMMYFUNCTION("REGEXEXTRACT(INDIRECT(ADDRESS(FLOOR((ROW()-1)/3+1),(COLUMN()-7))),""\d+\s""&amp;INDIRECT(""I""&amp;MOD(ROW(), 3)+1))"),"16 green")</f>
        <v>16 green</v>
      </c>
      <c r="M5" s="2" t="str">
        <f>IFERROR(__xludf.DUMMYFUNCTION("REGEXEXTRACT(INDIRECT(ADDRESS(FLOOR((ROW()-1)/3+1),(COLUMN()-7))),""\d+\s""&amp;INDIRECT(""I""&amp;MOD(ROW(), 3)+1))"),"7 green")</f>
        <v>7 green</v>
      </c>
      <c r="N5" s="2" t="str">
        <f>IFERROR(__xludf.DUMMYFUNCTION("REGEXEXTRACT(INDIRECT(ADDRESS(FLOOR((ROW()-1)/3+1),(COLUMN()-7))),""\d+\s""&amp;INDIRECT(""I""&amp;MOD(ROW(), 3)+1))"),"17 green")</f>
        <v>17 green</v>
      </c>
      <c r="O5" s="2" t="str">
        <f>IFERROR(__xludf.DUMMYFUNCTION("REGEXEXTRACT(INDIRECT(ADDRESS(FLOOR((ROW()-1)/3+1),(COLUMN()-7))),""\d+\s""&amp;INDIRECT(""I""&amp;MOD(ROW(), 3)+1))"),"#N/A")</f>
        <v>#N/A</v>
      </c>
      <c r="P5" s="2">
        <f>IFERROR(__xludf.DUMMYFUNCTION("IFERROR(VALUE(REGEXEXTRACT(J5, ""\d+"")),0)"),10.0)</f>
        <v>10</v>
      </c>
      <c r="Q5" s="2">
        <f>IFERROR(__xludf.DUMMYFUNCTION("IFERROR(VALUE(REGEXEXTRACT(K5, ""\d+"")),0)"),11.0)</f>
        <v>11</v>
      </c>
      <c r="R5" s="2">
        <f>IFERROR(__xludf.DUMMYFUNCTION("IFERROR(VALUE(REGEXEXTRACT(L5, ""\d+"")),0)"),16.0)</f>
        <v>16</v>
      </c>
      <c r="S5" s="2">
        <f>IFERROR(__xludf.DUMMYFUNCTION("IFERROR(VALUE(REGEXEXTRACT(M5, ""\d+"")),0)"),7.0)</f>
        <v>7</v>
      </c>
      <c r="T5" s="2">
        <f>IFERROR(__xludf.DUMMYFUNCTION("IFERROR(VALUE(REGEXEXTRACT(N5, ""\d+"")),0)"),17.0)</f>
        <v>17</v>
      </c>
      <c r="U5" s="2">
        <f>IFERROR(__xludf.DUMMYFUNCTION("IFERROR(VALUE(REGEXEXTRACT(O5, ""\d+"")),0)"),0.0)</f>
        <v>0</v>
      </c>
      <c r="V5" s="2">
        <f t="shared" si="1"/>
        <v>17</v>
      </c>
      <c r="W5" s="2">
        <f>IFERROR(__xludf.DUMMYFUNCTION("VALUE(IF(V5 &lt;= INDIRECT(""AA""&amp;MOD(ROW(), 3) + 1), REGEXEXTRACT(INDIRECT(""B""&amp;FLOOR((ROW()-1)/3)+1), ""\d+""), 0))"),0.0)</f>
        <v>0</v>
      </c>
      <c r="X5" s="2">
        <f t="shared" si="2"/>
        <v>0</v>
      </c>
      <c r="AC5" s="2">
        <f t="shared" si="3"/>
        <v>312</v>
      </c>
    </row>
    <row r="6">
      <c r="A6" s="1" t="s">
        <v>8</v>
      </c>
      <c r="B6" s="2" t="str">
        <f>IFERROR(__xludf.DUMMYFUNCTION("SPLIT(A6, "";:"")"),"Game 6")</f>
        <v>Game 6</v>
      </c>
      <c r="C6" s="2" t="str">
        <f>IFERROR(__xludf.DUMMYFUNCTION("""COMPUTED_VALUE""")," 4 blue, 11 red")</f>
        <v> 4 blue, 11 red</v>
      </c>
      <c r="D6" s="2" t="str">
        <f>IFERROR(__xludf.DUMMYFUNCTION("""COMPUTED_VALUE""")," 4 red")</f>
        <v> 4 red</v>
      </c>
      <c r="E6" s="2" t="str">
        <f>IFERROR(__xludf.DUMMYFUNCTION("""COMPUTED_VALUE""")," 1 green, 7 red")</f>
        <v> 1 green, 7 red</v>
      </c>
      <c r="F6" s="2" t="str">
        <f>IFERROR(__xludf.DUMMYFUNCTION("""COMPUTED_VALUE""")," 1 green, 1 blue")</f>
        <v> 1 green, 1 blue</v>
      </c>
      <c r="G6" s="2" t="str">
        <f>IFERROR(__xludf.DUMMYFUNCTION("""COMPUTED_VALUE""")," 8 blue, 10 red")</f>
        <v> 8 blue, 10 red</v>
      </c>
      <c r="H6" s="2" t="str">
        <f>IFERROR(__xludf.DUMMYFUNCTION("""COMPUTED_VALUE""")," 1 green, 2 blue, 8 red")</f>
        <v> 1 green, 2 blue, 8 red</v>
      </c>
      <c r="J6" s="2" t="str">
        <f>IFERROR(__xludf.DUMMYFUNCTION("REGEXEXTRACT(INDIRECT(ADDRESS(FLOOR((ROW()-1)/3+1),(COLUMN()-7))),""\d+\s""&amp;INDIRECT(""I""&amp;MOD(ROW(), 3)+1))"),"#N/A")</f>
        <v>#N/A</v>
      </c>
      <c r="K6" s="2" t="str">
        <f>IFERROR(__xludf.DUMMYFUNCTION("REGEXEXTRACT(INDIRECT(ADDRESS(FLOOR((ROW()-1)/3+1),(COLUMN()-7))),""\d+\s""&amp;INDIRECT(""I""&amp;MOD(ROW(), 3)+1))"),"#N/A")</f>
        <v>#N/A</v>
      </c>
      <c r="L6" s="2" t="str">
        <f>IFERROR(__xludf.DUMMYFUNCTION("REGEXEXTRACT(INDIRECT(ADDRESS(FLOOR((ROW()-1)/3+1),(COLUMN()-7))),""\d+\s""&amp;INDIRECT(""I""&amp;MOD(ROW(), 3)+1))"),"2 blue")</f>
        <v>2 blue</v>
      </c>
      <c r="M6" s="2" t="str">
        <f>IFERROR(__xludf.DUMMYFUNCTION("REGEXEXTRACT(INDIRECT(ADDRESS(FLOOR((ROW()-1)/3+1),(COLUMN()-7))),""\d+\s""&amp;INDIRECT(""I""&amp;MOD(ROW(), 3)+1))"),"5 blue")</f>
        <v>5 blue</v>
      </c>
      <c r="N6" s="2" t="str">
        <f>IFERROR(__xludf.DUMMYFUNCTION("REGEXEXTRACT(INDIRECT(ADDRESS(FLOOR((ROW()-1)/3+1),(COLUMN()-7))),""\d+\s""&amp;INDIRECT(""I""&amp;MOD(ROW(), 3)+1))"),"1 blue")</f>
        <v>1 blue</v>
      </c>
      <c r="O6" s="2" t="str">
        <f>IFERROR(__xludf.DUMMYFUNCTION("REGEXEXTRACT(INDIRECT(ADDRESS(FLOOR((ROW()-1)/3+1),(COLUMN()-7))),""\d+\s""&amp;INDIRECT(""I""&amp;MOD(ROW(), 3)+1))"),"#N/A")</f>
        <v>#N/A</v>
      </c>
      <c r="P6" s="2">
        <f>IFERROR(__xludf.DUMMYFUNCTION("IFERROR(VALUE(REGEXEXTRACT(J6, ""\d+"")),0)"),0.0)</f>
        <v>0</v>
      </c>
      <c r="Q6" s="2">
        <f>IFERROR(__xludf.DUMMYFUNCTION("IFERROR(VALUE(REGEXEXTRACT(K6, ""\d+"")),0)"),0.0)</f>
        <v>0</v>
      </c>
      <c r="R6" s="2">
        <f>IFERROR(__xludf.DUMMYFUNCTION("IFERROR(VALUE(REGEXEXTRACT(L6, ""\d+"")),0)"),2.0)</f>
        <v>2</v>
      </c>
      <c r="S6" s="2">
        <f>IFERROR(__xludf.DUMMYFUNCTION("IFERROR(VALUE(REGEXEXTRACT(M6, ""\d+"")),0)"),5.0)</f>
        <v>5</v>
      </c>
      <c r="T6" s="2">
        <f>IFERROR(__xludf.DUMMYFUNCTION("IFERROR(VALUE(REGEXEXTRACT(N6, ""\d+"")),0)"),1.0)</f>
        <v>1</v>
      </c>
      <c r="U6" s="2">
        <f>IFERROR(__xludf.DUMMYFUNCTION("IFERROR(VALUE(REGEXEXTRACT(O6, ""\d+"")),0)"),0.0)</f>
        <v>0</v>
      </c>
      <c r="V6" s="2">
        <f t="shared" si="1"/>
        <v>5</v>
      </c>
      <c r="W6" s="2">
        <f>IFERROR(__xludf.DUMMYFUNCTION("VALUE(IF(V6 &lt;= INDIRECT(""AA""&amp;MOD(ROW(), 3) + 1), REGEXEXTRACT(INDIRECT(""B""&amp;FLOOR((ROW()-1)/3)+1), ""\d+""), 0))"),2.0)</f>
        <v>2</v>
      </c>
      <c r="X6" s="2">
        <f t="shared" si="2"/>
        <v>0</v>
      </c>
      <c r="AC6" s="2">
        <f t="shared" si="3"/>
        <v>88</v>
      </c>
    </row>
    <row r="7">
      <c r="A7" s="1" t="s">
        <v>9</v>
      </c>
      <c r="B7" s="2" t="str">
        <f>IFERROR(__xludf.DUMMYFUNCTION("SPLIT(A7, "";:"")"),"Game 7")</f>
        <v>Game 7</v>
      </c>
      <c r="C7" s="2" t="str">
        <f>IFERROR(__xludf.DUMMYFUNCTION("""COMPUTED_VALUE""")," 7 blue, 15 red, 1 green")</f>
        <v> 7 blue, 15 red, 1 green</v>
      </c>
      <c r="D7" s="2" t="str">
        <f>IFERROR(__xludf.DUMMYFUNCTION("""COMPUTED_VALUE""")," 5 green, 17 red, 7 blue")</f>
        <v> 5 green, 17 red, 7 blue</v>
      </c>
      <c r="E7" s="2" t="str">
        <f>IFERROR(__xludf.DUMMYFUNCTION("""COMPUTED_VALUE""")," 5 blue, 1 green")</f>
        <v> 5 blue, 1 green</v>
      </c>
      <c r="F7" s="2" t="str">
        <f>IFERROR(__xludf.DUMMYFUNCTION("""COMPUTED_VALUE""")," 11 blue, 2 green, 17 red")</f>
        <v> 11 blue, 2 green, 17 red</v>
      </c>
      <c r="G7" s="2" t="str">
        <f>IFERROR(__xludf.DUMMYFUNCTION("""COMPUTED_VALUE""")," 14 green, 9 red, 2 blue")</f>
        <v> 14 green, 9 red, 2 blue</v>
      </c>
      <c r="H7" s="2" t="str">
        <f>IFERROR(__xludf.DUMMYFUNCTION("""COMPUTED_VALUE""")," 6 blue, 19 red")</f>
        <v> 6 blue, 19 red</v>
      </c>
      <c r="J7" s="2" t="str">
        <f>IFERROR(__xludf.DUMMYFUNCTION("REGEXEXTRACT(INDIRECT(ADDRESS(FLOOR((ROW()-1)/3+1),(COLUMN()-7))),""\d+\s""&amp;INDIRECT(""I""&amp;MOD(ROW(), 3)+1))"),"5 red")</f>
        <v>5 red</v>
      </c>
      <c r="K7" s="2" t="str">
        <f>IFERROR(__xludf.DUMMYFUNCTION("REGEXEXTRACT(INDIRECT(ADDRESS(FLOOR((ROW()-1)/3+1),(COLUMN()-7))),""\d+\s""&amp;INDIRECT(""I""&amp;MOD(ROW(), 3)+1))"),"5 red")</f>
        <v>5 red</v>
      </c>
      <c r="L7" s="2" t="str">
        <f>IFERROR(__xludf.DUMMYFUNCTION("REGEXEXTRACT(INDIRECT(ADDRESS(FLOOR((ROW()-1)/3+1),(COLUMN()-7))),""\d+\s""&amp;INDIRECT(""I""&amp;MOD(ROW(), 3)+1))"),"11 red")</f>
        <v>11 red</v>
      </c>
      <c r="M7" s="2" t="str">
        <f>IFERROR(__xludf.DUMMYFUNCTION("REGEXEXTRACT(INDIRECT(ADDRESS(FLOOR((ROW()-1)/3+1),(COLUMN()-7))),""\d+\s""&amp;INDIRECT(""I""&amp;MOD(ROW(), 3)+1))"),"#N/A")</f>
        <v>#N/A</v>
      </c>
      <c r="N7" s="2" t="str">
        <f>IFERROR(__xludf.DUMMYFUNCTION("REGEXEXTRACT(INDIRECT(ADDRESS(FLOOR((ROW()-1)/3+1),(COLUMN()-7))),""\d+\s""&amp;INDIRECT(""I""&amp;MOD(ROW(), 3)+1))"),"#N/A")</f>
        <v>#N/A</v>
      </c>
      <c r="O7" s="2" t="str">
        <f>IFERROR(__xludf.DUMMYFUNCTION("REGEXEXTRACT(INDIRECT(ADDRESS(FLOOR((ROW()-1)/3+1),(COLUMN()-7))),""\d+\s""&amp;INDIRECT(""I""&amp;MOD(ROW(), 3)+1))"),"#N/A")</f>
        <v>#N/A</v>
      </c>
      <c r="P7" s="2">
        <f>IFERROR(__xludf.DUMMYFUNCTION("IFERROR(VALUE(REGEXEXTRACT(J7, ""\d+"")),0)"),5.0)</f>
        <v>5</v>
      </c>
      <c r="Q7" s="2">
        <f>IFERROR(__xludf.DUMMYFUNCTION("IFERROR(VALUE(REGEXEXTRACT(K7, ""\d+"")),0)"),5.0)</f>
        <v>5</v>
      </c>
      <c r="R7" s="2">
        <f>IFERROR(__xludf.DUMMYFUNCTION("IFERROR(VALUE(REGEXEXTRACT(L7, ""\d+"")),0)"),11.0)</f>
        <v>11</v>
      </c>
      <c r="S7" s="2">
        <f>IFERROR(__xludf.DUMMYFUNCTION("IFERROR(VALUE(REGEXEXTRACT(M7, ""\d+"")),0)"),0.0)</f>
        <v>0</v>
      </c>
      <c r="T7" s="2">
        <f>IFERROR(__xludf.DUMMYFUNCTION("IFERROR(VALUE(REGEXEXTRACT(N7, ""\d+"")),0)"),0.0)</f>
        <v>0</v>
      </c>
      <c r="U7" s="2">
        <f>IFERROR(__xludf.DUMMYFUNCTION("IFERROR(VALUE(REGEXEXTRACT(O7, ""\d+"")),0)"),0.0)</f>
        <v>0</v>
      </c>
      <c r="V7" s="2">
        <f t="shared" si="1"/>
        <v>11</v>
      </c>
      <c r="W7" s="2">
        <f>IFERROR(__xludf.DUMMYFUNCTION("VALUE(IF(V7 &lt;= INDIRECT(""AA""&amp;MOD(ROW(), 3) + 1), REGEXEXTRACT(INDIRECT(""B""&amp;FLOOR((ROW()-1)/3)+1), ""\d+""), 0))"),3.0)</f>
        <v>3</v>
      </c>
      <c r="X7" s="2">
        <f t="shared" si="2"/>
        <v>3</v>
      </c>
      <c r="AC7" s="2">
        <f t="shared" si="3"/>
        <v>2926</v>
      </c>
    </row>
    <row r="8">
      <c r="A8" s="1" t="s">
        <v>10</v>
      </c>
      <c r="B8" s="2" t="str">
        <f>IFERROR(__xludf.DUMMYFUNCTION("SPLIT(A8, "";:"")"),"Game 8")</f>
        <v>Game 8</v>
      </c>
      <c r="C8" s="2" t="str">
        <f>IFERROR(__xludf.DUMMYFUNCTION("""COMPUTED_VALUE""")," 13 green")</f>
        <v> 13 green</v>
      </c>
      <c r="D8" s="2" t="str">
        <f>IFERROR(__xludf.DUMMYFUNCTION("""COMPUTED_VALUE""")," 5 green")</f>
        <v> 5 green</v>
      </c>
      <c r="E8" s="2" t="str">
        <f>IFERROR(__xludf.DUMMYFUNCTION("""COMPUTED_VALUE""")," 3 blue, 9 green, 1 red")</f>
        <v> 3 blue, 9 green, 1 red</v>
      </c>
      <c r="F8" s="2" t="str">
        <f>IFERROR(__xludf.DUMMYFUNCTION("""COMPUTED_VALUE""")," 4 red, 11 green, 4 blue")</f>
        <v> 4 red, 11 green, 4 blue</v>
      </c>
      <c r="J8" s="2" t="str">
        <f>IFERROR(__xludf.DUMMYFUNCTION("REGEXEXTRACT(INDIRECT(ADDRESS(FLOOR((ROW()-1)/3+1),(COLUMN()-7))),""\d+\s""&amp;INDIRECT(""I""&amp;MOD(ROW(), 3)+1))"),"1 green")</f>
        <v>1 green</v>
      </c>
      <c r="K8" s="2" t="str">
        <f>IFERROR(__xludf.DUMMYFUNCTION("REGEXEXTRACT(INDIRECT(ADDRESS(FLOOR((ROW()-1)/3+1),(COLUMN()-7))),""\d+\s""&amp;INDIRECT(""I""&amp;MOD(ROW(), 3)+1))"),"#N/A")</f>
        <v>#N/A</v>
      </c>
      <c r="L8" s="2" t="str">
        <f>IFERROR(__xludf.DUMMYFUNCTION("REGEXEXTRACT(INDIRECT(ADDRESS(FLOOR((ROW()-1)/3+1),(COLUMN()-7))),""\d+\s""&amp;INDIRECT(""I""&amp;MOD(ROW(), 3)+1))"),"2 green")</f>
        <v>2 green</v>
      </c>
      <c r="M8" s="2" t="str">
        <f>IFERROR(__xludf.DUMMYFUNCTION("REGEXEXTRACT(INDIRECT(ADDRESS(FLOOR((ROW()-1)/3+1),(COLUMN()-7))),""\d+\s""&amp;INDIRECT(""I""&amp;MOD(ROW(), 3)+1))"),"2 green")</f>
        <v>2 green</v>
      </c>
      <c r="N8" s="2" t="str">
        <f>IFERROR(__xludf.DUMMYFUNCTION("REGEXEXTRACT(INDIRECT(ADDRESS(FLOOR((ROW()-1)/3+1),(COLUMN()-7))),""\d+\s""&amp;INDIRECT(""I""&amp;MOD(ROW(), 3)+1))"),"#N/A")</f>
        <v>#N/A</v>
      </c>
      <c r="O8" s="2" t="str">
        <f>IFERROR(__xludf.DUMMYFUNCTION("REGEXEXTRACT(INDIRECT(ADDRESS(FLOOR((ROW()-1)/3+1),(COLUMN()-7))),""\d+\s""&amp;INDIRECT(""I""&amp;MOD(ROW(), 3)+1))"),"#N/A")</f>
        <v>#N/A</v>
      </c>
      <c r="P8" s="2">
        <f>IFERROR(__xludf.DUMMYFUNCTION("IFERROR(VALUE(REGEXEXTRACT(J8, ""\d+"")),0)"),1.0)</f>
        <v>1</v>
      </c>
      <c r="Q8" s="2">
        <f>IFERROR(__xludf.DUMMYFUNCTION("IFERROR(VALUE(REGEXEXTRACT(K8, ""\d+"")),0)"),0.0)</f>
        <v>0</v>
      </c>
      <c r="R8" s="2">
        <f>IFERROR(__xludf.DUMMYFUNCTION("IFERROR(VALUE(REGEXEXTRACT(L8, ""\d+"")),0)"),2.0)</f>
        <v>2</v>
      </c>
      <c r="S8" s="2">
        <f>IFERROR(__xludf.DUMMYFUNCTION("IFERROR(VALUE(REGEXEXTRACT(M8, ""\d+"")),0)"),2.0)</f>
        <v>2</v>
      </c>
      <c r="T8" s="2">
        <f>IFERROR(__xludf.DUMMYFUNCTION("IFERROR(VALUE(REGEXEXTRACT(N8, ""\d+"")),0)"),0.0)</f>
        <v>0</v>
      </c>
      <c r="U8" s="2">
        <f>IFERROR(__xludf.DUMMYFUNCTION("IFERROR(VALUE(REGEXEXTRACT(O8, ""\d+"")),0)"),0.0)</f>
        <v>0</v>
      </c>
      <c r="V8" s="2">
        <f t="shared" si="1"/>
        <v>2</v>
      </c>
      <c r="W8" s="2">
        <f>IFERROR(__xludf.DUMMYFUNCTION("VALUE(IF(V8 &lt;= INDIRECT(""AA""&amp;MOD(ROW(), 3) + 1), REGEXEXTRACT(INDIRECT(""B""&amp;FLOOR((ROW()-1)/3)+1), ""\d+""), 0))"),3.0)</f>
        <v>3</v>
      </c>
      <c r="X8" s="2">
        <f t="shared" si="2"/>
        <v>0</v>
      </c>
      <c r="AC8" s="2">
        <f t="shared" si="3"/>
        <v>208</v>
      </c>
    </row>
    <row r="9">
      <c r="A9" s="1" t="s">
        <v>11</v>
      </c>
      <c r="B9" s="2" t="str">
        <f>IFERROR(__xludf.DUMMYFUNCTION("SPLIT(A9, "";:"")"),"Game 9")</f>
        <v>Game 9</v>
      </c>
      <c r="C9" s="2" t="str">
        <f>IFERROR(__xludf.DUMMYFUNCTION("""COMPUTED_VALUE""")," 4 green, 1 red, 1 blue")</f>
        <v> 4 green, 1 red, 1 blue</v>
      </c>
      <c r="D9" s="2" t="str">
        <f>IFERROR(__xludf.DUMMYFUNCTION("""COMPUTED_VALUE""")," 4 green, 7 blue, 7 red")</f>
        <v> 4 green, 7 blue, 7 red</v>
      </c>
      <c r="E9" s="2" t="str">
        <f>IFERROR(__xludf.DUMMYFUNCTION("""COMPUTED_VALUE""")," 9 blue, 4 red")</f>
        <v> 9 blue, 4 red</v>
      </c>
      <c r="F9" s="2" t="str">
        <f>IFERROR(__xludf.DUMMYFUNCTION("""COMPUTED_VALUE""")," 2 blue, 8 red, 5 green")</f>
        <v> 2 blue, 8 red, 5 green</v>
      </c>
      <c r="G9" s="2" t="str">
        <f>IFERROR(__xludf.DUMMYFUNCTION("""COMPUTED_VALUE""")," 6 blue, 2 green")</f>
        <v> 6 blue, 2 green</v>
      </c>
      <c r="H9" s="2" t="str">
        <f>IFERROR(__xludf.DUMMYFUNCTION("""COMPUTED_VALUE""")," 5 red, 5 green, 10 blue")</f>
        <v> 5 red, 5 green, 10 blue</v>
      </c>
      <c r="J9" s="2" t="str">
        <f>IFERROR(__xludf.DUMMYFUNCTION("REGEXEXTRACT(INDIRECT(ADDRESS(FLOOR((ROW()-1)/3+1),(COLUMN()-7))),""\d+\s""&amp;INDIRECT(""I""&amp;MOD(ROW(), 3)+1))"),"9 blue")</f>
        <v>9 blue</v>
      </c>
      <c r="K9" s="2" t="str">
        <f>IFERROR(__xludf.DUMMYFUNCTION("REGEXEXTRACT(INDIRECT(ADDRESS(FLOOR((ROW()-1)/3+1),(COLUMN()-7))),""\d+\s""&amp;INDIRECT(""I""&amp;MOD(ROW(), 3)+1))"),"#N/A")</f>
        <v>#N/A</v>
      </c>
      <c r="L9" s="2" t="str">
        <f>IFERROR(__xludf.DUMMYFUNCTION("REGEXEXTRACT(INDIRECT(ADDRESS(FLOOR((ROW()-1)/3+1),(COLUMN()-7))),""\d+\s""&amp;INDIRECT(""I""&amp;MOD(ROW(), 3)+1))"),"8 blue")</f>
        <v>8 blue</v>
      </c>
      <c r="M9" s="2" t="str">
        <f>IFERROR(__xludf.DUMMYFUNCTION("REGEXEXTRACT(INDIRECT(ADDRESS(FLOOR((ROW()-1)/3+1),(COLUMN()-7))),""\d+\s""&amp;INDIRECT(""I""&amp;MOD(ROW(), 3)+1))"),"6 blue")</f>
        <v>6 blue</v>
      </c>
      <c r="N9" s="2" t="str">
        <f>IFERROR(__xludf.DUMMYFUNCTION("REGEXEXTRACT(INDIRECT(ADDRESS(FLOOR((ROW()-1)/3+1),(COLUMN()-7))),""\d+\s""&amp;INDIRECT(""I""&amp;MOD(ROW(), 3)+1))"),"#N/A")</f>
        <v>#N/A</v>
      </c>
      <c r="O9" s="2" t="str">
        <f>IFERROR(__xludf.DUMMYFUNCTION("REGEXEXTRACT(INDIRECT(ADDRESS(FLOOR((ROW()-1)/3+1),(COLUMN()-7))),""\d+\s""&amp;INDIRECT(""I""&amp;MOD(ROW(), 3)+1))"),"#N/A")</f>
        <v>#N/A</v>
      </c>
      <c r="P9" s="2">
        <f>IFERROR(__xludf.DUMMYFUNCTION("IFERROR(VALUE(REGEXEXTRACT(J9, ""\d+"")),0)"),9.0)</f>
        <v>9</v>
      </c>
      <c r="Q9" s="2">
        <f>IFERROR(__xludf.DUMMYFUNCTION("IFERROR(VALUE(REGEXEXTRACT(K9, ""\d+"")),0)"),0.0)</f>
        <v>0</v>
      </c>
      <c r="R9" s="2">
        <f>IFERROR(__xludf.DUMMYFUNCTION("IFERROR(VALUE(REGEXEXTRACT(L9, ""\d+"")),0)"),8.0)</f>
        <v>8</v>
      </c>
      <c r="S9" s="2">
        <f>IFERROR(__xludf.DUMMYFUNCTION("IFERROR(VALUE(REGEXEXTRACT(M9, ""\d+"")),0)"),6.0)</f>
        <v>6</v>
      </c>
      <c r="T9" s="2">
        <f>IFERROR(__xludf.DUMMYFUNCTION("IFERROR(VALUE(REGEXEXTRACT(N9, ""\d+"")),0)"),0.0)</f>
        <v>0</v>
      </c>
      <c r="U9" s="2">
        <f>IFERROR(__xludf.DUMMYFUNCTION("IFERROR(VALUE(REGEXEXTRACT(O9, ""\d+"")),0)"),0.0)</f>
        <v>0</v>
      </c>
      <c r="V9" s="2">
        <f t="shared" si="1"/>
        <v>9</v>
      </c>
      <c r="W9" s="2">
        <f>IFERROR(__xludf.DUMMYFUNCTION("VALUE(IF(V9 &lt;= INDIRECT(""AA""&amp;MOD(ROW(), 3) + 1), REGEXEXTRACT(INDIRECT(""B""&amp;FLOOR((ROW()-1)/3)+1), ""\d+""), 0))"),3.0)</f>
        <v>3</v>
      </c>
      <c r="X9" s="2">
        <f t="shared" si="2"/>
        <v>0</v>
      </c>
      <c r="AC9" s="2">
        <f t="shared" si="3"/>
        <v>400</v>
      </c>
    </row>
    <row r="10">
      <c r="A10" s="1" t="s">
        <v>12</v>
      </c>
      <c r="B10" s="2" t="str">
        <f>IFERROR(__xludf.DUMMYFUNCTION("SPLIT(A10, "";:"")"),"Game 10")</f>
        <v>Game 10</v>
      </c>
      <c r="C10" s="2" t="str">
        <f>IFERROR(__xludf.DUMMYFUNCTION("""COMPUTED_VALUE""")," 1 green, 5 blue, 3 red")</f>
        <v> 1 green, 5 blue, 3 red</v>
      </c>
      <c r="D10" s="2" t="str">
        <f>IFERROR(__xludf.DUMMYFUNCTION("""COMPUTED_VALUE""")," 4 green, 9 red, 3 blue")</f>
        <v> 4 green, 9 red, 3 blue</v>
      </c>
      <c r="E10" s="2" t="str">
        <f>IFERROR(__xludf.DUMMYFUNCTION("""COMPUTED_VALUE""")," 11 red, 2 green, 5 blue")</f>
        <v> 11 red, 2 green, 5 blue</v>
      </c>
      <c r="F10" s="2" t="str">
        <f>IFERROR(__xludf.DUMMYFUNCTION("""COMPUTED_VALUE""")," 3 green, 1 blue, 2 red")</f>
        <v> 3 green, 1 blue, 2 red</v>
      </c>
      <c r="G10" s="2" t="str">
        <f>IFERROR(__xludf.DUMMYFUNCTION("""COMPUTED_VALUE""")," 6 red, 2 blue")</f>
        <v> 6 red, 2 blue</v>
      </c>
      <c r="J10" s="2" t="str">
        <f>IFERROR(__xludf.DUMMYFUNCTION("REGEXEXTRACT(INDIRECT(ADDRESS(FLOOR((ROW()-1)/3+1),(COLUMN()-7))),""\d+\s""&amp;INDIRECT(""I""&amp;MOD(ROW(), 3)+1))"),"2 red")</f>
        <v>2 red</v>
      </c>
      <c r="K10" s="2" t="str">
        <f>IFERROR(__xludf.DUMMYFUNCTION("REGEXEXTRACT(INDIRECT(ADDRESS(FLOOR((ROW()-1)/3+1),(COLUMN()-7))),""\d+\s""&amp;INDIRECT(""I""&amp;MOD(ROW(), 3)+1))"),"3 red")</f>
        <v>3 red</v>
      </c>
      <c r="L10" s="2" t="str">
        <f>IFERROR(__xludf.DUMMYFUNCTION("REGEXEXTRACT(INDIRECT(ADDRESS(FLOOR((ROW()-1)/3+1),(COLUMN()-7))),""\d+\s""&amp;INDIRECT(""I""&amp;MOD(ROW(), 3)+1))"),"3 red")</f>
        <v>3 red</v>
      </c>
      <c r="M10" s="2" t="str">
        <f>IFERROR(__xludf.DUMMYFUNCTION("REGEXEXTRACT(INDIRECT(ADDRESS(FLOOR((ROW()-1)/3+1),(COLUMN()-7))),""\d+\s""&amp;INDIRECT(""I""&amp;MOD(ROW(), 3)+1))"),"2 red")</f>
        <v>2 red</v>
      </c>
      <c r="N10" s="2" t="str">
        <f>IFERROR(__xludf.DUMMYFUNCTION("REGEXEXTRACT(INDIRECT(ADDRESS(FLOOR((ROW()-1)/3+1),(COLUMN()-7))),""\d+\s""&amp;INDIRECT(""I""&amp;MOD(ROW(), 3)+1))"),"#N/A")</f>
        <v>#N/A</v>
      </c>
      <c r="O10" s="2" t="str">
        <f>IFERROR(__xludf.DUMMYFUNCTION("REGEXEXTRACT(INDIRECT(ADDRESS(FLOOR((ROW()-1)/3+1),(COLUMN()-7))),""\d+\s""&amp;INDIRECT(""I""&amp;MOD(ROW(), 3)+1))"),"#N/A")</f>
        <v>#N/A</v>
      </c>
      <c r="P10" s="2">
        <f>IFERROR(__xludf.DUMMYFUNCTION("IFERROR(VALUE(REGEXEXTRACT(J10, ""\d+"")),0)"),2.0)</f>
        <v>2</v>
      </c>
      <c r="Q10" s="2">
        <f>IFERROR(__xludf.DUMMYFUNCTION("IFERROR(VALUE(REGEXEXTRACT(K10, ""\d+"")),0)"),3.0)</f>
        <v>3</v>
      </c>
      <c r="R10" s="2">
        <f>IFERROR(__xludf.DUMMYFUNCTION("IFERROR(VALUE(REGEXEXTRACT(L10, ""\d+"")),0)"),3.0)</f>
        <v>3</v>
      </c>
      <c r="S10" s="2">
        <f>IFERROR(__xludf.DUMMYFUNCTION("IFERROR(VALUE(REGEXEXTRACT(M10, ""\d+"")),0)"),2.0)</f>
        <v>2</v>
      </c>
      <c r="T10" s="2">
        <f>IFERROR(__xludf.DUMMYFUNCTION("IFERROR(VALUE(REGEXEXTRACT(N10, ""\d+"")),0)"),0.0)</f>
        <v>0</v>
      </c>
      <c r="U10" s="2">
        <f>IFERROR(__xludf.DUMMYFUNCTION("IFERROR(VALUE(REGEXEXTRACT(O10, ""\d+"")),0)"),0.0)</f>
        <v>0</v>
      </c>
      <c r="V10" s="2">
        <f t="shared" si="1"/>
        <v>3</v>
      </c>
      <c r="W10" s="2">
        <f>IFERROR(__xludf.DUMMYFUNCTION("VALUE(IF(V10 &lt;= INDIRECT(""AA""&amp;MOD(ROW(), 3) + 1), REGEXEXTRACT(INDIRECT(""B""&amp;FLOOR((ROW()-1)/3)+1), ""\d+""), 0))"),4.0)</f>
        <v>4</v>
      </c>
      <c r="X10" s="2">
        <f t="shared" si="2"/>
        <v>4</v>
      </c>
      <c r="AC10" s="2">
        <f t="shared" si="3"/>
        <v>220</v>
      </c>
    </row>
    <row r="11">
      <c r="A11" s="1" t="s">
        <v>13</v>
      </c>
      <c r="B11" s="2" t="str">
        <f>IFERROR(__xludf.DUMMYFUNCTION("SPLIT(A11, "";:"")"),"Game 11")</f>
        <v>Game 11</v>
      </c>
      <c r="C11" s="2" t="str">
        <f>IFERROR(__xludf.DUMMYFUNCTION("""COMPUTED_VALUE""")," 2 red, 6 green, 12 blue")</f>
        <v> 2 red, 6 green, 12 blue</v>
      </c>
      <c r="D11" s="2" t="str">
        <f>IFERROR(__xludf.DUMMYFUNCTION("""COMPUTED_VALUE""")," 2 red, 9 blue, 1 green")</f>
        <v> 2 red, 9 blue, 1 green</v>
      </c>
      <c r="E11" s="2" t="str">
        <f>IFERROR(__xludf.DUMMYFUNCTION("""COMPUTED_VALUE""")," 12 green, 3 blue")</f>
        <v> 12 green, 3 blue</v>
      </c>
      <c r="J11" s="2" t="str">
        <f>IFERROR(__xludf.DUMMYFUNCTION("REGEXEXTRACT(INDIRECT(ADDRESS(FLOOR((ROW()-1)/3+1),(COLUMN()-7))),""\d+\s""&amp;INDIRECT(""I""&amp;MOD(ROW(), 3)+1))"),"5 green")</f>
        <v>5 green</v>
      </c>
      <c r="K11" s="2" t="str">
        <f>IFERROR(__xludf.DUMMYFUNCTION("REGEXEXTRACT(INDIRECT(ADDRESS(FLOOR((ROW()-1)/3+1),(COLUMN()-7))),""\d+\s""&amp;INDIRECT(""I""&amp;MOD(ROW(), 3)+1))"),"3 green")</f>
        <v>3 green</v>
      </c>
      <c r="L11" s="2" t="str">
        <f>IFERROR(__xludf.DUMMYFUNCTION("REGEXEXTRACT(INDIRECT(ADDRESS(FLOOR((ROW()-1)/3+1),(COLUMN()-7))),""\d+\s""&amp;INDIRECT(""I""&amp;MOD(ROW(), 3)+1))"),"#N/A")</f>
        <v>#N/A</v>
      </c>
      <c r="M11" s="2" t="str">
        <f>IFERROR(__xludf.DUMMYFUNCTION("REGEXEXTRACT(INDIRECT(ADDRESS(FLOOR((ROW()-1)/3+1),(COLUMN()-7))),""\d+\s""&amp;INDIRECT(""I""&amp;MOD(ROW(), 3)+1))"),"8 green")</f>
        <v>8 green</v>
      </c>
      <c r="N11" s="2" t="str">
        <f>IFERROR(__xludf.DUMMYFUNCTION("REGEXEXTRACT(INDIRECT(ADDRESS(FLOOR((ROW()-1)/3+1),(COLUMN()-7))),""\d+\s""&amp;INDIRECT(""I""&amp;MOD(ROW(), 3)+1))"),"#N/A")</f>
        <v>#N/A</v>
      </c>
      <c r="O11" s="2" t="str">
        <f>IFERROR(__xludf.DUMMYFUNCTION("REGEXEXTRACT(INDIRECT(ADDRESS(FLOOR((ROW()-1)/3+1),(COLUMN()-7))),""\d+\s""&amp;INDIRECT(""I""&amp;MOD(ROW(), 3)+1))"),"#N/A")</f>
        <v>#N/A</v>
      </c>
      <c r="P11" s="2">
        <f>IFERROR(__xludf.DUMMYFUNCTION("IFERROR(VALUE(REGEXEXTRACT(J11, ""\d+"")),0)"),5.0)</f>
        <v>5</v>
      </c>
      <c r="Q11" s="2">
        <f>IFERROR(__xludf.DUMMYFUNCTION("IFERROR(VALUE(REGEXEXTRACT(K11, ""\d+"")),0)"),3.0)</f>
        <v>3</v>
      </c>
      <c r="R11" s="2">
        <f>IFERROR(__xludf.DUMMYFUNCTION("IFERROR(VALUE(REGEXEXTRACT(L11, ""\d+"")),0)"),0.0)</f>
        <v>0</v>
      </c>
      <c r="S11" s="2">
        <f>IFERROR(__xludf.DUMMYFUNCTION("IFERROR(VALUE(REGEXEXTRACT(M11, ""\d+"")),0)"),8.0)</f>
        <v>8</v>
      </c>
      <c r="T11" s="2">
        <f>IFERROR(__xludf.DUMMYFUNCTION("IFERROR(VALUE(REGEXEXTRACT(N11, ""\d+"")),0)"),0.0)</f>
        <v>0</v>
      </c>
      <c r="U11" s="2">
        <f>IFERROR(__xludf.DUMMYFUNCTION("IFERROR(VALUE(REGEXEXTRACT(O11, ""\d+"")),0)"),0.0)</f>
        <v>0</v>
      </c>
      <c r="V11" s="2">
        <f t="shared" si="1"/>
        <v>8</v>
      </c>
      <c r="W11" s="2">
        <f>IFERROR(__xludf.DUMMYFUNCTION("VALUE(IF(V11 &lt;= INDIRECT(""AA""&amp;MOD(ROW(), 3) + 1), REGEXEXTRACT(INDIRECT(""B""&amp;FLOOR((ROW()-1)/3)+1), ""\d+""), 0))"),4.0)</f>
        <v>4</v>
      </c>
      <c r="X11" s="2">
        <f t="shared" si="2"/>
        <v>0</v>
      </c>
      <c r="AC11" s="2">
        <f t="shared" si="3"/>
        <v>288</v>
      </c>
    </row>
    <row r="12">
      <c r="A12" s="1" t="s">
        <v>14</v>
      </c>
      <c r="B12" s="2" t="str">
        <f>IFERROR(__xludf.DUMMYFUNCTION("SPLIT(A12, "";:"")"),"Game 12")</f>
        <v>Game 12</v>
      </c>
      <c r="C12" s="2" t="str">
        <f>IFERROR(__xludf.DUMMYFUNCTION("""COMPUTED_VALUE""")," 1 red, 1 blue, 12 green")</f>
        <v> 1 red, 1 blue, 12 green</v>
      </c>
      <c r="D12" s="2" t="str">
        <f>IFERROR(__xludf.DUMMYFUNCTION("""COMPUTED_VALUE""")," 6 green, 2 red, 1 blue")</f>
        <v> 6 green, 2 red, 1 blue</v>
      </c>
      <c r="E12" s="2" t="str">
        <f>IFERROR(__xludf.DUMMYFUNCTION("""COMPUTED_VALUE""")," 6 red, 6 green, 1 blue")</f>
        <v> 6 red, 6 green, 1 blue</v>
      </c>
      <c r="F12" s="2" t="str">
        <f>IFERROR(__xludf.DUMMYFUNCTION("""COMPUTED_VALUE""")," 3 green, 6 red")</f>
        <v> 3 green, 6 red</v>
      </c>
      <c r="J12" s="2" t="str">
        <f>IFERROR(__xludf.DUMMYFUNCTION("REGEXEXTRACT(INDIRECT(ADDRESS(FLOOR((ROW()-1)/3+1),(COLUMN()-7))),""\d+\s""&amp;INDIRECT(""I""&amp;MOD(ROW(), 3)+1))"),"#N/A")</f>
        <v>#N/A</v>
      </c>
      <c r="K12" s="2" t="str">
        <f>IFERROR(__xludf.DUMMYFUNCTION("REGEXEXTRACT(INDIRECT(ADDRESS(FLOOR((ROW()-1)/3+1),(COLUMN()-7))),""\d+\s""&amp;INDIRECT(""I""&amp;MOD(ROW(), 3)+1))"),"2 blue")</f>
        <v>2 blue</v>
      </c>
      <c r="L12" s="2" t="str">
        <f>IFERROR(__xludf.DUMMYFUNCTION("REGEXEXTRACT(INDIRECT(ADDRESS(FLOOR((ROW()-1)/3+1),(COLUMN()-7))),""\d+\s""&amp;INDIRECT(""I""&amp;MOD(ROW(), 3)+1))"),"2 blue")</f>
        <v>2 blue</v>
      </c>
      <c r="M12" s="2" t="str">
        <f>IFERROR(__xludf.DUMMYFUNCTION("REGEXEXTRACT(INDIRECT(ADDRESS(FLOOR((ROW()-1)/3+1),(COLUMN()-7))),""\d+\s""&amp;INDIRECT(""I""&amp;MOD(ROW(), 3)+1))"),"#N/A")</f>
        <v>#N/A</v>
      </c>
      <c r="N12" s="2" t="str">
        <f>IFERROR(__xludf.DUMMYFUNCTION("REGEXEXTRACT(INDIRECT(ADDRESS(FLOOR((ROW()-1)/3+1),(COLUMN()-7))),""\d+\s""&amp;INDIRECT(""I""&amp;MOD(ROW(), 3)+1))"),"#N/A")</f>
        <v>#N/A</v>
      </c>
      <c r="O12" s="2" t="str">
        <f>IFERROR(__xludf.DUMMYFUNCTION("REGEXEXTRACT(INDIRECT(ADDRESS(FLOOR((ROW()-1)/3+1),(COLUMN()-7))),""\d+\s""&amp;INDIRECT(""I""&amp;MOD(ROW(), 3)+1))"),"#N/A")</f>
        <v>#N/A</v>
      </c>
      <c r="P12" s="2">
        <f>IFERROR(__xludf.DUMMYFUNCTION("IFERROR(VALUE(REGEXEXTRACT(J12, ""\d+"")),0)"),0.0)</f>
        <v>0</v>
      </c>
      <c r="Q12" s="2">
        <f>IFERROR(__xludf.DUMMYFUNCTION("IFERROR(VALUE(REGEXEXTRACT(K12, ""\d+"")),0)"),2.0)</f>
        <v>2</v>
      </c>
      <c r="R12" s="2">
        <f>IFERROR(__xludf.DUMMYFUNCTION("IFERROR(VALUE(REGEXEXTRACT(L12, ""\d+"")),0)"),2.0)</f>
        <v>2</v>
      </c>
      <c r="S12" s="2">
        <f>IFERROR(__xludf.DUMMYFUNCTION("IFERROR(VALUE(REGEXEXTRACT(M12, ""\d+"")),0)"),0.0)</f>
        <v>0</v>
      </c>
      <c r="T12" s="2">
        <f>IFERROR(__xludf.DUMMYFUNCTION("IFERROR(VALUE(REGEXEXTRACT(N12, ""\d+"")),0)"),0.0)</f>
        <v>0</v>
      </c>
      <c r="U12" s="2">
        <f>IFERROR(__xludf.DUMMYFUNCTION("IFERROR(VALUE(REGEXEXTRACT(O12, ""\d+"")),0)"),0.0)</f>
        <v>0</v>
      </c>
      <c r="V12" s="2">
        <f t="shared" si="1"/>
        <v>2</v>
      </c>
      <c r="W12" s="2">
        <f>IFERROR(__xludf.DUMMYFUNCTION("VALUE(IF(V12 &lt;= INDIRECT(""AA""&amp;MOD(ROW(), 3) + 1), REGEXEXTRACT(INDIRECT(""B""&amp;FLOOR((ROW()-1)/3)+1), ""\d+""), 0))"),4.0)</f>
        <v>4</v>
      </c>
      <c r="X12" s="2">
        <f t="shared" si="2"/>
        <v>0</v>
      </c>
      <c r="AC12" s="2">
        <f t="shared" si="3"/>
        <v>72</v>
      </c>
    </row>
    <row r="13">
      <c r="A13" s="1" t="s">
        <v>15</v>
      </c>
      <c r="B13" s="2" t="str">
        <f>IFERROR(__xludf.DUMMYFUNCTION("SPLIT(A13, "";:"")"),"Game 13")</f>
        <v>Game 13</v>
      </c>
      <c r="C13" s="2" t="str">
        <f>IFERROR(__xludf.DUMMYFUNCTION("""COMPUTED_VALUE""")," 5 red, 19 green, 3 blue")</f>
        <v> 5 red, 19 green, 3 blue</v>
      </c>
      <c r="D13" s="2" t="str">
        <f>IFERROR(__xludf.DUMMYFUNCTION("""COMPUTED_VALUE""")," 6 red, 7 blue, 11 green")</f>
        <v> 6 red, 7 blue, 11 green</v>
      </c>
      <c r="E13" s="2" t="str">
        <f>IFERROR(__xludf.DUMMYFUNCTION("""COMPUTED_VALUE""")," 8 blue, 6 red")</f>
        <v> 8 blue, 6 red</v>
      </c>
      <c r="F13" s="2" t="str">
        <f>IFERROR(__xludf.DUMMYFUNCTION("""COMPUTED_VALUE""")," 3 blue, 4 green, 4 red")</f>
        <v> 3 blue, 4 green, 4 red</v>
      </c>
      <c r="G13" s="2" t="str">
        <f>IFERROR(__xludf.DUMMYFUNCTION("""COMPUTED_VALUE""")," 8 red, 15 green, 5 blue")</f>
        <v> 8 red, 15 green, 5 blue</v>
      </c>
      <c r="H13" s="2" t="str">
        <f>IFERROR(__xludf.DUMMYFUNCTION("""COMPUTED_VALUE""")," 5 blue, 2 red, 10 green")</f>
        <v> 5 blue, 2 red, 10 green</v>
      </c>
      <c r="J13" s="2" t="str">
        <f>IFERROR(__xludf.DUMMYFUNCTION("REGEXEXTRACT(INDIRECT(ADDRESS(FLOOR((ROW()-1)/3+1),(COLUMN()-7))),""\d+\s""&amp;INDIRECT(""I""&amp;MOD(ROW(), 3)+1))"),"12 red")</f>
        <v>12 red</v>
      </c>
      <c r="K13" s="2" t="str">
        <f>IFERROR(__xludf.DUMMYFUNCTION("REGEXEXTRACT(INDIRECT(ADDRESS(FLOOR((ROW()-1)/3+1),(COLUMN()-7))),""\d+\s""&amp;INDIRECT(""I""&amp;MOD(ROW(), 3)+1))"),"9 red")</f>
        <v>9 red</v>
      </c>
      <c r="L13" s="2" t="str">
        <f>IFERROR(__xludf.DUMMYFUNCTION("REGEXEXTRACT(INDIRECT(ADDRESS(FLOOR((ROW()-1)/3+1),(COLUMN()-7))),""\d+\s""&amp;INDIRECT(""I""&amp;MOD(ROW(), 3)+1))"),"1 red")</f>
        <v>1 red</v>
      </c>
      <c r="M13" s="2" t="str">
        <f>IFERROR(__xludf.DUMMYFUNCTION("REGEXEXTRACT(INDIRECT(ADDRESS(FLOOR((ROW()-1)/3+1),(COLUMN()-7))),""\d+\s""&amp;INDIRECT(""I""&amp;MOD(ROW(), 3)+1))"),"#N/A")</f>
        <v>#N/A</v>
      </c>
      <c r="N13" s="2" t="str">
        <f>IFERROR(__xludf.DUMMYFUNCTION("REGEXEXTRACT(INDIRECT(ADDRESS(FLOOR((ROW()-1)/3+1),(COLUMN()-7))),""\d+\s""&amp;INDIRECT(""I""&amp;MOD(ROW(), 3)+1))"),"1 red")</f>
        <v>1 red</v>
      </c>
      <c r="O13" s="2" t="str">
        <f>IFERROR(__xludf.DUMMYFUNCTION("REGEXEXTRACT(INDIRECT(ADDRESS(FLOOR((ROW()-1)/3+1),(COLUMN()-7))),""\d+\s""&amp;INDIRECT(""I""&amp;MOD(ROW(), 3)+1))"),"#N/A")</f>
        <v>#N/A</v>
      </c>
      <c r="P13" s="2">
        <f>IFERROR(__xludf.DUMMYFUNCTION("IFERROR(VALUE(REGEXEXTRACT(J13, ""\d+"")),0)"),12.0)</f>
        <v>12</v>
      </c>
      <c r="Q13" s="2">
        <f>IFERROR(__xludf.DUMMYFUNCTION("IFERROR(VALUE(REGEXEXTRACT(K13, ""\d+"")),0)"),9.0)</f>
        <v>9</v>
      </c>
      <c r="R13" s="2">
        <f>IFERROR(__xludf.DUMMYFUNCTION("IFERROR(VALUE(REGEXEXTRACT(L13, ""\d+"")),0)"),1.0)</f>
        <v>1</v>
      </c>
      <c r="S13" s="2">
        <f>IFERROR(__xludf.DUMMYFUNCTION("IFERROR(VALUE(REGEXEXTRACT(M13, ""\d+"")),0)"),0.0)</f>
        <v>0</v>
      </c>
      <c r="T13" s="2">
        <f>IFERROR(__xludf.DUMMYFUNCTION("IFERROR(VALUE(REGEXEXTRACT(N13, ""\d+"")),0)"),1.0)</f>
        <v>1</v>
      </c>
      <c r="U13" s="2">
        <f>IFERROR(__xludf.DUMMYFUNCTION("IFERROR(VALUE(REGEXEXTRACT(O13, ""\d+"")),0)"),0.0)</f>
        <v>0</v>
      </c>
      <c r="V13" s="2">
        <f t="shared" si="1"/>
        <v>12</v>
      </c>
      <c r="W13" s="2">
        <f>IFERROR(__xludf.DUMMYFUNCTION("VALUE(IF(V13 &lt;= INDIRECT(""AA""&amp;MOD(ROW(), 3) + 1), REGEXEXTRACT(INDIRECT(""B""&amp;FLOOR((ROW()-1)/3)+1), ""\d+""), 0))"),5.0)</f>
        <v>5</v>
      </c>
      <c r="X13" s="2">
        <f t="shared" si="2"/>
        <v>5</v>
      </c>
      <c r="AC13" s="2">
        <f t="shared" si="3"/>
        <v>1216</v>
      </c>
    </row>
    <row r="14">
      <c r="A14" s="1" t="s">
        <v>16</v>
      </c>
      <c r="B14" s="2" t="str">
        <f>IFERROR(__xludf.DUMMYFUNCTION("SPLIT(A14, "";:"")"),"Game 14")</f>
        <v>Game 14</v>
      </c>
      <c r="C14" s="2" t="str">
        <f>IFERROR(__xludf.DUMMYFUNCTION("""COMPUTED_VALUE""")," 5 blue, 9 green")</f>
        <v> 5 blue, 9 green</v>
      </c>
      <c r="D14" s="2" t="str">
        <f>IFERROR(__xludf.DUMMYFUNCTION("""COMPUTED_VALUE""")," 4 green, 6 blue")</f>
        <v> 4 green, 6 blue</v>
      </c>
      <c r="E14" s="2" t="str">
        <f>IFERROR(__xludf.DUMMYFUNCTION("""COMPUTED_VALUE""")," 14 green, 1 red, 4 blue")</f>
        <v> 14 green, 1 red, 4 blue</v>
      </c>
      <c r="F14" s="2" t="str">
        <f>IFERROR(__xludf.DUMMYFUNCTION("""COMPUTED_VALUE""")," 3 blue, 3 green")</f>
        <v> 3 blue, 3 green</v>
      </c>
      <c r="G14" s="2" t="str">
        <f>IFERROR(__xludf.DUMMYFUNCTION("""COMPUTED_VALUE""")," 2 green")</f>
        <v> 2 green</v>
      </c>
      <c r="H14" s="2" t="str">
        <f>IFERROR(__xludf.DUMMYFUNCTION("""COMPUTED_VALUE""")," 5 blue, 7 green, 1 red")</f>
        <v> 5 blue, 7 green, 1 red</v>
      </c>
      <c r="J14" s="2" t="str">
        <f>IFERROR(__xludf.DUMMYFUNCTION("REGEXEXTRACT(INDIRECT(ADDRESS(FLOOR((ROW()-1)/3+1),(COLUMN()-7))),""\d+\s""&amp;INDIRECT(""I""&amp;MOD(ROW(), 3)+1))"),"#N/A")</f>
        <v>#N/A</v>
      </c>
      <c r="K14" s="2" t="str">
        <f>IFERROR(__xludf.DUMMYFUNCTION("REGEXEXTRACT(INDIRECT(ADDRESS(FLOOR((ROW()-1)/3+1),(COLUMN()-7))),""\d+\s""&amp;INDIRECT(""I""&amp;MOD(ROW(), 3)+1))"),"2 green")</f>
        <v>2 green</v>
      </c>
      <c r="L14" s="2" t="str">
        <f>IFERROR(__xludf.DUMMYFUNCTION("REGEXEXTRACT(INDIRECT(ADDRESS(FLOOR((ROW()-1)/3+1),(COLUMN()-7))),""\d+\s""&amp;INDIRECT(""I""&amp;MOD(ROW(), 3)+1))"),"#N/A")</f>
        <v>#N/A</v>
      </c>
      <c r="M14" s="2" t="str">
        <f>IFERROR(__xludf.DUMMYFUNCTION("REGEXEXTRACT(INDIRECT(ADDRESS(FLOOR((ROW()-1)/3+1),(COLUMN()-7))),""\d+\s""&amp;INDIRECT(""I""&amp;MOD(ROW(), 3)+1))"),"2 green")</f>
        <v>2 green</v>
      </c>
      <c r="N14" s="2" t="str">
        <f>IFERROR(__xludf.DUMMYFUNCTION("REGEXEXTRACT(INDIRECT(ADDRESS(FLOOR((ROW()-1)/3+1),(COLUMN()-7))),""\d+\s""&amp;INDIRECT(""I""&amp;MOD(ROW(), 3)+1))"),"1 green")</f>
        <v>1 green</v>
      </c>
      <c r="O14" s="2" t="str">
        <f>IFERROR(__xludf.DUMMYFUNCTION("REGEXEXTRACT(INDIRECT(ADDRESS(FLOOR((ROW()-1)/3+1),(COLUMN()-7))),""\d+\s""&amp;INDIRECT(""I""&amp;MOD(ROW(), 3)+1))"),"#N/A")</f>
        <v>#N/A</v>
      </c>
      <c r="P14" s="2">
        <f>IFERROR(__xludf.DUMMYFUNCTION("IFERROR(VALUE(REGEXEXTRACT(J14, ""\d+"")),0)"),0.0)</f>
        <v>0</v>
      </c>
      <c r="Q14" s="2">
        <f>IFERROR(__xludf.DUMMYFUNCTION("IFERROR(VALUE(REGEXEXTRACT(K14, ""\d+"")),0)"),2.0)</f>
        <v>2</v>
      </c>
      <c r="R14" s="2">
        <f>IFERROR(__xludf.DUMMYFUNCTION("IFERROR(VALUE(REGEXEXTRACT(L14, ""\d+"")),0)"),0.0)</f>
        <v>0</v>
      </c>
      <c r="S14" s="2">
        <f>IFERROR(__xludf.DUMMYFUNCTION("IFERROR(VALUE(REGEXEXTRACT(M14, ""\d+"")),0)"),2.0)</f>
        <v>2</v>
      </c>
      <c r="T14" s="2">
        <f>IFERROR(__xludf.DUMMYFUNCTION("IFERROR(VALUE(REGEXEXTRACT(N14, ""\d+"")),0)"),1.0)</f>
        <v>1</v>
      </c>
      <c r="U14" s="2">
        <f>IFERROR(__xludf.DUMMYFUNCTION("IFERROR(VALUE(REGEXEXTRACT(O14, ""\d+"")),0)"),0.0)</f>
        <v>0</v>
      </c>
      <c r="V14" s="2">
        <f t="shared" si="1"/>
        <v>2</v>
      </c>
      <c r="W14" s="2">
        <f>IFERROR(__xludf.DUMMYFUNCTION("VALUE(IF(V14 &lt;= INDIRECT(""AA""&amp;MOD(ROW(), 3) + 1), REGEXEXTRACT(INDIRECT(""B""&amp;FLOOR((ROW()-1)/3)+1), ""\d+""), 0))"),5.0)</f>
        <v>5</v>
      </c>
      <c r="X14" s="2">
        <f t="shared" si="2"/>
        <v>0</v>
      </c>
      <c r="AC14" s="2">
        <f t="shared" si="3"/>
        <v>84</v>
      </c>
    </row>
    <row r="15">
      <c r="A15" s="1" t="s">
        <v>17</v>
      </c>
      <c r="B15" s="2" t="str">
        <f>IFERROR(__xludf.DUMMYFUNCTION("SPLIT(A15, "";:"")"),"Game 15")</f>
        <v>Game 15</v>
      </c>
      <c r="C15" s="2" t="str">
        <f>IFERROR(__xludf.DUMMYFUNCTION("""COMPUTED_VALUE""")," 5 red, 8 blue")</f>
        <v> 5 red, 8 blue</v>
      </c>
      <c r="D15" s="2" t="str">
        <f>IFERROR(__xludf.DUMMYFUNCTION("""COMPUTED_VALUE""")," 9 blue, 3 red")</f>
        <v> 9 blue, 3 red</v>
      </c>
      <c r="E15" s="2" t="str">
        <f>IFERROR(__xludf.DUMMYFUNCTION("""COMPUTED_VALUE""")," 5 red, 1 green, 16 blue")</f>
        <v> 5 red, 1 green, 16 blue</v>
      </c>
      <c r="F15" s="2" t="str">
        <f>IFERROR(__xludf.DUMMYFUNCTION("""COMPUTED_VALUE""")," 1 blue, 3 red, 2 green")</f>
        <v> 1 blue, 3 red, 2 green</v>
      </c>
      <c r="G15" s="2" t="str">
        <f>IFERROR(__xludf.DUMMYFUNCTION("""COMPUTED_VALUE""")," 5 red, 2 green, 10 blue")</f>
        <v> 5 red, 2 green, 10 blue</v>
      </c>
      <c r="J15" s="2" t="str">
        <f>IFERROR(__xludf.DUMMYFUNCTION("REGEXEXTRACT(INDIRECT(ADDRESS(FLOOR((ROW()-1)/3+1),(COLUMN()-7))),""\d+\s""&amp;INDIRECT(""I""&amp;MOD(ROW(), 3)+1))"),"13 blue")</f>
        <v>13 blue</v>
      </c>
      <c r="K15" s="2" t="str">
        <f>IFERROR(__xludf.DUMMYFUNCTION("REGEXEXTRACT(INDIRECT(ADDRESS(FLOOR((ROW()-1)/3+1),(COLUMN()-7))),""\d+\s""&amp;INDIRECT(""I""&amp;MOD(ROW(), 3)+1))"),"13 blue")</f>
        <v>13 blue</v>
      </c>
      <c r="L15" s="2" t="str">
        <f>IFERROR(__xludf.DUMMYFUNCTION("REGEXEXTRACT(INDIRECT(ADDRESS(FLOOR((ROW()-1)/3+1),(COLUMN()-7))),""\d+\s""&amp;INDIRECT(""I""&amp;MOD(ROW(), 3)+1))"),"9 blue")</f>
        <v>9 blue</v>
      </c>
      <c r="M15" s="2" t="str">
        <f>IFERROR(__xludf.DUMMYFUNCTION("REGEXEXTRACT(INDIRECT(ADDRESS(FLOOR((ROW()-1)/3+1),(COLUMN()-7))),""\d+\s""&amp;INDIRECT(""I""&amp;MOD(ROW(), 3)+1))"),"12 blue")</f>
        <v>12 blue</v>
      </c>
      <c r="N15" s="2" t="str">
        <f>IFERROR(__xludf.DUMMYFUNCTION("REGEXEXTRACT(INDIRECT(ADDRESS(FLOOR((ROW()-1)/3+1),(COLUMN()-7))),""\d+\s""&amp;INDIRECT(""I""&amp;MOD(ROW(), 3)+1))"),"11 blue")</f>
        <v>11 blue</v>
      </c>
      <c r="O15" s="2" t="str">
        <f>IFERROR(__xludf.DUMMYFUNCTION("REGEXEXTRACT(INDIRECT(ADDRESS(FLOOR((ROW()-1)/3+1),(COLUMN()-7))),""\d+\s""&amp;INDIRECT(""I""&amp;MOD(ROW(), 3)+1))"),"#N/A")</f>
        <v>#N/A</v>
      </c>
      <c r="P15" s="2">
        <f>IFERROR(__xludf.DUMMYFUNCTION("IFERROR(VALUE(REGEXEXTRACT(J15, ""\d+"")),0)"),13.0)</f>
        <v>13</v>
      </c>
      <c r="Q15" s="2">
        <f>IFERROR(__xludf.DUMMYFUNCTION("IFERROR(VALUE(REGEXEXTRACT(K15, ""\d+"")),0)"),13.0)</f>
        <v>13</v>
      </c>
      <c r="R15" s="2">
        <f>IFERROR(__xludf.DUMMYFUNCTION("IFERROR(VALUE(REGEXEXTRACT(L15, ""\d+"")),0)"),9.0)</f>
        <v>9</v>
      </c>
      <c r="S15" s="2">
        <f>IFERROR(__xludf.DUMMYFUNCTION("IFERROR(VALUE(REGEXEXTRACT(M15, ""\d+"")),0)"),12.0)</f>
        <v>12</v>
      </c>
      <c r="T15" s="2">
        <f>IFERROR(__xludf.DUMMYFUNCTION("IFERROR(VALUE(REGEXEXTRACT(N15, ""\d+"")),0)"),11.0)</f>
        <v>11</v>
      </c>
      <c r="U15" s="2">
        <f>IFERROR(__xludf.DUMMYFUNCTION("IFERROR(VALUE(REGEXEXTRACT(O15, ""\d+"")),0)"),0.0)</f>
        <v>0</v>
      </c>
      <c r="V15" s="2">
        <f t="shared" si="1"/>
        <v>13</v>
      </c>
      <c r="W15" s="2">
        <f>IFERROR(__xludf.DUMMYFUNCTION("VALUE(IF(V15 &lt;= INDIRECT(""AA""&amp;MOD(ROW(), 3) + 1), REGEXEXTRACT(INDIRECT(""B""&amp;FLOOR((ROW()-1)/3)+1), ""\d+""), 0))"),5.0)</f>
        <v>5</v>
      </c>
      <c r="X15" s="2">
        <f t="shared" si="2"/>
        <v>0</v>
      </c>
      <c r="AC15" s="2">
        <f t="shared" si="3"/>
        <v>160</v>
      </c>
    </row>
    <row r="16">
      <c r="A16" s="1" t="s">
        <v>18</v>
      </c>
      <c r="B16" s="2" t="str">
        <f>IFERROR(__xludf.DUMMYFUNCTION("SPLIT(A16, "";:"")"),"Game 16")</f>
        <v>Game 16</v>
      </c>
      <c r="C16" s="2" t="str">
        <f>IFERROR(__xludf.DUMMYFUNCTION("""COMPUTED_VALUE""")," 6 blue, 9 green, 10 red")</f>
        <v> 6 blue, 9 green, 10 red</v>
      </c>
      <c r="D16" s="2" t="str">
        <f>IFERROR(__xludf.DUMMYFUNCTION("""COMPUTED_VALUE""")," 8 blue, 9 red, 14 green")</f>
        <v> 8 blue, 9 red, 14 green</v>
      </c>
      <c r="E16" s="2" t="str">
        <f>IFERROR(__xludf.DUMMYFUNCTION("""COMPUTED_VALUE""")," 7 green, 1 blue, 1 red")</f>
        <v> 7 green, 1 blue, 1 red</v>
      </c>
      <c r="F16" s="2" t="str">
        <f>IFERROR(__xludf.DUMMYFUNCTION("""COMPUTED_VALUE""")," 8 red, 5 green, 8 blue")</f>
        <v> 8 red, 5 green, 8 blue</v>
      </c>
      <c r="G16" s="2" t="str">
        <f>IFERROR(__xludf.DUMMYFUNCTION("""COMPUTED_VALUE""")," 10 red, 5 blue, 14 green")</f>
        <v> 10 red, 5 blue, 14 green</v>
      </c>
      <c r="H16" s="2" t="str">
        <f>IFERROR(__xludf.DUMMYFUNCTION("""COMPUTED_VALUE""")," 7 blue, 11 red, 3 green")</f>
        <v> 7 blue, 11 red, 3 green</v>
      </c>
      <c r="J16" s="2" t="str">
        <f>IFERROR(__xludf.DUMMYFUNCTION("REGEXEXTRACT(INDIRECT(ADDRESS(FLOOR((ROW()-1)/3+1),(COLUMN()-7))),""\d+\s""&amp;INDIRECT(""I""&amp;MOD(ROW(), 3)+1))"),"11 red")</f>
        <v>11 red</v>
      </c>
      <c r="K16" s="2" t="str">
        <f>IFERROR(__xludf.DUMMYFUNCTION("REGEXEXTRACT(INDIRECT(ADDRESS(FLOOR((ROW()-1)/3+1),(COLUMN()-7))),""\d+\s""&amp;INDIRECT(""I""&amp;MOD(ROW(), 3)+1))"),"4 red")</f>
        <v>4 red</v>
      </c>
      <c r="L16" s="2" t="str">
        <f>IFERROR(__xludf.DUMMYFUNCTION("REGEXEXTRACT(INDIRECT(ADDRESS(FLOOR((ROW()-1)/3+1),(COLUMN()-7))),""\d+\s""&amp;INDIRECT(""I""&amp;MOD(ROW(), 3)+1))"),"7 red")</f>
        <v>7 red</v>
      </c>
      <c r="M16" s="2" t="str">
        <f>IFERROR(__xludf.DUMMYFUNCTION("REGEXEXTRACT(INDIRECT(ADDRESS(FLOOR((ROW()-1)/3+1),(COLUMN()-7))),""\d+\s""&amp;INDIRECT(""I""&amp;MOD(ROW(), 3)+1))"),"#N/A")</f>
        <v>#N/A</v>
      </c>
      <c r="N16" s="2" t="str">
        <f>IFERROR(__xludf.DUMMYFUNCTION("REGEXEXTRACT(INDIRECT(ADDRESS(FLOOR((ROW()-1)/3+1),(COLUMN()-7))),""\d+\s""&amp;INDIRECT(""I""&amp;MOD(ROW(), 3)+1))"),"10 red")</f>
        <v>10 red</v>
      </c>
      <c r="O16" s="2" t="str">
        <f>IFERROR(__xludf.DUMMYFUNCTION("REGEXEXTRACT(INDIRECT(ADDRESS(FLOOR((ROW()-1)/3+1),(COLUMN()-7))),""\d+\s""&amp;INDIRECT(""I""&amp;MOD(ROW(), 3)+1))"),"8 red")</f>
        <v>8 red</v>
      </c>
      <c r="P16" s="2">
        <f>IFERROR(__xludf.DUMMYFUNCTION("IFERROR(VALUE(REGEXEXTRACT(J16, ""\d+"")),0)"),11.0)</f>
        <v>11</v>
      </c>
      <c r="Q16" s="2">
        <f>IFERROR(__xludf.DUMMYFUNCTION("IFERROR(VALUE(REGEXEXTRACT(K16, ""\d+"")),0)"),4.0)</f>
        <v>4</v>
      </c>
      <c r="R16" s="2">
        <f>IFERROR(__xludf.DUMMYFUNCTION("IFERROR(VALUE(REGEXEXTRACT(L16, ""\d+"")),0)"),7.0)</f>
        <v>7</v>
      </c>
      <c r="S16" s="2">
        <f>IFERROR(__xludf.DUMMYFUNCTION("IFERROR(VALUE(REGEXEXTRACT(M16, ""\d+"")),0)"),0.0)</f>
        <v>0</v>
      </c>
      <c r="T16" s="2">
        <f>IFERROR(__xludf.DUMMYFUNCTION("IFERROR(VALUE(REGEXEXTRACT(N16, ""\d+"")),0)"),10.0)</f>
        <v>10</v>
      </c>
      <c r="U16" s="2">
        <f>IFERROR(__xludf.DUMMYFUNCTION("IFERROR(VALUE(REGEXEXTRACT(O16, ""\d+"")),0)"),8.0)</f>
        <v>8</v>
      </c>
      <c r="V16" s="2">
        <f t="shared" si="1"/>
        <v>11</v>
      </c>
      <c r="W16" s="2">
        <f>IFERROR(__xludf.DUMMYFUNCTION("VALUE(IF(V16 &lt;= INDIRECT(""AA""&amp;MOD(ROW(), 3) + 1), REGEXEXTRACT(INDIRECT(""B""&amp;FLOOR((ROW()-1)/3)+1), ""\d+""), 0))"),6.0)</f>
        <v>6</v>
      </c>
      <c r="X16" s="2">
        <f t="shared" si="2"/>
        <v>6</v>
      </c>
      <c r="AC16" s="2">
        <f t="shared" si="3"/>
        <v>1232</v>
      </c>
    </row>
    <row r="17">
      <c r="A17" s="1" t="s">
        <v>19</v>
      </c>
      <c r="B17" s="2" t="str">
        <f>IFERROR(__xludf.DUMMYFUNCTION("SPLIT(A17, "";:"")"),"Game 17")</f>
        <v>Game 17</v>
      </c>
      <c r="C17" s="2" t="str">
        <f>IFERROR(__xludf.DUMMYFUNCTION("""COMPUTED_VALUE""")," 12 blue, 12 red, 6 green")</f>
        <v> 12 blue, 12 red, 6 green</v>
      </c>
      <c r="D17" s="2" t="str">
        <f>IFERROR(__xludf.DUMMYFUNCTION("""COMPUTED_VALUE""")," 14 green, 17 blue, 4 red")</f>
        <v> 14 green, 17 blue, 4 red</v>
      </c>
      <c r="E17" s="2" t="str">
        <f>IFERROR(__xludf.DUMMYFUNCTION("""COMPUTED_VALUE""")," 11 blue, 1 red, 13 green")</f>
        <v> 11 blue, 1 red, 13 green</v>
      </c>
      <c r="J17" s="2" t="str">
        <f>IFERROR(__xludf.DUMMYFUNCTION("REGEXEXTRACT(INDIRECT(ADDRESS(FLOOR((ROW()-1)/3+1),(COLUMN()-7))),""\d+\s""&amp;INDIRECT(""I""&amp;MOD(ROW(), 3)+1))"),"#N/A")</f>
        <v>#N/A</v>
      </c>
      <c r="K17" s="2" t="str">
        <f>IFERROR(__xludf.DUMMYFUNCTION("REGEXEXTRACT(INDIRECT(ADDRESS(FLOOR((ROW()-1)/3+1),(COLUMN()-7))),""\d+\s""&amp;INDIRECT(""I""&amp;MOD(ROW(), 3)+1))"),"#N/A")</f>
        <v>#N/A</v>
      </c>
      <c r="L17" s="2" t="str">
        <f>IFERROR(__xludf.DUMMYFUNCTION("REGEXEXTRACT(INDIRECT(ADDRESS(FLOOR((ROW()-1)/3+1),(COLUMN()-7))),""\d+\s""&amp;INDIRECT(""I""&amp;MOD(ROW(), 3)+1))"),"1 green")</f>
        <v>1 green</v>
      </c>
      <c r="M17" s="2" t="str">
        <f>IFERROR(__xludf.DUMMYFUNCTION("REGEXEXTRACT(INDIRECT(ADDRESS(FLOOR((ROW()-1)/3+1),(COLUMN()-7))),""\d+\s""&amp;INDIRECT(""I""&amp;MOD(ROW(), 3)+1))"),"1 green")</f>
        <v>1 green</v>
      </c>
      <c r="N17" s="2" t="str">
        <f>IFERROR(__xludf.DUMMYFUNCTION("REGEXEXTRACT(INDIRECT(ADDRESS(FLOOR((ROW()-1)/3+1),(COLUMN()-7))),""\d+\s""&amp;INDIRECT(""I""&amp;MOD(ROW(), 3)+1))"),"#N/A")</f>
        <v>#N/A</v>
      </c>
      <c r="O17" s="2" t="str">
        <f>IFERROR(__xludf.DUMMYFUNCTION("REGEXEXTRACT(INDIRECT(ADDRESS(FLOOR((ROW()-1)/3+1),(COLUMN()-7))),""\d+\s""&amp;INDIRECT(""I""&amp;MOD(ROW(), 3)+1))"),"1 green")</f>
        <v>1 green</v>
      </c>
      <c r="P17" s="2">
        <f>IFERROR(__xludf.DUMMYFUNCTION("IFERROR(VALUE(REGEXEXTRACT(J17, ""\d+"")),0)"),0.0)</f>
        <v>0</v>
      </c>
      <c r="Q17" s="2">
        <f>IFERROR(__xludf.DUMMYFUNCTION("IFERROR(VALUE(REGEXEXTRACT(K17, ""\d+"")),0)"),0.0)</f>
        <v>0</v>
      </c>
      <c r="R17" s="2">
        <f>IFERROR(__xludf.DUMMYFUNCTION("IFERROR(VALUE(REGEXEXTRACT(L17, ""\d+"")),0)"),1.0)</f>
        <v>1</v>
      </c>
      <c r="S17" s="2">
        <f>IFERROR(__xludf.DUMMYFUNCTION("IFERROR(VALUE(REGEXEXTRACT(M17, ""\d+"")),0)"),1.0)</f>
        <v>1</v>
      </c>
      <c r="T17" s="2">
        <f>IFERROR(__xludf.DUMMYFUNCTION("IFERROR(VALUE(REGEXEXTRACT(N17, ""\d+"")),0)"),0.0)</f>
        <v>0</v>
      </c>
      <c r="U17" s="2">
        <f>IFERROR(__xludf.DUMMYFUNCTION("IFERROR(VALUE(REGEXEXTRACT(O17, ""\d+"")),0)"),1.0)</f>
        <v>1</v>
      </c>
      <c r="V17" s="2">
        <f t="shared" si="1"/>
        <v>1</v>
      </c>
      <c r="W17" s="2">
        <f>IFERROR(__xludf.DUMMYFUNCTION("VALUE(IF(V17 &lt;= INDIRECT(""AA""&amp;MOD(ROW(), 3) + 1), REGEXEXTRACT(INDIRECT(""B""&amp;FLOOR((ROW()-1)/3)+1), ""\d+""), 0))"),6.0)</f>
        <v>6</v>
      </c>
      <c r="X17" s="2">
        <f t="shared" si="2"/>
        <v>0</v>
      </c>
      <c r="AC17" s="2">
        <f t="shared" si="3"/>
        <v>2856</v>
      </c>
    </row>
    <row r="18">
      <c r="A18" s="1" t="s">
        <v>20</v>
      </c>
      <c r="B18" s="2" t="str">
        <f>IFERROR(__xludf.DUMMYFUNCTION("SPLIT(A18, "";:"")"),"Game 18")</f>
        <v>Game 18</v>
      </c>
      <c r="C18" s="2" t="str">
        <f>IFERROR(__xludf.DUMMYFUNCTION("""COMPUTED_VALUE""")," 7 blue, 2 green, 4 red")</f>
        <v> 7 blue, 2 green, 4 red</v>
      </c>
      <c r="D18" s="2" t="str">
        <f>IFERROR(__xludf.DUMMYFUNCTION("""COMPUTED_VALUE""")," 1 blue, 2 green, 4 red")</f>
        <v> 1 blue, 2 green, 4 red</v>
      </c>
      <c r="E18" s="2" t="str">
        <f>IFERROR(__xludf.DUMMYFUNCTION("""COMPUTED_VALUE""")," 2 red, 17 blue")</f>
        <v> 2 red, 17 blue</v>
      </c>
      <c r="J18" s="2" t="str">
        <f>IFERROR(__xludf.DUMMYFUNCTION("REGEXEXTRACT(INDIRECT(ADDRESS(FLOOR((ROW()-1)/3+1),(COLUMN()-7))),""\d+\s""&amp;INDIRECT(""I""&amp;MOD(ROW(), 3)+1))"),"4 blue")</f>
        <v>4 blue</v>
      </c>
      <c r="K18" s="2" t="str">
        <f>IFERROR(__xludf.DUMMYFUNCTION("REGEXEXTRACT(INDIRECT(ADDRESS(FLOOR((ROW()-1)/3+1),(COLUMN()-7))),""\d+\s""&amp;INDIRECT(""I""&amp;MOD(ROW(), 3)+1))"),"#N/A")</f>
        <v>#N/A</v>
      </c>
      <c r="L18" s="2" t="str">
        <f>IFERROR(__xludf.DUMMYFUNCTION("REGEXEXTRACT(INDIRECT(ADDRESS(FLOOR((ROW()-1)/3+1),(COLUMN()-7))),""\d+\s""&amp;INDIRECT(""I""&amp;MOD(ROW(), 3)+1))"),"#N/A")</f>
        <v>#N/A</v>
      </c>
      <c r="M18" s="2" t="str">
        <f>IFERROR(__xludf.DUMMYFUNCTION("REGEXEXTRACT(INDIRECT(ADDRESS(FLOOR((ROW()-1)/3+1),(COLUMN()-7))),""\d+\s""&amp;INDIRECT(""I""&amp;MOD(ROW(), 3)+1))"),"1 blue")</f>
        <v>1 blue</v>
      </c>
      <c r="N18" s="2" t="str">
        <f>IFERROR(__xludf.DUMMYFUNCTION("REGEXEXTRACT(INDIRECT(ADDRESS(FLOOR((ROW()-1)/3+1),(COLUMN()-7))),""\d+\s""&amp;INDIRECT(""I""&amp;MOD(ROW(), 3)+1))"),"8 blue")</f>
        <v>8 blue</v>
      </c>
      <c r="O18" s="2" t="str">
        <f>IFERROR(__xludf.DUMMYFUNCTION("REGEXEXTRACT(INDIRECT(ADDRESS(FLOOR((ROW()-1)/3+1),(COLUMN()-7))),""\d+\s""&amp;INDIRECT(""I""&amp;MOD(ROW(), 3)+1))"),"2 blue")</f>
        <v>2 blue</v>
      </c>
      <c r="P18" s="2">
        <f>IFERROR(__xludf.DUMMYFUNCTION("IFERROR(VALUE(REGEXEXTRACT(J18, ""\d+"")),0)"),4.0)</f>
        <v>4</v>
      </c>
      <c r="Q18" s="2">
        <f>IFERROR(__xludf.DUMMYFUNCTION("IFERROR(VALUE(REGEXEXTRACT(K18, ""\d+"")),0)"),0.0)</f>
        <v>0</v>
      </c>
      <c r="R18" s="2">
        <f>IFERROR(__xludf.DUMMYFUNCTION("IFERROR(VALUE(REGEXEXTRACT(L18, ""\d+"")),0)"),0.0)</f>
        <v>0</v>
      </c>
      <c r="S18" s="2">
        <f>IFERROR(__xludf.DUMMYFUNCTION("IFERROR(VALUE(REGEXEXTRACT(M18, ""\d+"")),0)"),1.0)</f>
        <v>1</v>
      </c>
      <c r="T18" s="2">
        <f>IFERROR(__xludf.DUMMYFUNCTION("IFERROR(VALUE(REGEXEXTRACT(N18, ""\d+"")),0)"),8.0)</f>
        <v>8</v>
      </c>
      <c r="U18" s="2">
        <f>IFERROR(__xludf.DUMMYFUNCTION("IFERROR(VALUE(REGEXEXTRACT(O18, ""\d+"")),0)"),2.0)</f>
        <v>2</v>
      </c>
      <c r="V18" s="2">
        <f t="shared" si="1"/>
        <v>8</v>
      </c>
      <c r="W18" s="2">
        <f>IFERROR(__xludf.DUMMYFUNCTION("VALUE(IF(V18 &lt;= INDIRECT(""AA""&amp;MOD(ROW(), 3) + 1), REGEXEXTRACT(INDIRECT(""B""&amp;FLOOR((ROW()-1)/3)+1), ""\d+""), 0))"),6.0)</f>
        <v>6</v>
      </c>
      <c r="X18" s="2">
        <f t="shared" si="2"/>
        <v>0</v>
      </c>
      <c r="AC18" s="2">
        <f t="shared" si="3"/>
        <v>136</v>
      </c>
    </row>
    <row r="19">
      <c r="A19" s="1" t="s">
        <v>21</v>
      </c>
      <c r="B19" s="2" t="str">
        <f>IFERROR(__xludf.DUMMYFUNCTION("SPLIT(A19, "";:"")"),"Game 19")</f>
        <v>Game 19</v>
      </c>
      <c r="C19" s="2" t="str">
        <f>IFERROR(__xludf.DUMMYFUNCTION("""COMPUTED_VALUE""")," 3 red, 9 green")</f>
        <v> 3 red, 9 green</v>
      </c>
      <c r="D19" s="2" t="str">
        <f>IFERROR(__xludf.DUMMYFUNCTION("""COMPUTED_VALUE""")," 8 red, 2 blue, 2 green")</f>
        <v> 8 red, 2 blue, 2 green</v>
      </c>
      <c r="E19" s="2" t="str">
        <f>IFERROR(__xludf.DUMMYFUNCTION("""COMPUTED_VALUE""")," 3 blue, 15 green, 11 red")</f>
        <v> 3 blue, 15 green, 11 red</v>
      </c>
      <c r="F19" s="2" t="str">
        <f>IFERROR(__xludf.DUMMYFUNCTION("""COMPUTED_VALUE""")," 18 green, 3 red, 1 blue")</f>
        <v> 18 green, 3 red, 1 blue</v>
      </c>
      <c r="J19" s="2" t="str">
        <f>IFERROR(__xludf.DUMMYFUNCTION("REGEXEXTRACT(INDIRECT(ADDRESS(FLOOR((ROW()-1)/3+1),(COLUMN()-7))),""\d+\s""&amp;INDIRECT(""I""&amp;MOD(ROW(), 3)+1))"),"15 red")</f>
        <v>15 red</v>
      </c>
      <c r="K19" s="2" t="str">
        <f>IFERROR(__xludf.DUMMYFUNCTION("REGEXEXTRACT(INDIRECT(ADDRESS(FLOOR((ROW()-1)/3+1),(COLUMN()-7))),""\d+\s""&amp;INDIRECT(""I""&amp;MOD(ROW(), 3)+1))"),"17 red")</f>
        <v>17 red</v>
      </c>
      <c r="L19" s="2" t="str">
        <f>IFERROR(__xludf.DUMMYFUNCTION("REGEXEXTRACT(INDIRECT(ADDRESS(FLOOR((ROW()-1)/3+1),(COLUMN()-7))),""\d+\s""&amp;INDIRECT(""I""&amp;MOD(ROW(), 3)+1))"),"#N/A")</f>
        <v>#N/A</v>
      </c>
      <c r="M19" s="2" t="str">
        <f>IFERROR(__xludf.DUMMYFUNCTION("REGEXEXTRACT(INDIRECT(ADDRESS(FLOOR((ROW()-1)/3+1),(COLUMN()-7))),""\d+\s""&amp;INDIRECT(""I""&amp;MOD(ROW(), 3)+1))"),"17 red")</f>
        <v>17 red</v>
      </c>
      <c r="N19" s="2" t="str">
        <f>IFERROR(__xludf.DUMMYFUNCTION("REGEXEXTRACT(INDIRECT(ADDRESS(FLOOR((ROW()-1)/3+1),(COLUMN()-7))),""\d+\s""&amp;INDIRECT(""I""&amp;MOD(ROW(), 3)+1))"),"9 red")</f>
        <v>9 red</v>
      </c>
      <c r="O19" s="2" t="str">
        <f>IFERROR(__xludf.DUMMYFUNCTION("REGEXEXTRACT(INDIRECT(ADDRESS(FLOOR((ROW()-1)/3+1),(COLUMN()-7))),""\d+\s""&amp;INDIRECT(""I""&amp;MOD(ROW(), 3)+1))"),"19 red")</f>
        <v>19 red</v>
      </c>
      <c r="P19" s="2">
        <f>IFERROR(__xludf.DUMMYFUNCTION("IFERROR(VALUE(REGEXEXTRACT(J19, ""\d+"")),0)"),15.0)</f>
        <v>15</v>
      </c>
      <c r="Q19" s="2">
        <f>IFERROR(__xludf.DUMMYFUNCTION("IFERROR(VALUE(REGEXEXTRACT(K19, ""\d+"")),0)"),17.0)</f>
        <v>17</v>
      </c>
      <c r="R19" s="2">
        <f>IFERROR(__xludf.DUMMYFUNCTION("IFERROR(VALUE(REGEXEXTRACT(L19, ""\d+"")),0)"),0.0)</f>
        <v>0</v>
      </c>
      <c r="S19" s="2">
        <f>IFERROR(__xludf.DUMMYFUNCTION("IFERROR(VALUE(REGEXEXTRACT(M19, ""\d+"")),0)"),17.0)</f>
        <v>17</v>
      </c>
      <c r="T19" s="2">
        <f>IFERROR(__xludf.DUMMYFUNCTION("IFERROR(VALUE(REGEXEXTRACT(N19, ""\d+"")),0)"),9.0)</f>
        <v>9</v>
      </c>
      <c r="U19" s="2">
        <f>IFERROR(__xludf.DUMMYFUNCTION("IFERROR(VALUE(REGEXEXTRACT(O19, ""\d+"")),0)"),19.0)</f>
        <v>19</v>
      </c>
      <c r="V19" s="2">
        <f t="shared" si="1"/>
        <v>19</v>
      </c>
      <c r="W19" s="2">
        <f>IFERROR(__xludf.DUMMYFUNCTION("VALUE(IF(V19 &lt;= INDIRECT(""AA""&amp;MOD(ROW(), 3) + 1), REGEXEXTRACT(INDIRECT(""B""&amp;FLOOR((ROW()-1)/3)+1), ""\d+""), 0))"),0.0)</f>
        <v>0</v>
      </c>
      <c r="X19" s="2">
        <f t="shared" si="2"/>
        <v>0</v>
      </c>
      <c r="AC19" s="2">
        <f t="shared" si="3"/>
        <v>594</v>
      </c>
    </row>
    <row r="20">
      <c r="A20" s="1" t="s">
        <v>22</v>
      </c>
      <c r="B20" s="2" t="str">
        <f>IFERROR(__xludf.DUMMYFUNCTION("SPLIT(A20, "";:"")"),"Game 20")</f>
        <v>Game 20</v>
      </c>
      <c r="C20" s="2" t="str">
        <f>IFERROR(__xludf.DUMMYFUNCTION("""COMPUTED_VALUE""")," 5 green, 5 red, 16 blue")</f>
        <v> 5 green, 5 red, 16 blue</v>
      </c>
      <c r="D20" s="2" t="str">
        <f>IFERROR(__xludf.DUMMYFUNCTION("""COMPUTED_VALUE""")," 8 blue, 6 green, 4 red")</f>
        <v> 8 blue, 6 green, 4 red</v>
      </c>
      <c r="E20" s="2" t="str">
        <f>IFERROR(__xludf.DUMMYFUNCTION("""COMPUTED_VALUE""")," 10 red, 11 blue")</f>
        <v> 10 red, 11 blue</v>
      </c>
      <c r="F20" s="2" t="str">
        <f>IFERROR(__xludf.DUMMYFUNCTION("""COMPUTED_VALUE""")," 5 red, 5 blue, 5 green")</f>
        <v> 5 red, 5 blue, 5 green</v>
      </c>
      <c r="J20" s="2" t="str">
        <f>IFERROR(__xludf.DUMMYFUNCTION("REGEXEXTRACT(INDIRECT(ADDRESS(FLOOR((ROW()-1)/3+1),(COLUMN()-7))),""\d+\s""&amp;INDIRECT(""I""&amp;MOD(ROW(), 3)+1))"),"1 green")</f>
        <v>1 green</v>
      </c>
      <c r="K20" s="2" t="str">
        <f>IFERROR(__xludf.DUMMYFUNCTION("REGEXEXTRACT(INDIRECT(ADDRESS(FLOOR((ROW()-1)/3+1),(COLUMN()-7))),""\d+\s""&amp;INDIRECT(""I""&amp;MOD(ROW(), 3)+1))"),"5 green")</f>
        <v>5 green</v>
      </c>
      <c r="L20" s="2" t="str">
        <f>IFERROR(__xludf.DUMMYFUNCTION("REGEXEXTRACT(INDIRECT(ADDRESS(FLOOR((ROW()-1)/3+1),(COLUMN()-7))),""\d+\s""&amp;INDIRECT(""I""&amp;MOD(ROW(), 3)+1))"),"1 green")</f>
        <v>1 green</v>
      </c>
      <c r="M20" s="2" t="str">
        <f>IFERROR(__xludf.DUMMYFUNCTION("REGEXEXTRACT(INDIRECT(ADDRESS(FLOOR((ROW()-1)/3+1),(COLUMN()-7))),""\d+\s""&amp;INDIRECT(""I""&amp;MOD(ROW(), 3)+1))"),"2 green")</f>
        <v>2 green</v>
      </c>
      <c r="N20" s="2" t="str">
        <f>IFERROR(__xludf.DUMMYFUNCTION("REGEXEXTRACT(INDIRECT(ADDRESS(FLOOR((ROW()-1)/3+1),(COLUMN()-7))),""\d+\s""&amp;INDIRECT(""I""&amp;MOD(ROW(), 3)+1))"),"14 green")</f>
        <v>14 green</v>
      </c>
      <c r="O20" s="2" t="str">
        <f>IFERROR(__xludf.DUMMYFUNCTION("REGEXEXTRACT(INDIRECT(ADDRESS(FLOOR((ROW()-1)/3+1),(COLUMN()-7))),""\d+\s""&amp;INDIRECT(""I""&amp;MOD(ROW(), 3)+1))"),"#N/A")</f>
        <v>#N/A</v>
      </c>
      <c r="P20" s="2">
        <f>IFERROR(__xludf.DUMMYFUNCTION("IFERROR(VALUE(REGEXEXTRACT(J20, ""\d+"")),0)"),1.0)</f>
        <v>1</v>
      </c>
      <c r="Q20" s="2">
        <f>IFERROR(__xludf.DUMMYFUNCTION("IFERROR(VALUE(REGEXEXTRACT(K20, ""\d+"")),0)"),5.0)</f>
        <v>5</v>
      </c>
      <c r="R20" s="2">
        <f>IFERROR(__xludf.DUMMYFUNCTION("IFERROR(VALUE(REGEXEXTRACT(L20, ""\d+"")),0)"),1.0)</f>
        <v>1</v>
      </c>
      <c r="S20" s="2">
        <f>IFERROR(__xludf.DUMMYFUNCTION("IFERROR(VALUE(REGEXEXTRACT(M20, ""\d+"")),0)"),2.0)</f>
        <v>2</v>
      </c>
      <c r="T20" s="2">
        <f>IFERROR(__xludf.DUMMYFUNCTION("IFERROR(VALUE(REGEXEXTRACT(N20, ""\d+"")),0)"),14.0)</f>
        <v>14</v>
      </c>
      <c r="U20" s="2">
        <f>IFERROR(__xludf.DUMMYFUNCTION("IFERROR(VALUE(REGEXEXTRACT(O20, ""\d+"")),0)"),0.0)</f>
        <v>0</v>
      </c>
      <c r="V20" s="2">
        <f t="shared" si="1"/>
        <v>14</v>
      </c>
      <c r="W20" s="2">
        <f>IFERROR(__xludf.DUMMYFUNCTION("VALUE(IF(V20 &lt;= INDIRECT(""AA""&amp;MOD(ROW(), 3) + 1), REGEXEXTRACT(INDIRECT(""B""&amp;FLOOR((ROW()-1)/3)+1), ""\d+""), 0))"),0.0)</f>
        <v>0</v>
      </c>
      <c r="X20" s="2">
        <f t="shared" si="2"/>
        <v>0</v>
      </c>
      <c r="AC20" s="2">
        <f t="shared" si="3"/>
        <v>960</v>
      </c>
    </row>
    <row r="21">
      <c r="A21" s="1" t="s">
        <v>23</v>
      </c>
      <c r="B21" s="2" t="str">
        <f>IFERROR(__xludf.DUMMYFUNCTION("SPLIT(A21, "";:"")"),"Game 21")</f>
        <v>Game 21</v>
      </c>
      <c r="C21" s="2" t="str">
        <f>IFERROR(__xludf.DUMMYFUNCTION("""COMPUTED_VALUE""")," 1 red, 3 blue, 14 green")</f>
        <v> 1 red, 3 blue, 14 green</v>
      </c>
      <c r="D21" s="2" t="str">
        <f>IFERROR(__xludf.DUMMYFUNCTION("""COMPUTED_VALUE""")," 6 red, 6 blue, 17 green")</f>
        <v> 6 red, 6 blue, 17 green</v>
      </c>
      <c r="E21" s="2" t="str">
        <f>IFERROR(__xludf.DUMMYFUNCTION("""COMPUTED_VALUE""")," 12 green, 17 blue, 3 red")</f>
        <v> 12 green, 17 blue, 3 red</v>
      </c>
      <c r="F21" s="2" t="str">
        <f>IFERROR(__xludf.DUMMYFUNCTION("""COMPUTED_VALUE""")," 15 green, 1 red, 19 blue")</f>
        <v> 15 green, 1 red, 19 blue</v>
      </c>
      <c r="G21" s="2" t="str">
        <f>IFERROR(__xludf.DUMMYFUNCTION("""COMPUTED_VALUE""")," 3 red, 18 blue, 4 green")</f>
        <v> 3 red, 18 blue, 4 green</v>
      </c>
      <c r="J21" s="2" t="str">
        <f>IFERROR(__xludf.DUMMYFUNCTION("REGEXEXTRACT(INDIRECT(ADDRESS(FLOOR((ROW()-1)/3+1),(COLUMN()-7))),""\d+\s""&amp;INDIRECT(""I""&amp;MOD(ROW(), 3)+1))"),"7 blue")</f>
        <v>7 blue</v>
      </c>
      <c r="K21" s="2" t="str">
        <f>IFERROR(__xludf.DUMMYFUNCTION("REGEXEXTRACT(INDIRECT(ADDRESS(FLOOR((ROW()-1)/3+1),(COLUMN()-7))),""\d+\s""&amp;INDIRECT(""I""&amp;MOD(ROW(), 3)+1))"),"7 blue")</f>
        <v>7 blue</v>
      </c>
      <c r="L21" s="2" t="str">
        <f>IFERROR(__xludf.DUMMYFUNCTION("REGEXEXTRACT(INDIRECT(ADDRESS(FLOOR((ROW()-1)/3+1),(COLUMN()-7))),""\d+\s""&amp;INDIRECT(""I""&amp;MOD(ROW(), 3)+1))"),"5 blue")</f>
        <v>5 blue</v>
      </c>
      <c r="M21" s="2" t="str">
        <f>IFERROR(__xludf.DUMMYFUNCTION("REGEXEXTRACT(INDIRECT(ADDRESS(FLOOR((ROW()-1)/3+1),(COLUMN()-7))),""\d+\s""&amp;INDIRECT(""I""&amp;MOD(ROW(), 3)+1))"),"11 blue")</f>
        <v>11 blue</v>
      </c>
      <c r="N21" s="2" t="str">
        <f>IFERROR(__xludf.DUMMYFUNCTION("REGEXEXTRACT(INDIRECT(ADDRESS(FLOOR((ROW()-1)/3+1),(COLUMN()-7))),""\d+\s""&amp;INDIRECT(""I""&amp;MOD(ROW(), 3)+1))"),"2 blue")</f>
        <v>2 blue</v>
      </c>
      <c r="O21" s="2" t="str">
        <f>IFERROR(__xludf.DUMMYFUNCTION("REGEXEXTRACT(INDIRECT(ADDRESS(FLOOR((ROW()-1)/3+1),(COLUMN()-7))),""\d+\s""&amp;INDIRECT(""I""&amp;MOD(ROW(), 3)+1))"),"6 blue")</f>
        <v>6 blue</v>
      </c>
      <c r="P21" s="2">
        <f>IFERROR(__xludf.DUMMYFUNCTION("IFERROR(VALUE(REGEXEXTRACT(J21, ""\d+"")),0)"),7.0)</f>
        <v>7</v>
      </c>
      <c r="Q21" s="2">
        <f>IFERROR(__xludf.DUMMYFUNCTION("IFERROR(VALUE(REGEXEXTRACT(K21, ""\d+"")),0)"),7.0)</f>
        <v>7</v>
      </c>
      <c r="R21" s="2">
        <f>IFERROR(__xludf.DUMMYFUNCTION("IFERROR(VALUE(REGEXEXTRACT(L21, ""\d+"")),0)"),5.0)</f>
        <v>5</v>
      </c>
      <c r="S21" s="2">
        <f>IFERROR(__xludf.DUMMYFUNCTION("IFERROR(VALUE(REGEXEXTRACT(M21, ""\d+"")),0)"),11.0)</f>
        <v>11</v>
      </c>
      <c r="T21" s="2">
        <f>IFERROR(__xludf.DUMMYFUNCTION("IFERROR(VALUE(REGEXEXTRACT(N21, ""\d+"")),0)"),2.0)</f>
        <v>2</v>
      </c>
      <c r="U21" s="2">
        <f>IFERROR(__xludf.DUMMYFUNCTION("IFERROR(VALUE(REGEXEXTRACT(O21, ""\d+"")),0)"),6.0)</f>
        <v>6</v>
      </c>
      <c r="V21" s="2">
        <f t="shared" si="1"/>
        <v>11</v>
      </c>
      <c r="W21" s="2">
        <f>IFERROR(__xludf.DUMMYFUNCTION("VALUE(IF(V21 &lt;= INDIRECT(""AA""&amp;MOD(ROW(), 3) + 1), REGEXEXTRACT(INDIRECT(""B""&amp;FLOOR((ROW()-1)/3)+1), ""\d+""), 0))"),7.0)</f>
        <v>7</v>
      </c>
      <c r="X21" s="2">
        <f t="shared" si="2"/>
        <v>0</v>
      </c>
      <c r="AC21" s="2">
        <f t="shared" si="3"/>
        <v>1938</v>
      </c>
    </row>
    <row r="22">
      <c r="A22" s="1" t="s">
        <v>24</v>
      </c>
      <c r="B22" s="2" t="str">
        <f>IFERROR(__xludf.DUMMYFUNCTION("SPLIT(A22, "";:"")"),"Game 22")</f>
        <v>Game 22</v>
      </c>
      <c r="C22" s="2" t="str">
        <f>IFERROR(__xludf.DUMMYFUNCTION("""COMPUTED_VALUE""")," 15 blue")</f>
        <v> 15 blue</v>
      </c>
      <c r="D22" s="2" t="str">
        <f>IFERROR(__xludf.DUMMYFUNCTION("""COMPUTED_VALUE""")," 11 blue, 2 red, 1 green")</f>
        <v> 11 blue, 2 red, 1 green</v>
      </c>
      <c r="E22" s="2" t="str">
        <f>IFERROR(__xludf.DUMMYFUNCTION("""COMPUTED_VALUE""")," 1 green, 7 red")</f>
        <v> 1 green, 7 red</v>
      </c>
      <c r="F22" s="2" t="str">
        <f>IFERROR(__xludf.DUMMYFUNCTION("""COMPUTED_VALUE""")," 1 red, 18 blue, 1 green")</f>
        <v> 1 red, 18 blue, 1 green</v>
      </c>
      <c r="G22" s="2" t="str">
        <f>IFERROR(__xludf.DUMMYFUNCTION("""COMPUTED_VALUE""")," 16 blue")</f>
        <v> 16 blue</v>
      </c>
      <c r="H22" s="2" t="str">
        <f>IFERROR(__xludf.DUMMYFUNCTION("""COMPUTED_VALUE""")," 3 red, 6 blue")</f>
        <v> 3 red, 6 blue</v>
      </c>
      <c r="J22" s="2" t="str">
        <f>IFERROR(__xludf.DUMMYFUNCTION("REGEXEXTRACT(INDIRECT(ADDRESS(FLOOR((ROW()-1)/3+1),(COLUMN()-7))),""\d+\s""&amp;INDIRECT(""I""&amp;MOD(ROW(), 3)+1))"),"#N/A")</f>
        <v>#N/A</v>
      </c>
      <c r="K22" s="2" t="str">
        <f>IFERROR(__xludf.DUMMYFUNCTION("REGEXEXTRACT(INDIRECT(ADDRESS(FLOOR((ROW()-1)/3+1),(COLUMN()-7))),""\d+\s""&amp;INDIRECT(""I""&amp;MOD(ROW(), 3)+1))"),"#N/A")</f>
        <v>#N/A</v>
      </c>
      <c r="L22" s="2" t="str">
        <f>IFERROR(__xludf.DUMMYFUNCTION("REGEXEXTRACT(INDIRECT(ADDRESS(FLOOR((ROW()-1)/3+1),(COLUMN()-7))),""\d+\s""&amp;INDIRECT(""I""&amp;MOD(ROW(), 3)+1))"),"1 red")</f>
        <v>1 red</v>
      </c>
      <c r="M22" s="2" t="str">
        <f>IFERROR(__xludf.DUMMYFUNCTION("REGEXEXTRACT(INDIRECT(ADDRESS(FLOOR((ROW()-1)/3+1),(COLUMN()-7))),""\d+\s""&amp;INDIRECT(""I""&amp;MOD(ROW(), 3)+1))"),"4 red")</f>
        <v>4 red</v>
      </c>
      <c r="N22" s="2" t="str">
        <f>IFERROR(__xludf.DUMMYFUNCTION("REGEXEXTRACT(INDIRECT(ADDRESS(FLOOR((ROW()-1)/3+1),(COLUMN()-7))),""\d+\s""&amp;INDIRECT(""I""&amp;MOD(ROW(), 3)+1))"),"#N/A")</f>
        <v>#N/A</v>
      </c>
      <c r="O22" s="2" t="str">
        <f>IFERROR(__xludf.DUMMYFUNCTION("REGEXEXTRACT(INDIRECT(ADDRESS(FLOOR((ROW()-1)/3+1),(COLUMN()-7))),""\d+\s""&amp;INDIRECT(""I""&amp;MOD(ROW(), 3)+1))"),"#N/A")</f>
        <v>#N/A</v>
      </c>
      <c r="P22" s="2">
        <f>IFERROR(__xludf.DUMMYFUNCTION("IFERROR(VALUE(REGEXEXTRACT(J22, ""\d+"")),0)"),0.0)</f>
        <v>0</v>
      </c>
      <c r="Q22" s="2">
        <f>IFERROR(__xludf.DUMMYFUNCTION("IFERROR(VALUE(REGEXEXTRACT(K22, ""\d+"")),0)"),0.0)</f>
        <v>0</v>
      </c>
      <c r="R22" s="2">
        <f>IFERROR(__xludf.DUMMYFUNCTION("IFERROR(VALUE(REGEXEXTRACT(L22, ""\d+"")),0)"),1.0)</f>
        <v>1</v>
      </c>
      <c r="S22" s="2">
        <f>IFERROR(__xludf.DUMMYFUNCTION("IFERROR(VALUE(REGEXEXTRACT(M22, ""\d+"")),0)"),4.0)</f>
        <v>4</v>
      </c>
      <c r="T22" s="2">
        <f>IFERROR(__xludf.DUMMYFUNCTION("IFERROR(VALUE(REGEXEXTRACT(N22, ""\d+"")),0)"),0.0)</f>
        <v>0</v>
      </c>
      <c r="U22" s="2">
        <f>IFERROR(__xludf.DUMMYFUNCTION("IFERROR(VALUE(REGEXEXTRACT(O22, ""\d+"")),0)"),0.0)</f>
        <v>0</v>
      </c>
      <c r="V22" s="2">
        <f t="shared" si="1"/>
        <v>4</v>
      </c>
      <c r="W22" s="2">
        <f>IFERROR(__xludf.DUMMYFUNCTION("VALUE(IF(V22 &lt;= INDIRECT(""AA""&amp;MOD(ROW(), 3) + 1), REGEXEXTRACT(INDIRECT(""B""&amp;FLOOR((ROW()-1)/3)+1), ""\d+""), 0))"),8.0)</f>
        <v>8</v>
      </c>
      <c r="X22" s="2">
        <f t="shared" si="2"/>
        <v>8</v>
      </c>
      <c r="AC22" s="2">
        <f t="shared" si="3"/>
        <v>126</v>
      </c>
    </row>
    <row r="23">
      <c r="A23" s="1" t="s">
        <v>25</v>
      </c>
      <c r="B23" s="2" t="str">
        <f>IFERROR(__xludf.DUMMYFUNCTION("SPLIT(A23, "";:"")"),"Game 23")</f>
        <v>Game 23</v>
      </c>
      <c r="C23" s="2" t="str">
        <f>IFERROR(__xludf.DUMMYFUNCTION("""COMPUTED_VALUE""")," 11 blue, 6 green, 4 red")</f>
        <v> 11 blue, 6 green, 4 red</v>
      </c>
      <c r="D23" s="2" t="str">
        <f>IFERROR(__xludf.DUMMYFUNCTION("""COMPUTED_VALUE""")," 9 green, 11 red, 8 blue")</f>
        <v> 9 green, 11 red, 8 blue</v>
      </c>
      <c r="E23" s="2" t="str">
        <f>IFERROR(__xludf.DUMMYFUNCTION("""COMPUTED_VALUE""")," 5 green, 5 red, 2 blue")</f>
        <v> 5 green, 5 red, 2 blue</v>
      </c>
      <c r="F23" s="2" t="str">
        <f>IFERROR(__xludf.DUMMYFUNCTION("""COMPUTED_VALUE""")," 11 green, 4 blue, 11 red")</f>
        <v> 11 green, 4 blue, 11 red</v>
      </c>
      <c r="G23" s="2" t="str">
        <f>IFERROR(__xludf.DUMMYFUNCTION("""COMPUTED_VALUE""")," 3 green, 9 blue, 2 red")</f>
        <v> 3 green, 9 blue, 2 red</v>
      </c>
      <c r="J23" s="2" t="str">
        <f>IFERROR(__xludf.DUMMYFUNCTION("REGEXEXTRACT(INDIRECT(ADDRESS(FLOOR((ROW()-1)/3+1),(COLUMN()-7))),""\d+\s""&amp;INDIRECT(""I""&amp;MOD(ROW(), 3)+1))"),"13 green")</f>
        <v>13 green</v>
      </c>
      <c r="K23" s="2" t="str">
        <f>IFERROR(__xludf.DUMMYFUNCTION("REGEXEXTRACT(INDIRECT(ADDRESS(FLOOR((ROW()-1)/3+1),(COLUMN()-7))),""\d+\s""&amp;INDIRECT(""I""&amp;MOD(ROW(), 3)+1))"),"5 green")</f>
        <v>5 green</v>
      </c>
      <c r="L23" s="2" t="str">
        <f>IFERROR(__xludf.DUMMYFUNCTION("REGEXEXTRACT(INDIRECT(ADDRESS(FLOOR((ROW()-1)/3+1),(COLUMN()-7))),""\d+\s""&amp;INDIRECT(""I""&amp;MOD(ROW(), 3)+1))"),"9 green")</f>
        <v>9 green</v>
      </c>
      <c r="M23" s="2" t="str">
        <f>IFERROR(__xludf.DUMMYFUNCTION("REGEXEXTRACT(INDIRECT(ADDRESS(FLOOR((ROW()-1)/3+1),(COLUMN()-7))),""\d+\s""&amp;INDIRECT(""I""&amp;MOD(ROW(), 3)+1))"),"11 green")</f>
        <v>11 green</v>
      </c>
      <c r="N23" s="2" t="str">
        <f>IFERROR(__xludf.DUMMYFUNCTION("REGEXEXTRACT(INDIRECT(ADDRESS(FLOOR((ROW()-1)/3+1),(COLUMN()-7))),""\d+\s""&amp;INDIRECT(""I""&amp;MOD(ROW(), 3)+1))"),"#N/A")</f>
        <v>#N/A</v>
      </c>
      <c r="O23" s="2" t="str">
        <f>IFERROR(__xludf.DUMMYFUNCTION("REGEXEXTRACT(INDIRECT(ADDRESS(FLOOR((ROW()-1)/3+1),(COLUMN()-7))),""\d+\s""&amp;INDIRECT(""I""&amp;MOD(ROW(), 3)+1))"),"#N/A")</f>
        <v>#N/A</v>
      </c>
      <c r="P23" s="2">
        <f>IFERROR(__xludf.DUMMYFUNCTION("IFERROR(VALUE(REGEXEXTRACT(J23, ""\d+"")),0)"),13.0)</f>
        <v>13</v>
      </c>
      <c r="Q23" s="2">
        <f>IFERROR(__xludf.DUMMYFUNCTION("IFERROR(VALUE(REGEXEXTRACT(K23, ""\d+"")),0)"),5.0)</f>
        <v>5</v>
      </c>
      <c r="R23" s="2">
        <f>IFERROR(__xludf.DUMMYFUNCTION("IFERROR(VALUE(REGEXEXTRACT(L23, ""\d+"")),0)"),9.0)</f>
        <v>9</v>
      </c>
      <c r="S23" s="2">
        <f>IFERROR(__xludf.DUMMYFUNCTION("IFERROR(VALUE(REGEXEXTRACT(M23, ""\d+"")),0)"),11.0)</f>
        <v>11</v>
      </c>
      <c r="T23" s="2">
        <f>IFERROR(__xludf.DUMMYFUNCTION("IFERROR(VALUE(REGEXEXTRACT(N23, ""\d+"")),0)"),0.0)</f>
        <v>0</v>
      </c>
      <c r="U23" s="2">
        <f>IFERROR(__xludf.DUMMYFUNCTION("IFERROR(VALUE(REGEXEXTRACT(O23, ""\d+"")),0)"),0.0)</f>
        <v>0</v>
      </c>
      <c r="V23" s="2">
        <f t="shared" si="1"/>
        <v>13</v>
      </c>
      <c r="W23" s="2">
        <f>IFERROR(__xludf.DUMMYFUNCTION("VALUE(IF(V23 &lt;= INDIRECT(""AA""&amp;MOD(ROW(), 3) + 1), REGEXEXTRACT(INDIRECT(""B""&amp;FLOOR((ROW()-1)/3)+1), ""\d+""), 0))"),8.0)</f>
        <v>8</v>
      </c>
      <c r="X23" s="2">
        <f t="shared" si="2"/>
        <v>0</v>
      </c>
      <c r="AC23" s="2">
        <f t="shared" si="3"/>
        <v>1331</v>
      </c>
    </row>
    <row r="24">
      <c r="A24" s="1" t="s">
        <v>26</v>
      </c>
      <c r="B24" s="2" t="str">
        <f>IFERROR(__xludf.DUMMYFUNCTION("SPLIT(A24, "";:"")"),"Game 24")</f>
        <v>Game 24</v>
      </c>
      <c r="C24" s="2" t="str">
        <f>IFERROR(__xludf.DUMMYFUNCTION("""COMPUTED_VALUE""")," 7 green, 2 red")</f>
        <v> 7 green, 2 red</v>
      </c>
      <c r="D24" s="2" t="str">
        <f>IFERROR(__xludf.DUMMYFUNCTION("""COMPUTED_VALUE""")," 8 red, 1 blue, 15 green")</f>
        <v> 8 red, 1 blue, 15 green</v>
      </c>
      <c r="E24" s="2" t="str">
        <f>IFERROR(__xludf.DUMMYFUNCTION("""COMPUTED_VALUE""")," 3 red, 6 green, 6 blue")</f>
        <v> 3 red, 6 green, 6 blue</v>
      </c>
      <c r="J24" s="2" t="str">
        <f>IFERROR(__xludf.DUMMYFUNCTION("REGEXEXTRACT(INDIRECT(ADDRESS(FLOOR((ROW()-1)/3+1),(COLUMN()-7))),""\d+\s""&amp;INDIRECT(""I""&amp;MOD(ROW(), 3)+1))"),"#N/A")</f>
        <v>#N/A</v>
      </c>
      <c r="K24" s="2" t="str">
        <f>IFERROR(__xludf.DUMMYFUNCTION("REGEXEXTRACT(INDIRECT(ADDRESS(FLOOR((ROW()-1)/3+1),(COLUMN()-7))),""\d+\s""&amp;INDIRECT(""I""&amp;MOD(ROW(), 3)+1))"),"#N/A")</f>
        <v>#N/A</v>
      </c>
      <c r="L24" s="2" t="str">
        <f>IFERROR(__xludf.DUMMYFUNCTION("REGEXEXTRACT(INDIRECT(ADDRESS(FLOOR((ROW()-1)/3+1),(COLUMN()-7))),""\d+\s""&amp;INDIRECT(""I""&amp;MOD(ROW(), 3)+1))"),"3 blue")</f>
        <v>3 blue</v>
      </c>
      <c r="M24" s="2" t="str">
        <f>IFERROR(__xludf.DUMMYFUNCTION("REGEXEXTRACT(INDIRECT(ADDRESS(FLOOR((ROW()-1)/3+1),(COLUMN()-7))),""\d+\s""&amp;INDIRECT(""I""&amp;MOD(ROW(), 3)+1))"),"4 blue")</f>
        <v>4 blue</v>
      </c>
      <c r="N24" s="2" t="str">
        <f>IFERROR(__xludf.DUMMYFUNCTION("REGEXEXTRACT(INDIRECT(ADDRESS(FLOOR((ROW()-1)/3+1),(COLUMN()-7))),""\d+\s""&amp;INDIRECT(""I""&amp;MOD(ROW(), 3)+1))"),"#N/A")</f>
        <v>#N/A</v>
      </c>
      <c r="O24" s="2" t="str">
        <f>IFERROR(__xludf.DUMMYFUNCTION("REGEXEXTRACT(INDIRECT(ADDRESS(FLOOR((ROW()-1)/3+1),(COLUMN()-7))),""\d+\s""&amp;INDIRECT(""I""&amp;MOD(ROW(), 3)+1))"),"#N/A")</f>
        <v>#N/A</v>
      </c>
      <c r="P24" s="2">
        <f>IFERROR(__xludf.DUMMYFUNCTION("IFERROR(VALUE(REGEXEXTRACT(J24, ""\d+"")),0)"),0.0)</f>
        <v>0</v>
      </c>
      <c r="Q24" s="2">
        <f>IFERROR(__xludf.DUMMYFUNCTION("IFERROR(VALUE(REGEXEXTRACT(K24, ""\d+"")),0)"),0.0)</f>
        <v>0</v>
      </c>
      <c r="R24" s="2">
        <f>IFERROR(__xludf.DUMMYFUNCTION("IFERROR(VALUE(REGEXEXTRACT(L24, ""\d+"")),0)"),3.0)</f>
        <v>3</v>
      </c>
      <c r="S24" s="2">
        <f>IFERROR(__xludf.DUMMYFUNCTION("IFERROR(VALUE(REGEXEXTRACT(M24, ""\d+"")),0)"),4.0)</f>
        <v>4</v>
      </c>
      <c r="T24" s="2">
        <f>IFERROR(__xludf.DUMMYFUNCTION("IFERROR(VALUE(REGEXEXTRACT(N24, ""\d+"")),0)"),0.0)</f>
        <v>0</v>
      </c>
      <c r="U24" s="2">
        <f>IFERROR(__xludf.DUMMYFUNCTION("IFERROR(VALUE(REGEXEXTRACT(O24, ""\d+"")),0)"),0.0)</f>
        <v>0</v>
      </c>
      <c r="V24" s="2">
        <f t="shared" si="1"/>
        <v>4</v>
      </c>
      <c r="W24" s="2">
        <f>IFERROR(__xludf.DUMMYFUNCTION("VALUE(IF(V24 &lt;= INDIRECT(""AA""&amp;MOD(ROW(), 3) + 1), REGEXEXTRACT(INDIRECT(""B""&amp;FLOOR((ROW()-1)/3)+1), ""\d+""), 0))"),8.0)</f>
        <v>8</v>
      </c>
      <c r="X24" s="2">
        <f t="shared" si="2"/>
        <v>0</v>
      </c>
      <c r="AC24" s="2">
        <f t="shared" si="3"/>
        <v>720</v>
      </c>
    </row>
    <row r="25">
      <c r="A25" s="1" t="s">
        <v>27</v>
      </c>
      <c r="B25" s="2" t="str">
        <f>IFERROR(__xludf.DUMMYFUNCTION("SPLIT(A25, "";:"")"),"Game 25")</f>
        <v>Game 25</v>
      </c>
      <c r="C25" s="2" t="str">
        <f>IFERROR(__xludf.DUMMYFUNCTION("""COMPUTED_VALUE""")," 9 blue, 9 green")</f>
        <v> 9 blue, 9 green</v>
      </c>
      <c r="D25" s="2" t="str">
        <f>IFERROR(__xludf.DUMMYFUNCTION("""COMPUTED_VALUE""")," 3 green, 7 blue, 1 red")</f>
        <v> 3 green, 7 blue, 1 red</v>
      </c>
      <c r="E25" s="2" t="str">
        <f>IFERROR(__xludf.DUMMYFUNCTION("""COMPUTED_VALUE""")," 6 green, 1 red, 1 blue")</f>
        <v> 6 green, 1 red, 1 blue</v>
      </c>
      <c r="F25" s="2" t="str">
        <f>IFERROR(__xludf.DUMMYFUNCTION("""COMPUTED_VALUE""")," 6 green, 1 red, 1 blue")</f>
        <v> 6 green, 1 red, 1 blue</v>
      </c>
      <c r="J25" s="2" t="str">
        <f>IFERROR(__xludf.DUMMYFUNCTION("REGEXEXTRACT(INDIRECT(ADDRESS(FLOOR((ROW()-1)/3+1),(COLUMN()-7))),""\d+\s""&amp;INDIRECT(""I""&amp;MOD(ROW(), 3)+1))"),"1 red")</f>
        <v>1 red</v>
      </c>
      <c r="K25" s="2" t="str">
        <f>IFERROR(__xludf.DUMMYFUNCTION("REGEXEXTRACT(INDIRECT(ADDRESS(FLOOR((ROW()-1)/3+1),(COLUMN()-7))),""\d+\s""&amp;INDIRECT(""I""&amp;MOD(ROW(), 3)+1))"),"7 red")</f>
        <v>7 red</v>
      </c>
      <c r="L25" s="2" t="str">
        <f>IFERROR(__xludf.DUMMYFUNCTION("REGEXEXTRACT(INDIRECT(ADDRESS(FLOOR((ROW()-1)/3+1),(COLUMN()-7))),""\d+\s""&amp;INDIRECT(""I""&amp;MOD(ROW(), 3)+1))"),"4 red")</f>
        <v>4 red</v>
      </c>
      <c r="M25" s="2" t="str">
        <f>IFERROR(__xludf.DUMMYFUNCTION("REGEXEXTRACT(INDIRECT(ADDRESS(FLOOR((ROW()-1)/3+1),(COLUMN()-7))),""\d+\s""&amp;INDIRECT(""I""&amp;MOD(ROW(), 3)+1))"),"8 red")</f>
        <v>8 red</v>
      </c>
      <c r="N25" s="2" t="str">
        <f>IFERROR(__xludf.DUMMYFUNCTION("REGEXEXTRACT(INDIRECT(ADDRESS(FLOOR((ROW()-1)/3+1),(COLUMN()-7))),""\d+\s""&amp;INDIRECT(""I""&amp;MOD(ROW(), 3)+1))"),"#N/A")</f>
        <v>#N/A</v>
      </c>
      <c r="O25" s="2" t="str">
        <f>IFERROR(__xludf.DUMMYFUNCTION("REGEXEXTRACT(INDIRECT(ADDRESS(FLOOR((ROW()-1)/3+1),(COLUMN()-7))),""\d+\s""&amp;INDIRECT(""I""&amp;MOD(ROW(), 3)+1))"),"5 red")</f>
        <v>5 red</v>
      </c>
      <c r="P25" s="2">
        <f>IFERROR(__xludf.DUMMYFUNCTION("IFERROR(VALUE(REGEXEXTRACT(J25, ""\d+"")),0)"),1.0)</f>
        <v>1</v>
      </c>
      <c r="Q25" s="2">
        <f>IFERROR(__xludf.DUMMYFUNCTION("IFERROR(VALUE(REGEXEXTRACT(K25, ""\d+"")),0)"),7.0)</f>
        <v>7</v>
      </c>
      <c r="R25" s="2">
        <f>IFERROR(__xludf.DUMMYFUNCTION("IFERROR(VALUE(REGEXEXTRACT(L25, ""\d+"")),0)"),4.0)</f>
        <v>4</v>
      </c>
      <c r="S25" s="2">
        <f>IFERROR(__xludf.DUMMYFUNCTION("IFERROR(VALUE(REGEXEXTRACT(M25, ""\d+"")),0)"),8.0)</f>
        <v>8</v>
      </c>
      <c r="T25" s="2">
        <f>IFERROR(__xludf.DUMMYFUNCTION("IFERROR(VALUE(REGEXEXTRACT(N25, ""\d+"")),0)"),0.0)</f>
        <v>0</v>
      </c>
      <c r="U25" s="2">
        <f>IFERROR(__xludf.DUMMYFUNCTION("IFERROR(VALUE(REGEXEXTRACT(O25, ""\d+"")),0)"),5.0)</f>
        <v>5</v>
      </c>
      <c r="V25" s="2">
        <f t="shared" si="1"/>
        <v>8</v>
      </c>
      <c r="W25" s="2">
        <f>IFERROR(__xludf.DUMMYFUNCTION("VALUE(IF(V25 &lt;= INDIRECT(""AA""&amp;MOD(ROW(), 3) + 1), REGEXEXTRACT(INDIRECT(""B""&amp;FLOOR((ROW()-1)/3)+1), ""\d+""), 0))"),9.0)</f>
        <v>9</v>
      </c>
      <c r="X25" s="2">
        <f t="shared" si="2"/>
        <v>9</v>
      </c>
      <c r="AC25" s="2">
        <f t="shared" si="3"/>
        <v>81</v>
      </c>
    </row>
    <row r="26">
      <c r="A26" s="1" t="s">
        <v>28</v>
      </c>
      <c r="B26" s="2" t="str">
        <f>IFERROR(__xludf.DUMMYFUNCTION("SPLIT(A26, "";:"")"),"Game 26")</f>
        <v>Game 26</v>
      </c>
      <c r="C26" s="2" t="str">
        <f>IFERROR(__xludf.DUMMYFUNCTION("""COMPUTED_VALUE""")," 1 green, 15 blue, 1 red")</f>
        <v> 1 green, 15 blue, 1 red</v>
      </c>
      <c r="D26" s="2" t="str">
        <f>IFERROR(__xludf.DUMMYFUNCTION("""COMPUTED_VALUE""")," 1 red, 12 blue, 1 green")</f>
        <v> 1 red, 12 blue, 1 green</v>
      </c>
      <c r="E26" s="2" t="str">
        <f>IFERROR(__xludf.DUMMYFUNCTION("""COMPUTED_VALUE""")," 16 blue")</f>
        <v> 16 blue</v>
      </c>
      <c r="F26" s="2" t="str">
        <f>IFERROR(__xludf.DUMMYFUNCTION("""COMPUTED_VALUE""")," 5 red, 11 green, 14 blue")</f>
        <v> 5 red, 11 green, 14 blue</v>
      </c>
      <c r="G26" s="2" t="str">
        <f>IFERROR(__xludf.DUMMYFUNCTION("""COMPUTED_VALUE""")," 6 green, 4 red, 14 blue")</f>
        <v> 6 green, 4 red, 14 blue</v>
      </c>
      <c r="J26" s="2" t="str">
        <f>IFERROR(__xludf.DUMMYFUNCTION("REGEXEXTRACT(INDIRECT(ADDRESS(FLOOR((ROW()-1)/3+1),(COLUMN()-7))),""\d+\s""&amp;INDIRECT(""I""&amp;MOD(ROW(), 3)+1))"),"4 green")</f>
        <v>4 green</v>
      </c>
      <c r="K26" s="2" t="str">
        <f>IFERROR(__xludf.DUMMYFUNCTION("REGEXEXTRACT(INDIRECT(ADDRESS(FLOOR((ROW()-1)/3+1),(COLUMN()-7))),""\d+\s""&amp;INDIRECT(""I""&amp;MOD(ROW(), 3)+1))"),"4 green")</f>
        <v>4 green</v>
      </c>
      <c r="L26" s="2" t="str">
        <f>IFERROR(__xludf.DUMMYFUNCTION("REGEXEXTRACT(INDIRECT(ADDRESS(FLOOR((ROW()-1)/3+1),(COLUMN()-7))),""\d+\s""&amp;INDIRECT(""I""&amp;MOD(ROW(), 3)+1))"),"#N/A")</f>
        <v>#N/A</v>
      </c>
      <c r="M26" s="2" t="str">
        <f>IFERROR(__xludf.DUMMYFUNCTION("REGEXEXTRACT(INDIRECT(ADDRESS(FLOOR((ROW()-1)/3+1),(COLUMN()-7))),""\d+\s""&amp;INDIRECT(""I""&amp;MOD(ROW(), 3)+1))"),"5 green")</f>
        <v>5 green</v>
      </c>
      <c r="N26" s="2" t="str">
        <f>IFERROR(__xludf.DUMMYFUNCTION("REGEXEXTRACT(INDIRECT(ADDRESS(FLOOR((ROW()-1)/3+1),(COLUMN()-7))),""\d+\s""&amp;INDIRECT(""I""&amp;MOD(ROW(), 3)+1))"),"2 green")</f>
        <v>2 green</v>
      </c>
      <c r="O26" s="2" t="str">
        <f>IFERROR(__xludf.DUMMYFUNCTION("REGEXEXTRACT(INDIRECT(ADDRESS(FLOOR((ROW()-1)/3+1),(COLUMN()-7))),""\d+\s""&amp;INDIRECT(""I""&amp;MOD(ROW(), 3)+1))"),"5 green")</f>
        <v>5 green</v>
      </c>
      <c r="P26" s="2">
        <f>IFERROR(__xludf.DUMMYFUNCTION("IFERROR(VALUE(REGEXEXTRACT(J26, ""\d+"")),0)"),4.0)</f>
        <v>4</v>
      </c>
      <c r="Q26" s="2">
        <f>IFERROR(__xludf.DUMMYFUNCTION("IFERROR(VALUE(REGEXEXTRACT(K26, ""\d+"")),0)"),4.0)</f>
        <v>4</v>
      </c>
      <c r="R26" s="2">
        <f>IFERROR(__xludf.DUMMYFUNCTION("IFERROR(VALUE(REGEXEXTRACT(L26, ""\d+"")),0)"),0.0)</f>
        <v>0</v>
      </c>
      <c r="S26" s="2">
        <f>IFERROR(__xludf.DUMMYFUNCTION("IFERROR(VALUE(REGEXEXTRACT(M26, ""\d+"")),0)"),5.0)</f>
        <v>5</v>
      </c>
      <c r="T26" s="2">
        <f>IFERROR(__xludf.DUMMYFUNCTION("IFERROR(VALUE(REGEXEXTRACT(N26, ""\d+"")),0)"),2.0)</f>
        <v>2</v>
      </c>
      <c r="U26" s="2">
        <f>IFERROR(__xludf.DUMMYFUNCTION("IFERROR(VALUE(REGEXEXTRACT(O26, ""\d+"")),0)"),5.0)</f>
        <v>5</v>
      </c>
      <c r="V26" s="2">
        <f t="shared" si="1"/>
        <v>5</v>
      </c>
      <c r="W26" s="2">
        <f>IFERROR(__xludf.DUMMYFUNCTION("VALUE(IF(V26 &lt;= INDIRECT(""AA""&amp;MOD(ROW(), 3) + 1), REGEXEXTRACT(INDIRECT(""B""&amp;FLOOR((ROW()-1)/3)+1), ""\d+""), 0))"),9.0)</f>
        <v>9</v>
      </c>
      <c r="X26" s="2">
        <f t="shared" si="2"/>
        <v>0</v>
      </c>
      <c r="AC26" s="2">
        <f t="shared" si="3"/>
        <v>880</v>
      </c>
    </row>
    <row r="27">
      <c r="A27" s="1" t="s">
        <v>29</v>
      </c>
      <c r="B27" s="2" t="str">
        <f>IFERROR(__xludf.DUMMYFUNCTION("SPLIT(A27, "";:"")"),"Game 27")</f>
        <v>Game 27</v>
      </c>
      <c r="C27" s="2" t="str">
        <f>IFERROR(__xludf.DUMMYFUNCTION("""COMPUTED_VALUE""")," 14 red, 9 green")</f>
        <v> 14 red, 9 green</v>
      </c>
      <c r="D27" s="2" t="str">
        <f>IFERROR(__xludf.DUMMYFUNCTION("""COMPUTED_VALUE""")," 11 red, 5 green, 6 blue")</f>
        <v> 11 red, 5 green, 6 blue</v>
      </c>
      <c r="E27" s="2" t="str">
        <f>IFERROR(__xludf.DUMMYFUNCTION("""COMPUTED_VALUE""")," 1 red, 6 blue, 9 green")</f>
        <v> 1 red, 6 blue, 9 green</v>
      </c>
      <c r="J27" s="2" t="str">
        <f>IFERROR(__xludf.DUMMYFUNCTION("REGEXEXTRACT(INDIRECT(ADDRESS(FLOOR((ROW()-1)/3+1),(COLUMN()-7))),""\d+\s""&amp;INDIRECT(""I""&amp;MOD(ROW(), 3)+1))"),"1 blue")</f>
        <v>1 blue</v>
      </c>
      <c r="K27" s="2" t="str">
        <f>IFERROR(__xludf.DUMMYFUNCTION("REGEXEXTRACT(INDIRECT(ADDRESS(FLOOR((ROW()-1)/3+1),(COLUMN()-7))),""\d+\s""&amp;INDIRECT(""I""&amp;MOD(ROW(), 3)+1))"),"7 blue")</f>
        <v>7 blue</v>
      </c>
      <c r="L27" s="2" t="str">
        <f>IFERROR(__xludf.DUMMYFUNCTION("REGEXEXTRACT(INDIRECT(ADDRESS(FLOOR((ROW()-1)/3+1),(COLUMN()-7))),""\d+\s""&amp;INDIRECT(""I""&amp;MOD(ROW(), 3)+1))"),"9 blue")</f>
        <v>9 blue</v>
      </c>
      <c r="M27" s="2" t="str">
        <f>IFERROR(__xludf.DUMMYFUNCTION("REGEXEXTRACT(INDIRECT(ADDRESS(FLOOR((ROW()-1)/3+1),(COLUMN()-7))),""\d+\s""&amp;INDIRECT(""I""&amp;MOD(ROW(), 3)+1))"),"2 blue")</f>
        <v>2 blue</v>
      </c>
      <c r="N27" s="2" t="str">
        <f>IFERROR(__xludf.DUMMYFUNCTION("REGEXEXTRACT(INDIRECT(ADDRESS(FLOOR((ROW()-1)/3+1),(COLUMN()-7))),""\d+\s""&amp;INDIRECT(""I""&amp;MOD(ROW(), 3)+1))"),"6 blue")</f>
        <v>6 blue</v>
      </c>
      <c r="O27" s="2" t="str">
        <f>IFERROR(__xludf.DUMMYFUNCTION("REGEXEXTRACT(INDIRECT(ADDRESS(FLOOR((ROW()-1)/3+1),(COLUMN()-7))),""\d+\s""&amp;INDIRECT(""I""&amp;MOD(ROW(), 3)+1))"),"10 blue")</f>
        <v>10 blue</v>
      </c>
      <c r="P27" s="2">
        <f>IFERROR(__xludf.DUMMYFUNCTION("IFERROR(VALUE(REGEXEXTRACT(J27, ""\d+"")),0)"),1.0)</f>
        <v>1</v>
      </c>
      <c r="Q27" s="2">
        <f>IFERROR(__xludf.DUMMYFUNCTION("IFERROR(VALUE(REGEXEXTRACT(K27, ""\d+"")),0)"),7.0)</f>
        <v>7</v>
      </c>
      <c r="R27" s="2">
        <f>IFERROR(__xludf.DUMMYFUNCTION("IFERROR(VALUE(REGEXEXTRACT(L27, ""\d+"")),0)"),9.0)</f>
        <v>9</v>
      </c>
      <c r="S27" s="2">
        <f>IFERROR(__xludf.DUMMYFUNCTION("IFERROR(VALUE(REGEXEXTRACT(M27, ""\d+"")),0)"),2.0)</f>
        <v>2</v>
      </c>
      <c r="T27" s="2">
        <f>IFERROR(__xludf.DUMMYFUNCTION("IFERROR(VALUE(REGEXEXTRACT(N27, ""\d+"")),0)"),6.0)</f>
        <v>6</v>
      </c>
      <c r="U27" s="2">
        <f>IFERROR(__xludf.DUMMYFUNCTION("IFERROR(VALUE(REGEXEXTRACT(O27, ""\d+"")),0)"),10.0)</f>
        <v>10</v>
      </c>
      <c r="V27" s="2">
        <f t="shared" si="1"/>
        <v>10</v>
      </c>
      <c r="W27" s="2">
        <f>IFERROR(__xludf.DUMMYFUNCTION("VALUE(IF(V27 &lt;= INDIRECT(""AA""&amp;MOD(ROW(), 3) + 1), REGEXEXTRACT(INDIRECT(""B""&amp;FLOOR((ROW()-1)/3)+1), ""\d+""), 0))"),9.0)</f>
        <v>9</v>
      </c>
      <c r="X27" s="2">
        <f t="shared" si="2"/>
        <v>0</v>
      </c>
      <c r="AC27" s="2">
        <f t="shared" si="3"/>
        <v>756</v>
      </c>
    </row>
    <row r="28">
      <c r="A28" s="1" t="s">
        <v>30</v>
      </c>
      <c r="B28" s="2" t="str">
        <f>IFERROR(__xludf.DUMMYFUNCTION("SPLIT(A28, "";:"")"),"Game 28")</f>
        <v>Game 28</v>
      </c>
      <c r="C28" s="2" t="str">
        <f>IFERROR(__xludf.DUMMYFUNCTION("""COMPUTED_VALUE""")," 6 green, 1 blue, 9 red")</f>
        <v> 6 green, 1 blue, 9 red</v>
      </c>
      <c r="D28" s="2" t="str">
        <f>IFERROR(__xludf.DUMMYFUNCTION("""COMPUTED_VALUE""")," 1 green, 9 red")</f>
        <v> 1 green, 9 red</v>
      </c>
      <c r="E28" s="2" t="str">
        <f>IFERROR(__xludf.DUMMYFUNCTION("""COMPUTED_VALUE""")," 7 red")</f>
        <v> 7 red</v>
      </c>
      <c r="F28" s="2" t="str">
        <f>IFERROR(__xludf.DUMMYFUNCTION("""COMPUTED_VALUE""")," 11 red, 1 blue, 2 green")</f>
        <v> 11 red, 1 blue, 2 green</v>
      </c>
      <c r="G28" s="2" t="str">
        <f>IFERROR(__xludf.DUMMYFUNCTION("""COMPUTED_VALUE""")," 8 red, 10 green")</f>
        <v> 8 red, 10 green</v>
      </c>
      <c r="H28" s="2" t="str">
        <f>IFERROR(__xludf.DUMMYFUNCTION("""COMPUTED_VALUE""")," 6 green, 1 blue, 5 red")</f>
        <v> 6 green, 1 blue, 5 red</v>
      </c>
      <c r="J28" s="2" t="str">
        <f>IFERROR(__xludf.DUMMYFUNCTION("REGEXEXTRACT(INDIRECT(ADDRESS(FLOOR((ROW()-1)/3+1),(COLUMN()-7))),""\d+\s""&amp;INDIRECT(""I""&amp;MOD(ROW(), 3)+1))"),"3 red")</f>
        <v>3 red</v>
      </c>
      <c r="K28" s="2" t="str">
        <f>IFERROR(__xludf.DUMMYFUNCTION("REGEXEXTRACT(INDIRECT(ADDRESS(FLOOR((ROW()-1)/3+1),(COLUMN()-7))),""\d+\s""&amp;INDIRECT(""I""&amp;MOD(ROW(), 3)+1))"),"9 red")</f>
        <v>9 red</v>
      </c>
      <c r="L28" s="2" t="str">
        <f>IFERROR(__xludf.DUMMYFUNCTION("REGEXEXTRACT(INDIRECT(ADDRESS(FLOOR((ROW()-1)/3+1),(COLUMN()-7))),""\d+\s""&amp;INDIRECT(""I""&amp;MOD(ROW(), 3)+1))"),"11 red")</f>
        <v>11 red</v>
      </c>
      <c r="M28" s="2" t="str">
        <f>IFERROR(__xludf.DUMMYFUNCTION("REGEXEXTRACT(INDIRECT(ADDRESS(FLOOR((ROW()-1)/3+1),(COLUMN()-7))),""\d+\s""&amp;INDIRECT(""I""&amp;MOD(ROW(), 3)+1))"),"2 red")</f>
        <v>2 red</v>
      </c>
      <c r="N28" s="2" t="str">
        <f>IFERROR(__xludf.DUMMYFUNCTION("REGEXEXTRACT(INDIRECT(ADDRESS(FLOOR((ROW()-1)/3+1),(COLUMN()-7))),""\d+\s""&amp;INDIRECT(""I""&amp;MOD(ROW(), 3)+1))"),"6 red")</f>
        <v>6 red</v>
      </c>
      <c r="O28" s="2" t="str">
        <f>IFERROR(__xludf.DUMMYFUNCTION("REGEXEXTRACT(INDIRECT(ADDRESS(FLOOR((ROW()-1)/3+1),(COLUMN()-7))),""\d+\s""&amp;INDIRECT(""I""&amp;MOD(ROW(), 3)+1))"),"#N/A")</f>
        <v>#N/A</v>
      </c>
      <c r="P28" s="2">
        <f>IFERROR(__xludf.DUMMYFUNCTION("IFERROR(VALUE(REGEXEXTRACT(J28, ""\d+"")),0)"),3.0)</f>
        <v>3</v>
      </c>
      <c r="Q28" s="2">
        <f>IFERROR(__xludf.DUMMYFUNCTION("IFERROR(VALUE(REGEXEXTRACT(K28, ""\d+"")),0)"),9.0)</f>
        <v>9</v>
      </c>
      <c r="R28" s="2">
        <f>IFERROR(__xludf.DUMMYFUNCTION("IFERROR(VALUE(REGEXEXTRACT(L28, ""\d+"")),0)"),11.0)</f>
        <v>11</v>
      </c>
      <c r="S28" s="2">
        <f>IFERROR(__xludf.DUMMYFUNCTION("IFERROR(VALUE(REGEXEXTRACT(M28, ""\d+"")),0)"),2.0)</f>
        <v>2</v>
      </c>
      <c r="T28" s="2">
        <f>IFERROR(__xludf.DUMMYFUNCTION("IFERROR(VALUE(REGEXEXTRACT(N28, ""\d+"")),0)"),6.0)</f>
        <v>6</v>
      </c>
      <c r="U28" s="2">
        <f>IFERROR(__xludf.DUMMYFUNCTION("IFERROR(VALUE(REGEXEXTRACT(O28, ""\d+"")),0)"),0.0)</f>
        <v>0</v>
      </c>
      <c r="V28" s="2">
        <f t="shared" si="1"/>
        <v>11</v>
      </c>
      <c r="W28" s="2">
        <f>IFERROR(__xludf.DUMMYFUNCTION("VALUE(IF(V28 &lt;= INDIRECT(""AA""&amp;MOD(ROW(), 3) + 1), REGEXEXTRACT(INDIRECT(""B""&amp;FLOOR((ROW()-1)/3)+1), ""\d+""), 0))"),10.0)</f>
        <v>10</v>
      </c>
      <c r="X28" s="2">
        <f t="shared" si="2"/>
        <v>10</v>
      </c>
      <c r="AC28" s="2">
        <f t="shared" si="3"/>
        <v>110</v>
      </c>
    </row>
    <row r="29">
      <c r="A29" s="1" t="s">
        <v>31</v>
      </c>
      <c r="B29" s="2" t="str">
        <f>IFERROR(__xludf.DUMMYFUNCTION("SPLIT(A29, "";:"")"),"Game 29")</f>
        <v>Game 29</v>
      </c>
      <c r="C29" s="2" t="str">
        <f>IFERROR(__xludf.DUMMYFUNCTION("""COMPUTED_VALUE""")," 1 red, 19 blue, 3 green")</f>
        <v> 1 red, 19 blue, 3 green</v>
      </c>
      <c r="D29" s="2" t="str">
        <f>IFERROR(__xludf.DUMMYFUNCTION("""COMPUTED_VALUE""")," 9 blue, 1 red")</f>
        <v> 9 blue, 1 red</v>
      </c>
      <c r="E29" s="2" t="str">
        <f>IFERROR(__xludf.DUMMYFUNCTION("""COMPUTED_VALUE""")," 8 green, 17 blue")</f>
        <v> 8 green, 17 blue</v>
      </c>
      <c r="F29" s="2" t="str">
        <f>IFERROR(__xludf.DUMMYFUNCTION("""COMPUTED_VALUE""")," 11 blue, 4 green")</f>
        <v> 11 blue, 4 green</v>
      </c>
      <c r="J29" s="2" t="str">
        <f>IFERROR(__xludf.DUMMYFUNCTION("REGEXEXTRACT(INDIRECT(ADDRESS(FLOOR((ROW()-1)/3+1),(COLUMN()-7))),""\d+\s""&amp;INDIRECT(""I""&amp;MOD(ROW(), 3)+1))"),"1 green")</f>
        <v>1 green</v>
      </c>
      <c r="K29" s="2" t="str">
        <f>IFERROR(__xludf.DUMMYFUNCTION("REGEXEXTRACT(INDIRECT(ADDRESS(FLOOR((ROW()-1)/3+1),(COLUMN()-7))),""\d+\s""&amp;INDIRECT(""I""&amp;MOD(ROW(), 3)+1))"),"4 green")</f>
        <v>4 green</v>
      </c>
      <c r="L29" s="2" t="str">
        <f>IFERROR(__xludf.DUMMYFUNCTION("REGEXEXTRACT(INDIRECT(ADDRESS(FLOOR((ROW()-1)/3+1),(COLUMN()-7))),""\d+\s""&amp;INDIRECT(""I""&amp;MOD(ROW(), 3)+1))"),"2 green")</f>
        <v>2 green</v>
      </c>
      <c r="M29" s="2" t="str">
        <f>IFERROR(__xludf.DUMMYFUNCTION("REGEXEXTRACT(INDIRECT(ADDRESS(FLOOR((ROW()-1)/3+1),(COLUMN()-7))),""\d+\s""&amp;INDIRECT(""I""&amp;MOD(ROW(), 3)+1))"),"3 green")</f>
        <v>3 green</v>
      </c>
      <c r="N29" s="2" t="str">
        <f>IFERROR(__xludf.DUMMYFUNCTION("REGEXEXTRACT(INDIRECT(ADDRESS(FLOOR((ROW()-1)/3+1),(COLUMN()-7))),""\d+\s""&amp;INDIRECT(""I""&amp;MOD(ROW(), 3)+1))"),"#N/A")</f>
        <v>#N/A</v>
      </c>
      <c r="O29" s="2" t="str">
        <f>IFERROR(__xludf.DUMMYFUNCTION("REGEXEXTRACT(INDIRECT(ADDRESS(FLOOR((ROW()-1)/3+1),(COLUMN()-7))),""\d+\s""&amp;INDIRECT(""I""&amp;MOD(ROW(), 3)+1))"),"#N/A")</f>
        <v>#N/A</v>
      </c>
      <c r="P29" s="2">
        <f>IFERROR(__xludf.DUMMYFUNCTION("IFERROR(VALUE(REGEXEXTRACT(J29, ""\d+"")),0)"),1.0)</f>
        <v>1</v>
      </c>
      <c r="Q29" s="2">
        <f>IFERROR(__xludf.DUMMYFUNCTION("IFERROR(VALUE(REGEXEXTRACT(K29, ""\d+"")),0)"),4.0)</f>
        <v>4</v>
      </c>
      <c r="R29" s="2">
        <f>IFERROR(__xludf.DUMMYFUNCTION("IFERROR(VALUE(REGEXEXTRACT(L29, ""\d+"")),0)"),2.0)</f>
        <v>2</v>
      </c>
      <c r="S29" s="2">
        <f>IFERROR(__xludf.DUMMYFUNCTION("IFERROR(VALUE(REGEXEXTRACT(M29, ""\d+"")),0)"),3.0)</f>
        <v>3</v>
      </c>
      <c r="T29" s="2">
        <f>IFERROR(__xludf.DUMMYFUNCTION("IFERROR(VALUE(REGEXEXTRACT(N29, ""\d+"")),0)"),0.0)</f>
        <v>0</v>
      </c>
      <c r="U29" s="2">
        <f>IFERROR(__xludf.DUMMYFUNCTION("IFERROR(VALUE(REGEXEXTRACT(O29, ""\d+"")),0)"),0.0)</f>
        <v>0</v>
      </c>
      <c r="V29" s="2">
        <f t="shared" si="1"/>
        <v>4</v>
      </c>
      <c r="W29" s="2">
        <f>IFERROR(__xludf.DUMMYFUNCTION("VALUE(IF(V29 &lt;= INDIRECT(""AA""&amp;MOD(ROW(), 3) + 1), REGEXEXTRACT(INDIRECT(""B""&amp;FLOOR((ROW()-1)/3)+1), ""\d+""), 0))"),10.0)</f>
        <v>10</v>
      </c>
      <c r="X29" s="2">
        <f t="shared" si="2"/>
        <v>0</v>
      </c>
      <c r="AC29" s="2">
        <f t="shared" si="3"/>
        <v>152</v>
      </c>
    </row>
    <row r="30">
      <c r="A30" s="1" t="s">
        <v>32</v>
      </c>
      <c r="B30" s="2" t="str">
        <f>IFERROR(__xludf.DUMMYFUNCTION("SPLIT(A30, "";:"")"),"Game 30")</f>
        <v>Game 30</v>
      </c>
      <c r="C30" s="2" t="str">
        <f>IFERROR(__xludf.DUMMYFUNCTION("""COMPUTED_VALUE""")," 7 blue")</f>
        <v> 7 blue</v>
      </c>
      <c r="D30" s="2" t="str">
        <f>IFERROR(__xludf.DUMMYFUNCTION("""COMPUTED_VALUE""")," 5 blue, 1 red, 1 green")</f>
        <v> 5 blue, 1 red, 1 green</v>
      </c>
      <c r="E30" s="2" t="str">
        <f>IFERROR(__xludf.DUMMYFUNCTION("""COMPUTED_VALUE""")," 3 blue, 1 red")</f>
        <v> 3 blue, 1 red</v>
      </c>
      <c r="J30" s="2" t="str">
        <f>IFERROR(__xludf.DUMMYFUNCTION("REGEXEXTRACT(INDIRECT(ADDRESS(FLOOR((ROW()-1)/3+1),(COLUMN()-7))),""\d+\s""&amp;INDIRECT(""I""&amp;MOD(ROW(), 3)+1))"),"5 blue")</f>
        <v>5 blue</v>
      </c>
      <c r="K30" s="2" t="str">
        <f>IFERROR(__xludf.DUMMYFUNCTION("REGEXEXTRACT(INDIRECT(ADDRESS(FLOOR((ROW()-1)/3+1),(COLUMN()-7))),""\d+\s""&amp;INDIRECT(""I""&amp;MOD(ROW(), 3)+1))"),"3 blue")</f>
        <v>3 blue</v>
      </c>
      <c r="L30" s="2" t="str">
        <f>IFERROR(__xludf.DUMMYFUNCTION("REGEXEXTRACT(INDIRECT(ADDRESS(FLOOR((ROW()-1)/3+1),(COLUMN()-7))),""\d+\s""&amp;INDIRECT(""I""&amp;MOD(ROW(), 3)+1))"),"5 blue")</f>
        <v>5 blue</v>
      </c>
      <c r="M30" s="2" t="str">
        <f>IFERROR(__xludf.DUMMYFUNCTION("REGEXEXTRACT(INDIRECT(ADDRESS(FLOOR((ROW()-1)/3+1),(COLUMN()-7))),""\d+\s""&amp;INDIRECT(""I""&amp;MOD(ROW(), 3)+1))"),"1 blue")</f>
        <v>1 blue</v>
      </c>
      <c r="N30" s="2" t="str">
        <f>IFERROR(__xludf.DUMMYFUNCTION("REGEXEXTRACT(INDIRECT(ADDRESS(FLOOR((ROW()-1)/3+1),(COLUMN()-7))),""\d+\s""&amp;INDIRECT(""I""&amp;MOD(ROW(), 3)+1))"),"2 blue")</f>
        <v>2 blue</v>
      </c>
      <c r="O30" s="2" t="str">
        <f>IFERROR(__xludf.DUMMYFUNCTION("REGEXEXTRACT(INDIRECT(ADDRESS(FLOOR((ROW()-1)/3+1),(COLUMN()-7))),""\d+\s""&amp;INDIRECT(""I""&amp;MOD(ROW(), 3)+1))"),"#N/A")</f>
        <v>#N/A</v>
      </c>
      <c r="P30" s="2">
        <f>IFERROR(__xludf.DUMMYFUNCTION("IFERROR(VALUE(REGEXEXTRACT(J30, ""\d+"")),0)"),5.0)</f>
        <v>5</v>
      </c>
      <c r="Q30" s="2">
        <f>IFERROR(__xludf.DUMMYFUNCTION("IFERROR(VALUE(REGEXEXTRACT(K30, ""\d+"")),0)"),3.0)</f>
        <v>3</v>
      </c>
      <c r="R30" s="2">
        <f>IFERROR(__xludf.DUMMYFUNCTION("IFERROR(VALUE(REGEXEXTRACT(L30, ""\d+"")),0)"),5.0)</f>
        <v>5</v>
      </c>
      <c r="S30" s="2">
        <f>IFERROR(__xludf.DUMMYFUNCTION("IFERROR(VALUE(REGEXEXTRACT(M30, ""\d+"")),0)"),1.0)</f>
        <v>1</v>
      </c>
      <c r="T30" s="2">
        <f>IFERROR(__xludf.DUMMYFUNCTION("IFERROR(VALUE(REGEXEXTRACT(N30, ""\d+"")),0)"),2.0)</f>
        <v>2</v>
      </c>
      <c r="U30" s="2">
        <f>IFERROR(__xludf.DUMMYFUNCTION("IFERROR(VALUE(REGEXEXTRACT(O30, ""\d+"")),0)"),0.0)</f>
        <v>0</v>
      </c>
      <c r="V30" s="2">
        <f t="shared" si="1"/>
        <v>5</v>
      </c>
      <c r="W30" s="2">
        <f>IFERROR(__xludf.DUMMYFUNCTION("VALUE(IF(V30 &lt;= INDIRECT(""AA""&amp;MOD(ROW(), 3) + 1), REGEXEXTRACT(INDIRECT(""B""&amp;FLOOR((ROW()-1)/3)+1), ""\d+""), 0))"),10.0)</f>
        <v>10</v>
      </c>
      <c r="X30" s="2">
        <f t="shared" si="2"/>
        <v>0</v>
      </c>
      <c r="AC30" s="2">
        <f t="shared" si="3"/>
        <v>7</v>
      </c>
    </row>
    <row r="31">
      <c r="A31" s="1" t="s">
        <v>33</v>
      </c>
      <c r="B31" s="2" t="str">
        <f>IFERROR(__xludf.DUMMYFUNCTION("SPLIT(A31, "";:"")"),"Game 31")</f>
        <v>Game 31</v>
      </c>
      <c r="C31" s="2" t="str">
        <f>IFERROR(__xludf.DUMMYFUNCTION("""COMPUTED_VALUE""")," 9 red, 2 green, 1 blue")</f>
        <v> 9 red, 2 green, 1 blue</v>
      </c>
      <c r="D31" s="2" t="str">
        <f>IFERROR(__xludf.DUMMYFUNCTION("""COMPUTED_VALUE""")," 5 red, 1 green, 3 blue")</f>
        <v> 5 red, 1 green, 3 blue</v>
      </c>
      <c r="E31" s="2" t="str">
        <f>IFERROR(__xludf.DUMMYFUNCTION("""COMPUTED_VALUE""")," 2 green, 7 red")</f>
        <v> 2 green, 7 red</v>
      </c>
      <c r="F31" s="2" t="str">
        <f>IFERROR(__xludf.DUMMYFUNCTION("""COMPUTED_VALUE""")," 2 green, 12 red")</f>
        <v> 2 green, 12 red</v>
      </c>
      <c r="J31" s="2" t="str">
        <f>IFERROR(__xludf.DUMMYFUNCTION("REGEXEXTRACT(INDIRECT(ADDRESS(FLOOR((ROW()-1)/3+1),(COLUMN()-7))),""\d+\s""&amp;INDIRECT(""I""&amp;MOD(ROW(), 3)+1))"),"2 red")</f>
        <v>2 red</v>
      </c>
      <c r="K31" s="2" t="str">
        <f>IFERROR(__xludf.DUMMYFUNCTION("REGEXEXTRACT(INDIRECT(ADDRESS(FLOOR((ROW()-1)/3+1),(COLUMN()-7))),""\d+\s""&amp;INDIRECT(""I""&amp;MOD(ROW(), 3)+1))"),"2 red")</f>
        <v>2 red</v>
      </c>
      <c r="L31" s="2" t="str">
        <f>IFERROR(__xludf.DUMMYFUNCTION("REGEXEXTRACT(INDIRECT(ADDRESS(FLOOR((ROW()-1)/3+1),(COLUMN()-7))),""\d+\s""&amp;INDIRECT(""I""&amp;MOD(ROW(), 3)+1))"),"#N/A")</f>
        <v>#N/A</v>
      </c>
      <c r="M31" s="2" t="str">
        <f>IFERROR(__xludf.DUMMYFUNCTION("REGEXEXTRACT(INDIRECT(ADDRESS(FLOOR((ROW()-1)/3+1),(COLUMN()-7))),""\d+\s""&amp;INDIRECT(""I""&amp;MOD(ROW(), 3)+1))"),"#N/A")</f>
        <v>#N/A</v>
      </c>
      <c r="N31" s="2" t="str">
        <f>IFERROR(__xludf.DUMMYFUNCTION("REGEXEXTRACT(INDIRECT(ADDRESS(FLOOR((ROW()-1)/3+1),(COLUMN()-7))),""\d+\s""&amp;INDIRECT(""I""&amp;MOD(ROW(), 3)+1))"),"#N/A")</f>
        <v>#N/A</v>
      </c>
      <c r="O31" s="2" t="str">
        <f>IFERROR(__xludf.DUMMYFUNCTION("REGEXEXTRACT(INDIRECT(ADDRESS(FLOOR((ROW()-1)/3+1),(COLUMN()-7))),""\d+\s""&amp;INDIRECT(""I""&amp;MOD(ROW(), 3)+1))"),"#N/A")</f>
        <v>#N/A</v>
      </c>
      <c r="P31" s="2">
        <f>IFERROR(__xludf.DUMMYFUNCTION("IFERROR(VALUE(REGEXEXTRACT(J31, ""\d+"")),0)"),2.0)</f>
        <v>2</v>
      </c>
      <c r="Q31" s="2">
        <f>IFERROR(__xludf.DUMMYFUNCTION("IFERROR(VALUE(REGEXEXTRACT(K31, ""\d+"")),0)"),2.0)</f>
        <v>2</v>
      </c>
      <c r="R31" s="2">
        <f>IFERROR(__xludf.DUMMYFUNCTION("IFERROR(VALUE(REGEXEXTRACT(L31, ""\d+"")),0)"),0.0)</f>
        <v>0</v>
      </c>
      <c r="S31" s="2">
        <f>IFERROR(__xludf.DUMMYFUNCTION("IFERROR(VALUE(REGEXEXTRACT(M31, ""\d+"")),0)"),0.0)</f>
        <v>0</v>
      </c>
      <c r="T31" s="2">
        <f>IFERROR(__xludf.DUMMYFUNCTION("IFERROR(VALUE(REGEXEXTRACT(N31, ""\d+"")),0)"),0.0)</f>
        <v>0</v>
      </c>
      <c r="U31" s="2">
        <f>IFERROR(__xludf.DUMMYFUNCTION("IFERROR(VALUE(REGEXEXTRACT(O31, ""\d+"")),0)"),0.0)</f>
        <v>0</v>
      </c>
      <c r="V31" s="2">
        <f t="shared" si="1"/>
        <v>2</v>
      </c>
      <c r="W31" s="2">
        <f>IFERROR(__xludf.DUMMYFUNCTION("VALUE(IF(V31 &lt;= INDIRECT(""AA""&amp;MOD(ROW(), 3) + 1), REGEXEXTRACT(INDIRECT(""B""&amp;FLOOR((ROW()-1)/3)+1), ""\d+""), 0))"),11.0)</f>
        <v>11</v>
      </c>
      <c r="X31" s="2">
        <f t="shared" si="2"/>
        <v>11</v>
      </c>
      <c r="AC31" s="2">
        <f t="shared" si="3"/>
        <v>72</v>
      </c>
    </row>
    <row r="32">
      <c r="A32" s="1" t="s">
        <v>34</v>
      </c>
      <c r="B32" s="2" t="str">
        <f>IFERROR(__xludf.DUMMYFUNCTION("SPLIT(A32, "";:"")"),"Game 32")</f>
        <v>Game 32</v>
      </c>
      <c r="C32" s="2" t="str">
        <f>IFERROR(__xludf.DUMMYFUNCTION("""COMPUTED_VALUE""")," 1 red, 1 blue, 17 green")</f>
        <v> 1 red, 1 blue, 17 green</v>
      </c>
      <c r="D32" s="2" t="str">
        <f>IFERROR(__xludf.DUMMYFUNCTION("""COMPUTED_VALUE""")," 14 blue, 10 green, 6 red")</f>
        <v> 14 blue, 10 green, 6 red</v>
      </c>
      <c r="E32" s="2" t="str">
        <f>IFERROR(__xludf.DUMMYFUNCTION("""COMPUTED_VALUE""")," 12 green, 11 blue, 3 red")</f>
        <v> 12 green, 11 blue, 3 red</v>
      </c>
      <c r="J32" s="2" t="str">
        <f>IFERROR(__xludf.DUMMYFUNCTION("REGEXEXTRACT(INDIRECT(ADDRESS(FLOOR((ROW()-1)/3+1),(COLUMN()-7))),""\d+\s""&amp;INDIRECT(""I""&amp;MOD(ROW(), 3)+1))"),"6 green")</f>
        <v>6 green</v>
      </c>
      <c r="K32" s="2" t="str">
        <f>IFERROR(__xludf.DUMMYFUNCTION("REGEXEXTRACT(INDIRECT(ADDRESS(FLOOR((ROW()-1)/3+1),(COLUMN()-7))),""\d+\s""&amp;INDIRECT(""I""&amp;MOD(ROW(), 3)+1))"),"1 green")</f>
        <v>1 green</v>
      </c>
      <c r="L32" s="2" t="str">
        <f>IFERROR(__xludf.DUMMYFUNCTION("REGEXEXTRACT(INDIRECT(ADDRESS(FLOOR((ROW()-1)/3+1),(COLUMN()-7))),""\d+\s""&amp;INDIRECT(""I""&amp;MOD(ROW(), 3)+1))"),"12 green")</f>
        <v>12 green</v>
      </c>
      <c r="M32" s="2" t="str">
        <f>IFERROR(__xludf.DUMMYFUNCTION("REGEXEXTRACT(INDIRECT(ADDRESS(FLOOR((ROW()-1)/3+1),(COLUMN()-7))),""\d+\s""&amp;INDIRECT(""I""&amp;MOD(ROW(), 3)+1))"),"#N/A")</f>
        <v>#N/A</v>
      </c>
      <c r="N32" s="2" t="str">
        <f>IFERROR(__xludf.DUMMYFUNCTION("REGEXEXTRACT(INDIRECT(ADDRESS(FLOOR((ROW()-1)/3+1),(COLUMN()-7))),""\d+\s""&amp;INDIRECT(""I""&amp;MOD(ROW(), 3)+1))"),"#N/A")</f>
        <v>#N/A</v>
      </c>
      <c r="O32" s="2" t="str">
        <f>IFERROR(__xludf.DUMMYFUNCTION("REGEXEXTRACT(INDIRECT(ADDRESS(FLOOR((ROW()-1)/3+1),(COLUMN()-7))),""\d+\s""&amp;INDIRECT(""I""&amp;MOD(ROW(), 3)+1))"),"#N/A")</f>
        <v>#N/A</v>
      </c>
      <c r="P32" s="2">
        <f>IFERROR(__xludf.DUMMYFUNCTION("IFERROR(VALUE(REGEXEXTRACT(J32, ""\d+"")),0)"),6.0)</f>
        <v>6</v>
      </c>
      <c r="Q32" s="2">
        <f>IFERROR(__xludf.DUMMYFUNCTION("IFERROR(VALUE(REGEXEXTRACT(K32, ""\d+"")),0)"),1.0)</f>
        <v>1</v>
      </c>
      <c r="R32" s="2">
        <f>IFERROR(__xludf.DUMMYFUNCTION("IFERROR(VALUE(REGEXEXTRACT(L32, ""\d+"")),0)"),12.0)</f>
        <v>12</v>
      </c>
      <c r="S32" s="2">
        <f>IFERROR(__xludf.DUMMYFUNCTION("IFERROR(VALUE(REGEXEXTRACT(M32, ""\d+"")),0)"),0.0)</f>
        <v>0</v>
      </c>
      <c r="T32" s="2">
        <f>IFERROR(__xludf.DUMMYFUNCTION("IFERROR(VALUE(REGEXEXTRACT(N32, ""\d+"")),0)"),0.0)</f>
        <v>0</v>
      </c>
      <c r="U32" s="2">
        <f>IFERROR(__xludf.DUMMYFUNCTION("IFERROR(VALUE(REGEXEXTRACT(O32, ""\d+"")),0)"),0.0)</f>
        <v>0</v>
      </c>
      <c r="V32" s="2">
        <f t="shared" si="1"/>
        <v>12</v>
      </c>
      <c r="W32" s="2">
        <f>IFERROR(__xludf.DUMMYFUNCTION("VALUE(IF(V32 &lt;= INDIRECT(""AA""&amp;MOD(ROW(), 3) + 1), REGEXEXTRACT(INDIRECT(""B""&amp;FLOOR((ROW()-1)/3)+1), ""\d+""), 0))"),11.0)</f>
        <v>11</v>
      </c>
      <c r="X32" s="2">
        <f t="shared" si="2"/>
        <v>0</v>
      </c>
      <c r="AC32" s="2">
        <f t="shared" si="3"/>
        <v>1428</v>
      </c>
    </row>
    <row r="33">
      <c r="A33" s="1" t="s">
        <v>35</v>
      </c>
      <c r="B33" s="2" t="str">
        <f>IFERROR(__xludf.DUMMYFUNCTION("SPLIT(A33, "";:"")"),"Game 33")</f>
        <v>Game 33</v>
      </c>
      <c r="C33" s="2" t="str">
        <f>IFERROR(__xludf.DUMMYFUNCTION("""COMPUTED_VALUE""")," 2 red, 1 green, 3 blue")</f>
        <v> 2 red, 1 green, 3 blue</v>
      </c>
      <c r="D33" s="2" t="str">
        <f>IFERROR(__xludf.DUMMYFUNCTION("""COMPUTED_VALUE""")," 7 blue, 4 green")</f>
        <v> 7 blue, 4 green</v>
      </c>
      <c r="E33" s="2" t="str">
        <f>IFERROR(__xludf.DUMMYFUNCTION("""COMPUTED_VALUE""")," 1 red, 3 green, 5 blue")</f>
        <v> 1 red, 3 green, 5 blue</v>
      </c>
      <c r="J33" s="2" t="str">
        <f>IFERROR(__xludf.DUMMYFUNCTION("REGEXEXTRACT(INDIRECT(ADDRESS(FLOOR((ROW()-1)/3+1),(COLUMN()-7))),""\d+\s""&amp;INDIRECT(""I""&amp;MOD(ROW(), 3)+1))"),"12 blue")</f>
        <v>12 blue</v>
      </c>
      <c r="K33" s="2" t="str">
        <f>IFERROR(__xludf.DUMMYFUNCTION("REGEXEXTRACT(INDIRECT(ADDRESS(FLOOR((ROW()-1)/3+1),(COLUMN()-7))),""\d+\s""&amp;INDIRECT(""I""&amp;MOD(ROW(), 3)+1))"),"9 blue")</f>
        <v>9 blue</v>
      </c>
      <c r="L33" s="2" t="str">
        <f>IFERROR(__xludf.DUMMYFUNCTION("REGEXEXTRACT(INDIRECT(ADDRESS(FLOOR((ROW()-1)/3+1),(COLUMN()-7))),""\d+\s""&amp;INDIRECT(""I""&amp;MOD(ROW(), 3)+1))"),"3 blue")</f>
        <v>3 blue</v>
      </c>
      <c r="M33" s="2" t="str">
        <f>IFERROR(__xludf.DUMMYFUNCTION("REGEXEXTRACT(INDIRECT(ADDRESS(FLOOR((ROW()-1)/3+1),(COLUMN()-7))),""\d+\s""&amp;INDIRECT(""I""&amp;MOD(ROW(), 3)+1))"),"#N/A")</f>
        <v>#N/A</v>
      </c>
      <c r="N33" s="2" t="str">
        <f>IFERROR(__xludf.DUMMYFUNCTION("REGEXEXTRACT(INDIRECT(ADDRESS(FLOOR((ROW()-1)/3+1),(COLUMN()-7))),""\d+\s""&amp;INDIRECT(""I""&amp;MOD(ROW(), 3)+1))"),"#N/A")</f>
        <v>#N/A</v>
      </c>
      <c r="O33" s="2" t="str">
        <f>IFERROR(__xludf.DUMMYFUNCTION("REGEXEXTRACT(INDIRECT(ADDRESS(FLOOR((ROW()-1)/3+1),(COLUMN()-7))),""\d+\s""&amp;INDIRECT(""I""&amp;MOD(ROW(), 3)+1))"),"#N/A")</f>
        <v>#N/A</v>
      </c>
      <c r="P33" s="2">
        <f>IFERROR(__xludf.DUMMYFUNCTION("IFERROR(VALUE(REGEXEXTRACT(J33, ""\d+"")),0)"),12.0)</f>
        <v>12</v>
      </c>
      <c r="Q33" s="2">
        <f>IFERROR(__xludf.DUMMYFUNCTION("IFERROR(VALUE(REGEXEXTRACT(K33, ""\d+"")),0)"),9.0)</f>
        <v>9</v>
      </c>
      <c r="R33" s="2">
        <f>IFERROR(__xludf.DUMMYFUNCTION("IFERROR(VALUE(REGEXEXTRACT(L33, ""\d+"")),0)"),3.0)</f>
        <v>3</v>
      </c>
      <c r="S33" s="2">
        <f>IFERROR(__xludf.DUMMYFUNCTION("IFERROR(VALUE(REGEXEXTRACT(M33, ""\d+"")),0)"),0.0)</f>
        <v>0</v>
      </c>
      <c r="T33" s="2">
        <f>IFERROR(__xludf.DUMMYFUNCTION("IFERROR(VALUE(REGEXEXTRACT(N33, ""\d+"")),0)"),0.0)</f>
        <v>0</v>
      </c>
      <c r="U33" s="2">
        <f>IFERROR(__xludf.DUMMYFUNCTION("IFERROR(VALUE(REGEXEXTRACT(O33, ""\d+"")),0)"),0.0)</f>
        <v>0</v>
      </c>
      <c r="V33" s="2">
        <f t="shared" si="1"/>
        <v>12</v>
      </c>
      <c r="W33" s="2">
        <f>IFERROR(__xludf.DUMMYFUNCTION("VALUE(IF(V33 &lt;= INDIRECT(""AA""&amp;MOD(ROW(), 3) + 1), REGEXEXTRACT(INDIRECT(""B""&amp;FLOOR((ROW()-1)/3)+1), ""\d+""), 0))"),11.0)</f>
        <v>11</v>
      </c>
      <c r="X33" s="2">
        <f t="shared" si="2"/>
        <v>0</v>
      </c>
      <c r="AC33" s="2">
        <f t="shared" si="3"/>
        <v>56</v>
      </c>
    </row>
    <row r="34">
      <c r="A34" s="1" t="s">
        <v>36</v>
      </c>
      <c r="B34" s="2" t="str">
        <f>IFERROR(__xludf.DUMMYFUNCTION("SPLIT(A34, "";:"")"),"Game 34")</f>
        <v>Game 34</v>
      </c>
      <c r="C34" s="2" t="str">
        <f>IFERROR(__xludf.DUMMYFUNCTION("""COMPUTED_VALUE""")," 9 blue, 1 green, 9 red")</f>
        <v> 9 blue, 1 green, 9 red</v>
      </c>
      <c r="D34" s="2" t="str">
        <f>IFERROR(__xludf.DUMMYFUNCTION("""COMPUTED_VALUE""")," 12 blue, 2 green, 12 red")</f>
        <v> 12 blue, 2 green, 12 red</v>
      </c>
      <c r="E34" s="2" t="str">
        <f>IFERROR(__xludf.DUMMYFUNCTION("""COMPUTED_VALUE""")," 3 blue, 12 red")</f>
        <v> 3 blue, 12 red</v>
      </c>
      <c r="F34" s="2" t="str">
        <f>IFERROR(__xludf.DUMMYFUNCTION("""COMPUTED_VALUE""")," 2 green, 14 blue, 11 red")</f>
        <v> 2 green, 14 blue, 11 red</v>
      </c>
      <c r="G34" s="2" t="str">
        <f>IFERROR(__xludf.DUMMYFUNCTION("""COMPUTED_VALUE""")," 10 red, 12 blue")</f>
        <v> 10 red, 12 blue</v>
      </c>
      <c r="J34" s="2" t="str">
        <f>IFERROR(__xludf.DUMMYFUNCTION("REGEXEXTRACT(INDIRECT(ADDRESS(FLOOR((ROW()-1)/3+1),(COLUMN()-7))),""\d+\s""&amp;INDIRECT(""I""&amp;MOD(ROW(), 3)+1))"),"1 red")</f>
        <v>1 red</v>
      </c>
      <c r="K34" s="2" t="str">
        <f>IFERROR(__xludf.DUMMYFUNCTION("REGEXEXTRACT(INDIRECT(ADDRESS(FLOOR((ROW()-1)/3+1),(COLUMN()-7))),""\d+\s""&amp;INDIRECT(""I""&amp;MOD(ROW(), 3)+1))"),"2 red")</f>
        <v>2 red</v>
      </c>
      <c r="L34" s="2" t="str">
        <f>IFERROR(__xludf.DUMMYFUNCTION("REGEXEXTRACT(INDIRECT(ADDRESS(FLOOR((ROW()-1)/3+1),(COLUMN()-7))),""\d+\s""&amp;INDIRECT(""I""&amp;MOD(ROW(), 3)+1))"),"6 red")</f>
        <v>6 red</v>
      </c>
      <c r="M34" s="2" t="str">
        <f>IFERROR(__xludf.DUMMYFUNCTION("REGEXEXTRACT(INDIRECT(ADDRESS(FLOOR((ROW()-1)/3+1),(COLUMN()-7))),""\d+\s""&amp;INDIRECT(""I""&amp;MOD(ROW(), 3)+1))"),"6 red")</f>
        <v>6 red</v>
      </c>
      <c r="N34" s="2" t="str">
        <f>IFERROR(__xludf.DUMMYFUNCTION("REGEXEXTRACT(INDIRECT(ADDRESS(FLOOR((ROW()-1)/3+1),(COLUMN()-7))),""\d+\s""&amp;INDIRECT(""I""&amp;MOD(ROW(), 3)+1))"),"#N/A")</f>
        <v>#N/A</v>
      </c>
      <c r="O34" s="2" t="str">
        <f>IFERROR(__xludf.DUMMYFUNCTION("REGEXEXTRACT(INDIRECT(ADDRESS(FLOOR((ROW()-1)/3+1),(COLUMN()-7))),""\d+\s""&amp;INDIRECT(""I""&amp;MOD(ROW(), 3)+1))"),"#N/A")</f>
        <v>#N/A</v>
      </c>
      <c r="P34" s="2">
        <f>IFERROR(__xludf.DUMMYFUNCTION("IFERROR(VALUE(REGEXEXTRACT(J34, ""\d+"")),0)"),1.0)</f>
        <v>1</v>
      </c>
      <c r="Q34" s="2">
        <f>IFERROR(__xludf.DUMMYFUNCTION("IFERROR(VALUE(REGEXEXTRACT(K34, ""\d+"")),0)"),2.0)</f>
        <v>2</v>
      </c>
      <c r="R34" s="2">
        <f>IFERROR(__xludf.DUMMYFUNCTION("IFERROR(VALUE(REGEXEXTRACT(L34, ""\d+"")),0)"),6.0)</f>
        <v>6</v>
      </c>
      <c r="S34" s="2">
        <f>IFERROR(__xludf.DUMMYFUNCTION("IFERROR(VALUE(REGEXEXTRACT(M34, ""\d+"")),0)"),6.0)</f>
        <v>6</v>
      </c>
      <c r="T34" s="2">
        <f>IFERROR(__xludf.DUMMYFUNCTION("IFERROR(VALUE(REGEXEXTRACT(N34, ""\d+"")),0)"),0.0)</f>
        <v>0</v>
      </c>
      <c r="U34" s="2">
        <f>IFERROR(__xludf.DUMMYFUNCTION("IFERROR(VALUE(REGEXEXTRACT(O34, ""\d+"")),0)"),0.0)</f>
        <v>0</v>
      </c>
      <c r="V34" s="2">
        <f t="shared" si="1"/>
        <v>6</v>
      </c>
      <c r="W34" s="2">
        <f>IFERROR(__xludf.DUMMYFUNCTION("VALUE(IF(V34 &lt;= INDIRECT(""AA""&amp;MOD(ROW(), 3) + 1), REGEXEXTRACT(INDIRECT(""B""&amp;FLOOR((ROW()-1)/3)+1), ""\d+""), 0))"),12.0)</f>
        <v>12</v>
      </c>
      <c r="X34" s="2">
        <f t="shared" si="2"/>
        <v>12</v>
      </c>
      <c r="AC34" s="2">
        <f t="shared" si="3"/>
        <v>336</v>
      </c>
    </row>
    <row r="35">
      <c r="A35" s="1" t="s">
        <v>37</v>
      </c>
      <c r="B35" s="2" t="str">
        <f>IFERROR(__xludf.DUMMYFUNCTION("SPLIT(A35, "";:"")"),"Game 35")</f>
        <v>Game 35</v>
      </c>
      <c r="C35" s="2" t="str">
        <f>IFERROR(__xludf.DUMMYFUNCTION("""COMPUTED_VALUE""")," 6 blue, 2 red")</f>
        <v> 6 blue, 2 red</v>
      </c>
      <c r="D35" s="2" t="str">
        <f>IFERROR(__xludf.DUMMYFUNCTION("""COMPUTED_VALUE""")," 5 blue")</f>
        <v> 5 blue</v>
      </c>
      <c r="E35" s="2" t="str">
        <f>IFERROR(__xludf.DUMMYFUNCTION("""COMPUTED_VALUE""")," 6 green, 9 blue, 3 red")</f>
        <v> 6 green, 9 blue, 3 red</v>
      </c>
      <c r="F35" s="2" t="str">
        <f>IFERROR(__xludf.DUMMYFUNCTION("""COMPUTED_VALUE""")," 3 green, 1 red, 2 blue")</f>
        <v> 3 green, 1 red, 2 blue</v>
      </c>
      <c r="J35" s="2" t="str">
        <f>IFERROR(__xludf.DUMMYFUNCTION("REGEXEXTRACT(INDIRECT(ADDRESS(FLOOR((ROW()-1)/3+1),(COLUMN()-7))),""\d+\s""&amp;INDIRECT(""I""&amp;MOD(ROW(), 3)+1))"),"12 green")</f>
        <v>12 green</v>
      </c>
      <c r="K35" s="2" t="str">
        <f>IFERROR(__xludf.DUMMYFUNCTION("REGEXEXTRACT(INDIRECT(ADDRESS(FLOOR((ROW()-1)/3+1),(COLUMN()-7))),""\d+\s""&amp;INDIRECT(""I""&amp;MOD(ROW(), 3)+1))"),"6 green")</f>
        <v>6 green</v>
      </c>
      <c r="L35" s="2" t="str">
        <f>IFERROR(__xludf.DUMMYFUNCTION("REGEXEXTRACT(INDIRECT(ADDRESS(FLOOR((ROW()-1)/3+1),(COLUMN()-7))),""\d+\s""&amp;INDIRECT(""I""&amp;MOD(ROW(), 3)+1))"),"6 green")</f>
        <v>6 green</v>
      </c>
      <c r="M35" s="2" t="str">
        <f>IFERROR(__xludf.DUMMYFUNCTION("REGEXEXTRACT(INDIRECT(ADDRESS(FLOOR((ROW()-1)/3+1),(COLUMN()-7))),""\d+\s""&amp;INDIRECT(""I""&amp;MOD(ROW(), 3)+1))"),"3 green")</f>
        <v>3 green</v>
      </c>
      <c r="N35" s="2" t="str">
        <f>IFERROR(__xludf.DUMMYFUNCTION("REGEXEXTRACT(INDIRECT(ADDRESS(FLOOR((ROW()-1)/3+1),(COLUMN()-7))),""\d+\s""&amp;INDIRECT(""I""&amp;MOD(ROW(), 3)+1))"),"#N/A")</f>
        <v>#N/A</v>
      </c>
      <c r="O35" s="2" t="str">
        <f>IFERROR(__xludf.DUMMYFUNCTION("REGEXEXTRACT(INDIRECT(ADDRESS(FLOOR((ROW()-1)/3+1),(COLUMN()-7))),""\d+\s""&amp;INDIRECT(""I""&amp;MOD(ROW(), 3)+1))"),"#N/A")</f>
        <v>#N/A</v>
      </c>
      <c r="P35" s="2">
        <f>IFERROR(__xludf.DUMMYFUNCTION("IFERROR(VALUE(REGEXEXTRACT(J35, ""\d+"")),0)"),12.0)</f>
        <v>12</v>
      </c>
      <c r="Q35" s="2">
        <f>IFERROR(__xludf.DUMMYFUNCTION("IFERROR(VALUE(REGEXEXTRACT(K35, ""\d+"")),0)"),6.0)</f>
        <v>6</v>
      </c>
      <c r="R35" s="2">
        <f>IFERROR(__xludf.DUMMYFUNCTION("IFERROR(VALUE(REGEXEXTRACT(L35, ""\d+"")),0)"),6.0)</f>
        <v>6</v>
      </c>
      <c r="S35" s="2">
        <f>IFERROR(__xludf.DUMMYFUNCTION("IFERROR(VALUE(REGEXEXTRACT(M35, ""\d+"")),0)"),3.0)</f>
        <v>3</v>
      </c>
      <c r="T35" s="2">
        <f>IFERROR(__xludf.DUMMYFUNCTION("IFERROR(VALUE(REGEXEXTRACT(N35, ""\d+"")),0)"),0.0)</f>
        <v>0</v>
      </c>
      <c r="U35" s="2">
        <f>IFERROR(__xludf.DUMMYFUNCTION("IFERROR(VALUE(REGEXEXTRACT(O35, ""\d+"")),0)"),0.0)</f>
        <v>0</v>
      </c>
      <c r="V35" s="2">
        <f t="shared" si="1"/>
        <v>12</v>
      </c>
      <c r="W35" s="2">
        <f>IFERROR(__xludf.DUMMYFUNCTION("VALUE(IF(V35 &lt;= INDIRECT(""AA""&amp;MOD(ROW(), 3) + 1), REGEXEXTRACT(INDIRECT(""B""&amp;FLOOR((ROW()-1)/3)+1), ""\d+""), 0))"),12.0)</f>
        <v>12</v>
      </c>
      <c r="X35" s="2">
        <f t="shared" si="2"/>
        <v>0</v>
      </c>
      <c r="AC35" s="2">
        <f t="shared" si="3"/>
        <v>162</v>
      </c>
    </row>
    <row r="36">
      <c r="A36" s="1" t="s">
        <v>38</v>
      </c>
      <c r="B36" s="2" t="str">
        <f>IFERROR(__xludf.DUMMYFUNCTION("SPLIT(A36, "";:"")"),"Game 36")</f>
        <v>Game 36</v>
      </c>
      <c r="C36" s="2" t="str">
        <f>IFERROR(__xludf.DUMMYFUNCTION("""COMPUTED_VALUE""")," 9 blue, 4 green, 6 red")</f>
        <v> 9 blue, 4 green, 6 red</v>
      </c>
      <c r="D36" s="2" t="str">
        <f>IFERROR(__xludf.DUMMYFUNCTION("""COMPUTED_VALUE""")," 2 red, 4 green")</f>
        <v> 2 red, 4 green</v>
      </c>
      <c r="E36" s="2" t="str">
        <f>IFERROR(__xludf.DUMMYFUNCTION("""COMPUTED_VALUE""")," 7 red, 3 green")</f>
        <v> 7 red, 3 green</v>
      </c>
      <c r="F36" s="2" t="str">
        <f>IFERROR(__xludf.DUMMYFUNCTION("""COMPUTED_VALUE""")," 6 green, 2 blue")</f>
        <v> 6 green, 2 blue</v>
      </c>
      <c r="G36" s="2" t="str">
        <f>IFERROR(__xludf.DUMMYFUNCTION("""COMPUTED_VALUE""")," 3 red, 4 blue, 3 green")</f>
        <v> 3 red, 4 blue, 3 green</v>
      </c>
      <c r="H36" s="2" t="str">
        <f>IFERROR(__xludf.DUMMYFUNCTION("""COMPUTED_VALUE""")," 3 green, 4 red, 16 blue")</f>
        <v> 3 green, 4 red, 16 blue</v>
      </c>
      <c r="J36" s="2" t="str">
        <f>IFERROR(__xludf.DUMMYFUNCTION("REGEXEXTRACT(INDIRECT(ADDRESS(FLOOR((ROW()-1)/3+1),(COLUMN()-7))),""\d+\s""&amp;INDIRECT(""I""&amp;MOD(ROW(), 3)+1))"),"1 blue")</f>
        <v>1 blue</v>
      </c>
      <c r="K36" s="2" t="str">
        <f>IFERROR(__xludf.DUMMYFUNCTION("REGEXEXTRACT(INDIRECT(ADDRESS(FLOOR((ROW()-1)/3+1),(COLUMN()-7))),""\d+\s""&amp;INDIRECT(""I""&amp;MOD(ROW(), 3)+1))"),"1 blue")</f>
        <v>1 blue</v>
      </c>
      <c r="L36" s="2" t="str">
        <f>IFERROR(__xludf.DUMMYFUNCTION("REGEXEXTRACT(INDIRECT(ADDRESS(FLOOR((ROW()-1)/3+1),(COLUMN()-7))),""\d+\s""&amp;INDIRECT(""I""&amp;MOD(ROW(), 3)+1))"),"1 blue")</f>
        <v>1 blue</v>
      </c>
      <c r="M36" s="2" t="str">
        <f>IFERROR(__xludf.DUMMYFUNCTION("REGEXEXTRACT(INDIRECT(ADDRESS(FLOOR((ROW()-1)/3+1),(COLUMN()-7))),""\d+\s""&amp;INDIRECT(""I""&amp;MOD(ROW(), 3)+1))"),"#N/A")</f>
        <v>#N/A</v>
      </c>
      <c r="N36" s="2" t="str">
        <f>IFERROR(__xludf.DUMMYFUNCTION("REGEXEXTRACT(INDIRECT(ADDRESS(FLOOR((ROW()-1)/3+1),(COLUMN()-7))),""\d+\s""&amp;INDIRECT(""I""&amp;MOD(ROW(), 3)+1))"),"#N/A")</f>
        <v>#N/A</v>
      </c>
      <c r="O36" s="2" t="str">
        <f>IFERROR(__xludf.DUMMYFUNCTION("REGEXEXTRACT(INDIRECT(ADDRESS(FLOOR((ROW()-1)/3+1),(COLUMN()-7))),""\d+\s""&amp;INDIRECT(""I""&amp;MOD(ROW(), 3)+1))"),"#N/A")</f>
        <v>#N/A</v>
      </c>
      <c r="P36" s="2">
        <f>IFERROR(__xludf.DUMMYFUNCTION("IFERROR(VALUE(REGEXEXTRACT(J36, ""\d+"")),0)"),1.0)</f>
        <v>1</v>
      </c>
      <c r="Q36" s="2">
        <f>IFERROR(__xludf.DUMMYFUNCTION("IFERROR(VALUE(REGEXEXTRACT(K36, ""\d+"")),0)"),1.0)</f>
        <v>1</v>
      </c>
      <c r="R36" s="2">
        <f>IFERROR(__xludf.DUMMYFUNCTION("IFERROR(VALUE(REGEXEXTRACT(L36, ""\d+"")),0)"),1.0)</f>
        <v>1</v>
      </c>
      <c r="S36" s="2">
        <f>IFERROR(__xludf.DUMMYFUNCTION("IFERROR(VALUE(REGEXEXTRACT(M36, ""\d+"")),0)"),0.0)</f>
        <v>0</v>
      </c>
      <c r="T36" s="2">
        <f>IFERROR(__xludf.DUMMYFUNCTION("IFERROR(VALUE(REGEXEXTRACT(N36, ""\d+"")),0)"),0.0)</f>
        <v>0</v>
      </c>
      <c r="U36" s="2">
        <f>IFERROR(__xludf.DUMMYFUNCTION("IFERROR(VALUE(REGEXEXTRACT(O36, ""\d+"")),0)"),0.0)</f>
        <v>0</v>
      </c>
      <c r="V36" s="2">
        <f t="shared" si="1"/>
        <v>1</v>
      </c>
      <c r="W36" s="2">
        <f>IFERROR(__xludf.DUMMYFUNCTION("VALUE(IF(V36 &lt;= INDIRECT(""AA""&amp;MOD(ROW(), 3) + 1), REGEXEXTRACT(INDIRECT(""B""&amp;FLOOR((ROW()-1)/3)+1), ""\d+""), 0))"),12.0)</f>
        <v>12</v>
      </c>
      <c r="X36" s="2">
        <f t="shared" si="2"/>
        <v>0</v>
      </c>
      <c r="AC36" s="2">
        <f t="shared" si="3"/>
        <v>672</v>
      </c>
    </row>
    <row r="37">
      <c r="A37" s="1" t="s">
        <v>39</v>
      </c>
      <c r="B37" s="2" t="str">
        <f>IFERROR(__xludf.DUMMYFUNCTION("SPLIT(A37, "";:"")"),"Game 37")</f>
        <v>Game 37</v>
      </c>
      <c r="C37" s="2" t="str">
        <f>IFERROR(__xludf.DUMMYFUNCTION("""COMPUTED_VALUE""")," 2 green, 8 red, 4 blue")</f>
        <v> 2 green, 8 red, 4 blue</v>
      </c>
      <c r="D37" s="2" t="str">
        <f>IFERROR(__xludf.DUMMYFUNCTION("""COMPUTED_VALUE""")," 3 red, 4 blue, 2 green")</f>
        <v> 3 red, 4 blue, 2 green</v>
      </c>
      <c r="E37" s="2" t="str">
        <f>IFERROR(__xludf.DUMMYFUNCTION("""COMPUTED_VALUE""")," 5 blue, 3 green")</f>
        <v> 5 blue, 3 green</v>
      </c>
      <c r="F37" s="2" t="str">
        <f>IFERROR(__xludf.DUMMYFUNCTION("""COMPUTED_VALUE""")," 9 blue, 15 green")</f>
        <v> 9 blue, 15 green</v>
      </c>
      <c r="G37" s="2" t="str">
        <f>IFERROR(__xludf.DUMMYFUNCTION("""COMPUTED_VALUE""")," 5 red, 11 green, 7 blue")</f>
        <v> 5 red, 11 green, 7 blue</v>
      </c>
      <c r="J37" s="2" t="str">
        <f>IFERROR(__xludf.DUMMYFUNCTION("REGEXEXTRACT(INDIRECT(ADDRESS(FLOOR((ROW()-1)/3+1),(COLUMN()-7))),""\d+\s""&amp;INDIRECT(""I""&amp;MOD(ROW(), 3)+1))"),"5 red")</f>
        <v>5 red</v>
      </c>
      <c r="K37" s="2" t="str">
        <f>IFERROR(__xludf.DUMMYFUNCTION("REGEXEXTRACT(INDIRECT(ADDRESS(FLOOR((ROW()-1)/3+1),(COLUMN()-7))),""\d+\s""&amp;INDIRECT(""I""&amp;MOD(ROW(), 3)+1))"),"6 red")</f>
        <v>6 red</v>
      </c>
      <c r="L37" s="2" t="str">
        <f>IFERROR(__xludf.DUMMYFUNCTION("REGEXEXTRACT(INDIRECT(ADDRESS(FLOOR((ROW()-1)/3+1),(COLUMN()-7))),""\d+\s""&amp;INDIRECT(""I""&amp;MOD(ROW(), 3)+1))"),"6 red")</f>
        <v>6 red</v>
      </c>
      <c r="M37" s="2" t="str">
        <f>IFERROR(__xludf.DUMMYFUNCTION("REGEXEXTRACT(INDIRECT(ADDRESS(FLOOR((ROW()-1)/3+1),(COLUMN()-7))),""\d+\s""&amp;INDIRECT(""I""&amp;MOD(ROW(), 3)+1))"),"4 red")</f>
        <v>4 red</v>
      </c>
      <c r="N37" s="2" t="str">
        <f>IFERROR(__xludf.DUMMYFUNCTION("REGEXEXTRACT(INDIRECT(ADDRESS(FLOOR((ROW()-1)/3+1),(COLUMN()-7))),""\d+\s""&amp;INDIRECT(""I""&amp;MOD(ROW(), 3)+1))"),"8 red")</f>
        <v>8 red</v>
      </c>
      <c r="O37" s="2" t="str">
        <f>IFERROR(__xludf.DUMMYFUNCTION("REGEXEXTRACT(INDIRECT(ADDRESS(FLOOR((ROW()-1)/3+1),(COLUMN()-7))),""\d+\s""&amp;INDIRECT(""I""&amp;MOD(ROW(), 3)+1))"),"2 red")</f>
        <v>2 red</v>
      </c>
      <c r="P37" s="2">
        <f>IFERROR(__xludf.DUMMYFUNCTION("IFERROR(VALUE(REGEXEXTRACT(J37, ""\d+"")),0)"),5.0)</f>
        <v>5</v>
      </c>
      <c r="Q37" s="2">
        <f>IFERROR(__xludf.DUMMYFUNCTION("IFERROR(VALUE(REGEXEXTRACT(K37, ""\d+"")),0)"),6.0)</f>
        <v>6</v>
      </c>
      <c r="R37" s="2">
        <f>IFERROR(__xludf.DUMMYFUNCTION("IFERROR(VALUE(REGEXEXTRACT(L37, ""\d+"")),0)"),6.0)</f>
        <v>6</v>
      </c>
      <c r="S37" s="2">
        <f>IFERROR(__xludf.DUMMYFUNCTION("IFERROR(VALUE(REGEXEXTRACT(M37, ""\d+"")),0)"),4.0)</f>
        <v>4</v>
      </c>
      <c r="T37" s="2">
        <f>IFERROR(__xludf.DUMMYFUNCTION("IFERROR(VALUE(REGEXEXTRACT(N37, ""\d+"")),0)"),8.0)</f>
        <v>8</v>
      </c>
      <c r="U37" s="2">
        <f>IFERROR(__xludf.DUMMYFUNCTION("IFERROR(VALUE(REGEXEXTRACT(O37, ""\d+"")),0)"),2.0)</f>
        <v>2</v>
      </c>
      <c r="V37" s="2">
        <f t="shared" si="1"/>
        <v>8</v>
      </c>
      <c r="W37" s="2">
        <f>IFERROR(__xludf.DUMMYFUNCTION("VALUE(IF(V37 &lt;= INDIRECT(""AA""&amp;MOD(ROW(), 3) + 1), REGEXEXTRACT(INDIRECT(""B""&amp;FLOOR((ROW()-1)/3)+1), ""\d+""), 0))"),13.0)</f>
        <v>13</v>
      </c>
      <c r="X37" s="2">
        <f t="shared" si="2"/>
        <v>0</v>
      </c>
      <c r="AC37" s="2">
        <f t="shared" si="3"/>
        <v>1080</v>
      </c>
    </row>
    <row r="38">
      <c r="A38" s="1" t="s">
        <v>40</v>
      </c>
      <c r="B38" s="2" t="str">
        <f>IFERROR(__xludf.DUMMYFUNCTION("SPLIT(A38, "";:"")"),"Game 38")</f>
        <v>Game 38</v>
      </c>
      <c r="C38" s="2" t="str">
        <f>IFERROR(__xludf.DUMMYFUNCTION("""COMPUTED_VALUE""")," 12 red, 1 blue")</f>
        <v> 12 red, 1 blue</v>
      </c>
      <c r="D38" s="2" t="str">
        <f>IFERROR(__xludf.DUMMYFUNCTION("""COMPUTED_VALUE""")," 10 red, 3 green, 2 blue")</f>
        <v> 10 red, 3 green, 2 blue</v>
      </c>
      <c r="E38" s="2" t="str">
        <f>IFERROR(__xludf.DUMMYFUNCTION("""COMPUTED_VALUE""")," 7 blue, 3 green, 8 red")</f>
        <v> 7 blue, 3 green, 8 red</v>
      </c>
      <c r="F38" s="2" t="str">
        <f>IFERROR(__xludf.DUMMYFUNCTION("""COMPUTED_VALUE""")," 14 red, 2 green")</f>
        <v> 14 red, 2 green</v>
      </c>
      <c r="J38" s="2" t="str">
        <f>IFERROR(__xludf.DUMMYFUNCTION("REGEXEXTRACT(INDIRECT(ADDRESS(FLOOR((ROW()-1)/3+1),(COLUMN()-7))),""\d+\s""&amp;INDIRECT(""I""&amp;MOD(ROW(), 3)+1))"),"19 green")</f>
        <v>19 green</v>
      </c>
      <c r="K38" s="2" t="str">
        <f>IFERROR(__xludf.DUMMYFUNCTION("REGEXEXTRACT(INDIRECT(ADDRESS(FLOOR((ROW()-1)/3+1),(COLUMN()-7))),""\d+\s""&amp;INDIRECT(""I""&amp;MOD(ROW(), 3)+1))"),"11 green")</f>
        <v>11 green</v>
      </c>
      <c r="L38" s="2" t="str">
        <f>IFERROR(__xludf.DUMMYFUNCTION("REGEXEXTRACT(INDIRECT(ADDRESS(FLOOR((ROW()-1)/3+1),(COLUMN()-7))),""\d+\s""&amp;INDIRECT(""I""&amp;MOD(ROW(), 3)+1))"),"#N/A")</f>
        <v>#N/A</v>
      </c>
      <c r="M38" s="2" t="str">
        <f>IFERROR(__xludf.DUMMYFUNCTION("REGEXEXTRACT(INDIRECT(ADDRESS(FLOOR((ROW()-1)/3+1),(COLUMN()-7))),""\d+\s""&amp;INDIRECT(""I""&amp;MOD(ROW(), 3)+1))"),"4 green")</f>
        <v>4 green</v>
      </c>
      <c r="N38" s="2" t="str">
        <f>IFERROR(__xludf.DUMMYFUNCTION("REGEXEXTRACT(INDIRECT(ADDRESS(FLOOR((ROW()-1)/3+1),(COLUMN()-7))),""\d+\s""&amp;INDIRECT(""I""&amp;MOD(ROW(), 3)+1))"),"15 green")</f>
        <v>15 green</v>
      </c>
      <c r="O38" s="2" t="str">
        <f>IFERROR(__xludf.DUMMYFUNCTION("REGEXEXTRACT(INDIRECT(ADDRESS(FLOOR((ROW()-1)/3+1),(COLUMN()-7))),""\d+\s""&amp;INDIRECT(""I""&amp;MOD(ROW(), 3)+1))"),"10 green")</f>
        <v>10 green</v>
      </c>
      <c r="P38" s="2">
        <f>IFERROR(__xludf.DUMMYFUNCTION("IFERROR(VALUE(REGEXEXTRACT(J38, ""\d+"")),0)"),19.0)</f>
        <v>19</v>
      </c>
      <c r="Q38" s="2">
        <f>IFERROR(__xludf.DUMMYFUNCTION("IFERROR(VALUE(REGEXEXTRACT(K38, ""\d+"")),0)"),11.0)</f>
        <v>11</v>
      </c>
      <c r="R38" s="2">
        <f>IFERROR(__xludf.DUMMYFUNCTION("IFERROR(VALUE(REGEXEXTRACT(L38, ""\d+"")),0)"),0.0)</f>
        <v>0</v>
      </c>
      <c r="S38" s="2">
        <f>IFERROR(__xludf.DUMMYFUNCTION("IFERROR(VALUE(REGEXEXTRACT(M38, ""\d+"")),0)"),4.0)</f>
        <v>4</v>
      </c>
      <c r="T38" s="2">
        <f>IFERROR(__xludf.DUMMYFUNCTION("IFERROR(VALUE(REGEXEXTRACT(N38, ""\d+"")),0)"),15.0)</f>
        <v>15</v>
      </c>
      <c r="U38" s="2">
        <f>IFERROR(__xludf.DUMMYFUNCTION("IFERROR(VALUE(REGEXEXTRACT(O38, ""\d+"")),0)"),10.0)</f>
        <v>10</v>
      </c>
      <c r="V38" s="2">
        <f t="shared" si="1"/>
        <v>19</v>
      </c>
      <c r="W38" s="2">
        <f>IFERROR(__xludf.DUMMYFUNCTION("VALUE(IF(V38 &lt;= INDIRECT(""AA""&amp;MOD(ROW(), 3) + 1), REGEXEXTRACT(INDIRECT(""B""&amp;FLOOR((ROW()-1)/3)+1), ""\d+""), 0))"),0.0)</f>
        <v>0</v>
      </c>
      <c r="X38" s="2">
        <f t="shared" si="2"/>
        <v>0</v>
      </c>
      <c r="AC38" s="2">
        <f t="shared" si="3"/>
        <v>294</v>
      </c>
    </row>
    <row r="39">
      <c r="A39" s="1" t="s">
        <v>41</v>
      </c>
      <c r="B39" s="2" t="str">
        <f>IFERROR(__xludf.DUMMYFUNCTION("SPLIT(A39, "";:"")"),"Game 39")</f>
        <v>Game 39</v>
      </c>
      <c r="C39" s="2" t="str">
        <f>IFERROR(__xludf.DUMMYFUNCTION("""COMPUTED_VALUE""")," 16 green, 2 red, 17 blue")</f>
        <v> 16 green, 2 red, 17 blue</v>
      </c>
      <c r="D39" s="2" t="str">
        <f>IFERROR(__xludf.DUMMYFUNCTION("""COMPUTED_VALUE""")," 6 red, 4 green, 13 blue")</f>
        <v> 6 red, 4 green, 13 blue</v>
      </c>
      <c r="E39" s="2" t="str">
        <f>IFERROR(__xludf.DUMMYFUNCTION("""COMPUTED_VALUE""")," 7 blue, 1 green, 4 red")</f>
        <v> 7 blue, 1 green, 4 red</v>
      </c>
      <c r="F39" s="2" t="str">
        <f>IFERROR(__xludf.DUMMYFUNCTION("""COMPUTED_VALUE""")," 2 green, 3 blue")</f>
        <v> 2 green, 3 blue</v>
      </c>
      <c r="G39" s="2" t="str">
        <f>IFERROR(__xludf.DUMMYFUNCTION("""COMPUTED_VALUE""")," 12 green, 6 red, 17 blue")</f>
        <v> 12 green, 6 red, 17 blue</v>
      </c>
      <c r="H39" s="2" t="str">
        <f>IFERROR(__xludf.DUMMYFUNCTION("""COMPUTED_VALUE""")," 5 red, 2 blue, 6 green")</f>
        <v> 5 red, 2 blue, 6 green</v>
      </c>
      <c r="J39" s="2" t="str">
        <f>IFERROR(__xludf.DUMMYFUNCTION("REGEXEXTRACT(INDIRECT(ADDRESS(FLOOR((ROW()-1)/3+1),(COLUMN()-7))),""\d+\s""&amp;INDIRECT(""I""&amp;MOD(ROW(), 3)+1))"),"3 blue")</f>
        <v>3 blue</v>
      </c>
      <c r="K39" s="2" t="str">
        <f>IFERROR(__xludf.DUMMYFUNCTION("REGEXEXTRACT(INDIRECT(ADDRESS(FLOOR((ROW()-1)/3+1),(COLUMN()-7))),""\d+\s""&amp;INDIRECT(""I""&amp;MOD(ROW(), 3)+1))"),"7 blue")</f>
        <v>7 blue</v>
      </c>
      <c r="L39" s="2" t="str">
        <f>IFERROR(__xludf.DUMMYFUNCTION("REGEXEXTRACT(INDIRECT(ADDRESS(FLOOR((ROW()-1)/3+1),(COLUMN()-7))),""\d+\s""&amp;INDIRECT(""I""&amp;MOD(ROW(), 3)+1))"),"8 blue")</f>
        <v>8 blue</v>
      </c>
      <c r="M39" s="2" t="str">
        <f>IFERROR(__xludf.DUMMYFUNCTION("REGEXEXTRACT(INDIRECT(ADDRESS(FLOOR((ROW()-1)/3+1),(COLUMN()-7))),""\d+\s""&amp;INDIRECT(""I""&amp;MOD(ROW(), 3)+1))"),"3 blue")</f>
        <v>3 blue</v>
      </c>
      <c r="N39" s="2" t="str">
        <f>IFERROR(__xludf.DUMMYFUNCTION("REGEXEXTRACT(INDIRECT(ADDRESS(FLOOR((ROW()-1)/3+1),(COLUMN()-7))),""\d+\s""&amp;INDIRECT(""I""&amp;MOD(ROW(), 3)+1))"),"5 blue")</f>
        <v>5 blue</v>
      </c>
      <c r="O39" s="2" t="str">
        <f>IFERROR(__xludf.DUMMYFUNCTION("REGEXEXTRACT(INDIRECT(ADDRESS(FLOOR((ROW()-1)/3+1),(COLUMN()-7))),""\d+\s""&amp;INDIRECT(""I""&amp;MOD(ROW(), 3)+1))"),"5 blue")</f>
        <v>5 blue</v>
      </c>
      <c r="P39" s="2">
        <f>IFERROR(__xludf.DUMMYFUNCTION("IFERROR(VALUE(REGEXEXTRACT(J39, ""\d+"")),0)"),3.0)</f>
        <v>3</v>
      </c>
      <c r="Q39" s="2">
        <f>IFERROR(__xludf.DUMMYFUNCTION("IFERROR(VALUE(REGEXEXTRACT(K39, ""\d+"")),0)"),7.0)</f>
        <v>7</v>
      </c>
      <c r="R39" s="2">
        <f>IFERROR(__xludf.DUMMYFUNCTION("IFERROR(VALUE(REGEXEXTRACT(L39, ""\d+"")),0)"),8.0)</f>
        <v>8</v>
      </c>
      <c r="S39" s="2">
        <f>IFERROR(__xludf.DUMMYFUNCTION("IFERROR(VALUE(REGEXEXTRACT(M39, ""\d+"")),0)"),3.0)</f>
        <v>3</v>
      </c>
      <c r="T39" s="2">
        <f>IFERROR(__xludf.DUMMYFUNCTION("IFERROR(VALUE(REGEXEXTRACT(N39, ""\d+"")),0)"),5.0)</f>
        <v>5</v>
      </c>
      <c r="U39" s="2">
        <f>IFERROR(__xludf.DUMMYFUNCTION("IFERROR(VALUE(REGEXEXTRACT(O39, ""\d+"")),0)"),5.0)</f>
        <v>5</v>
      </c>
      <c r="V39" s="2">
        <f t="shared" si="1"/>
        <v>8</v>
      </c>
      <c r="W39" s="2">
        <f>IFERROR(__xludf.DUMMYFUNCTION("VALUE(IF(V39 &lt;= INDIRECT(""AA""&amp;MOD(ROW(), 3) + 1), REGEXEXTRACT(INDIRECT(""B""&amp;FLOOR((ROW()-1)/3)+1), ""\d+""), 0))"),13.0)</f>
        <v>13</v>
      </c>
      <c r="X39" s="2">
        <f t="shared" si="2"/>
        <v>0</v>
      </c>
      <c r="AC39" s="2">
        <f t="shared" si="3"/>
        <v>1632</v>
      </c>
    </row>
    <row r="40">
      <c r="A40" s="1" t="s">
        <v>42</v>
      </c>
      <c r="B40" s="2" t="str">
        <f>IFERROR(__xludf.DUMMYFUNCTION("SPLIT(A40, "";:"")"),"Game 40")</f>
        <v>Game 40</v>
      </c>
      <c r="C40" s="2" t="str">
        <f>IFERROR(__xludf.DUMMYFUNCTION("""COMPUTED_VALUE""")," 3 green, 4 blue, 2 red")</f>
        <v> 3 green, 4 blue, 2 red</v>
      </c>
      <c r="D40" s="2" t="str">
        <f>IFERROR(__xludf.DUMMYFUNCTION("""COMPUTED_VALUE""")," 2 green, 3 red")</f>
        <v> 2 green, 3 red</v>
      </c>
      <c r="E40" s="2" t="str">
        <f>IFERROR(__xludf.DUMMYFUNCTION("""COMPUTED_VALUE""")," 6 blue, 2 red, 6 green")</f>
        <v> 6 blue, 2 red, 6 green</v>
      </c>
      <c r="F40" s="2" t="str">
        <f>IFERROR(__xludf.DUMMYFUNCTION("""COMPUTED_VALUE""")," 5 green")</f>
        <v> 5 green</v>
      </c>
      <c r="G40" s="2" t="str">
        <f>IFERROR(__xludf.DUMMYFUNCTION("""COMPUTED_VALUE""")," 3 blue, 1 red, 5 green")</f>
        <v> 3 blue, 1 red, 5 green</v>
      </c>
      <c r="J40" s="2" t="str">
        <f>IFERROR(__xludf.DUMMYFUNCTION("REGEXEXTRACT(INDIRECT(ADDRESS(FLOOR((ROW()-1)/3+1),(COLUMN()-7))),""\d+\s""&amp;INDIRECT(""I""&amp;MOD(ROW(), 3)+1))"),"#N/A")</f>
        <v>#N/A</v>
      </c>
      <c r="K40" s="2" t="str">
        <f>IFERROR(__xludf.DUMMYFUNCTION("REGEXEXTRACT(INDIRECT(ADDRESS(FLOOR((ROW()-1)/3+1),(COLUMN()-7))),""\d+\s""&amp;INDIRECT(""I""&amp;MOD(ROW(), 3)+1))"),"#N/A")</f>
        <v>#N/A</v>
      </c>
      <c r="L40" s="2" t="str">
        <f>IFERROR(__xludf.DUMMYFUNCTION("REGEXEXTRACT(INDIRECT(ADDRESS(FLOOR((ROW()-1)/3+1),(COLUMN()-7))),""\d+\s""&amp;INDIRECT(""I""&amp;MOD(ROW(), 3)+1))"),"1 red")</f>
        <v>1 red</v>
      </c>
      <c r="M40" s="2" t="str">
        <f>IFERROR(__xludf.DUMMYFUNCTION("REGEXEXTRACT(INDIRECT(ADDRESS(FLOOR((ROW()-1)/3+1),(COLUMN()-7))),""\d+\s""&amp;INDIRECT(""I""&amp;MOD(ROW(), 3)+1))"),"#N/A")</f>
        <v>#N/A</v>
      </c>
      <c r="N40" s="2" t="str">
        <f>IFERROR(__xludf.DUMMYFUNCTION("REGEXEXTRACT(INDIRECT(ADDRESS(FLOOR((ROW()-1)/3+1),(COLUMN()-7))),""\d+\s""&amp;INDIRECT(""I""&amp;MOD(ROW(), 3)+1))"),"#N/A")</f>
        <v>#N/A</v>
      </c>
      <c r="O40" s="2" t="str">
        <f>IFERROR(__xludf.DUMMYFUNCTION("REGEXEXTRACT(INDIRECT(ADDRESS(FLOOR((ROW()-1)/3+1),(COLUMN()-7))),""\d+\s""&amp;INDIRECT(""I""&amp;MOD(ROW(), 3)+1))"),"1 red")</f>
        <v>1 red</v>
      </c>
      <c r="P40" s="2">
        <f>IFERROR(__xludf.DUMMYFUNCTION("IFERROR(VALUE(REGEXEXTRACT(J40, ""\d+"")),0)"),0.0)</f>
        <v>0</v>
      </c>
      <c r="Q40" s="2">
        <f>IFERROR(__xludf.DUMMYFUNCTION("IFERROR(VALUE(REGEXEXTRACT(K40, ""\d+"")),0)"),0.0)</f>
        <v>0</v>
      </c>
      <c r="R40" s="2">
        <f>IFERROR(__xludf.DUMMYFUNCTION("IFERROR(VALUE(REGEXEXTRACT(L40, ""\d+"")),0)"),1.0)</f>
        <v>1</v>
      </c>
      <c r="S40" s="2">
        <f>IFERROR(__xludf.DUMMYFUNCTION("IFERROR(VALUE(REGEXEXTRACT(M40, ""\d+"")),0)"),0.0)</f>
        <v>0</v>
      </c>
      <c r="T40" s="2">
        <f>IFERROR(__xludf.DUMMYFUNCTION("IFERROR(VALUE(REGEXEXTRACT(N40, ""\d+"")),0)"),0.0)</f>
        <v>0</v>
      </c>
      <c r="U40" s="2">
        <f>IFERROR(__xludf.DUMMYFUNCTION("IFERROR(VALUE(REGEXEXTRACT(O40, ""\d+"")),0)"),1.0)</f>
        <v>1</v>
      </c>
      <c r="V40" s="2">
        <f t="shared" si="1"/>
        <v>1</v>
      </c>
      <c r="W40" s="2">
        <f>IFERROR(__xludf.DUMMYFUNCTION("VALUE(IF(V40 &lt;= INDIRECT(""AA""&amp;MOD(ROW(), 3) + 1), REGEXEXTRACT(INDIRECT(""B""&amp;FLOOR((ROW()-1)/3)+1), ""\d+""), 0))"),14.0)</f>
        <v>14</v>
      </c>
      <c r="X40" s="2">
        <f t="shared" si="2"/>
        <v>0</v>
      </c>
      <c r="AC40" s="2">
        <f t="shared" si="3"/>
        <v>108</v>
      </c>
    </row>
    <row r="41">
      <c r="A41" s="1" t="s">
        <v>43</v>
      </c>
      <c r="B41" s="2" t="str">
        <f>IFERROR(__xludf.DUMMYFUNCTION("SPLIT(A41, "";:"")"),"Game 41")</f>
        <v>Game 41</v>
      </c>
      <c r="C41" s="2" t="str">
        <f>IFERROR(__xludf.DUMMYFUNCTION("""COMPUTED_VALUE""")," 13 green, 11 red")</f>
        <v> 13 green, 11 red</v>
      </c>
      <c r="D41" s="2" t="str">
        <f>IFERROR(__xludf.DUMMYFUNCTION("""COMPUTED_VALUE""")," 3 green, 2 red, 1 blue")</f>
        <v> 3 green, 2 red, 1 blue</v>
      </c>
      <c r="E41" s="2" t="str">
        <f>IFERROR(__xludf.DUMMYFUNCTION("""COMPUTED_VALUE""")," 1 blue, 3 green, 9 red")</f>
        <v> 1 blue, 3 green, 9 red</v>
      </c>
      <c r="F41" s="2" t="str">
        <f>IFERROR(__xludf.DUMMYFUNCTION("""COMPUTED_VALUE""")," 12 red, 11 green")</f>
        <v> 12 red, 11 green</v>
      </c>
      <c r="G41" s="2" t="str">
        <f>IFERROR(__xludf.DUMMYFUNCTION("""COMPUTED_VALUE""")," 9 red, 1 green")</f>
        <v> 9 red, 1 green</v>
      </c>
      <c r="H41" s="2" t="str">
        <f>IFERROR(__xludf.DUMMYFUNCTION("""COMPUTED_VALUE""")," 9 green, 4 red")</f>
        <v> 9 green, 4 red</v>
      </c>
      <c r="J41" s="2" t="str">
        <f>IFERROR(__xludf.DUMMYFUNCTION("REGEXEXTRACT(INDIRECT(ADDRESS(FLOOR((ROW()-1)/3+1),(COLUMN()-7))),""\d+\s""&amp;INDIRECT(""I""&amp;MOD(ROW(), 3)+1))"),"9 green")</f>
        <v>9 green</v>
      </c>
      <c r="K41" s="2" t="str">
        <f>IFERROR(__xludf.DUMMYFUNCTION("REGEXEXTRACT(INDIRECT(ADDRESS(FLOOR((ROW()-1)/3+1),(COLUMN()-7))),""\d+\s""&amp;INDIRECT(""I""&amp;MOD(ROW(), 3)+1))"),"4 green")</f>
        <v>4 green</v>
      </c>
      <c r="L41" s="2" t="str">
        <f>IFERROR(__xludf.DUMMYFUNCTION("REGEXEXTRACT(INDIRECT(ADDRESS(FLOOR((ROW()-1)/3+1),(COLUMN()-7))),""\d+\s""&amp;INDIRECT(""I""&amp;MOD(ROW(), 3)+1))"),"14 green")</f>
        <v>14 green</v>
      </c>
      <c r="M41" s="2" t="str">
        <f>IFERROR(__xludf.DUMMYFUNCTION("REGEXEXTRACT(INDIRECT(ADDRESS(FLOOR((ROW()-1)/3+1),(COLUMN()-7))),""\d+\s""&amp;INDIRECT(""I""&amp;MOD(ROW(), 3)+1))"),"3 green")</f>
        <v>3 green</v>
      </c>
      <c r="N41" s="2" t="str">
        <f>IFERROR(__xludf.DUMMYFUNCTION("REGEXEXTRACT(INDIRECT(ADDRESS(FLOOR((ROW()-1)/3+1),(COLUMN()-7))),""\d+\s""&amp;INDIRECT(""I""&amp;MOD(ROW(), 3)+1))"),"2 green")</f>
        <v>2 green</v>
      </c>
      <c r="O41" s="2" t="str">
        <f>IFERROR(__xludf.DUMMYFUNCTION("REGEXEXTRACT(INDIRECT(ADDRESS(FLOOR((ROW()-1)/3+1),(COLUMN()-7))),""\d+\s""&amp;INDIRECT(""I""&amp;MOD(ROW(), 3)+1))"),"7 green")</f>
        <v>7 green</v>
      </c>
      <c r="P41" s="2">
        <f>IFERROR(__xludf.DUMMYFUNCTION("IFERROR(VALUE(REGEXEXTRACT(J41, ""\d+"")),0)"),9.0)</f>
        <v>9</v>
      </c>
      <c r="Q41" s="2">
        <f>IFERROR(__xludf.DUMMYFUNCTION("IFERROR(VALUE(REGEXEXTRACT(K41, ""\d+"")),0)"),4.0)</f>
        <v>4</v>
      </c>
      <c r="R41" s="2">
        <f>IFERROR(__xludf.DUMMYFUNCTION("IFERROR(VALUE(REGEXEXTRACT(L41, ""\d+"")),0)"),14.0)</f>
        <v>14</v>
      </c>
      <c r="S41" s="2">
        <f>IFERROR(__xludf.DUMMYFUNCTION("IFERROR(VALUE(REGEXEXTRACT(M41, ""\d+"")),0)"),3.0)</f>
        <v>3</v>
      </c>
      <c r="T41" s="2">
        <f>IFERROR(__xludf.DUMMYFUNCTION("IFERROR(VALUE(REGEXEXTRACT(N41, ""\d+"")),0)"),2.0)</f>
        <v>2</v>
      </c>
      <c r="U41" s="2">
        <f>IFERROR(__xludf.DUMMYFUNCTION("IFERROR(VALUE(REGEXEXTRACT(O41, ""\d+"")),0)"),7.0)</f>
        <v>7</v>
      </c>
      <c r="V41" s="2">
        <f t="shared" si="1"/>
        <v>14</v>
      </c>
      <c r="W41" s="2">
        <f>IFERROR(__xludf.DUMMYFUNCTION("VALUE(IF(V41 &lt;= INDIRECT(""AA""&amp;MOD(ROW(), 3) + 1), REGEXEXTRACT(INDIRECT(""B""&amp;FLOOR((ROW()-1)/3)+1), ""\d+""), 0))"),0.0)</f>
        <v>0</v>
      </c>
      <c r="X41" s="2">
        <f t="shared" si="2"/>
        <v>0</v>
      </c>
      <c r="AC41" s="2">
        <f t="shared" si="3"/>
        <v>156</v>
      </c>
    </row>
    <row r="42">
      <c r="A42" s="1" t="s">
        <v>44</v>
      </c>
      <c r="B42" s="2" t="str">
        <f>IFERROR(__xludf.DUMMYFUNCTION("SPLIT(A42, "";:"")"),"Game 42")</f>
        <v>Game 42</v>
      </c>
      <c r="C42" s="2" t="str">
        <f>IFERROR(__xludf.DUMMYFUNCTION("""COMPUTED_VALUE""")," 4 green, 2 blue")</f>
        <v> 4 green, 2 blue</v>
      </c>
      <c r="D42" s="2" t="str">
        <f>IFERROR(__xludf.DUMMYFUNCTION("""COMPUTED_VALUE""")," 6 blue, 10 green")</f>
        <v> 6 blue, 10 green</v>
      </c>
      <c r="E42" s="2" t="str">
        <f>IFERROR(__xludf.DUMMYFUNCTION("""COMPUTED_VALUE""")," 13 blue, 3 red, 6 green")</f>
        <v> 13 blue, 3 red, 6 green</v>
      </c>
      <c r="F42" s="2" t="str">
        <f>IFERROR(__xludf.DUMMYFUNCTION("""COMPUTED_VALUE""")," 11 blue, 17 green")</f>
        <v> 11 blue, 17 green</v>
      </c>
      <c r="G42" s="2" t="str">
        <f>IFERROR(__xludf.DUMMYFUNCTION("""COMPUTED_VALUE""")," 8 blue, 5 red")</f>
        <v> 8 blue, 5 red</v>
      </c>
      <c r="J42" s="2" t="str">
        <f>IFERROR(__xludf.DUMMYFUNCTION("REGEXEXTRACT(INDIRECT(ADDRESS(FLOOR((ROW()-1)/3+1),(COLUMN()-7))),""\d+\s""&amp;INDIRECT(""I""&amp;MOD(ROW(), 3)+1))"),"5 blue")</f>
        <v>5 blue</v>
      </c>
      <c r="K42" s="2" t="str">
        <f>IFERROR(__xludf.DUMMYFUNCTION("REGEXEXTRACT(INDIRECT(ADDRESS(FLOOR((ROW()-1)/3+1),(COLUMN()-7))),""\d+\s""&amp;INDIRECT(""I""&amp;MOD(ROW(), 3)+1))"),"6 blue")</f>
        <v>6 blue</v>
      </c>
      <c r="L42" s="2" t="str">
        <f>IFERROR(__xludf.DUMMYFUNCTION("REGEXEXTRACT(INDIRECT(ADDRESS(FLOOR((ROW()-1)/3+1),(COLUMN()-7))),""\d+\s""&amp;INDIRECT(""I""&amp;MOD(ROW(), 3)+1))"),"4 blue")</f>
        <v>4 blue</v>
      </c>
      <c r="M42" s="2" t="str">
        <f>IFERROR(__xludf.DUMMYFUNCTION("REGEXEXTRACT(INDIRECT(ADDRESS(FLOOR((ROW()-1)/3+1),(COLUMN()-7))),""\d+\s""&amp;INDIRECT(""I""&amp;MOD(ROW(), 3)+1))"),"3 blue")</f>
        <v>3 blue</v>
      </c>
      <c r="N42" s="2" t="str">
        <f>IFERROR(__xludf.DUMMYFUNCTION("REGEXEXTRACT(INDIRECT(ADDRESS(FLOOR((ROW()-1)/3+1),(COLUMN()-7))),""\d+\s""&amp;INDIRECT(""I""&amp;MOD(ROW(), 3)+1))"),"#N/A")</f>
        <v>#N/A</v>
      </c>
      <c r="O42" s="2" t="str">
        <f>IFERROR(__xludf.DUMMYFUNCTION("REGEXEXTRACT(INDIRECT(ADDRESS(FLOOR((ROW()-1)/3+1),(COLUMN()-7))),""\d+\s""&amp;INDIRECT(""I""&amp;MOD(ROW(), 3)+1))"),"5 blue")</f>
        <v>5 blue</v>
      </c>
      <c r="P42" s="2">
        <f>IFERROR(__xludf.DUMMYFUNCTION("IFERROR(VALUE(REGEXEXTRACT(J42, ""\d+"")),0)"),5.0)</f>
        <v>5</v>
      </c>
      <c r="Q42" s="2">
        <f>IFERROR(__xludf.DUMMYFUNCTION("IFERROR(VALUE(REGEXEXTRACT(K42, ""\d+"")),0)"),6.0)</f>
        <v>6</v>
      </c>
      <c r="R42" s="2">
        <f>IFERROR(__xludf.DUMMYFUNCTION("IFERROR(VALUE(REGEXEXTRACT(L42, ""\d+"")),0)"),4.0)</f>
        <v>4</v>
      </c>
      <c r="S42" s="2">
        <f>IFERROR(__xludf.DUMMYFUNCTION("IFERROR(VALUE(REGEXEXTRACT(M42, ""\d+"")),0)"),3.0)</f>
        <v>3</v>
      </c>
      <c r="T42" s="2">
        <f>IFERROR(__xludf.DUMMYFUNCTION("IFERROR(VALUE(REGEXEXTRACT(N42, ""\d+"")),0)"),0.0)</f>
        <v>0</v>
      </c>
      <c r="U42" s="2">
        <f>IFERROR(__xludf.DUMMYFUNCTION("IFERROR(VALUE(REGEXEXTRACT(O42, ""\d+"")),0)"),5.0)</f>
        <v>5</v>
      </c>
      <c r="V42" s="2">
        <f t="shared" si="1"/>
        <v>6</v>
      </c>
      <c r="W42" s="2">
        <f>IFERROR(__xludf.DUMMYFUNCTION("VALUE(IF(V42 &lt;= INDIRECT(""AA""&amp;MOD(ROW(), 3) + 1), REGEXEXTRACT(INDIRECT(""B""&amp;FLOOR((ROW()-1)/3)+1), ""\d+""), 0))"),14.0)</f>
        <v>14</v>
      </c>
      <c r="X42" s="2">
        <f t="shared" si="2"/>
        <v>0</v>
      </c>
      <c r="AC42" s="2">
        <f t="shared" si="3"/>
        <v>1105</v>
      </c>
    </row>
    <row r="43">
      <c r="A43" s="1" t="s">
        <v>45</v>
      </c>
      <c r="B43" s="2" t="str">
        <f>IFERROR(__xludf.DUMMYFUNCTION("SPLIT(A43, "";:"")"),"Game 43")</f>
        <v>Game 43</v>
      </c>
      <c r="C43" s="2" t="str">
        <f>IFERROR(__xludf.DUMMYFUNCTION("""COMPUTED_VALUE""")," 10 green, 2 blue, 10 red")</f>
        <v> 10 green, 2 blue, 10 red</v>
      </c>
      <c r="D43" s="2" t="str">
        <f>IFERROR(__xludf.DUMMYFUNCTION("""COMPUTED_VALUE""")," 3 red, 3 blue, 5 green")</f>
        <v> 3 red, 3 blue, 5 green</v>
      </c>
      <c r="E43" s="2" t="str">
        <f>IFERROR(__xludf.DUMMYFUNCTION("""COMPUTED_VALUE""")," 10 green, 11 red, 4 blue")</f>
        <v> 10 green, 11 red, 4 blue</v>
      </c>
      <c r="F43" s="2" t="str">
        <f>IFERROR(__xludf.DUMMYFUNCTION("""COMPUTED_VALUE""")," 5 green")</f>
        <v> 5 green</v>
      </c>
      <c r="G43" s="2" t="str">
        <f>IFERROR(__xludf.DUMMYFUNCTION("""COMPUTED_VALUE""")," 7 green, 13 red, 2 blue")</f>
        <v> 7 green, 13 red, 2 blue</v>
      </c>
      <c r="J43" s="2" t="str">
        <f>IFERROR(__xludf.DUMMYFUNCTION("REGEXEXTRACT(INDIRECT(ADDRESS(FLOOR((ROW()-1)/3+1),(COLUMN()-7))),""\d+\s""&amp;INDIRECT(""I""&amp;MOD(ROW(), 3)+1))"),"5 red")</f>
        <v>5 red</v>
      </c>
      <c r="K43" s="2" t="str">
        <f>IFERROR(__xludf.DUMMYFUNCTION("REGEXEXTRACT(INDIRECT(ADDRESS(FLOOR((ROW()-1)/3+1),(COLUMN()-7))),""\d+\s""&amp;INDIRECT(""I""&amp;MOD(ROW(), 3)+1))"),"3 red")</f>
        <v>3 red</v>
      </c>
      <c r="L43" s="2" t="str">
        <f>IFERROR(__xludf.DUMMYFUNCTION("REGEXEXTRACT(INDIRECT(ADDRESS(FLOOR((ROW()-1)/3+1),(COLUMN()-7))),""\d+\s""&amp;INDIRECT(""I""&amp;MOD(ROW(), 3)+1))"),"5 red")</f>
        <v>5 red</v>
      </c>
      <c r="M43" s="2" t="str">
        <f>IFERROR(__xludf.DUMMYFUNCTION("REGEXEXTRACT(INDIRECT(ADDRESS(FLOOR((ROW()-1)/3+1),(COLUMN()-7))),""\d+\s""&amp;INDIRECT(""I""&amp;MOD(ROW(), 3)+1))"),"3 red")</f>
        <v>3 red</v>
      </c>
      <c r="N43" s="2" t="str">
        <f>IFERROR(__xludf.DUMMYFUNCTION("REGEXEXTRACT(INDIRECT(ADDRESS(FLOOR((ROW()-1)/3+1),(COLUMN()-7))),""\d+\s""&amp;INDIRECT(""I""&amp;MOD(ROW(), 3)+1))"),"5 red")</f>
        <v>5 red</v>
      </c>
      <c r="O43" s="2" t="str">
        <f>IFERROR(__xludf.DUMMYFUNCTION("REGEXEXTRACT(INDIRECT(ADDRESS(FLOOR((ROW()-1)/3+1),(COLUMN()-7))),""\d+\s""&amp;INDIRECT(""I""&amp;MOD(ROW(), 3)+1))"),"#N/A")</f>
        <v>#N/A</v>
      </c>
      <c r="P43" s="2">
        <f>IFERROR(__xludf.DUMMYFUNCTION("IFERROR(VALUE(REGEXEXTRACT(J43, ""\d+"")),0)"),5.0)</f>
        <v>5</v>
      </c>
      <c r="Q43" s="2">
        <f>IFERROR(__xludf.DUMMYFUNCTION("IFERROR(VALUE(REGEXEXTRACT(K43, ""\d+"")),0)"),3.0)</f>
        <v>3</v>
      </c>
      <c r="R43" s="2">
        <f>IFERROR(__xludf.DUMMYFUNCTION("IFERROR(VALUE(REGEXEXTRACT(L43, ""\d+"")),0)"),5.0)</f>
        <v>5</v>
      </c>
      <c r="S43" s="2">
        <f>IFERROR(__xludf.DUMMYFUNCTION("IFERROR(VALUE(REGEXEXTRACT(M43, ""\d+"")),0)"),3.0)</f>
        <v>3</v>
      </c>
      <c r="T43" s="2">
        <f>IFERROR(__xludf.DUMMYFUNCTION("IFERROR(VALUE(REGEXEXTRACT(N43, ""\d+"")),0)"),5.0)</f>
        <v>5</v>
      </c>
      <c r="U43" s="2">
        <f>IFERROR(__xludf.DUMMYFUNCTION("IFERROR(VALUE(REGEXEXTRACT(O43, ""\d+"")),0)"),0.0)</f>
        <v>0</v>
      </c>
      <c r="V43" s="2">
        <f t="shared" si="1"/>
        <v>5</v>
      </c>
      <c r="W43" s="2">
        <f>IFERROR(__xludf.DUMMYFUNCTION("VALUE(IF(V43 &lt;= INDIRECT(""AA""&amp;MOD(ROW(), 3) + 1), REGEXEXTRACT(INDIRECT(""B""&amp;FLOOR((ROW()-1)/3)+1), ""\d+""), 0))"),15.0)</f>
        <v>15</v>
      </c>
      <c r="X43" s="2">
        <f t="shared" si="2"/>
        <v>0</v>
      </c>
      <c r="AC43" s="2">
        <f t="shared" si="3"/>
        <v>520</v>
      </c>
    </row>
    <row r="44">
      <c r="A44" s="1" t="s">
        <v>46</v>
      </c>
      <c r="B44" s="2" t="str">
        <f>IFERROR(__xludf.DUMMYFUNCTION("SPLIT(A44, "";:"")"),"Game 44")</f>
        <v>Game 44</v>
      </c>
      <c r="C44" s="2" t="str">
        <f>IFERROR(__xludf.DUMMYFUNCTION("""COMPUTED_VALUE""")," 4 red, 1 blue, 5 green")</f>
        <v> 4 red, 1 blue, 5 green</v>
      </c>
      <c r="D44" s="2" t="str">
        <f>IFERROR(__xludf.DUMMYFUNCTION("""COMPUTED_VALUE""")," 1 blue, 8 red, 3 green")</f>
        <v> 1 blue, 8 red, 3 green</v>
      </c>
      <c r="E44" s="2" t="str">
        <f>IFERROR(__xludf.DUMMYFUNCTION("""COMPUTED_VALUE""")," 11 red, 1 green, 1 blue")</f>
        <v> 11 red, 1 green, 1 blue</v>
      </c>
      <c r="F44" s="2" t="str">
        <f>IFERROR(__xludf.DUMMYFUNCTION("""COMPUTED_VALUE""")," 2 green, 12 red, 1 blue")</f>
        <v> 2 green, 12 red, 1 blue</v>
      </c>
      <c r="G44" s="2" t="str">
        <f>IFERROR(__xludf.DUMMYFUNCTION("""COMPUTED_VALUE""")," 1 blue, 12 red")</f>
        <v> 1 blue, 12 red</v>
      </c>
      <c r="H44" s="2" t="str">
        <f>IFERROR(__xludf.DUMMYFUNCTION("""COMPUTED_VALUE""")," 14 red, 3 green")</f>
        <v> 14 red, 3 green</v>
      </c>
      <c r="J44" s="2" t="str">
        <f>IFERROR(__xludf.DUMMYFUNCTION("REGEXEXTRACT(INDIRECT(ADDRESS(FLOOR((ROW()-1)/3+1),(COLUMN()-7))),""\d+\s""&amp;INDIRECT(""I""&amp;MOD(ROW(), 3)+1))"),"#N/A")</f>
        <v>#N/A</v>
      </c>
      <c r="K44" s="2" t="str">
        <f>IFERROR(__xludf.DUMMYFUNCTION("REGEXEXTRACT(INDIRECT(ADDRESS(FLOOR((ROW()-1)/3+1),(COLUMN()-7))),""\d+\s""&amp;INDIRECT(""I""&amp;MOD(ROW(), 3)+1))"),"#N/A")</f>
        <v>#N/A</v>
      </c>
      <c r="L44" s="2" t="str">
        <f>IFERROR(__xludf.DUMMYFUNCTION("REGEXEXTRACT(INDIRECT(ADDRESS(FLOOR((ROW()-1)/3+1),(COLUMN()-7))),""\d+\s""&amp;INDIRECT(""I""&amp;MOD(ROW(), 3)+1))"),"1 green")</f>
        <v>1 green</v>
      </c>
      <c r="M44" s="2" t="str">
        <f>IFERROR(__xludf.DUMMYFUNCTION("REGEXEXTRACT(INDIRECT(ADDRESS(FLOOR((ROW()-1)/3+1),(COLUMN()-7))),""\d+\s""&amp;INDIRECT(""I""&amp;MOD(ROW(), 3)+1))"),"2 green")</f>
        <v>2 green</v>
      </c>
      <c r="N44" s="2" t="str">
        <f>IFERROR(__xludf.DUMMYFUNCTION("REGEXEXTRACT(INDIRECT(ADDRESS(FLOOR((ROW()-1)/3+1),(COLUMN()-7))),""\d+\s""&amp;INDIRECT(""I""&amp;MOD(ROW(), 3)+1))"),"2 green")</f>
        <v>2 green</v>
      </c>
      <c r="O44" s="2" t="str">
        <f>IFERROR(__xludf.DUMMYFUNCTION("REGEXEXTRACT(INDIRECT(ADDRESS(FLOOR((ROW()-1)/3+1),(COLUMN()-7))),""\d+\s""&amp;INDIRECT(""I""&amp;MOD(ROW(), 3)+1))"),"#N/A")</f>
        <v>#N/A</v>
      </c>
      <c r="P44" s="2">
        <f>IFERROR(__xludf.DUMMYFUNCTION("IFERROR(VALUE(REGEXEXTRACT(J44, ""\d+"")),0)"),0.0)</f>
        <v>0</v>
      </c>
      <c r="Q44" s="2">
        <f>IFERROR(__xludf.DUMMYFUNCTION("IFERROR(VALUE(REGEXEXTRACT(K44, ""\d+"")),0)"),0.0)</f>
        <v>0</v>
      </c>
      <c r="R44" s="2">
        <f>IFERROR(__xludf.DUMMYFUNCTION("IFERROR(VALUE(REGEXEXTRACT(L44, ""\d+"")),0)"),1.0)</f>
        <v>1</v>
      </c>
      <c r="S44" s="2">
        <f>IFERROR(__xludf.DUMMYFUNCTION("IFERROR(VALUE(REGEXEXTRACT(M44, ""\d+"")),0)"),2.0)</f>
        <v>2</v>
      </c>
      <c r="T44" s="2">
        <f>IFERROR(__xludf.DUMMYFUNCTION("IFERROR(VALUE(REGEXEXTRACT(N44, ""\d+"")),0)"),2.0)</f>
        <v>2</v>
      </c>
      <c r="U44" s="2">
        <f>IFERROR(__xludf.DUMMYFUNCTION("IFERROR(VALUE(REGEXEXTRACT(O44, ""\d+"")),0)"),0.0)</f>
        <v>0</v>
      </c>
      <c r="V44" s="2">
        <f t="shared" si="1"/>
        <v>2</v>
      </c>
      <c r="W44" s="2">
        <f>IFERROR(__xludf.DUMMYFUNCTION("VALUE(IF(V44 &lt;= INDIRECT(""AA""&amp;MOD(ROW(), 3) + 1), REGEXEXTRACT(INDIRECT(""B""&amp;FLOOR((ROW()-1)/3)+1), ""\d+""), 0))"),15.0)</f>
        <v>15</v>
      </c>
      <c r="X44" s="2">
        <f t="shared" si="2"/>
        <v>0</v>
      </c>
      <c r="AC44" s="2">
        <f t="shared" si="3"/>
        <v>70</v>
      </c>
    </row>
    <row r="45">
      <c r="A45" s="1" t="s">
        <v>47</v>
      </c>
      <c r="B45" s="2" t="str">
        <f>IFERROR(__xludf.DUMMYFUNCTION("SPLIT(A45, "";:"")"),"Game 45")</f>
        <v>Game 45</v>
      </c>
      <c r="C45" s="2" t="str">
        <f>IFERROR(__xludf.DUMMYFUNCTION("""COMPUTED_VALUE""")," 4 green, 5 red, 7 blue")</f>
        <v> 4 green, 5 red, 7 blue</v>
      </c>
      <c r="D45" s="2" t="str">
        <f>IFERROR(__xludf.DUMMYFUNCTION("""COMPUTED_VALUE""")," 10 red, 8 green, 3 blue")</f>
        <v> 10 red, 8 green, 3 blue</v>
      </c>
      <c r="E45" s="2" t="str">
        <f>IFERROR(__xludf.DUMMYFUNCTION("""COMPUTED_VALUE""")," 12 blue, 1 green, 13 red")</f>
        <v> 12 blue, 1 green, 13 red</v>
      </c>
      <c r="F45" s="2" t="str">
        <f>IFERROR(__xludf.DUMMYFUNCTION("""COMPUTED_VALUE""")," 1 red, 3 blue, 7 green")</f>
        <v> 1 red, 3 blue, 7 green</v>
      </c>
      <c r="J45" s="2" t="str">
        <f>IFERROR(__xludf.DUMMYFUNCTION("REGEXEXTRACT(INDIRECT(ADDRESS(FLOOR((ROW()-1)/3+1),(COLUMN()-7))),""\d+\s""&amp;INDIRECT(""I""&amp;MOD(ROW(), 3)+1))"),"8 blue")</f>
        <v>8 blue</v>
      </c>
      <c r="K45" s="2" t="str">
        <f>IFERROR(__xludf.DUMMYFUNCTION("REGEXEXTRACT(INDIRECT(ADDRESS(FLOOR((ROW()-1)/3+1),(COLUMN()-7))),""\d+\s""&amp;INDIRECT(""I""&amp;MOD(ROW(), 3)+1))"),"9 blue")</f>
        <v>9 blue</v>
      </c>
      <c r="L45" s="2" t="str">
        <f>IFERROR(__xludf.DUMMYFUNCTION("REGEXEXTRACT(INDIRECT(ADDRESS(FLOOR((ROW()-1)/3+1),(COLUMN()-7))),""\d+\s""&amp;INDIRECT(""I""&amp;MOD(ROW(), 3)+1))"),"16 blue")</f>
        <v>16 blue</v>
      </c>
      <c r="M45" s="2" t="str">
        <f>IFERROR(__xludf.DUMMYFUNCTION("REGEXEXTRACT(INDIRECT(ADDRESS(FLOOR((ROW()-1)/3+1),(COLUMN()-7))),""\d+\s""&amp;INDIRECT(""I""&amp;MOD(ROW(), 3)+1))"),"1 blue")</f>
        <v>1 blue</v>
      </c>
      <c r="N45" s="2" t="str">
        <f>IFERROR(__xludf.DUMMYFUNCTION("REGEXEXTRACT(INDIRECT(ADDRESS(FLOOR((ROW()-1)/3+1),(COLUMN()-7))),""\d+\s""&amp;INDIRECT(""I""&amp;MOD(ROW(), 3)+1))"),"10 blue")</f>
        <v>10 blue</v>
      </c>
      <c r="O45" s="2" t="str">
        <f>IFERROR(__xludf.DUMMYFUNCTION("REGEXEXTRACT(INDIRECT(ADDRESS(FLOOR((ROW()-1)/3+1),(COLUMN()-7))),""\d+\s""&amp;INDIRECT(""I""&amp;MOD(ROW(), 3)+1))"),"#N/A")</f>
        <v>#N/A</v>
      </c>
      <c r="P45" s="2">
        <f>IFERROR(__xludf.DUMMYFUNCTION("IFERROR(VALUE(REGEXEXTRACT(J45, ""\d+"")),0)"),8.0)</f>
        <v>8</v>
      </c>
      <c r="Q45" s="2">
        <f>IFERROR(__xludf.DUMMYFUNCTION("IFERROR(VALUE(REGEXEXTRACT(K45, ""\d+"")),0)"),9.0)</f>
        <v>9</v>
      </c>
      <c r="R45" s="2">
        <f>IFERROR(__xludf.DUMMYFUNCTION("IFERROR(VALUE(REGEXEXTRACT(L45, ""\d+"")),0)"),16.0)</f>
        <v>16</v>
      </c>
      <c r="S45" s="2">
        <f>IFERROR(__xludf.DUMMYFUNCTION("IFERROR(VALUE(REGEXEXTRACT(M45, ""\d+"")),0)"),1.0)</f>
        <v>1</v>
      </c>
      <c r="T45" s="2">
        <f>IFERROR(__xludf.DUMMYFUNCTION("IFERROR(VALUE(REGEXEXTRACT(N45, ""\d+"")),0)"),10.0)</f>
        <v>10</v>
      </c>
      <c r="U45" s="2">
        <f>IFERROR(__xludf.DUMMYFUNCTION("IFERROR(VALUE(REGEXEXTRACT(O45, ""\d+"")),0)"),0.0)</f>
        <v>0</v>
      </c>
      <c r="V45" s="2">
        <f t="shared" si="1"/>
        <v>16</v>
      </c>
      <c r="W45" s="2">
        <f>IFERROR(__xludf.DUMMYFUNCTION("VALUE(IF(V45 &lt;= INDIRECT(""AA""&amp;MOD(ROW(), 3) + 1), REGEXEXTRACT(INDIRECT(""B""&amp;FLOOR((ROW()-1)/3)+1), ""\d+""), 0))"),0.0)</f>
        <v>0</v>
      </c>
      <c r="X45" s="2">
        <f t="shared" si="2"/>
        <v>0</v>
      </c>
      <c r="AC45" s="2">
        <f t="shared" si="3"/>
        <v>1248</v>
      </c>
    </row>
    <row r="46">
      <c r="A46" s="1" t="s">
        <v>48</v>
      </c>
      <c r="B46" s="2" t="str">
        <f>IFERROR(__xludf.DUMMYFUNCTION("SPLIT(A46, "";:"")"),"Game 46")</f>
        <v>Game 46</v>
      </c>
      <c r="C46" s="2" t="str">
        <f>IFERROR(__xludf.DUMMYFUNCTION("""COMPUTED_VALUE""")," 5 blue, 13 red")</f>
        <v> 5 blue, 13 red</v>
      </c>
      <c r="D46" s="2" t="str">
        <f>IFERROR(__xludf.DUMMYFUNCTION("""COMPUTED_VALUE""")," 15 red, 3 green, 17 blue")</f>
        <v> 15 red, 3 green, 17 blue</v>
      </c>
      <c r="E46" s="2" t="str">
        <f>IFERROR(__xludf.DUMMYFUNCTION("""COMPUTED_VALUE""")," 8 red, 2 green, 1 blue")</f>
        <v> 8 red, 2 green, 1 blue</v>
      </c>
      <c r="F46" s="2" t="str">
        <f>IFERROR(__xludf.DUMMYFUNCTION("""COMPUTED_VALUE""")," 1 green, 7 red, 16 blue")</f>
        <v> 1 green, 7 red, 16 blue</v>
      </c>
      <c r="G46" s="2" t="str">
        <f>IFERROR(__xludf.DUMMYFUNCTION("""COMPUTED_VALUE""")," 4 blue, 10 red")</f>
        <v> 4 blue, 10 red</v>
      </c>
      <c r="J46" s="2" t="str">
        <f>IFERROR(__xludf.DUMMYFUNCTION("REGEXEXTRACT(INDIRECT(ADDRESS(FLOOR((ROW()-1)/3+1),(COLUMN()-7))),""\d+\s""&amp;INDIRECT(""I""&amp;MOD(ROW(), 3)+1))"),"10 red")</f>
        <v>10 red</v>
      </c>
      <c r="K46" s="2" t="str">
        <f>IFERROR(__xludf.DUMMYFUNCTION("REGEXEXTRACT(INDIRECT(ADDRESS(FLOOR((ROW()-1)/3+1),(COLUMN()-7))),""\d+\s""&amp;INDIRECT(""I""&amp;MOD(ROW(), 3)+1))"),"9 red")</f>
        <v>9 red</v>
      </c>
      <c r="L46" s="2" t="str">
        <f>IFERROR(__xludf.DUMMYFUNCTION("REGEXEXTRACT(INDIRECT(ADDRESS(FLOOR((ROW()-1)/3+1),(COLUMN()-7))),""\d+\s""&amp;INDIRECT(""I""&amp;MOD(ROW(), 3)+1))"),"1 red")</f>
        <v>1 red</v>
      </c>
      <c r="M46" s="2" t="str">
        <f>IFERROR(__xludf.DUMMYFUNCTION("REGEXEXTRACT(INDIRECT(ADDRESS(FLOOR((ROW()-1)/3+1),(COLUMN()-7))),""\d+\s""&amp;INDIRECT(""I""&amp;MOD(ROW(), 3)+1))"),"8 red")</f>
        <v>8 red</v>
      </c>
      <c r="N46" s="2" t="str">
        <f>IFERROR(__xludf.DUMMYFUNCTION("REGEXEXTRACT(INDIRECT(ADDRESS(FLOOR((ROW()-1)/3+1),(COLUMN()-7))),""\d+\s""&amp;INDIRECT(""I""&amp;MOD(ROW(), 3)+1))"),"10 red")</f>
        <v>10 red</v>
      </c>
      <c r="O46" s="2" t="str">
        <f>IFERROR(__xludf.DUMMYFUNCTION("REGEXEXTRACT(INDIRECT(ADDRESS(FLOOR((ROW()-1)/3+1),(COLUMN()-7))),""\d+\s""&amp;INDIRECT(""I""&amp;MOD(ROW(), 3)+1))"),"11 red")</f>
        <v>11 red</v>
      </c>
      <c r="P46" s="2">
        <f>IFERROR(__xludf.DUMMYFUNCTION("IFERROR(VALUE(REGEXEXTRACT(J46, ""\d+"")),0)"),10.0)</f>
        <v>10</v>
      </c>
      <c r="Q46" s="2">
        <f>IFERROR(__xludf.DUMMYFUNCTION("IFERROR(VALUE(REGEXEXTRACT(K46, ""\d+"")),0)"),9.0)</f>
        <v>9</v>
      </c>
      <c r="R46" s="2">
        <f>IFERROR(__xludf.DUMMYFUNCTION("IFERROR(VALUE(REGEXEXTRACT(L46, ""\d+"")),0)"),1.0)</f>
        <v>1</v>
      </c>
      <c r="S46" s="2">
        <f>IFERROR(__xludf.DUMMYFUNCTION("IFERROR(VALUE(REGEXEXTRACT(M46, ""\d+"")),0)"),8.0)</f>
        <v>8</v>
      </c>
      <c r="T46" s="2">
        <f>IFERROR(__xludf.DUMMYFUNCTION("IFERROR(VALUE(REGEXEXTRACT(N46, ""\d+"")),0)"),10.0)</f>
        <v>10</v>
      </c>
      <c r="U46" s="2">
        <f>IFERROR(__xludf.DUMMYFUNCTION("IFERROR(VALUE(REGEXEXTRACT(O46, ""\d+"")),0)"),11.0)</f>
        <v>11</v>
      </c>
      <c r="V46" s="2">
        <f t="shared" si="1"/>
        <v>11</v>
      </c>
      <c r="W46" s="2">
        <f>IFERROR(__xludf.DUMMYFUNCTION("VALUE(IF(V46 &lt;= INDIRECT(""AA""&amp;MOD(ROW(), 3) + 1), REGEXEXTRACT(INDIRECT(""B""&amp;FLOOR((ROW()-1)/3)+1), ""\d+""), 0))"),16.0)</f>
        <v>16</v>
      </c>
      <c r="X46" s="2">
        <f t="shared" si="2"/>
        <v>0</v>
      </c>
      <c r="AC46" s="2">
        <f t="shared" si="3"/>
        <v>765</v>
      </c>
    </row>
    <row r="47">
      <c r="A47" s="1" t="s">
        <v>49</v>
      </c>
      <c r="B47" s="2" t="str">
        <f>IFERROR(__xludf.DUMMYFUNCTION("SPLIT(A47, "";:"")"),"Game 47")</f>
        <v>Game 47</v>
      </c>
      <c r="C47" s="2" t="str">
        <f>IFERROR(__xludf.DUMMYFUNCTION("""COMPUTED_VALUE""")," 2 red, 3 green")</f>
        <v> 2 red, 3 green</v>
      </c>
      <c r="D47" s="2" t="str">
        <f>IFERROR(__xludf.DUMMYFUNCTION("""COMPUTED_VALUE""")," 2 blue, 9 red, 15 green")</f>
        <v> 2 blue, 9 red, 15 green</v>
      </c>
      <c r="E47" s="2" t="str">
        <f>IFERROR(__xludf.DUMMYFUNCTION("""COMPUTED_VALUE""")," 7 green, 4 red")</f>
        <v> 7 green, 4 red</v>
      </c>
      <c r="F47" s="2" t="str">
        <f>IFERROR(__xludf.DUMMYFUNCTION("""COMPUTED_VALUE""")," 3 blue, 13 red, 9 green")</f>
        <v> 3 blue, 13 red, 9 green</v>
      </c>
      <c r="J47" s="2" t="str">
        <f>IFERROR(__xludf.DUMMYFUNCTION("REGEXEXTRACT(INDIRECT(ADDRESS(FLOOR((ROW()-1)/3+1),(COLUMN()-7))),""\d+\s""&amp;INDIRECT(""I""&amp;MOD(ROW(), 3)+1))"),"9 green")</f>
        <v>9 green</v>
      </c>
      <c r="K47" s="2" t="str">
        <f>IFERROR(__xludf.DUMMYFUNCTION("REGEXEXTRACT(INDIRECT(ADDRESS(FLOOR((ROW()-1)/3+1),(COLUMN()-7))),""\d+\s""&amp;INDIRECT(""I""&amp;MOD(ROW(), 3)+1))"),"14 green")</f>
        <v>14 green</v>
      </c>
      <c r="L47" s="2" t="str">
        <f>IFERROR(__xludf.DUMMYFUNCTION("REGEXEXTRACT(INDIRECT(ADDRESS(FLOOR((ROW()-1)/3+1),(COLUMN()-7))),""\d+\s""&amp;INDIRECT(""I""&amp;MOD(ROW(), 3)+1))"),"7 green")</f>
        <v>7 green</v>
      </c>
      <c r="M47" s="2" t="str">
        <f>IFERROR(__xludf.DUMMYFUNCTION("REGEXEXTRACT(INDIRECT(ADDRESS(FLOOR((ROW()-1)/3+1),(COLUMN()-7))),""\d+\s""&amp;INDIRECT(""I""&amp;MOD(ROW(), 3)+1))"),"5 green")</f>
        <v>5 green</v>
      </c>
      <c r="N47" s="2" t="str">
        <f>IFERROR(__xludf.DUMMYFUNCTION("REGEXEXTRACT(INDIRECT(ADDRESS(FLOOR((ROW()-1)/3+1),(COLUMN()-7))),""\d+\s""&amp;INDIRECT(""I""&amp;MOD(ROW(), 3)+1))"),"14 green")</f>
        <v>14 green</v>
      </c>
      <c r="O47" s="2" t="str">
        <f>IFERROR(__xludf.DUMMYFUNCTION("REGEXEXTRACT(INDIRECT(ADDRESS(FLOOR((ROW()-1)/3+1),(COLUMN()-7))),""\d+\s""&amp;INDIRECT(""I""&amp;MOD(ROW(), 3)+1))"),"3 green")</f>
        <v>3 green</v>
      </c>
      <c r="P47" s="2">
        <f>IFERROR(__xludf.DUMMYFUNCTION("IFERROR(VALUE(REGEXEXTRACT(J47, ""\d+"")),0)"),9.0)</f>
        <v>9</v>
      </c>
      <c r="Q47" s="2">
        <f>IFERROR(__xludf.DUMMYFUNCTION("IFERROR(VALUE(REGEXEXTRACT(K47, ""\d+"")),0)"),14.0)</f>
        <v>14</v>
      </c>
      <c r="R47" s="2">
        <f>IFERROR(__xludf.DUMMYFUNCTION("IFERROR(VALUE(REGEXEXTRACT(L47, ""\d+"")),0)"),7.0)</f>
        <v>7</v>
      </c>
      <c r="S47" s="2">
        <f>IFERROR(__xludf.DUMMYFUNCTION("IFERROR(VALUE(REGEXEXTRACT(M47, ""\d+"")),0)"),5.0)</f>
        <v>5</v>
      </c>
      <c r="T47" s="2">
        <f>IFERROR(__xludf.DUMMYFUNCTION("IFERROR(VALUE(REGEXEXTRACT(N47, ""\d+"")),0)"),14.0)</f>
        <v>14</v>
      </c>
      <c r="U47" s="2">
        <f>IFERROR(__xludf.DUMMYFUNCTION("IFERROR(VALUE(REGEXEXTRACT(O47, ""\d+"")),0)"),3.0)</f>
        <v>3</v>
      </c>
      <c r="V47" s="2">
        <f t="shared" si="1"/>
        <v>14</v>
      </c>
      <c r="W47" s="2">
        <f>IFERROR(__xludf.DUMMYFUNCTION("VALUE(IF(V47 &lt;= INDIRECT(""AA""&amp;MOD(ROW(), 3) + 1), REGEXEXTRACT(INDIRECT(""B""&amp;FLOOR((ROW()-1)/3)+1), ""\d+""), 0))"),0.0)</f>
        <v>0</v>
      </c>
      <c r="X47" s="2">
        <f t="shared" si="2"/>
        <v>0</v>
      </c>
      <c r="AC47" s="2">
        <f t="shared" si="3"/>
        <v>585</v>
      </c>
    </row>
    <row r="48">
      <c r="A48" s="1" t="s">
        <v>50</v>
      </c>
      <c r="B48" s="2" t="str">
        <f>IFERROR(__xludf.DUMMYFUNCTION("SPLIT(A48, "";:"")"),"Game 48")</f>
        <v>Game 48</v>
      </c>
      <c r="C48" s="2" t="str">
        <f>IFERROR(__xludf.DUMMYFUNCTION("""COMPUTED_VALUE""")," 11 green, 4 red, 9 blue")</f>
        <v> 11 green, 4 red, 9 blue</v>
      </c>
      <c r="D48" s="2" t="str">
        <f>IFERROR(__xludf.DUMMYFUNCTION("""COMPUTED_VALUE""")," 1 blue, 7 green")</f>
        <v> 1 blue, 7 green</v>
      </c>
      <c r="E48" s="2" t="str">
        <f>IFERROR(__xludf.DUMMYFUNCTION("""COMPUTED_VALUE""")," 4 blue, 4 red")</f>
        <v> 4 blue, 4 red</v>
      </c>
      <c r="F48" s="2" t="str">
        <f>IFERROR(__xludf.DUMMYFUNCTION("""COMPUTED_VALUE""")," 4 red, 4 blue, 2 green")</f>
        <v> 4 red, 4 blue, 2 green</v>
      </c>
      <c r="G48" s="2" t="str">
        <f>IFERROR(__xludf.DUMMYFUNCTION("""COMPUTED_VALUE""")," 9 green, 2 blue, 2 red")</f>
        <v> 9 green, 2 blue, 2 red</v>
      </c>
      <c r="J48" s="2" t="str">
        <f>IFERROR(__xludf.DUMMYFUNCTION("REGEXEXTRACT(INDIRECT(ADDRESS(FLOOR((ROW()-1)/3+1),(COLUMN()-7))),""\d+\s""&amp;INDIRECT(""I""&amp;MOD(ROW(), 3)+1))"),"6 blue")</f>
        <v>6 blue</v>
      </c>
      <c r="K48" s="2" t="str">
        <f>IFERROR(__xludf.DUMMYFUNCTION("REGEXEXTRACT(INDIRECT(ADDRESS(FLOOR((ROW()-1)/3+1),(COLUMN()-7))),""\d+\s""&amp;INDIRECT(""I""&amp;MOD(ROW(), 3)+1))"),"8 blue")</f>
        <v>8 blue</v>
      </c>
      <c r="L48" s="2" t="str">
        <f>IFERROR(__xludf.DUMMYFUNCTION("REGEXEXTRACT(INDIRECT(ADDRESS(FLOOR((ROW()-1)/3+1),(COLUMN()-7))),""\d+\s""&amp;INDIRECT(""I""&amp;MOD(ROW(), 3)+1))"),"1 blue")</f>
        <v>1 blue</v>
      </c>
      <c r="M48" s="2" t="str">
        <f>IFERROR(__xludf.DUMMYFUNCTION("REGEXEXTRACT(INDIRECT(ADDRESS(FLOOR((ROW()-1)/3+1),(COLUMN()-7))),""\d+\s""&amp;INDIRECT(""I""&amp;MOD(ROW(), 3)+1))"),"8 blue")</f>
        <v>8 blue</v>
      </c>
      <c r="N48" s="2" t="str">
        <f>IFERROR(__xludf.DUMMYFUNCTION("REGEXEXTRACT(INDIRECT(ADDRESS(FLOOR((ROW()-1)/3+1),(COLUMN()-7))),""\d+\s""&amp;INDIRECT(""I""&amp;MOD(ROW(), 3)+1))"),"5 blue")</f>
        <v>5 blue</v>
      </c>
      <c r="O48" s="2" t="str">
        <f>IFERROR(__xludf.DUMMYFUNCTION("REGEXEXTRACT(INDIRECT(ADDRESS(FLOOR((ROW()-1)/3+1),(COLUMN()-7))),""\d+\s""&amp;INDIRECT(""I""&amp;MOD(ROW(), 3)+1))"),"7 blue")</f>
        <v>7 blue</v>
      </c>
      <c r="P48" s="2">
        <f>IFERROR(__xludf.DUMMYFUNCTION("IFERROR(VALUE(REGEXEXTRACT(J48, ""\d+"")),0)"),6.0)</f>
        <v>6</v>
      </c>
      <c r="Q48" s="2">
        <f>IFERROR(__xludf.DUMMYFUNCTION("IFERROR(VALUE(REGEXEXTRACT(K48, ""\d+"")),0)"),8.0)</f>
        <v>8</v>
      </c>
      <c r="R48" s="2">
        <f>IFERROR(__xludf.DUMMYFUNCTION("IFERROR(VALUE(REGEXEXTRACT(L48, ""\d+"")),0)"),1.0)</f>
        <v>1</v>
      </c>
      <c r="S48" s="2">
        <f>IFERROR(__xludf.DUMMYFUNCTION("IFERROR(VALUE(REGEXEXTRACT(M48, ""\d+"")),0)"),8.0)</f>
        <v>8</v>
      </c>
      <c r="T48" s="2">
        <f>IFERROR(__xludf.DUMMYFUNCTION("IFERROR(VALUE(REGEXEXTRACT(N48, ""\d+"")),0)"),5.0)</f>
        <v>5</v>
      </c>
      <c r="U48" s="2">
        <f>IFERROR(__xludf.DUMMYFUNCTION("IFERROR(VALUE(REGEXEXTRACT(O48, ""\d+"")),0)"),7.0)</f>
        <v>7</v>
      </c>
      <c r="V48" s="2">
        <f t="shared" si="1"/>
        <v>8</v>
      </c>
      <c r="W48" s="2">
        <f>IFERROR(__xludf.DUMMYFUNCTION("VALUE(IF(V48 &lt;= INDIRECT(""AA""&amp;MOD(ROW(), 3) + 1), REGEXEXTRACT(INDIRECT(""B""&amp;FLOOR((ROW()-1)/3)+1), ""\d+""), 0))"),16.0)</f>
        <v>16</v>
      </c>
      <c r="X48" s="2">
        <f t="shared" si="2"/>
        <v>0</v>
      </c>
      <c r="AC48" s="2">
        <f t="shared" si="3"/>
        <v>396</v>
      </c>
    </row>
    <row r="49">
      <c r="A49" s="1" t="s">
        <v>51</v>
      </c>
      <c r="B49" s="2" t="str">
        <f>IFERROR(__xludf.DUMMYFUNCTION("SPLIT(A49, "";:"")"),"Game 49")</f>
        <v>Game 49</v>
      </c>
      <c r="C49" s="2" t="str">
        <f>IFERROR(__xludf.DUMMYFUNCTION("""COMPUTED_VALUE""")," 10 green, 6 blue")</f>
        <v> 10 green, 6 blue</v>
      </c>
      <c r="D49" s="2" t="str">
        <f>IFERROR(__xludf.DUMMYFUNCTION("""COMPUTED_VALUE""")," 2 blue, 5 green, 1 red")</f>
        <v> 2 blue, 5 green, 1 red</v>
      </c>
      <c r="E49" s="2" t="str">
        <f>IFERROR(__xludf.DUMMYFUNCTION("""COMPUTED_VALUE""")," 5 green, 4 blue")</f>
        <v> 5 green, 4 blue</v>
      </c>
      <c r="F49" s="2" t="str">
        <f>IFERROR(__xludf.DUMMYFUNCTION("""COMPUTED_VALUE""")," 11 green, 3 red, 3 blue")</f>
        <v> 11 green, 3 red, 3 blue</v>
      </c>
      <c r="J49" s="2" t="str">
        <f>IFERROR(__xludf.DUMMYFUNCTION("REGEXEXTRACT(INDIRECT(ADDRESS(FLOOR((ROW()-1)/3+1),(COLUMN()-7))),""\d+\s""&amp;INDIRECT(""I""&amp;MOD(ROW(), 3)+1))"),"12 red")</f>
        <v>12 red</v>
      </c>
      <c r="K49" s="2" t="str">
        <f>IFERROR(__xludf.DUMMYFUNCTION("REGEXEXTRACT(INDIRECT(ADDRESS(FLOOR((ROW()-1)/3+1),(COLUMN()-7))),""\d+\s""&amp;INDIRECT(""I""&amp;MOD(ROW(), 3)+1))"),"4 red")</f>
        <v>4 red</v>
      </c>
      <c r="L49" s="2" t="str">
        <f>IFERROR(__xludf.DUMMYFUNCTION("REGEXEXTRACT(INDIRECT(ADDRESS(FLOOR((ROW()-1)/3+1),(COLUMN()-7))),""\d+\s""&amp;INDIRECT(""I""&amp;MOD(ROW(), 3)+1))"),"1 red")</f>
        <v>1 red</v>
      </c>
      <c r="M49" s="2" t="str">
        <f>IFERROR(__xludf.DUMMYFUNCTION("REGEXEXTRACT(INDIRECT(ADDRESS(FLOOR((ROW()-1)/3+1),(COLUMN()-7))),""\d+\s""&amp;INDIRECT(""I""&amp;MOD(ROW(), 3)+1))"),"#N/A")</f>
        <v>#N/A</v>
      </c>
      <c r="N49" s="2" t="str">
        <f>IFERROR(__xludf.DUMMYFUNCTION("REGEXEXTRACT(INDIRECT(ADDRESS(FLOOR((ROW()-1)/3+1),(COLUMN()-7))),""\d+\s""&amp;INDIRECT(""I""&amp;MOD(ROW(), 3)+1))"),"#N/A")</f>
        <v>#N/A</v>
      </c>
      <c r="O49" s="2" t="str">
        <f>IFERROR(__xludf.DUMMYFUNCTION("REGEXEXTRACT(INDIRECT(ADDRESS(FLOOR((ROW()-1)/3+1),(COLUMN()-7))),""\d+\s""&amp;INDIRECT(""I""&amp;MOD(ROW(), 3)+1))"),"#N/A")</f>
        <v>#N/A</v>
      </c>
      <c r="P49" s="2">
        <f>IFERROR(__xludf.DUMMYFUNCTION("IFERROR(VALUE(REGEXEXTRACT(J49, ""\d+"")),0)"),12.0)</f>
        <v>12</v>
      </c>
      <c r="Q49" s="2">
        <f>IFERROR(__xludf.DUMMYFUNCTION("IFERROR(VALUE(REGEXEXTRACT(K49, ""\d+"")),0)"),4.0)</f>
        <v>4</v>
      </c>
      <c r="R49" s="2">
        <f>IFERROR(__xludf.DUMMYFUNCTION("IFERROR(VALUE(REGEXEXTRACT(L49, ""\d+"")),0)"),1.0)</f>
        <v>1</v>
      </c>
      <c r="S49" s="2">
        <f>IFERROR(__xludf.DUMMYFUNCTION("IFERROR(VALUE(REGEXEXTRACT(M49, ""\d+"")),0)"),0.0)</f>
        <v>0</v>
      </c>
      <c r="T49" s="2">
        <f>IFERROR(__xludf.DUMMYFUNCTION("IFERROR(VALUE(REGEXEXTRACT(N49, ""\d+"")),0)"),0.0)</f>
        <v>0</v>
      </c>
      <c r="U49" s="2">
        <f>IFERROR(__xludf.DUMMYFUNCTION("IFERROR(VALUE(REGEXEXTRACT(O49, ""\d+"")),0)"),0.0)</f>
        <v>0</v>
      </c>
      <c r="V49" s="2">
        <f t="shared" si="1"/>
        <v>12</v>
      </c>
      <c r="W49" s="2">
        <f>IFERROR(__xludf.DUMMYFUNCTION("VALUE(IF(V49 &lt;= INDIRECT(""AA""&amp;MOD(ROW(), 3) + 1), REGEXEXTRACT(INDIRECT(""B""&amp;FLOOR((ROW()-1)/3)+1), ""\d+""), 0))"),17.0)</f>
        <v>17</v>
      </c>
      <c r="X49" s="2">
        <f t="shared" si="2"/>
        <v>0</v>
      </c>
      <c r="AC49" s="2">
        <f t="shared" si="3"/>
        <v>198</v>
      </c>
    </row>
    <row r="50">
      <c r="A50" s="1" t="s">
        <v>52</v>
      </c>
      <c r="B50" s="2" t="str">
        <f>IFERROR(__xludf.DUMMYFUNCTION("SPLIT(A50, "";:"")"),"Game 50")</f>
        <v>Game 50</v>
      </c>
      <c r="C50" s="2" t="str">
        <f>IFERROR(__xludf.DUMMYFUNCTION("""COMPUTED_VALUE""")," 2 red, 15 green, 1 blue")</f>
        <v> 2 red, 15 green, 1 blue</v>
      </c>
      <c r="D50" s="2" t="str">
        <f>IFERROR(__xludf.DUMMYFUNCTION("""COMPUTED_VALUE""")," 8 green, 7 blue")</f>
        <v> 8 green, 7 blue</v>
      </c>
      <c r="E50" s="2" t="str">
        <f>IFERROR(__xludf.DUMMYFUNCTION("""COMPUTED_VALUE""")," 4 blue, 8 green")</f>
        <v> 4 blue, 8 green</v>
      </c>
      <c r="F50" s="2" t="str">
        <f>IFERROR(__xludf.DUMMYFUNCTION("""COMPUTED_VALUE""")," 7 blue, 17 green")</f>
        <v> 7 blue, 17 green</v>
      </c>
      <c r="G50" s="2" t="str">
        <f>IFERROR(__xludf.DUMMYFUNCTION("""COMPUTED_VALUE""")," 5 blue, 6 green, 2 red")</f>
        <v> 5 blue, 6 green, 2 red</v>
      </c>
      <c r="H50" s="2" t="str">
        <f>IFERROR(__xludf.DUMMYFUNCTION("""COMPUTED_VALUE""")," 16 green, 2 red, 1 blue")</f>
        <v> 16 green, 2 red, 1 blue</v>
      </c>
      <c r="J50" s="2" t="str">
        <f>IFERROR(__xludf.DUMMYFUNCTION("REGEXEXTRACT(INDIRECT(ADDRESS(FLOOR((ROW()-1)/3+1),(COLUMN()-7))),""\d+\s""&amp;INDIRECT(""I""&amp;MOD(ROW(), 3)+1))"),"6 green")</f>
        <v>6 green</v>
      </c>
      <c r="K50" s="2" t="str">
        <f>IFERROR(__xludf.DUMMYFUNCTION("REGEXEXTRACT(INDIRECT(ADDRESS(FLOOR((ROW()-1)/3+1),(COLUMN()-7))),""\d+\s""&amp;INDIRECT(""I""&amp;MOD(ROW(), 3)+1))"),"14 green")</f>
        <v>14 green</v>
      </c>
      <c r="L50" s="2" t="str">
        <f>IFERROR(__xludf.DUMMYFUNCTION("REGEXEXTRACT(INDIRECT(ADDRESS(FLOOR((ROW()-1)/3+1),(COLUMN()-7))),""\d+\s""&amp;INDIRECT(""I""&amp;MOD(ROW(), 3)+1))"),"13 green")</f>
        <v>13 green</v>
      </c>
      <c r="M50" s="2" t="str">
        <f>IFERROR(__xludf.DUMMYFUNCTION("REGEXEXTRACT(INDIRECT(ADDRESS(FLOOR((ROW()-1)/3+1),(COLUMN()-7))),""\d+\s""&amp;INDIRECT(""I""&amp;MOD(ROW(), 3)+1))"),"#N/A")</f>
        <v>#N/A</v>
      </c>
      <c r="N50" s="2" t="str">
        <f>IFERROR(__xludf.DUMMYFUNCTION("REGEXEXTRACT(INDIRECT(ADDRESS(FLOOR((ROW()-1)/3+1),(COLUMN()-7))),""\d+\s""&amp;INDIRECT(""I""&amp;MOD(ROW(), 3)+1))"),"#N/A")</f>
        <v>#N/A</v>
      </c>
      <c r="O50" s="2" t="str">
        <f>IFERROR(__xludf.DUMMYFUNCTION("REGEXEXTRACT(INDIRECT(ADDRESS(FLOOR((ROW()-1)/3+1),(COLUMN()-7))),""\d+\s""&amp;INDIRECT(""I""&amp;MOD(ROW(), 3)+1))"),"#N/A")</f>
        <v>#N/A</v>
      </c>
      <c r="P50" s="2">
        <f>IFERROR(__xludf.DUMMYFUNCTION("IFERROR(VALUE(REGEXEXTRACT(J50, ""\d+"")),0)"),6.0)</f>
        <v>6</v>
      </c>
      <c r="Q50" s="2">
        <f>IFERROR(__xludf.DUMMYFUNCTION("IFERROR(VALUE(REGEXEXTRACT(K50, ""\d+"")),0)"),14.0)</f>
        <v>14</v>
      </c>
      <c r="R50" s="2">
        <f>IFERROR(__xludf.DUMMYFUNCTION("IFERROR(VALUE(REGEXEXTRACT(L50, ""\d+"")),0)"),13.0)</f>
        <v>13</v>
      </c>
      <c r="S50" s="2">
        <f>IFERROR(__xludf.DUMMYFUNCTION("IFERROR(VALUE(REGEXEXTRACT(M50, ""\d+"")),0)"),0.0)</f>
        <v>0</v>
      </c>
      <c r="T50" s="2">
        <f>IFERROR(__xludf.DUMMYFUNCTION("IFERROR(VALUE(REGEXEXTRACT(N50, ""\d+"")),0)"),0.0)</f>
        <v>0</v>
      </c>
      <c r="U50" s="2">
        <f>IFERROR(__xludf.DUMMYFUNCTION("IFERROR(VALUE(REGEXEXTRACT(O50, ""\d+"")),0)"),0.0)</f>
        <v>0</v>
      </c>
      <c r="V50" s="2">
        <f t="shared" si="1"/>
        <v>14</v>
      </c>
      <c r="W50" s="2">
        <f>IFERROR(__xludf.DUMMYFUNCTION("VALUE(IF(V50 &lt;= INDIRECT(""AA""&amp;MOD(ROW(), 3) + 1), REGEXEXTRACT(INDIRECT(""B""&amp;FLOOR((ROW()-1)/3)+1), ""\d+""), 0))"),0.0)</f>
        <v>0</v>
      </c>
      <c r="X50" s="2">
        <f t="shared" si="2"/>
        <v>0</v>
      </c>
      <c r="AC50" s="2">
        <f t="shared" si="3"/>
        <v>238</v>
      </c>
    </row>
    <row r="51">
      <c r="A51" s="1" t="s">
        <v>53</v>
      </c>
      <c r="B51" s="2" t="str">
        <f>IFERROR(__xludf.DUMMYFUNCTION("SPLIT(A51, "";:"")"),"Game 51")</f>
        <v>Game 51</v>
      </c>
      <c r="C51" s="2" t="str">
        <f>IFERROR(__xludf.DUMMYFUNCTION("""COMPUTED_VALUE""")," 3 green, 5 blue, 1 red")</f>
        <v> 3 green, 5 blue, 1 red</v>
      </c>
      <c r="D51" s="2" t="str">
        <f>IFERROR(__xludf.DUMMYFUNCTION("""COMPUTED_VALUE""")," 11 red, 9 blue, 8 green")</f>
        <v> 11 red, 9 blue, 8 green</v>
      </c>
      <c r="E51" s="2" t="str">
        <f>IFERROR(__xludf.DUMMYFUNCTION("""COMPUTED_VALUE""")," 3 red, 8 green, 7 blue")</f>
        <v> 3 red, 8 green, 7 blue</v>
      </c>
      <c r="F51" s="2" t="str">
        <f>IFERROR(__xludf.DUMMYFUNCTION("""COMPUTED_VALUE""")," 1 red, 9 blue, 6 green")</f>
        <v> 1 red, 9 blue, 6 green</v>
      </c>
      <c r="G51" s="2" t="str">
        <f>IFERROR(__xludf.DUMMYFUNCTION("""COMPUTED_VALUE""")," 4 green, 1 red, 3 blue")</f>
        <v> 4 green, 1 red, 3 blue</v>
      </c>
      <c r="H51" s="2" t="str">
        <f>IFERROR(__xludf.DUMMYFUNCTION("""COMPUTED_VALUE""")," 8 green, 7 red")</f>
        <v> 8 green, 7 red</v>
      </c>
      <c r="J51" s="2" t="str">
        <f>IFERROR(__xludf.DUMMYFUNCTION("REGEXEXTRACT(INDIRECT(ADDRESS(FLOOR((ROW()-1)/3+1),(COLUMN()-7))),""\d+\s""&amp;INDIRECT(""I""&amp;MOD(ROW(), 3)+1))"),"12 blue")</f>
        <v>12 blue</v>
      </c>
      <c r="K51" s="2" t="str">
        <f>IFERROR(__xludf.DUMMYFUNCTION("REGEXEXTRACT(INDIRECT(ADDRESS(FLOOR((ROW()-1)/3+1),(COLUMN()-7))),""\d+\s""&amp;INDIRECT(""I""&amp;MOD(ROW(), 3)+1))"),"17 blue")</f>
        <v>17 blue</v>
      </c>
      <c r="L51" s="2" t="str">
        <f>IFERROR(__xludf.DUMMYFUNCTION("REGEXEXTRACT(INDIRECT(ADDRESS(FLOOR((ROW()-1)/3+1),(COLUMN()-7))),""\d+\s""&amp;INDIRECT(""I""&amp;MOD(ROW(), 3)+1))"),"11 blue")</f>
        <v>11 blue</v>
      </c>
      <c r="M51" s="2" t="str">
        <f>IFERROR(__xludf.DUMMYFUNCTION("REGEXEXTRACT(INDIRECT(ADDRESS(FLOOR((ROW()-1)/3+1),(COLUMN()-7))),""\d+\s""&amp;INDIRECT(""I""&amp;MOD(ROW(), 3)+1))"),"#N/A")</f>
        <v>#N/A</v>
      </c>
      <c r="N51" s="2" t="str">
        <f>IFERROR(__xludf.DUMMYFUNCTION("REGEXEXTRACT(INDIRECT(ADDRESS(FLOOR((ROW()-1)/3+1),(COLUMN()-7))),""\d+\s""&amp;INDIRECT(""I""&amp;MOD(ROW(), 3)+1))"),"#N/A")</f>
        <v>#N/A</v>
      </c>
      <c r="O51" s="2" t="str">
        <f>IFERROR(__xludf.DUMMYFUNCTION("REGEXEXTRACT(INDIRECT(ADDRESS(FLOOR((ROW()-1)/3+1),(COLUMN()-7))),""\d+\s""&amp;INDIRECT(""I""&amp;MOD(ROW(), 3)+1))"),"#N/A")</f>
        <v>#N/A</v>
      </c>
      <c r="P51" s="2">
        <f>IFERROR(__xludf.DUMMYFUNCTION("IFERROR(VALUE(REGEXEXTRACT(J51, ""\d+"")),0)"),12.0)</f>
        <v>12</v>
      </c>
      <c r="Q51" s="2">
        <f>IFERROR(__xludf.DUMMYFUNCTION("IFERROR(VALUE(REGEXEXTRACT(K51, ""\d+"")),0)"),17.0)</f>
        <v>17</v>
      </c>
      <c r="R51" s="2">
        <f>IFERROR(__xludf.DUMMYFUNCTION("IFERROR(VALUE(REGEXEXTRACT(L51, ""\d+"")),0)"),11.0)</f>
        <v>11</v>
      </c>
      <c r="S51" s="2">
        <f>IFERROR(__xludf.DUMMYFUNCTION("IFERROR(VALUE(REGEXEXTRACT(M51, ""\d+"")),0)"),0.0)</f>
        <v>0</v>
      </c>
      <c r="T51" s="2">
        <f>IFERROR(__xludf.DUMMYFUNCTION("IFERROR(VALUE(REGEXEXTRACT(N51, ""\d+"")),0)"),0.0)</f>
        <v>0</v>
      </c>
      <c r="U51" s="2">
        <f>IFERROR(__xludf.DUMMYFUNCTION("IFERROR(VALUE(REGEXEXTRACT(O51, ""\d+"")),0)"),0.0)</f>
        <v>0</v>
      </c>
      <c r="V51" s="2">
        <f t="shared" si="1"/>
        <v>17</v>
      </c>
      <c r="W51" s="2">
        <f>IFERROR(__xludf.DUMMYFUNCTION("VALUE(IF(V51 &lt;= INDIRECT(""AA""&amp;MOD(ROW(), 3) + 1), REGEXEXTRACT(INDIRECT(""B""&amp;FLOOR((ROW()-1)/3)+1), ""\d+""), 0))"),0.0)</f>
        <v>0</v>
      </c>
      <c r="X51" s="2">
        <f t="shared" si="2"/>
        <v>0</v>
      </c>
      <c r="AC51" s="2">
        <f t="shared" si="3"/>
        <v>792</v>
      </c>
    </row>
    <row r="52">
      <c r="A52" s="1" t="s">
        <v>54</v>
      </c>
      <c r="B52" s="2" t="str">
        <f>IFERROR(__xludf.DUMMYFUNCTION("SPLIT(A52, "";:"")"),"Game 52")</f>
        <v>Game 52</v>
      </c>
      <c r="C52" s="2" t="str">
        <f>IFERROR(__xludf.DUMMYFUNCTION("""COMPUTED_VALUE""")," 1 green, 2 blue, 10 red")</f>
        <v> 1 green, 2 blue, 10 red</v>
      </c>
      <c r="D52" s="2" t="str">
        <f>IFERROR(__xludf.DUMMYFUNCTION("""COMPUTED_VALUE""")," 8 green, 1 blue, 2 red")</f>
        <v> 8 green, 1 blue, 2 red</v>
      </c>
      <c r="E52" s="2" t="str">
        <f>IFERROR(__xludf.DUMMYFUNCTION("""COMPUTED_VALUE""")," 7 red, 8 green")</f>
        <v> 7 red, 8 green</v>
      </c>
      <c r="J52" s="2" t="str">
        <f>IFERROR(__xludf.DUMMYFUNCTION("REGEXEXTRACT(INDIRECT(ADDRESS(FLOOR((ROW()-1)/3+1),(COLUMN()-7))),""\d+\s""&amp;INDIRECT(""I""&amp;MOD(ROW(), 3)+1))"),"4 red")</f>
        <v>4 red</v>
      </c>
      <c r="K52" s="2" t="str">
        <f>IFERROR(__xludf.DUMMYFUNCTION("REGEXEXTRACT(INDIRECT(ADDRESS(FLOOR((ROW()-1)/3+1),(COLUMN()-7))),""\d+\s""&amp;INDIRECT(""I""&amp;MOD(ROW(), 3)+1))"),"4 red")</f>
        <v>4 red</v>
      </c>
      <c r="L52" s="2" t="str">
        <f>IFERROR(__xludf.DUMMYFUNCTION("REGEXEXTRACT(INDIRECT(ADDRESS(FLOOR((ROW()-1)/3+1),(COLUMN()-7))),""\d+\s""&amp;INDIRECT(""I""&amp;MOD(ROW(), 3)+1))"),"2 red")</f>
        <v>2 red</v>
      </c>
      <c r="M52" s="2" t="str">
        <f>IFERROR(__xludf.DUMMYFUNCTION("REGEXEXTRACT(INDIRECT(ADDRESS(FLOOR((ROW()-1)/3+1),(COLUMN()-7))),""\d+\s""&amp;INDIRECT(""I""&amp;MOD(ROW(), 3)+1))"),"#N/A")</f>
        <v>#N/A</v>
      </c>
      <c r="N52" s="2" t="str">
        <f>IFERROR(__xludf.DUMMYFUNCTION("REGEXEXTRACT(INDIRECT(ADDRESS(FLOOR((ROW()-1)/3+1),(COLUMN()-7))),""\d+\s""&amp;INDIRECT(""I""&amp;MOD(ROW(), 3)+1))"),"#N/A")</f>
        <v>#N/A</v>
      </c>
      <c r="O52" s="2" t="str">
        <f>IFERROR(__xludf.DUMMYFUNCTION("REGEXEXTRACT(INDIRECT(ADDRESS(FLOOR((ROW()-1)/3+1),(COLUMN()-7))),""\d+\s""&amp;INDIRECT(""I""&amp;MOD(ROW(), 3)+1))"),"#N/A")</f>
        <v>#N/A</v>
      </c>
      <c r="P52" s="2">
        <f>IFERROR(__xludf.DUMMYFUNCTION("IFERROR(VALUE(REGEXEXTRACT(J52, ""\d+"")),0)"),4.0)</f>
        <v>4</v>
      </c>
      <c r="Q52" s="2">
        <f>IFERROR(__xludf.DUMMYFUNCTION("IFERROR(VALUE(REGEXEXTRACT(K52, ""\d+"")),0)"),4.0)</f>
        <v>4</v>
      </c>
      <c r="R52" s="2">
        <f>IFERROR(__xludf.DUMMYFUNCTION("IFERROR(VALUE(REGEXEXTRACT(L52, ""\d+"")),0)"),2.0)</f>
        <v>2</v>
      </c>
      <c r="S52" s="2">
        <f>IFERROR(__xludf.DUMMYFUNCTION("IFERROR(VALUE(REGEXEXTRACT(M52, ""\d+"")),0)"),0.0)</f>
        <v>0</v>
      </c>
      <c r="T52" s="2">
        <f>IFERROR(__xludf.DUMMYFUNCTION("IFERROR(VALUE(REGEXEXTRACT(N52, ""\d+"")),0)"),0.0)</f>
        <v>0</v>
      </c>
      <c r="U52" s="2">
        <f>IFERROR(__xludf.DUMMYFUNCTION("IFERROR(VALUE(REGEXEXTRACT(O52, ""\d+"")),0)"),0.0)</f>
        <v>0</v>
      </c>
      <c r="V52" s="2">
        <f t="shared" si="1"/>
        <v>4</v>
      </c>
      <c r="W52" s="2">
        <f>IFERROR(__xludf.DUMMYFUNCTION("VALUE(IF(V52 &lt;= INDIRECT(""AA""&amp;MOD(ROW(), 3) + 1), REGEXEXTRACT(INDIRECT(""B""&amp;FLOOR((ROW()-1)/3)+1), ""\d+""), 0))"),18.0)</f>
        <v>18</v>
      </c>
      <c r="X52" s="2">
        <f t="shared" si="2"/>
        <v>0</v>
      </c>
      <c r="AC52" s="2">
        <f t="shared" si="3"/>
        <v>160</v>
      </c>
    </row>
    <row r="53">
      <c r="A53" s="1" t="s">
        <v>55</v>
      </c>
      <c r="B53" s="2" t="str">
        <f>IFERROR(__xludf.DUMMYFUNCTION("SPLIT(A53, "";:"")"),"Game 53")</f>
        <v>Game 53</v>
      </c>
      <c r="C53" s="2" t="str">
        <f>IFERROR(__xludf.DUMMYFUNCTION("""COMPUTED_VALUE""")," 2 red, 6 green")</f>
        <v> 2 red, 6 green</v>
      </c>
      <c r="D53" s="2" t="str">
        <f>IFERROR(__xludf.DUMMYFUNCTION("""COMPUTED_VALUE""")," 1 green, 4 blue")</f>
        <v> 1 green, 4 blue</v>
      </c>
      <c r="E53" s="2" t="str">
        <f>IFERROR(__xludf.DUMMYFUNCTION("""COMPUTED_VALUE""")," 12 green, 19 blue")</f>
        <v> 12 green, 19 blue</v>
      </c>
      <c r="F53" s="2" t="str">
        <f>IFERROR(__xludf.DUMMYFUNCTION("""COMPUTED_VALUE""")," 11 blue, 1 green")</f>
        <v> 11 blue, 1 green</v>
      </c>
      <c r="G53" s="2" t="str">
        <f>IFERROR(__xludf.DUMMYFUNCTION("""COMPUTED_VALUE""")," 4 green, 20 blue")</f>
        <v> 4 green, 20 blue</v>
      </c>
      <c r="H53" s="2" t="str">
        <f>IFERROR(__xludf.DUMMYFUNCTION("""COMPUTED_VALUE""")," 7 blue, 9 green, 1 red")</f>
        <v> 7 blue, 9 green, 1 red</v>
      </c>
      <c r="J53" s="2" t="str">
        <f>IFERROR(__xludf.DUMMYFUNCTION("REGEXEXTRACT(INDIRECT(ADDRESS(FLOOR((ROW()-1)/3+1),(COLUMN()-7))),""\d+\s""&amp;INDIRECT(""I""&amp;MOD(ROW(), 3)+1))"),"2 green")</f>
        <v>2 green</v>
      </c>
      <c r="K53" s="2" t="str">
        <f>IFERROR(__xludf.DUMMYFUNCTION("REGEXEXTRACT(INDIRECT(ADDRESS(FLOOR((ROW()-1)/3+1),(COLUMN()-7))),""\d+\s""&amp;INDIRECT(""I""&amp;MOD(ROW(), 3)+1))"),"2 green")</f>
        <v>2 green</v>
      </c>
      <c r="L53" s="2" t="str">
        <f>IFERROR(__xludf.DUMMYFUNCTION("REGEXEXTRACT(INDIRECT(ADDRESS(FLOOR((ROW()-1)/3+1),(COLUMN()-7))),""\d+\s""&amp;INDIRECT(""I""&amp;MOD(ROW(), 3)+1))"),"#N/A")</f>
        <v>#N/A</v>
      </c>
      <c r="M53" s="2" t="str">
        <f>IFERROR(__xludf.DUMMYFUNCTION("REGEXEXTRACT(INDIRECT(ADDRESS(FLOOR((ROW()-1)/3+1),(COLUMN()-7))),""\d+\s""&amp;INDIRECT(""I""&amp;MOD(ROW(), 3)+1))"),"#N/A")</f>
        <v>#N/A</v>
      </c>
      <c r="N53" s="2" t="str">
        <f>IFERROR(__xludf.DUMMYFUNCTION("REGEXEXTRACT(INDIRECT(ADDRESS(FLOOR((ROW()-1)/3+1),(COLUMN()-7))),""\d+\s""&amp;INDIRECT(""I""&amp;MOD(ROW(), 3)+1))"),"#N/A")</f>
        <v>#N/A</v>
      </c>
      <c r="O53" s="2" t="str">
        <f>IFERROR(__xludf.DUMMYFUNCTION("REGEXEXTRACT(INDIRECT(ADDRESS(FLOOR((ROW()-1)/3+1),(COLUMN()-7))),""\d+\s""&amp;INDIRECT(""I""&amp;MOD(ROW(), 3)+1))"),"#N/A")</f>
        <v>#N/A</v>
      </c>
      <c r="P53" s="2">
        <f>IFERROR(__xludf.DUMMYFUNCTION("IFERROR(VALUE(REGEXEXTRACT(J53, ""\d+"")),0)"),2.0)</f>
        <v>2</v>
      </c>
      <c r="Q53" s="2">
        <f>IFERROR(__xludf.DUMMYFUNCTION("IFERROR(VALUE(REGEXEXTRACT(K53, ""\d+"")),0)"),2.0)</f>
        <v>2</v>
      </c>
      <c r="R53" s="2">
        <f>IFERROR(__xludf.DUMMYFUNCTION("IFERROR(VALUE(REGEXEXTRACT(L53, ""\d+"")),0)"),0.0)</f>
        <v>0</v>
      </c>
      <c r="S53" s="2">
        <f>IFERROR(__xludf.DUMMYFUNCTION("IFERROR(VALUE(REGEXEXTRACT(M53, ""\d+"")),0)"),0.0)</f>
        <v>0</v>
      </c>
      <c r="T53" s="2">
        <f>IFERROR(__xludf.DUMMYFUNCTION("IFERROR(VALUE(REGEXEXTRACT(N53, ""\d+"")),0)"),0.0)</f>
        <v>0</v>
      </c>
      <c r="U53" s="2">
        <f>IFERROR(__xludf.DUMMYFUNCTION("IFERROR(VALUE(REGEXEXTRACT(O53, ""\d+"")),0)"),0.0)</f>
        <v>0</v>
      </c>
      <c r="V53" s="2">
        <f t="shared" si="1"/>
        <v>2</v>
      </c>
      <c r="W53" s="2">
        <f>IFERROR(__xludf.DUMMYFUNCTION("VALUE(IF(V53 &lt;= INDIRECT(""AA""&amp;MOD(ROW(), 3) + 1), REGEXEXTRACT(INDIRECT(""B""&amp;FLOOR((ROW()-1)/3)+1), ""\d+""), 0))"),18.0)</f>
        <v>18</v>
      </c>
      <c r="X53" s="2">
        <f t="shared" si="2"/>
        <v>0</v>
      </c>
      <c r="AC53" s="2">
        <f t="shared" si="3"/>
        <v>480</v>
      </c>
    </row>
    <row r="54">
      <c r="A54" s="1" t="s">
        <v>56</v>
      </c>
      <c r="B54" s="2" t="str">
        <f>IFERROR(__xludf.DUMMYFUNCTION("SPLIT(A54, "";:"")"),"Game 54")</f>
        <v>Game 54</v>
      </c>
      <c r="C54" s="2" t="str">
        <f>IFERROR(__xludf.DUMMYFUNCTION("""COMPUTED_VALUE""")," 2 blue, 2 green, 2 red")</f>
        <v> 2 blue, 2 green, 2 red</v>
      </c>
      <c r="D54" s="2" t="str">
        <f>IFERROR(__xludf.DUMMYFUNCTION("""COMPUTED_VALUE""")," 13 red, 1 green, 6 blue")</f>
        <v> 13 red, 1 green, 6 blue</v>
      </c>
      <c r="E54" s="2" t="str">
        <f>IFERROR(__xludf.DUMMYFUNCTION("""COMPUTED_VALUE""")," 9 blue, 1 green, 18 red")</f>
        <v> 9 blue, 1 green, 18 red</v>
      </c>
      <c r="F54" s="2" t="str">
        <f>IFERROR(__xludf.DUMMYFUNCTION("""COMPUTED_VALUE""")," 11 red, 16 blue")</f>
        <v> 11 red, 16 blue</v>
      </c>
      <c r="G54" s="2" t="str">
        <f>IFERROR(__xludf.DUMMYFUNCTION("""COMPUTED_VALUE""")," 15 red, 3 green, 13 blue")</f>
        <v> 15 red, 3 green, 13 blue</v>
      </c>
      <c r="J54" s="2" t="str">
        <f>IFERROR(__xludf.DUMMYFUNCTION("REGEXEXTRACT(INDIRECT(ADDRESS(FLOOR((ROW()-1)/3+1),(COLUMN()-7))),""\d+\s""&amp;INDIRECT(""I""&amp;MOD(ROW(), 3)+1))"),"7 blue")</f>
        <v>7 blue</v>
      </c>
      <c r="K54" s="2" t="str">
        <f>IFERROR(__xludf.DUMMYFUNCTION("REGEXEXTRACT(INDIRECT(ADDRESS(FLOOR((ROW()-1)/3+1),(COLUMN()-7))),""\d+\s""&amp;INDIRECT(""I""&amp;MOD(ROW(), 3)+1))"),"1 blue")</f>
        <v>1 blue</v>
      </c>
      <c r="L54" s="2" t="str">
        <f>IFERROR(__xludf.DUMMYFUNCTION("REGEXEXTRACT(INDIRECT(ADDRESS(FLOOR((ROW()-1)/3+1),(COLUMN()-7))),""\d+\s""&amp;INDIRECT(""I""&amp;MOD(ROW(), 3)+1))"),"17 blue")</f>
        <v>17 blue</v>
      </c>
      <c r="M54" s="2" t="str">
        <f>IFERROR(__xludf.DUMMYFUNCTION("REGEXEXTRACT(INDIRECT(ADDRESS(FLOOR((ROW()-1)/3+1),(COLUMN()-7))),""\d+\s""&amp;INDIRECT(""I""&amp;MOD(ROW(), 3)+1))"),"#N/A")</f>
        <v>#N/A</v>
      </c>
      <c r="N54" s="2" t="str">
        <f>IFERROR(__xludf.DUMMYFUNCTION("REGEXEXTRACT(INDIRECT(ADDRESS(FLOOR((ROW()-1)/3+1),(COLUMN()-7))),""\d+\s""&amp;INDIRECT(""I""&amp;MOD(ROW(), 3)+1))"),"#N/A")</f>
        <v>#N/A</v>
      </c>
      <c r="O54" s="2" t="str">
        <f>IFERROR(__xludf.DUMMYFUNCTION("REGEXEXTRACT(INDIRECT(ADDRESS(FLOOR((ROW()-1)/3+1),(COLUMN()-7))),""\d+\s""&amp;INDIRECT(""I""&amp;MOD(ROW(), 3)+1))"),"#N/A")</f>
        <v>#N/A</v>
      </c>
      <c r="P54" s="2">
        <f>IFERROR(__xludf.DUMMYFUNCTION("IFERROR(VALUE(REGEXEXTRACT(J54, ""\d+"")),0)"),7.0)</f>
        <v>7</v>
      </c>
      <c r="Q54" s="2">
        <f>IFERROR(__xludf.DUMMYFUNCTION("IFERROR(VALUE(REGEXEXTRACT(K54, ""\d+"")),0)"),1.0)</f>
        <v>1</v>
      </c>
      <c r="R54" s="2">
        <f>IFERROR(__xludf.DUMMYFUNCTION("IFERROR(VALUE(REGEXEXTRACT(L54, ""\d+"")),0)"),17.0)</f>
        <v>17</v>
      </c>
      <c r="S54" s="2">
        <f>IFERROR(__xludf.DUMMYFUNCTION("IFERROR(VALUE(REGEXEXTRACT(M54, ""\d+"")),0)"),0.0)</f>
        <v>0</v>
      </c>
      <c r="T54" s="2">
        <f>IFERROR(__xludf.DUMMYFUNCTION("IFERROR(VALUE(REGEXEXTRACT(N54, ""\d+"")),0)"),0.0)</f>
        <v>0</v>
      </c>
      <c r="U54" s="2">
        <f>IFERROR(__xludf.DUMMYFUNCTION("IFERROR(VALUE(REGEXEXTRACT(O54, ""\d+"")),0)"),0.0)</f>
        <v>0</v>
      </c>
      <c r="V54" s="2">
        <f t="shared" si="1"/>
        <v>17</v>
      </c>
      <c r="W54" s="2">
        <f>IFERROR(__xludf.DUMMYFUNCTION("VALUE(IF(V54 &lt;= INDIRECT(""AA""&amp;MOD(ROW(), 3) + 1), REGEXEXTRACT(INDIRECT(""B""&amp;FLOOR((ROW()-1)/3)+1), ""\d+""), 0))"),0.0)</f>
        <v>0</v>
      </c>
      <c r="X54" s="2">
        <f t="shared" si="2"/>
        <v>0</v>
      </c>
      <c r="AC54" s="2">
        <f t="shared" si="3"/>
        <v>864</v>
      </c>
    </row>
    <row r="55">
      <c r="A55" s="1" t="s">
        <v>57</v>
      </c>
      <c r="B55" s="2" t="str">
        <f>IFERROR(__xludf.DUMMYFUNCTION("SPLIT(A55, "";:"")"),"Game 55")</f>
        <v>Game 55</v>
      </c>
      <c r="C55" s="2" t="str">
        <f>IFERROR(__xludf.DUMMYFUNCTION("""COMPUTED_VALUE""")," 5 green, 5 blue, 9 red")</f>
        <v> 5 green, 5 blue, 9 red</v>
      </c>
      <c r="D55" s="2" t="str">
        <f>IFERROR(__xludf.DUMMYFUNCTION("""COMPUTED_VALUE""")," 8 red, 11 blue, 7 green")</f>
        <v> 8 red, 11 blue, 7 green</v>
      </c>
      <c r="E55" s="2" t="str">
        <f>IFERROR(__xludf.DUMMYFUNCTION("""COMPUTED_VALUE""")," 6 green, 2 red, 10 blue")</f>
        <v> 6 green, 2 red, 10 blue</v>
      </c>
      <c r="F55" s="2" t="str">
        <f>IFERROR(__xludf.DUMMYFUNCTION("""COMPUTED_VALUE""")," 6 red, 6 blue, 9 green")</f>
        <v> 6 red, 6 blue, 9 green</v>
      </c>
      <c r="G55" s="2" t="str">
        <f>IFERROR(__xludf.DUMMYFUNCTION("""COMPUTED_VALUE""")," 11 green, 14 blue, 4 red")</f>
        <v> 11 green, 14 blue, 4 red</v>
      </c>
      <c r="J55" s="2" t="str">
        <f>IFERROR(__xludf.DUMMYFUNCTION("REGEXEXTRACT(INDIRECT(ADDRESS(FLOOR((ROW()-1)/3+1),(COLUMN()-7))),""\d+\s""&amp;INDIRECT(""I""&amp;MOD(ROW(), 3)+1))"),"3 red")</f>
        <v>3 red</v>
      </c>
      <c r="K55" s="2" t="str">
        <f>IFERROR(__xludf.DUMMYFUNCTION("REGEXEXTRACT(INDIRECT(ADDRESS(FLOOR((ROW()-1)/3+1),(COLUMN()-7))),""\d+\s""&amp;INDIRECT(""I""&amp;MOD(ROW(), 3)+1))"),"8 red")</f>
        <v>8 red</v>
      </c>
      <c r="L55" s="2" t="str">
        <f>IFERROR(__xludf.DUMMYFUNCTION("REGEXEXTRACT(INDIRECT(ADDRESS(FLOOR((ROW()-1)/3+1),(COLUMN()-7))),""\d+\s""&amp;INDIRECT(""I""&amp;MOD(ROW(), 3)+1))"),"11 red")</f>
        <v>11 red</v>
      </c>
      <c r="M55" s="2" t="str">
        <f>IFERROR(__xludf.DUMMYFUNCTION("REGEXEXTRACT(INDIRECT(ADDRESS(FLOOR((ROW()-1)/3+1),(COLUMN()-7))),""\d+\s""&amp;INDIRECT(""I""&amp;MOD(ROW(), 3)+1))"),"3 red")</f>
        <v>3 red</v>
      </c>
      <c r="N55" s="2" t="str">
        <f>IFERROR(__xludf.DUMMYFUNCTION("REGEXEXTRACT(INDIRECT(ADDRESS(FLOOR((ROW()-1)/3+1),(COLUMN()-7))),""\d+\s""&amp;INDIRECT(""I""&amp;MOD(ROW(), 3)+1))"),"#N/A")</f>
        <v>#N/A</v>
      </c>
      <c r="O55" s="2" t="str">
        <f>IFERROR(__xludf.DUMMYFUNCTION("REGEXEXTRACT(INDIRECT(ADDRESS(FLOOR((ROW()-1)/3+1),(COLUMN()-7))),""\d+\s""&amp;INDIRECT(""I""&amp;MOD(ROW(), 3)+1))"),"#N/A")</f>
        <v>#N/A</v>
      </c>
      <c r="P55" s="2">
        <f>IFERROR(__xludf.DUMMYFUNCTION("IFERROR(VALUE(REGEXEXTRACT(J55, ""\d+"")),0)"),3.0)</f>
        <v>3</v>
      </c>
      <c r="Q55" s="2">
        <f>IFERROR(__xludf.DUMMYFUNCTION("IFERROR(VALUE(REGEXEXTRACT(K55, ""\d+"")),0)"),8.0)</f>
        <v>8</v>
      </c>
      <c r="R55" s="2">
        <f>IFERROR(__xludf.DUMMYFUNCTION("IFERROR(VALUE(REGEXEXTRACT(L55, ""\d+"")),0)"),11.0)</f>
        <v>11</v>
      </c>
      <c r="S55" s="2">
        <f>IFERROR(__xludf.DUMMYFUNCTION("IFERROR(VALUE(REGEXEXTRACT(M55, ""\d+"")),0)"),3.0)</f>
        <v>3</v>
      </c>
      <c r="T55" s="2">
        <f>IFERROR(__xludf.DUMMYFUNCTION("IFERROR(VALUE(REGEXEXTRACT(N55, ""\d+"")),0)"),0.0)</f>
        <v>0</v>
      </c>
      <c r="U55" s="2">
        <f>IFERROR(__xludf.DUMMYFUNCTION("IFERROR(VALUE(REGEXEXTRACT(O55, ""\d+"")),0)"),0.0)</f>
        <v>0</v>
      </c>
      <c r="V55" s="2">
        <f t="shared" si="1"/>
        <v>11</v>
      </c>
      <c r="W55" s="2">
        <f>IFERROR(__xludf.DUMMYFUNCTION("VALUE(IF(V55 &lt;= INDIRECT(""AA""&amp;MOD(ROW(), 3) + 1), REGEXEXTRACT(INDIRECT(""B""&amp;FLOOR((ROW()-1)/3)+1), ""\d+""), 0))"),19.0)</f>
        <v>19</v>
      </c>
      <c r="X55" s="2">
        <f t="shared" si="2"/>
        <v>0</v>
      </c>
      <c r="AC55" s="2">
        <f t="shared" si="3"/>
        <v>1386</v>
      </c>
    </row>
    <row r="56">
      <c r="A56" s="1" t="s">
        <v>58</v>
      </c>
      <c r="B56" s="2" t="str">
        <f>IFERROR(__xludf.DUMMYFUNCTION("SPLIT(A56, "";:"")"),"Game 56")</f>
        <v>Game 56</v>
      </c>
      <c r="C56" s="2" t="str">
        <f>IFERROR(__xludf.DUMMYFUNCTION("""COMPUTED_VALUE""")," 8 blue, 14 green")</f>
        <v> 8 blue, 14 green</v>
      </c>
      <c r="D56" s="2" t="str">
        <f>IFERROR(__xludf.DUMMYFUNCTION("""COMPUTED_VALUE""")," 3 red, 8 green, 3 blue")</f>
        <v> 3 red, 8 green, 3 blue</v>
      </c>
      <c r="E56" s="2" t="str">
        <f>IFERROR(__xludf.DUMMYFUNCTION("""COMPUTED_VALUE""")," 14 green, 1 red, 13 blue")</f>
        <v> 14 green, 1 red, 13 blue</v>
      </c>
      <c r="F56" s="2" t="str">
        <f>IFERROR(__xludf.DUMMYFUNCTION("""COMPUTED_VALUE""")," 8 green, 3 red")</f>
        <v> 8 green, 3 red</v>
      </c>
      <c r="G56" s="2" t="str">
        <f>IFERROR(__xludf.DUMMYFUNCTION("""COMPUTED_VALUE""")," 8 blue, 11 green, 1 red")</f>
        <v> 8 blue, 11 green, 1 red</v>
      </c>
      <c r="H56" s="2" t="str">
        <f>IFERROR(__xludf.DUMMYFUNCTION("""COMPUTED_VALUE""")," 8 blue, 10 green, 2 red")</f>
        <v> 8 blue, 10 green, 2 red</v>
      </c>
      <c r="J56" s="2" t="str">
        <f>IFERROR(__xludf.DUMMYFUNCTION("REGEXEXTRACT(INDIRECT(ADDRESS(FLOOR((ROW()-1)/3+1),(COLUMN()-7))),""\d+\s""&amp;INDIRECT(""I""&amp;MOD(ROW(), 3)+1))"),"9 green")</f>
        <v>9 green</v>
      </c>
      <c r="K56" s="2" t="str">
        <f>IFERROR(__xludf.DUMMYFUNCTION("REGEXEXTRACT(INDIRECT(ADDRESS(FLOOR((ROW()-1)/3+1),(COLUMN()-7))),""\d+\s""&amp;INDIRECT(""I""&amp;MOD(ROW(), 3)+1))"),"2 green")</f>
        <v>2 green</v>
      </c>
      <c r="L56" s="2" t="str">
        <f>IFERROR(__xludf.DUMMYFUNCTION("REGEXEXTRACT(INDIRECT(ADDRESS(FLOOR((ROW()-1)/3+1),(COLUMN()-7))),""\d+\s""&amp;INDIRECT(""I""&amp;MOD(ROW(), 3)+1))"),"15 green")</f>
        <v>15 green</v>
      </c>
      <c r="M56" s="2" t="str">
        <f>IFERROR(__xludf.DUMMYFUNCTION("REGEXEXTRACT(INDIRECT(ADDRESS(FLOOR((ROW()-1)/3+1),(COLUMN()-7))),""\d+\s""&amp;INDIRECT(""I""&amp;MOD(ROW(), 3)+1))"),"18 green")</f>
        <v>18 green</v>
      </c>
      <c r="N56" s="2" t="str">
        <f>IFERROR(__xludf.DUMMYFUNCTION("REGEXEXTRACT(INDIRECT(ADDRESS(FLOOR((ROW()-1)/3+1),(COLUMN()-7))),""\d+\s""&amp;INDIRECT(""I""&amp;MOD(ROW(), 3)+1))"),"#N/A")</f>
        <v>#N/A</v>
      </c>
      <c r="O56" s="2" t="str">
        <f>IFERROR(__xludf.DUMMYFUNCTION("REGEXEXTRACT(INDIRECT(ADDRESS(FLOOR((ROW()-1)/3+1),(COLUMN()-7))),""\d+\s""&amp;INDIRECT(""I""&amp;MOD(ROW(), 3)+1))"),"#N/A")</f>
        <v>#N/A</v>
      </c>
      <c r="P56" s="2">
        <f>IFERROR(__xludf.DUMMYFUNCTION("IFERROR(VALUE(REGEXEXTRACT(J56, ""\d+"")),0)"),9.0)</f>
        <v>9</v>
      </c>
      <c r="Q56" s="2">
        <f>IFERROR(__xludf.DUMMYFUNCTION("IFERROR(VALUE(REGEXEXTRACT(K56, ""\d+"")),0)"),2.0)</f>
        <v>2</v>
      </c>
      <c r="R56" s="2">
        <f>IFERROR(__xludf.DUMMYFUNCTION("IFERROR(VALUE(REGEXEXTRACT(L56, ""\d+"")),0)"),15.0)</f>
        <v>15</v>
      </c>
      <c r="S56" s="2">
        <f>IFERROR(__xludf.DUMMYFUNCTION("IFERROR(VALUE(REGEXEXTRACT(M56, ""\d+"")),0)"),18.0)</f>
        <v>18</v>
      </c>
      <c r="T56" s="2">
        <f>IFERROR(__xludf.DUMMYFUNCTION("IFERROR(VALUE(REGEXEXTRACT(N56, ""\d+"")),0)"),0.0)</f>
        <v>0</v>
      </c>
      <c r="U56" s="2">
        <f>IFERROR(__xludf.DUMMYFUNCTION("IFERROR(VALUE(REGEXEXTRACT(O56, ""\d+"")),0)"),0.0)</f>
        <v>0</v>
      </c>
      <c r="V56" s="2">
        <f t="shared" si="1"/>
        <v>18</v>
      </c>
      <c r="W56" s="2">
        <f>IFERROR(__xludf.DUMMYFUNCTION("VALUE(IF(V56 &lt;= INDIRECT(""AA""&amp;MOD(ROW(), 3) + 1), REGEXEXTRACT(INDIRECT(""B""&amp;FLOOR((ROW()-1)/3)+1), ""\d+""), 0))"),0.0)</f>
        <v>0</v>
      </c>
      <c r="X56" s="2">
        <f t="shared" si="2"/>
        <v>0</v>
      </c>
      <c r="AC56" s="2">
        <f t="shared" si="3"/>
        <v>546</v>
      </c>
    </row>
    <row r="57">
      <c r="A57" s="1" t="s">
        <v>59</v>
      </c>
      <c r="B57" s="2" t="str">
        <f>IFERROR(__xludf.DUMMYFUNCTION("SPLIT(A57, "";:"")"),"Game 57")</f>
        <v>Game 57</v>
      </c>
      <c r="C57" s="2" t="str">
        <f>IFERROR(__xludf.DUMMYFUNCTION("""COMPUTED_VALUE""")," 7 blue, 7 red")</f>
        <v> 7 blue, 7 red</v>
      </c>
      <c r="D57" s="2" t="str">
        <f>IFERROR(__xludf.DUMMYFUNCTION("""COMPUTED_VALUE""")," 11 green, 5 blue, 2 red")</f>
        <v> 11 green, 5 blue, 2 red</v>
      </c>
      <c r="E57" s="2" t="str">
        <f>IFERROR(__xludf.DUMMYFUNCTION("""COMPUTED_VALUE""")," 14 green, 8 blue")</f>
        <v> 14 green, 8 blue</v>
      </c>
      <c r="F57" s="2" t="str">
        <f>IFERROR(__xludf.DUMMYFUNCTION("""COMPUTED_VALUE""")," 5 blue, 2 red, 17 green")</f>
        <v> 5 blue, 2 red, 17 green</v>
      </c>
      <c r="G57" s="2" t="str">
        <f>IFERROR(__xludf.DUMMYFUNCTION("""COMPUTED_VALUE""")," 12 green, 3 red")</f>
        <v> 12 green, 3 red</v>
      </c>
      <c r="H57" s="2" t="str">
        <f>IFERROR(__xludf.DUMMYFUNCTION("""COMPUTED_VALUE""")," 7 red, 7 blue, 9 green")</f>
        <v> 7 red, 7 blue, 9 green</v>
      </c>
      <c r="J57" s="2" t="str">
        <f>IFERROR(__xludf.DUMMYFUNCTION("REGEXEXTRACT(INDIRECT(ADDRESS(FLOOR((ROW()-1)/3+1),(COLUMN()-7))),""\d+\s""&amp;INDIRECT(""I""&amp;MOD(ROW(), 3)+1))"),"#N/A")</f>
        <v>#N/A</v>
      </c>
      <c r="K57" s="2" t="str">
        <f>IFERROR(__xludf.DUMMYFUNCTION("REGEXEXTRACT(INDIRECT(ADDRESS(FLOOR((ROW()-1)/3+1),(COLUMN()-7))),""\d+\s""&amp;INDIRECT(""I""&amp;MOD(ROW(), 3)+1))"),"2 blue")</f>
        <v>2 blue</v>
      </c>
      <c r="L57" s="2" t="str">
        <f>IFERROR(__xludf.DUMMYFUNCTION("REGEXEXTRACT(INDIRECT(ADDRESS(FLOOR((ROW()-1)/3+1),(COLUMN()-7))),""\d+\s""&amp;INDIRECT(""I""&amp;MOD(ROW(), 3)+1))"),"3 blue")</f>
        <v>3 blue</v>
      </c>
      <c r="M57" s="2" t="str">
        <f>IFERROR(__xludf.DUMMYFUNCTION("REGEXEXTRACT(INDIRECT(ADDRESS(FLOOR((ROW()-1)/3+1),(COLUMN()-7))),""\d+\s""&amp;INDIRECT(""I""&amp;MOD(ROW(), 3)+1))"),"1 blue")</f>
        <v>1 blue</v>
      </c>
      <c r="N57" s="2" t="str">
        <f>IFERROR(__xludf.DUMMYFUNCTION("REGEXEXTRACT(INDIRECT(ADDRESS(FLOOR((ROW()-1)/3+1),(COLUMN()-7))),""\d+\s""&amp;INDIRECT(""I""&amp;MOD(ROW(), 3)+1))"),"#N/A")</f>
        <v>#N/A</v>
      </c>
      <c r="O57" s="2" t="str">
        <f>IFERROR(__xludf.DUMMYFUNCTION("REGEXEXTRACT(INDIRECT(ADDRESS(FLOOR((ROW()-1)/3+1),(COLUMN()-7))),""\d+\s""&amp;INDIRECT(""I""&amp;MOD(ROW(), 3)+1))"),"#N/A")</f>
        <v>#N/A</v>
      </c>
      <c r="P57" s="2">
        <f>IFERROR(__xludf.DUMMYFUNCTION("IFERROR(VALUE(REGEXEXTRACT(J57, ""\d+"")),0)"),0.0)</f>
        <v>0</v>
      </c>
      <c r="Q57" s="2">
        <f>IFERROR(__xludf.DUMMYFUNCTION("IFERROR(VALUE(REGEXEXTRACT(K57, ""\d+"")),0)"),2.0)</f>
        <v>2</v>
      </c>
      <c r="R57" s="2">
        <f>IFERROR(__xludf.DUMMYFUNCTION("IFERROR(VALUE(REGEXEXTRACT(L57, ""\d+"")),0)"),3.0)</f>
        <v>3</v>
      </c>
      <c r="S57" s="2">
        <f>IFERROR(__xludf.DUMMYFUNCTION("IFERROR(VALUE(REGEXEXTRACT(M57, ""\d+"")),0)"),1.0)</f>
        <v>1</v>
      </c>
      <c r="T57" s="2">
        <f>IFERROR(__xludf.DUMMYFUNCTION("IFERROR(VALUE(REGEXEXTRACT(N57, ""\d+"")),0)"),0.0)</f>
        <v>0</v>
      </c>
      <c r="U57" s="2">
        <f>IFERROR(__xludf.DUMMYFUNCTION("IFERROR(VALUE(REGEXEXTRACT(O57, ""\d+"")),0)"),0.0)</f>
        <v>0</v>
      </c>
      <c r="V57" s="2">
        <f t="shared" si="1"/>
        <v>3</v>
      </c>
      <c r="W57" s="2">
        <f>IFERROR(__xludf.DUMMYFUNCTION("VALUE(IF(V57 &lt;= INDIRECT(""AA""&amp;MOD(ROW(), 3) + 1), REGEXEXTRACT(INDIRECT(""B""&amp;FLOOR((ROW()-1)/3)+1), ""\d+""), 0))"),19.0)</f>
        <v>19</v>
      </c>
      <c r="X57" s="2">
        <f t="shared" si="2"/>
        <v>0</v>
      </c>
      <c r="AC57" s="2">
        <f t="shared" si="3"/>
        <v>952</v>
      </c>
    </row>
    <row r="58">
      <c r="A58" s="1" t="s">
        <v>60</v>
      </c>
      <c r="B58" s="2" t="str">
        <f>IFERROR(__xludf.DUMMYFUNCTION("SPLIT(A58, "";:"")"),"Game 58")</f>
        <v>Game 58</v>
      </c>
      <c r="C58" s="2" t="str">
        <f>IFERROR(__xludf.DUMMYFUNCTION("""COMPUTED_VALUE""")," 3 blue, 4 red, 1 green")</f>
        <v> 3 blue, 4 red, 1 green</v>
      </c>
      <c r="D58" s="2" t="str">
        <f>IFERROR(__xludf.DUMMYFUNCTION("""COMPUTED_VALUE""")," 2 green, 3 red")</f>
        <v> 2 green, 3 red</v>
      </c>
      <c r="E58" s="2" t="str">
        <f>IFERROR(__xludf.DUMMYFUNCTION("""COMPUTED_VALUE""")," 1 red, 2 green, 4 blue")</f>
        <v> 1 red, 2 green, 4 blue</v>
      </c>
      <c r="F58" s="2" t="str">
        <f>IFERROR(__xludf.DUMMYFUNCTION("""COMPUTED_VALUE""")," 4 green, 4 red, 2 blue")</f>
        <v> 4 green, 4 red, 2 blue</v>
      </c>
      <c r="J58" s="2" t="str">
        <f>IFERROR(__xludf.DUMMYFUNCTION("REGEXEXTRACT(INDIRECT(ADDRESS(FLOOR((ROW()-1)/3+1),(COLUMN()-7))),""\d+\s""&amp;INDIRECT(""I""&amp;MOD(ROW(), 3)+1))"),"5 red")</f>
        <v>5 red</v>
      </c>
      <c r="K58" s="2" t="str">
        <f>IFERROR(__xludf.DUMMYFUNCTION("REGEXEXTRACT(INDIRECT(ADDRESS(FLOOR((ROW()-1)/3+1),(COLUMN()-7))),""\d+\s""&amp;INDIRECT(""I""&amp;MOD(ROW(), 3)+1))"),"4 red")</f>
        <v>4 red</v>
      </c>
      <c r="L58" s="2" t="str">
        <f>IFERROR(__xludf.DUMMYFUNCTION("REGEXEXTRACT(INDIRECT(ADDRESS(FLOOR((ROW()-1)/3+1),(COLUMN()-7))),""\d+\s""&amp;INDIRECT(""I""&amp;MOD(ROW(), 3)+1))"),"10 red")</f>
        <v>10 red</v>
      </c>
      <c r="M58" s="2" t="str">
        <f>IFERROR(__xludf.DUMMYFUNCTION("REGEXEXTRACT(INDIRECT(ADDRESS(FLOOR((ROW()-1)/3+1),(COLUMN()-7))),""\d+\s""&amp;INDIRECT(""I""&amp;MOD(ROW(), 3)+1))"),"5 red")</f>
        <v>5 red</v>
      </c>
      <c r="N58" s="2" t="str">
        <f>IFERROR(__xludf.DUMMYFUNCTION("REGEXEXTRACT(INDIRECT(ADDRESS(FLOOR((ROW()-1)/3+1),(COLUMN()-7))),""\d+\s""&amp;INDIRECT(""I""&amp;MOD(ROW(), 3)+1))"),"#N/A")</f>
        <v>#N/A</v>
      </c>
      <c r="O58" s="2" t="str">
        <f>IFERROR(__xludf.DUMMYFUNCTION("REGEXEXTRACT(INDIRECT(ADDRESS(FLOOR((ROW()-1)/3+1),(COLUMN()-7))),""\d+\s""&amp;INDIRECT(""I""&amp;MOD(ROW(), 3)+1))"),"#N/A")</f>
        <v>#N/A</v>
      </c>
      <c r="P58" s="2">
        <f>IFERROR(__xludf.DUMMYFUNCTION("IFERROR(VALUE(REGEXEXTRACT(J58, ""\d+"")),0)"),5.0)</f>
        <v>5</v>
      </c>
      <c r="Q58" s="2">
        <f>IFERROR(__xludf.DUMMYFUNCTION("IFERROR(VALUE(REGEXEXTRACT(K58, ""\d+"")),0)"),4.0)</f>
        <v>4</v>
      </c>
      <c r="R58" s="2">
        <f>IFERROR(__xludf.DUMMYFUNCTION("IFERROR(VALUE(REGEXEXTRACT(L58, ""\d+"")),0)"),10.0)</f>
        <v>10</v>
      </c>
      <c r="S58" s="2">
        <f>IFERROR(__xludf.DUMMYFUNCTION("IFERROR(VALUE(REGEXEXTRACT(M58, ""\d+"")),0)"),5.0)</f>
        <v>5</v>
      </c>
      <c r="T58" s="2">
        <f>IFERROR(__xludf.DUMMYFUNCTION("IFERROR(VALUE(REGEXEXTRACT(N58, ""\d+"")),0)"),0.0)</f>
        <v>0</v>
      </c>
      <c r="U58" s="2">
        <f>IFERROR(__xludf.DUMMYFUNCTION("IFERROR(VALUE(REGEXEXTRACT(O58, ""\d+"")),0)"),0.0)</f>
        <v>0</v>
      </c>
      <c r="V58" s="2">
        <f t="shared" si="1"/>
        <v>10</v>
      </c>
      <c r="W58" s="2">
        <f>IFERROR(__xludf.DUMMYFUNCTION("VALUE(IF(V58 &lt;= INDIRECT(""AA""&amp;MOD(ROW(), 3) + 1), REGEXEXTRACT(INDIRECT(""B""&amp;FLOOR((ROW()-1)/3)+1), ""\d+""), 0))"),20.0)</f>
        <v>20</v>
      </c>
      <c r="X58" s="2">
        <f t="shared" si="2"/>
        <v>0</v>
      </c>
      <c r="AC58" s="2">
        <f t="shared" si="3"/>
        <v>64</v>
      </c>
    </row>
    <row r="59">
      <c r="A59" s="1" t="s">
        <v>61</v>
      </c>
      <c r="B59" s="2" t="str">
        <f>IFERROR(__xludf.DUMMYFUNCTION("SPLIT(A59, "";:"")"),"Game 59")</f>
        <v>Game 59</v>
      </c>
      <c r="C59" s="2" t="str">
        <f>IFERROR(__xludf.DUMMYFUNCTION("""COMPUTED_VALUE""")," 6 red, 4 blue, 5 green")</f>
        <v> 6 red, 4 blue, 5 green</v>
      </c>
      <c r="D59" s="2" t="str">
        <f>IFERROR(__xludf.DUMMYFUNCTION("""COMPUTED_VALUE""")," 6 blue, 6 red")</f>
        <v> 6 blue, 6 red</v>
      </c>
      <c r="E59" s="2" t="str">
        <f>IFERROR(__xludf.DUMMYFUNCTION("""COMPUTED_VALUE""")," 1 red")</f>
        <v> 1 red</v>
      </c>
      <c r="F59" s="2" t="str">
        <f>IFERROR(__xludf.DUMMYFUNCTION("""COMPUTED_VALUE""")," 8 blue, 1 red")</f>
        <v> 8 blue, 1 red</v>
      </c>
      <c r="J59" s="2" t="str">
        <f>IFERROR(__xludf.DUMMYFUNCTION("REGEXEXTRACT(INDIRECT(ADDRESS(FLOOR((ROW()-1)/3+1),(COLUMN()-7))),""\d+\s""&amp;INDIRECT(""I""&amp;MOD(ROW(), 3)+1))"),"5 green")</f>
        <v>5 green</v>
      </c>
      <c r="K59" s="2" t="str">
        <f>IFERROR(__xludf.DUMMYFUNCTION("REGEXEXTRACT(INDIRECT(ADDRESS(FLOOR((ROW()-1)/3+1),(COLUMN()-7))),""\d+\s""&amp;INDIRECT(""I""&amp;MOD(ROW(), 3)+1))"),"6 green")</f>
        <v>6 green</v>
      </c>
      <c r="L59" s="2" t="str">
        <f>IFERROR(__xludf.DUMMYFUNCTION("REGEXEXTRACT(INDIRECT(ADDRESS(FLOOR((ROW()-1)/3+1),(COLUMN()-7))),""\d+\s""&amp;INDIRECT(""I""&amp;MOD(ROW(), 3)+1))"),"#N/A")</f>
        <v>#N/A</v>
      </c>
      <c r="M59" s="2" t="str">
        <f>IFERROR(__xludf.DUMMYFUNCTION("REGEXEXTRACT(INDIRECT(ADDRESS(FLOOR((ROW()-1)/3+1),(COLUMN()-7))),""\d+\s""&amp;INDIRECT(""I""&amp;MOD(ROW(), 3)+1))"),"5 green")</f>
        <v>5 green</v>
      </c>
      <c r="N59" s="2" t="str">
        <f>IFERROR(__xludf.DUMMYFUNCTION("REGEXEXTRACT(INDIRECT(ADDRESS(FLOOR((ROW()-1)/3+1),(COLUMN()-7))),""\d+\s""&amp;INDIRECT(""I""&amp;MOD(ROW(), 3)+1))"),"#N/A")</f>
        <v>#N/A</v>
      </c>
      <c r="O59" s="2" t="str">
        <f>IFERROR(__xludf.DUMMYFUNCTION("REGEXEXTRACT(INDIRECT(ADDRESS(FLOOR((ROW()-1)/3+1),(COLUMN()-7))),""\d+\s""&amp;INDIRECT(""I""&amp;MOD(ROW(), 3)+1))"),"#N/A")</f>
        <v>#N/A</v>
      </c>
      <c r="P59" s="2">
        <f>IFERROR(__xludf.DUMMYFUNCTION("IFERROR(VALUE(REGEXEXTRACT(J59, ""\d+"")),0)"),5.0)</f>
        <v>5</v>
      </c>
      <c r="Q59" s="2">
        <f>IFERROR(__xludf.DUMMYFUNCTION("IFERROR(VALUE(REGEXEXTRACT(K59, ""\d+"")),0)"),6.0)</f>
        <v>6</v>
      </c>
      <c r="R59" s="2">
        <f>IFERROR(__xludf.DUMMYFUNCTION("IFERROR(VALUE(REGEXEXTRACT(L59, ""\d+"")),0)"),0.0)</f>
        <v>0</v>
      </c>
      <c r="S59" s="2">
        <f>IFERROR(__xludf.DUMMYFUNCTION("IFERROR(VALUE(REGEXEXTRACT(M59, ""\d+"")),0)"),5.0)</f>
        <v>5</v>
      </c>
      <c r="T59" s="2">
        <f>IFERROR(__xludf.DUMMYFUNCTION("IFERROR(VALUE(REGEXEXTRACT(N59, ""\d+"")),0)"),0.0)</f>
        <v>0</v>
      </c>
      <c r="U59" s="2">
        <f>IFERROR(__xludf.DUMMYFUNCTION("IFERROR(VALUE(REGEXEXTRACT(O59, ""\d+"")),0)"),0.0)</f>
        <v>0</v>
      </c>
      <c r="V59" s="2">
        <f t="shared" si="1"/>
        <v>6</v>
      </c>
      <c r="W59" s="2">
        <f>IFERROR(__xludf.DUMMYFUNCTION("VALUE(IF(V59 &lt;= INDIRECT(""AA""&amp;MOD(ROW(), 3) + 1), REGEXEXTRACT(INDIRECT(""B""&amp;FLOOR((ROW()-1)/3)+1), ""\d+""), 0))"),20.0)</f>
        <v>20</v>
      </c>
      <c r="X59" s="2">
        <f t="shared" si="2"/>
        <v>0</v>
      </c>
      <c r="AC59" s="2">
        <f t="shared" si="3"/>
        <v>240</v>
      </c>
    </row>
    <row r="60">
      <c r="A60" s="1" t="s">
        <v>62</v>
      </c>
      <c r="B60" s="2" t="str">
        <f>IFERROR(__xludf.DUMMYFUNCTION("SPLIT(A60, "";:"")"),"Game 60")</f>
        <v>Game 60</v>
      </c>
      <c r="C60" s="2" t="str">
        <f>IFERROR(__xludf.DUMMYFUNCTION("""COMPUTED_VALUE""")," 4 blue, 9 green, 11 red")</f>
        <v> 4 blue, 9 green, 11 red</v>
      </c>
      <c r="D60" s="2" t="str">
        <f>IFERROR(__xludf.DUMMYFUNCTION("""COMPUTED_VALUE""")," 12 green, 3 red, 9 blue")</f>
        <v> 12 green, 3 red, 9 blue</v>
      </c>
      <c r="E60" s="2" t="str">
        <f>IFERROR(__xludf.DUMMYFUNCTION("""COMPUTED_VALUE""")," 7 green, 1 blue")</f>
        <v> 7 green, 1 blue</v>
      </c>
      <c r="F60" s="2" t="str">
        <f>IFERROR(__xludf.DUMMYFUNCTION("""COMPUTED_VALUE""")," 14 green, 11 blue, 11 red")</f>
        <v> 14 green, 11 blue, 11 red</v>
      </c>
      <c r="J60" s="2" t="str">
        <f>IFERROR(__xludf.DUMMYFUNCTION("REGEXEXTRACT(INDIRECT(ADDRESS(FLOOR((ROW()-1)/3+1),(COLUMN()-7))),""\d+\s""&amp;INDIRECT(""I""&amp;MOD(ROW(), 3)+1))"),"16 blue")</f>
        <v>16 blue</v>
      </c>
      <c r="K60" s="2" t="str">
        <f>IFERROR(__xludf.DUMMYFUNCTION("REGEXEXTRACT(INDIRECT(ADDRESS(FLOOR((ROW()-1)/3+1),(COLUMN()-7))),""\d+\s""&amp;INDIRECT(""I""&amp;MOD(ROW(), 3)+1))"),"8 blue")</f>
        <v>8 blue</v>
      </c>
      <c r="L60" s="2" t="str">
        <f>IFERROR(__xludf.DUMMYFUNCTION("REGEXEXTRACT(INDIRECT(ADDRESS(FLOOR((ROW()-1)/3+1),(COLUMN()-7))),""\d+\s""&amp;INDIRECT(""I""&amp;MOD(ROW(), 3)+1))"),"11 blue")</f>
        <v>11 blue</v>
      </c>
      <c r="M60" s="2" t="str">
        <f>IFERROR(__xludf.DUMMYFUNCTION("REGEXEXTRACT(INDIRECT(ADDRESS(FLOOR((ROW()-1)/3+1),(COLUMN()-7))),""\d+\s""&amp;INDIRECT(""I""&amp;MOD(ROW(), 3)+1))"),"5 blue")</f>
        <v>5 blue</v>
      </c>
      <c r="N60" s="2" t="str">
        <f>IFERROR(__xludf.DUMMYFUNCTION("REGEXEXTRACT(INDIRECT(ADDRESS(FLOOR((ROW()-1)/3+1),(COLUMN()-7))),""\d+\s""&amp;INDIRECT(""I""&amp;MOD(ROW(), 3)+1))"),"#N/A")</f>
        <v>#N/A</v>
      </c>
      <c r="O60" s="2" t="str">
        <f>IFERROR(__xludf.DUMMYFUNCTION("REGEXEXTRACT(INDIRECT(ADDRESS(FLOOR((ROW()-1)/3+1),(COLUMN()-7))),""\d+\s""&amp;INDIRECT(""I""&amp;MOD(ROW(), 3)+1))"),"#N/A")</f>
        <v>#N/A</v>
      </c>
      <c r="P60" s="2">
        <f>IFERROR(__xludf.DUMMYFUNCTION("IFERROR(VALUE(REGEXEXTRACT(J60, ""\d+"")),0)"),16.0)</f>
        <v>16</v>
      </c>
      <c r="Q60" s="2">
        <f>IFERROR(__xludf.DUMMYFUNCTION("IFERROR(VALUE(REGEXEXTRACT(K60, ""\d+"")),0)"),8.0)</f>
        <v>8</v>
      </c>
      <c r="R60" s="2">
        <f>IFERROR(__xludf.DUMMYFUNCTION("IFERROR(VALUE(REGEXEXTRACT(L60, ""\d+"")),0)"),11.0)</f>
        <v>11</v>
      </c>
      <c r="S60" s="2">
        <f>IFERROR(__xludf.DUMMYFUNCTION("IFERROR(VALUE(REGEXEXTRACT(M60, ""\d+"")),0)"),5.0)</f>
        <v>5</v>
      </c>
      <c r="T60" s="2">
        <f>IFERROR(__xludf.DUMMYFUNCTION("IFERROR(VALUE(REGEXEXTRACT(N60, ""\d+"")),0)"),0.0)</f>
        <v>0</v>
      </c>
      <c r="U60" s="2">
        <f>IFERROR(__xludf.DUMMYFUNCTION("IFERROR(VALUE(REGEXEXTRACT(O60, ""\d+"")),0)"),0.0)</f>
        <v>0</v>
      </c>
      <c r="V60" s="2">
        <f t="shared" si="1"/>
        <v>16</v>
      </c>
      <c r="W60" s="2">
        <f>IFERROR(__xludf.DUMMYFUNCTION("VALUE(IF(V60 &lt;= INDIRECT(""AA""&amp;MOD(ROW(), 3) + 1), REGEXEXTRACT(INDIRECT(""B""&amp;FLOOR((ROW()-1)/3)+1), ""\d+""), 0))"),0.0)</f>
        <v>0</v>
      </c>
      <c r="X60" s="2">
        <f t="shared" si="2"/>
        <v>0</v>
      </c>
      <c r="AC60" s="2">
        <f t="shared" si="3"/>
        <v>1694</v>
      </c>
    </row>
    <row r="61">
      <c r="A61" s="1" t="s">
        <v>63</v>
      </c>
      <c r="B61" s="2" t="str">
        <f>IFERROR(__xludf.DUMMYFUNCTION("SPLIT(A61, "";:"")"),"Game 61")</f>
        <v>Game 61</v>
      </c>
      <c r="C61" s="2" t="str">
        <f>IFERROR(__xludf.DUMMYFUNCTION("""COMPUTED_VALUE""")," 12 green")</f>
        <v> 12 green</v>
      </c>
      <c r="D61" s="2" t="str">
        <f>IFERROR(__xludf.DUMMYFUNCTION("""COMPUTED_VALUE""")," 9 green, 9 red")</f>
        <v> 9 green, 9 red</v>
      </c>
      <c r="E61" s="2" t="str">
        <f>IFERROR(__xludf.DUMMYFUNCTION("""COMPUTED_VALUE""")," 12 red, 18 blue, 8 green")</f>
        <v> 12 red, 18 blue, 8 green</v>
      </c>
      <c r="F61" s="2" t="str">
        <f>IFERROR(__xludf.DUMMYFUNCTION("""COMPUTED_VALUE""")," 16 red, 10 blue, 3 green")</f>
        <v> 16 red, 10 blue, 3 green</v>
      </c>
      <c r="G61" s="2" t="str">
        <f>IFERROR(__xludf.DUMMYFUNCTION("""COMPUTED_VALUE""")," 6 green, 15 red, 3 blue")</f>
        <v> 6 green, 15 red, 3 blue</v>
      </c>
      <c r="H61" s="2" t="str">
        <f>IFERROR(__xludf.DUMMYFUNCTION("""COMPUTED_VALUE""")," 13 green")</f>
        <v> 13 green</v>
      </c>
      <c r="J61" s="2" t="str">
        <f>IFERROR(__xludf.DUMMYFUNCTION("REGEXEXTRACT(INDIRECT(ADDRESS(FLOOR((ROW()-1)/3+1),(COLUMN()-7))),""\d+\s""&amp;INDIRECT(""I""&amp;MOD(ROW(), 3)+1))"),"1 red")</f>
        <v>1 red</v>
      </c>
      <c r="K61" s="2" t="str">
        <f>IFERROR(__xludf.DUMMYFUNCTION("REGEXEXTRACT(INDIRECT(ADDRESS(FLOOR((ROW()-1)/3+1),(COLUMN()-7))),""\d+\s""&amp;INDIRECT(""I""&amp;MOD(ROW(), 3)+1))"),"6 red")</f>
        <v>6 red</v>
      </c>
      <c r="L61" s="2" t="str">
        <f>IFERROR(__xludf.DUMMYFUNCTION("REGEXEXTRACT(INDIRECT(ADDRESS(FLOOR((ROW()-1)/3+1),(COLUMN()-7))),""\d+\s""&amp;INDIRECT(""I""&amp;MOD(ROW(), 3)+1))"),"3 red")</f>
        <v>3 red</v>
      </c>
      <c r="M61" s="2" t="str">
        <f>IFERROR(__xludf.DUMMYFUNCTION("REGEXEXTRACT(INDIRECT(ADDRESS(FLOOR((ROW()-1)/3+1),(COLUMN()-7))),""\d+\s""&amp;INDIRECT(""I""&amp;MOD(ROW(), 3)+1))"),"1 red")</f>
        <v>1 red</v>
      </c>
      <c r="N61" s="2" t="str">
        <f>IFERROR(__xludf.DUMMYFUNCTION("REGEXEXTRACT(INDIRECT(ADDRESS(FLOOR((ROW()-1)/3+1),(COLUMN()-7))),""\d+\s""&amp;INDIRECT(""I""&amp;MOD(ROW(), 3)+1))"),"3 red")</f>
        <v>3 red</v>
      </c>
      <c r="O61" s="2" t="str">
        <f>IFERROR(__xludf.DUMMYFUNCTION("REGEXEXTRACT(INDIRECT(ADDRESS(FLOOR((ROW()-1)/3+1),(COLUMN()-7))),""\d+\s""&amp;INDIRECT(""I""&amp;MOD(ROW(), 3)+1))"),"#N/A")</f>
        <v>#N/A</v>
      </c>
      <c r="P61" s="2">
        <f>IFERROR(__xludf.DUMMYFUNCTION("IFERROR(VALUE(REGEXEXTRACT(J61, ""\d+"")),0)"),1.0)</f>
        <v>1</v>
      </c>
      <c r="Q61" s="2">
        <f>IFERROR(__xludf.DUMMYFUNCTION("IFERROR(VALUE(REGEXEXTRACT(K61, ""\d+"")),0)"),6.0)</f>
        <v>6</v>
      </c>
      <c r="R61" s="2">
        <f>IFERROR(__xludf.DUMMYFUNCTION("IFERROR(VALUE(REGEXEXTRACT(L61, ""\d+"")),0)"),3.0)</f>
        <v>3</v>
      </c>
      <c r="S61" s="2">
        <f>IFERROR(__xludf.DUMMYFUNCTION("IFERROR(VALUE(REGEXEXTRACT(M61, ""\d+"")),0)"),1.0)</f>
        <v>1</v>
      </c>
      <c r="T61" s="2">
        <f>IFERROR(__xludf.DUMMYFUNCTION("IFERROR(VALUE(REGEXEXTRACT(N61, ""\d+"")),0)"),3.0)</f>
        <v>3</v>
      </c>
      <c r="U61" s="2">
        <f>IFERROR(__xludf.DUMMYFUNCTION("IFERROR(VALUE(REGEXEXTRACT(O61, ""\d+"")),0)"),0.0)</f>
        <v>0</v>
      </c>
      <c r="V61" s="2">
        <f t="shared" si="1"/>
        <v>6</v>
      </c>
      <c r="W61" s="2">
        <f>IFERROR(__xludf.DUMMYFUNCTION("VALUE(IF(V61 &lt;= INDIRECT(""AA""&amp;MOD(ROW(), 3) + 1), REGEXEXTRACT(INDIRECT(""B""&amp;FLOOR((ROW()-1)/3)+1), ""\d+""), 0))"),21.0)</f>
        <v>21</v>
      </c>
      <c r="X61" s="2">
        <f t="shared" si="2"/>
        <v>0</v>
      </c>
      <c r="AC61" s="2">
        <f t="shared" si="3"/>
        <v>3744</v>
      </c>
    </row>
    <row r="62">
      <c r="A62" s="1" t="s">
        <v>64</v>
      </c>
      <c r="B62" s="2" t="str">
        <f>IFERROR(__xludf.DUMMYFUNCTION("SPLIT(A62, "";:"")"),"Game 62")</f>
        <v>Game 62</v>
      </c>
      <c r="C62" s="2" t="str">
        <f>IFERROR(__xludf.DUMMYFUNCTION("""COMPUTED_VALUE""")," 2 green, 3 red, 12 blue")</f>
        <v> 2 green, 3 red, 12 blue</v>
      </c>
      <c r="D62" s="2" t="str">
        <f>IFERROR(__xludf.DUMMYFUNCTION("""COMPUTED_VALUE""")," 12 blue, 12 green, 12 red")</f>
        <v> 12 blue, 12 green, 12 red</v>
      </c>
      <c r="E62" s="2" t="str">
        <f>IFERROR(__xludf.DUMMYFUNCTION("""COMPUTED_VALUE""")," 1 red, 12 blue, 5 green")</f>
        <v> 1 red, 12 blue, 5 green</v>
      </c>
      <c r="F62" s="2" t="str">
        <f>IFERROR(__xludf.DUMMYFUNCTION("""COMPUTED_VALUE""")," 7 red, 9 blue, 13 green")</f>
        <v> 7 red, 9 blue, 13 green</v>
      </c>
      <c r="G62" s="2" t="str">
        <f>IFERROR(__xludf.DUMMYFUNCTION("""COMPUTED_VALUE""")," 1 blue, 3 red, 10 green")</f>
        <v> 1 blue, 3 red, 10 green</v>
      </c>
      <c r="H62" s="2" t="str">
        <f>IFERROR(__xludf.DUMMYFUNCTION("""COMPUTED_VALUE""")," 2 blue, 8 red, 17 green")</f>
        <v> 2 blue, 8 red, 17 green</v>
      </c>
      <c r="J62" s="2" t="str">
        <f>IFERROR(__xludf.DUMMYFUNCTION("REGEXEXTRACT(INDIRECT(ADDRESS(FLOOR((ROW()-1)/3+1),(COLUMN()-7))),""\d+\s""&amp;INDIRECT(""I""&amp;MOD(ROW(), 3)+1))"),"14 green")</f>
        <v>14 green</v>
      </c>
      <c r="K62" s="2" t="str">
        <f>IFERROR(__xludf.DUMMYFUNCTION("REGEXEXTRACT(INDIRECT(ADDRESS(FLOOR((ROW()-1)/3+1),(COLUMN()-7))),""\d+\s""&amp;INDIRECT(""I""&amp;MOD(ROW(), 3)+1))"),"17 green")</f>
        <v>17 green</v>
      </c>
      <c r="L62" s="2" t="str">
        <f>IFERROR(__xludf.DUMMYFUNCTION("REGEXEXTRACT(INDIRECT(ADDRESS(FLOOR((ROW()-1)/3+1),(COLUMN()-7))),""\d+\s""&amp;INDIRECT(""I""&amp;MOD(ROW(), 3)+1))"),"12 green")</f>
        <v>12 green</v>
      </c>
      <c r="M62" s="2" t="str">
        <f>IFERROR(__xludf.DUMMYFUNCTION("REGEXEXTRACT(INDIRECT(ADDRESS(FLOOR((ROW()-1)/3+1),(COLUMN()-7))),""\d+\s""&amp;INDIRECT(""I""&amp;MOD(ROW(), 3)+1))"),"15 green")</f>
        <v>15 green</v>
      </c>
      <c r="N62" s="2" t="str">
        <f>IFERROR(__xludf.DUMMYFUNCTION("REGEXEXTRACT(INDIRECT(ADDRESS(FLOOR((ROW()-1)/3+1),(COLUMN()-7))),""\d+\s""&amp;INDIRECT(""I""&amp;MOD(ROW(), 3)+1))"),"4 green")</f>
        <v>4 green</v>
      </c>
      <c r="O62" s="2" t="str">
        <f>IFERROR(__xludf.DUMMYFUNCTION("REGEXEXTRACT(INDIRECT(ADDRESS(FLOOR((ROW()-1)/3+1),(COLUMN()-7))),""\d+\s""&amp;INDIRECT(""I""&amp;MOD(ROW(), 3)+1))"),"#N/A")</f>
        <v>#N/A</v>
      </c>
      <c r="P62" s="2">
        <f>IFERROR(__xludf.DUMMYFUNCTION("IFERROR(VALUE(REGEXEXTRACT(J62, ""\d+"")),0)"),14.0)</f>
        <v>14</v>
      </c>
      <c r="Q62" s="2">
        <f>IFERROR(__xludf.DUMMYFUNCTION("IFERROR(VALUE(REGEXEXTRACT(K62, ""\d+"")),0)"),17.0)</f>
        <v>17</v>
      </c>
      <c r="R62" s="2">
        <f>IFERROR(__xludf.DUMMYFUNCTION("IFERROR(VALUE(REGEXEXTRACT(L62, ""\d+"")),0)"),12.0)</f>
        <v>12</v>
      </c>
      <c r="S62" s="2">
        <f>IFERROR(__xludf.DUMMYFUNCTION("IFERROR(VALUE(REGEXEXTRACT(M62, ""\d+"")),0)"),15.0)</f>
        <v>15</v>
      </c>
      <c r="T62" s="2">
        <f>IFERROR(__xludf.DUMMYFUNCTION("IFERROR(VALUE(REGEXEXTRACT(N62, ""\d+"")),0)"),4.0)</f>
        <v>4</v>
      </c>
      <c r="U62" s="2">
        <f>IFERROR(__xludf.DUMMYFUNCTION("IFERROR(VALUE(REGEXEXTRACT(O62, ""\d+"")),0)"),0.0)</f>
        <v>0</v>
      </c>
      <c r="V62" s="2">
        <f t="shared" si="1"/>
        <v>17</v>
      </c>
      <c r="W62" s="2">
        <f>IFERROR(__xludf.DUMMYFUNCTION("VALUE(IF(V62 &lt;= INDIRECT(""AA""&amp;MOD(ROW(), 3) + 1), REGEXEXTRACT(INDIRECT(""B""&amp;FLOOR((ROW()-1)/3)+1), ""\d+""), 0))"),0.0)</f>
        <v>0</v>
      </c>
      <c r="X62" s="2">
        <f t="shared" si="2"/>
        <v>0</v>
      </c>
      <c r="AC62" s="2">
        <f t="shared" si="3"/>
        <v>2448</v>
      </c>
    </row>
    <row r="63">
      <c r="A63" s="1" t="s">
        <v>65</v>
      </c>
      <c r="B63" s="2" t="str">
        <f>IFERROR(__xludf.DUMMYFUNCTION("SPLIT(A63, "";:"")"),"Game 63")</f>
        <v>Game 63</v>
      </c>
      <c r="C63" s="2" t="str">
        <f>IFERROR(__xludf.DUMMYFUNCTION("""COMPUTED_VALUE""")," 10 green, 7 blue, 4 red")</f>
        <v> 10 green, 7 blue, 4 red</v>
      </c>
      <c r="D63" s="2" t="str">
        <f>IFERROR(__xludf.DUMMYFUNCTION("""COMPUTED_VALUE""")," 3 blue, 6 green, 2 red")</f>
        <v> 3 blue, 6 green, 2 red</v>
      </c>
      <c r="E63" s="2" t="str">
        <f>IFERROR(__xludf.DUMMYFUNCTION("""COMPUTED_VALUE""")," 4 green, 10 red, 6 blue")</f>
        <v> 4 green, 10 red, 6 blue</v>
      </c>
      <c r="F63" s="2" t="str">
        <f>IFERROR(__xludf.DUMMYFUNCTION("""COMPUTED_VALUE""")," 16 blue, 5 red, 4 green")</f>
        <v> 16 blue, 5 red, 4 green</v>
      </c>
      <c r="J63" s="2" t="str">
        <f>IFERROR(__xludf.DUMMYFUNCTION("REGEXEXTRACT(INDIRECT(ADDRESS(FLOOR((ROW()-1)/3+1),(COLUMN()-7))),""\d+\s""&amp;INDIRECT(""I""&amp;MOD(ROW(), 3)+1))"),"3 blue")</f>
        <v>3 blue</v>
      </c>
      <c r="K63" s="2" t="str">
        <f>IFERROR(__xludf.DUMMYFUNCTION("REGEXEXTRACT(INDIRECT(ADDRESS(FLOOR((ROW()-1)/3+1),(COLUMN()-7))),""\d+\s""&amp;INDIRECT(""I""&amp;MOD(ROW(), 3)+1))"),"6 blue")</f>
        <v>6 blue</v>
      </c>
      <c r="L63" s="2" t="str">
        <f>IFERROR(__xludf.DUMMYFUNCTION("REGEXEXTRACT(INDIRECT(ADDRESS(FLOOR((ROW()-1)/3+1),(COLUMN()-7))),""\d+\s""&amp;INDIRECT(""I""&amp;MOD(ROW(), 3)+1))"),"17 blue")</f>
        <v>17 blue</v>
      </c>
      <c r="M63" s="2" t="str">
        <f>IFERROR(__xludf.DUMMYFUNCTION("REGEXEXTRACT(INDIRECT(ADDRESS(FLOOR((ROW()-1)/3+1),(COLUMN()-7))),""\d+\s""&amp;INDIRECT(""I""&amp;MOD(ROW(), 3)+1))"),"19 blue")</f>
        <v>19 blue</v>
      </c>
      <c r="N63" s="2" t="str">
        <f>IFERROR(__xludf.DUMMYFUNCTION("REGEXEXTRACT(INDIRECT(ADDRESS(FLOOR((ROW()-1)/3+1),(COLUMN()-7))),""\d+\s""&amp;INDIRECT(""I""&amp;MOD(ROW(), 3)+1))"),"18 blue")</f>
        <v>18 blue</v>
      </c>
      <c r="O63" s="2" t="str">
        <f>IFERROR(__xludf.DUMMYFUNCTION("REGEXEXTRACT(INDIRECT(ADDRESS(FLOOR((ROW()-1)/3+1),(COLUMN()-7))),""\d+\s""&amp;INDIRECT(""I""&amp;MOD(ROW(), 3)+1))"),"#N/A")</f>
        <v>#N/A</v>
      </c>
      <c r="P63" s="2">
        <f>IFERROR(__xludf.DUMMYFUNCTION("IFERROR(VALUE(REGEXEXTRACT(J63, ""\d+"")),0)"),3.0)</f>
        <v>3</v>
      </c>
      <c r="Q63" s="2">
        <f>IFERROR(__xludf.DUMMYFUNCTION("IFERROR(VALUE(REGEXEXTRACT(K63, ""\d+"")),0)"),6.0)</f>
        <v>6</v>
      </c>
      <c r="R63" s="2">
        <f>IFERROR(__xludf.DUMMYFUNCTION("IFERROR(VALUE(REGEXEXTRACT(L63, ""\d+"")),0)"),17.0)</f>
        <v>17</v>
      </c>
      <c r="S63" s="2">
        <f>IFERROR(__xludf.DUMMYFUNCTION("IFERROR(VALUE(REGEXEXTRACT(M63, ""\d+"")),0)"),19.0)</f>
        <v>19</v>
      </c>
      <c r="T63" s="2">
        <f>IFERROR(__xludf.DUMMYFUNCTION("IFERROR(VALUE(REGEXEXTRACT(N63, ""\d+"")),0)"),18.0)</f>
        <v>18</v>
      </c>
      <c r="U63" s="2">
        <f>IFERROR(__xludf.DUMMYFUNCTION("IFERROR(VALUE(REGEXEXTRACT(O63, ""\d+"")),0)"),0.0)</f>
        <v>0</v>
      </c>
      <c r="V63" s="2">
        <f t="shared" si="1"/>
        <v>19</v>
      </c>
      <c r="W63" s="2">
        <f>IFERROR(__xludf.DUMMYFUNCTION("VALUE(IF(V63 &lt;= INDIRECT(""AA""&amp;MOD(ROW(), 3) + 1), REGEXEXTRACT(INDIRECT(""B""&amp;FLOOR((ROW()-1)/3)+1), ""\d+""), 0))"),0.0)</f>
        <v>0</v>
      </c>
      <c r="X63" s="2">
        <f t="shared" si="2"/>
        <v>0</v>
      </c>
      <c r="AC63" s="2">
        <f t="shared" si="3"/>
        <v>1600</v>
      </c>
    </row>
    <row r="64">
      <c r="A64" s="1" t="s">
        <v>66</v>
      </c>
      <c r="B64" s="2" t="str">
        <f>IFERROR(__xludf.DUMMYFUNCTION("SPLIT(A64, "";:"")"),"Game 64")</f>
        <v>Game 64</v>
      </c>
      <c r="C64" s="2" t="str">
        <f>IFERROR(__xludf.DUMMYFUNCTION("""COMPUTED_VALUE""")," 11 red, 1 green, 6 blue")</f>
        <v> 11 red, 1 green, 6 blue</v>
      </c>
      <c r="D64" s="2" t="str">
        <f>IFERROR(__xludf.DUMMYFUNCTION("""COMPUTED_VALUE""")," 12 red, 3 green")</f>
        <v> 12 red, 3 green</v>
      </c>
      <c r="E64" s="2" t="str">
        <f>IFERROR(__xludf.DUMMYFUNCTION("""COMPUTED_VALUE""")," 6 green, 5 blue, 2 red")</f>
        <v> 6 green, 5 blue, 2 red</v>
      </c>
      <c r="F64" s="2" t="str">
        <f>IFERROR(__xludf.DUMMYFUNCTION("""COMPUTED_VALUE""")," 4 green, 9 blue, 11 red")</f>
        <v> 4 green, 9 blue, 11 red</v>
      </c>
      <c r="G64" s="2" t="str">
        <f>IFERROR(__xludf.DUMMYFUNCTION("""COMPUTED_VALUE""")," 5 blue, 8 green, 8 red")</f>
        <v> 5 blue, 8 green, 8 red</v>
      </c>
      <c r="H64" s="2" t="str">
        <f>IFERROR(__xludf.DUMMYFUNCTION("""COMPUTED_VALUE""")," 9 green, 11 blue")</f>
        <v> 9 green, 11 blue</v>
      </c>
      <c r="J64" s="2" t="str">
        <f>IFERROR(__xludf.DUMMYFUNCTION("REGEXEXTRACT(INDIRECT(ADDRESS(FLOOR((ROW()-1)/3+1),(COLUMN()-7))),""\d+\s""&amp;INDIRECT(""I""&amp;MOD(ROW(), 3)+1))"),"#N/A")</f>
        <v>#N/A</v>
      </c>
      <c r="K64" s="2" t="str">
        <f>IFERROR(__xludf.DUMMYFUNCTION("REGEXEXTRACT(INDIRECT(ADDRESS(FLOOR((ROW()-1)/3+1),(COLUMN()-7))),""\d+\s""&amp;INDIRECT(""I""&amp;MOD(ROW(), 3)+1))"),"2 red")</f>
        <v>2 red</v>
      </c>
      <c r="L64" s="2" t="str">
        <f>IFERROR(__xludf.DUMMYFUNCTION("REGEXEXTRACT(INDIRECT(ADDRESS(FLOOR((ROW()-1)/3+1),(COLUMN()-7))),""\d+\s""&amp;INDIRECT(""I""&amp;MOD(ROW(), 3)+1))"),"7 red")</f>
        <v>7 red</v>
      </c>
      <c r="M64" s="2" t="str">
        <f>IFERROR(__xludf.DUMMYFUNCTION("REGEXEXTRACT(INDIRECT(ADDRESS(FLOOR((ROW()-1)/3+1),(COLUMN()-7))),""\d+\s""&amp;INDIRECT(""I""&amp;MOD(ROW(), 3)+1))"),"1 red")</f>
        <v>1 red</v>
      </c>
      <c r="N64" s="2" t="str">
        <f>IFERROR(__xludf.DUMMYFUNCTION("REGEXEXTRACT(INDIRECT(ADDRESS(FLOOR((ROW()-1)/3+1),(COLUMN()-7))),""\d+\s""&amp;INDIRECT(""I""&amp;MOD(ROW(), 3)+1))"),"#N/A")</f>
        <v>#N/A</v>
      </c>
      <c r="O64" s="2" t="str">
        <f>IFERROR(__xludf.DUMMYFUNCTION("REGEXEXTRACT(INDIRECT(ADDRESS(FLOOR((ROW()-1)/3+1),(COLUMN()-7))),""\d+\s""&amp;INDIRECT(""I""&amp;MOD(ROW(), 3)+1))"),"3 red")</f>
        <v>3 red</v>
      </c>
      <c r="P64" s="2">
        <f>IFERROR(__xludf.DUMMYFUNCTION("IFERROR(VALUE(REGEXEXTRACT(J64, ""\d+"")),0)"),0.0)</f>
        <v>0</v>
      </c>
      <c r="Q64" s="2">
        <f>IFERROR(__xludf.DUMMYFUNCTION("IFERROR(VALUE(REGEXEXTRACT(K64, ""\d+"")),0)"),2.0)</f>
        <v>2</v>
      </c>
      <c r="R64" s="2">
        <f>IFERROR(__xludf.DUMMYFUNCTION("IFERROR(VALUE(REGEXEXTRACT(L64, ""\d+"")),0)"),7.0)</f>
        <v>7</v>
      </c>
      <c r="S64" s="2">
        <f>IFERROR(__xludf.DUMMYFUNCTION("IFERROR(VALUE(REGEXEXTRACT(M64, ""\d+"")),0)"),1.0)</f>
        <v>1</v>
      </c>
      <c r="T64" s="2">
        <f>IFERROR(__xludf.DUMMYFUNCTION("IFERROR(VALUE(REGEXEXTRACT(N64, ""\d+"")),0)"),0.0)</f>
        <v>0</v>
      </c>
      <c r="U64" s="2">
        <f>IFERROR(__xludf.DUMMYFUNCTION("IFERROR(VALUE(REGEXEXTRACT(O64, ""\d+"")),0)"),3.0)</f>
        <v>3</v>
      </c>
      <c r="V64" s="2">
        <f t="shared" si="1"/>
        <v>7</v>
      </c>
      <c r="W64" s="2">
        <f>IFERROR(__xludf.DUMMYFUNCTION("VALUE(IF(V64 &lt;= INDIRECT(""AA""&amp;MOD(ROW(), 3) + 1), REGEXEXTRACT(INDIRECT(""B""&amp;FLOOR((ROW()-1)/3)+1), ""\d+""), 0))"),22.0)</f>
        <v>22</v>
      </c>
      <c r="X64" s="2">
        <f t="shared" si="2"/>
        <v>0</v>
      </c>
      <c r="AC64" s="2">
        <f t="shared" si="3"/>
        <v>1188</v>
      </c>
    </row>
    <row r="65">
      <c r="A65" s="1" t="s">
        <v>67</v>
      </c>
      <c r="B65" s="2" t="str">
        <f>IFERROR(__xludf.DUMMYFUNCTION("SPLIT(A65, "";:"")"),"Game 65")</f>
        <v>Game 65</v>
      </c>
      <c r="C65" s="2" t="str">
        <f>IFERROR(__xludf.DUMMYFUNCTION("""COMPUTED_VALUE""")," 4 blue, 12 red")</f>
        <v> 4 blue, 12 red</v>
      </c>
      <c r="D65" s="2" t="str">
        <f>IFERROR(__xludf.DUMMYFUNCTION("""COMPUTED_VALUE""")," 1 green, 3 blue, 12 red")</f>
        <v> 1 green, 3 blue, 12 red</v>
      </c>
      <c r="E65" s="2" t="str">
        <f>IFERROR(__xludf.DUMMYFUNCTION("""COMPUTED_VALUE""")," 1 green, 3 blue, 13 red")</f>
        <v> 1 green, 3 blue, 13 red</v>
      </c>
      <c r="F65" s="2" t="str">
        <f>IFERROR(__xludf.DUMMYFUNCTION("""COMPUTED_VALUE""")," 2 red")</f>
        <v> 2 red</v>
      </c>
      <c r="G65" s="2" t="str">
        <f>IFERROR(__xludf.DUMMYFUNCTION("""COMPUTED_VALUE""")," 12 red")</f>
        <v> 12 red</v>
      </c>
      <c r="J65" s="2" t="str">
        <f>IFERROR(__xludf.DUMMYFUNCTION("REGEXEXTRACT(INDIRECT(ADDRESS(FLOOR((ROW()-1)/3+1),(COLUMN()-7))),""\d+\s""&amp;INDIRECT(""I""&amp;MOD(ROW(), 3)+1))"),"#N/A")</f>
        <v>#N/A</v>
      </c>
      <c r="K65" s="2" t="str">
        <f>IFERROR(__xludf.DUMMYFUNCTION("REGEXEXTRACT(INDIRECT(ADDRESS(FLOOR((ROW()-1)/3+1),(COLUMN()-7))),""\d+\s""&amp;INDIRECT(""I""&amp;MOD(ROW(), 3)+1))"),"1 green")</f>
        <v>1 green</v>
      </c>
      <c r="L65" s="2" t="str">
        <f>IFERROR(__xludf.DUMMYFUNCTION("REGEXEXTRACT(INDIRECT(ADDRESS(FLOOR((ROW()-1)/3+1),(COLUMN()-7))),""\d+\s""&amp;INDIRECT(""I""&amp;MOD(ROW(), 3)+1))"),"1 green")</f>
        <v>1 green</v>
      </c>
      <c r="M65" s="2" t="str">
        <f>IFERROR(__xludf.DUMMYFUNCTION("REGEXEXTRACT(INDIRECT(ADDRESS(FLOOR((ROW()-1)/3+1),(COLUMN()-7))),""\d+\s""&amp;INDIRECT(""I""&amp;MOD(ROW(), 3)+1))"),"1 green")</f>
        <v>1 green</v>
      </c>
      <c r="N65" s="2" t="str">
        <f>IFERROR(__xludf.DUMMYFUNCTION("REGEXEXTRACT(INDIRECT(ADDRESS(FLOOR((ROW()-1)/3+1),(COLUMN()-7))),""\d+\s""&amp;INDIRECT(""I""&amp;MOD(ROW(), 3)+1))"),"#N/A")</f>
        <v>#N/A</v>
      </c>
      <c r="O65" s="2" t="str">
        <f>IFERROR(__xludf.DUMMYFUNCTION("REGEXEXTRACT(INDIRECT(ADDRESS(FLOOR((ROW()-1)/3+1),(COLUMN()-7))),""\d+\s""&amp;INDIRECT(""I""&amp;MOD(ROW(), 3)+1))"),"#N/A")</f>
        <v>#N/A</v>
      </c>
      <c r="P65" s="2">
        <f>IFERROR(__xludf.DUMMYFUNCTION("IFERROR(VALUE(REGEXEXTRACT(J65, ""\d+"")),0)"),0.0)</f>
        <v>0</v>
      </c>
      <c r="Q65" s="2">
        <f>IFERROR(__xludf.DUMMYFUNCTION("IFERROR(VALUE(REGEXEXTRACT(K65, ""\d+"")),0)"),1.0)</f>
        <v>1</v>
      </c>
      <c r="R65" s="2">
        <f>IFERROR(__xludf.DUMMYFUNCTION("IFERROR(VALUE(REGEXEXTRACT(L65, ""\d+"")),0)"),1.0)</f>
        <v>1</v>
      </c>
      <c r="S65" s="2">
        <f>IFERROR(__xludf.DUMMYFUNCTION("IFERROR(VALUE(REGEXEXTRACT(M65, ""\d+"")),0)"),1.0)</f>
        <v>1</v>
      </c>
      <c r="T65" s="2">
        <f>IFERROR(__xludf.DUMMYFUNCTION("IFERROR(VALUE(REGEXEXTRACT(N65, ""\d+"")),0)"),0.0)</f>
        <v>0</v>
      </c>
      <c r="U65" s="2">
        <f>IFERROR(__xludf.DUMMYFUNCTION("IFERROR(VALUE(REGEXEXTRACT(O65, ""\d+"")),0)"),0.0)</f>
        <v>0</v>
      </c>
      <c r="V65" s="2">
        <f t="shared" si="1"/>
        <v>1</v>
      </c>
      <c r="W65" s="2">
        <f>IFERROR(__xludf.DUMMYFUNCTION("VALUE(IF(V65 &lt;= INDIRECT(""AA""&amp;MOD(ROW(), 3) + 1), REGEXEXTRACT(INDIRECT(""B""&amp;FLOOR((ROW()-1)/3)+1), ""\d+""), 0))"),22.0)</f>
        <v>22</v>
      </c>
      <c r="X65" s="2">
        <f t="shared" si="2"/>
        <v>0</v>
      </c>
      <c r="AC65" s="2">
        <f t="shared" si="3"/>
        <v>52</v>
      </c>
    </row>
    <row r="66">
      <c r="A66" s="1" t="s">
        <v>68</v>
      </c>
      <c r="B66" s="2" t="str">
        <f>IFERROR(__xludf.DUMMYFUNCTION("SPLIT(A66, "";:"")"),"Game 66")</f>
        <v>Game 66</v>
      </c>
      <c r="C66" s="2" t="str">
        <f>IFERROR(__xludf.DUMMYFUNCTION("""COMPUTED_VALUE""")," 4 red, 3 green, 3 blue")</f>
        <v> 4 red, 3 green, 3 blue</v>
      </c>
      <c r="D66" s="2" t="str">
        <f>IFERROR(__xludf.DUMMYFUNCTION("""COMPUTED_VALUE""")," 2 blue, 4 red")</f>
        <v> 2 blue, 4 red</v>
      </c>
      <c r="E66" s="2" t="str">
        <f>IFERROR(__xludf.DUMMYFUNCTION("""COMPUTED_VALUE""")," 10 red, 6 blue, 3 green")</f>
        <v> 10 red, 6 blue, 3 green</v>
      </c>
      <c r="J66" s="2" t="str">
        <f>IFERROR(__xludf.DUMMYFUNCTION("REGEXEXTRACT(INDIRECT(ADDRESS(FLOOR((ROW()-1)/3+1),(COLUMN()-7))),""\d+\s""&amp;INDIRECT(""I""&amp;MOD(ROW(), 3)+1))"),"15 blue")</f>
        <v>15 blue</v>
      </c>
      <c r="K66" s="2" t="str">
        <f>IFERROR(__xludf.DUMMYFUNCTION("REGEXEXTRACT(INDIRECT(ADDRESS(FLOOR((ROW()-1)/3+1),(COLUMN()-7))),""\d+\s""&amp;INDIRECT(""I""&amp;MOD(ROW(), 3)+1))"),"11 blue")</f>
        <v>11 blue</v>
      </c>
      <c r="L66" s="2" t="str">
        <f>IFERROR(__xludf.DUMMYFUNCTION("REGEXEXTRACT(INDIRECT(ADDRESS(FLOOR((ROW()-1)/3+1),(COLUMN()-7))),""\d+\s""&amp;INDIRECT(""I""&amp;MOD(ROW(), 3)+1))"),"#N/A")</f>
        <v>#N/A</v>
      </c>
      <c r="M66" s="2" t="str">
        <f>IFERROR(__xludf.DUMMYFUNCTION("REGEXEXTRACT(INDIRECT(ADDRESS(FLOOR((ROW()-1)/3+1),(COLUMN()-7))),""\d+\s""&amp;INDIRECT(""I""&amp;MOD(ROW(), 3)+1))"),"18 blue")</f>
        <v>18 blue</v>
      </c>
      <c r="N66" s="2" t="str">
        <f>IFERROR(__xludf.DUMMYFUNCTION("REGEXEXTRACT(INDIRECT(ADDRESS(FLOOR((ROW()-1)/3+1),(COLUMN()-7))),""\d+\s""&amp;INDIRECT(""I""&amp;MOD(ROW(), 3)+1))"),"16 blue")</f>
        <v>16 blue</v>
      </c>
      <c r="O66" s="2" t="str">
        <f>IFERROR(__xludf.DUMMYFUNCTION("REGEXEXTRACT(INDIRECT(ADDRESS(FLOOR((ROW()-1)/3+1),(COLUMN()-7))),""\d+\s""&amp;INDIRECT(""I""&amp;MOD(ROW(), 3)+1))"),"6 blue")</f>
        <v>6 blue</v>
      </c>
      <c r="P66" s="2">
        <f>IFERROR(__xludf.DUMMYFUNCTION("IFERROR(VALUE(REGEXEXTRACT(J66, ""\d+"")),0)"),15.0)</f>
        <v>15</v>
      </c>
      <c r="Q66" s="2">
        <f>IFERROR(__xludf.DUMMYFUNCTION("IFERROR(VALUE(REGEXEXTRACT(K66, ""\d+"")),0)"),11.0)</f>
        <v>11</v>
      </c>
      <c r="R66" s="2">
        <f>IFERROR(__xludf.DUMMYFUNCTION("IFERROR(VALUE(REGEXEXTRACT(L66, ""\d+"")),0)"),0.0)</f>
        <v>0</v>
      </c>
      <c r="S66" s="2">
        <f>IFERROR(__xludf.DUMMYFUNCTION("IFERROR(VALUE(REGEXEXTRACT(M66, ""\d+"")),0)"),18.0)</f>
        <v>18</v>
      </c>
      <c r="T66" s="2">
        <f>IFERROR(__xludf.DUMMYFUNCTION("IFERROR(VALUE(REGEXEXTRACT(N66, ""\d+"")),0)"),16.0)</f>
        <v>16</v>
      </c>
      <c r="U66" s="2">
        <f>IFERROR(__xludf.DUMMYFUNCTION("IFERROR(VALUE(REGEXEXTRACT(O66, ""\d+"")),0)"),6.0)</f>
        <v>6</v>
      </c>
      <c r="V66" s="2">
        <f t="shared" si="1"/>
        <v>18</v>
      </c>
      <c r="W66" s="2">
        <f>IFERROR(__xludf.DUMMYFUNCTION("VALUE(IF(V66 &lt;= INDIRECT(""AA""&amp;MOD(ROW(), 3) + 1), REGEXEXTRACT(INDIRECT(""B""&amp;FLOOR((ROW()-1)/3)+1), ""\d+""), 0))"),0.0)</f>
        <v>0</v>
      </c>
      <c r="X66" s="2">
        <f t="shared" si="2"/>
        <v>0</v>
      </c>
      <c r="AC66" s="2">
        <f t="shared" si="3"/>
        <v>180</v>
      </c>
    </row>
    <row r="67">
      <c r="A67" s="1" t="s">
        <v>69</v>
      </c>
      <c r="B67" s="2" t="str">
        <f>IFERROR(__xludf.DUMMYFUNCTION("SPLIT(A67, "";:"")"),"Game 67")</f>
        <v>Game 67</v>
      </c>
      <c r="C67" s="2" t="str">
        <f>IFERROR(__xludf.DUMMYFUNCTION("""COMPUTED_VALUE""")," 7 red, 2 blue, 5 green")</f>
        <v> 7 red, 2 blue, 5 green</v>
      </c>
      <c r="D67" s="2" t="str">
        <f>IFERROR(__xludf.DUMMYFUNCTION("""COMPUTED_VALUE""")," 3 green, 5 red, 18 blue")</f>
        <v> 3 green, 5 red, 18 blue</v>
      </c>
      <c r="E67" s="2" t="str">
        <f>IFERROR(__xludf.DUMMYFUNCTION("""COMPUTED_VALUE""")," 16 red, 5 green, 13 blue")</f>
        <v> 16 red, 5 green, 13 blue</v>
      </c>
      <c r="F67" s="2" t="str">
        <f>IFERROR(__xludf.DUMMYFUNCTION("""COMPUTED_VALUE""")," 16 red, 5 blue, 2 green")</f>
        <v> 16 red, 5 blue, 2 green</v>
      </c>
      <c r="J67" s="2" t="str">
        <f>IFERROR(__xludf.DUMMYFUNCTION("REGEXEXTRACT(INDIRECT(ADDRESS(FLOOR((ROW()-1)/3+1),(COLUMN()-7))),""\d+\s""&amp;INDIRECT(""I""&amp;MOD(ROW(), 3)+1))"),"4 red")</f>
        <v>4 red</v>
      </c>
      <c r="K67" s="2" t="str">
        <f>IFERROR(__xludf.DUMMYFUNCTION("REGEXEXTRACT(INDIRECT(ADDRESS(FLOOR((ROW()-1)/3+1),(COLUMN()-7))),""\d+\s""&amp;INDIRECT(""I""&amp;MOD(ROW(), 3)+1))"),"11 red")</f>
        <v>11 red</v>
      </c>
      <c r="L67" s="2" t="str">
        <f>IFERROR(__xludf.DUMMYFUNCTION("REGEXEXTRACT(INDIRECT(ADDRESS(FLOOR((ROW()-1)/3+1),(COLUMN()-7))),""\d+\s""&amp;INDIRECT(""I""&amp;MOD(ROW(), 3)+1))"),"5 red")</f>
        <v>5 red</v>
      </c>
      <c r="M67" s="2" t="str">
        <f>IFERROR(__xludf.DUMMYFUNCTION("REGEXEXTRACT(INDIRECT(ADDRESS(FLOOR((ROW()-1)/3+1),(COLUMN()-7))),""\d+\s""&amp;INDIRECT(""I""&amp;MOD(ROW(), 3)+1))"),"11 red")</f>
        <v>11 red</v>
      </c>
      <c r="N67" s="2" t="str">
        <f>IFERROR(__xludf.DUMMYFUNCTION("REGEXEXTRACT(INDIRECT(ADDRESS(FLOOR((ROW()-1)/3+1),(COLUMN()-7))),""\d+\s""&amp;INDIRECT(""I""&amp;MOD(ROW(), 3)+1))"),"2 red")</f>
        <v>2 red</v>
      </c>
      <c r="O67" s="2" t="str">
        <f>IFERROR(__xludf.DUMMYFUNCTION("REGEXEXTRACT(INDIRECT(ADDRESS(FLOOR((ROW()-1)/3+1),(COLUMN()-7))),""\d+\s""&amp;INDIRECT(""I""&amp;MOD(ROW(), 3)+1))"),"#N/A")</f>
        <v>#N/A</v>
      </c>
      <c r="P67" s="2">
        <f>IFERROR(__xludf.DUMMYFUNCTION("IFERROR(VALUE(REGEXEXTRACT(J67, ""\d+"")),0)"),4.0)</f>
        <v>4</v>
      </c>
      <c r="Q67" s="2">
        <f>IFERROR(__xludf.DUMMYFUNCTION("IFERROR(VALUE(REGEXEXTRACT(K67, ""\d+"")),0)"),11.0)</f>
        <v>11</v>
      </c>
      <c r="R67" s="2">
        <f>IFERROR(__xludf.DUMMYFUNCTION("IFERROR(VALUE(REGEXEXTRACT(L67, ""\d+"")),0)"),5.0)</f>
        <v>5</v>
      </c>
      <c r="S67" s="2">
        <f>IFERROR(__xludf.DUMMYFUNCTION("IFERROR(VALUE(REGEXEXTRACT(M67, ""\d+"")),0)"),11.0)</f>
        <v>11</v>
      </c>
      <c r="T67" s="2">
        <f>IFERROR(__xludf.DUMMYFUNCTION("IFERROR(VALUE(REGEXEXTRACT(N67, ""\d+"")),0)"),2.0)</f>
        <v>2</v>
      </c>
      <c r="U67" s="2">
        <f>IFERROR(__xludf.DUMMYFUNCTION("IFERROR(VALUE(REGEXEXTRACT(O67, ""\d+"")),0)"),0.0)</f>
        <v>0</v>
      </c>
      <c r="V67" s="2">
        <f t="shared" si="1"/>
        <v>11</v>
      </c>
      <c r="W67" s="2">
        <f>IFERROR(__xludf.DUMMYFUNCTION("VALUE(IF(V67 &lt;= INDIRECT(""AA""&amp;MOD(ROW(), 3) + 1), REGEXEXTRACT(INDIRECT(""B""&amp;FLOOR((ROW()-1)/3)+1), ""\d+""), 0))"),23.0)</f>
        <v>23</v>
      </c>
      <c r="X67" s="2">
        <f t="shared" si="2"/>
        <v>23</v>
      </c>
      <c r="AC67" s="2">
        <f t="shared" si="3"/>
        <v>1440</v>
      </c>
    </row>
    <row r="68">
      <c r="A68" s="1" t="s">
        <v>70</v>
      </c>
      <c r="B68" s="2" t="str">
        <f>IFERROR(__xludf.DUMMYFUNCTION("SPLIT(A68, "";:"")"),"Game 68")</f>
        <v>Game 68</v>
      </c>
      <c r="C68" s="2" t="str">
        <f>IFERROR(__xludf.DUMMYFUNCTION("""COMPUTED_VALUE""")," 11 blue, 2 red")</f>
        <v> 11 blue, 2 red</v>
      </c>
      <c r="D68" s="2" t="str">
        <f>IFERROR(__xludf.DUMMYFUNCTION("""COMPUTED_VALUE""")," 1 green, 3 blue, 8 red")</f>
        <v> 1 green, 3 blue, 8 red</v>
      </c>
      <c r="E68" s="2" t="str">
        <f>IFERROR(__xludf.DUMMYFUNCTION("""COMPUTED_VALUE""")," 16 red, 1 green, 17 blue")</f>
        <v> 16 red, 1 green, 17 blue</v>
      </c>
      <c r="F68" s="2" t="str">
        <f>IFERROR(__xludf.DUMMYFUNCTION("""COMPUTED_VALUE""")," 4 red, 1 green, 11 blue")</f>
        <v> 4 red, 1 green, 11 blue</v>
      </c>
      <c r="G68" s="2" t="str">
        <f>IFERROR(__xludf.DUMMYFUNCTION("""COMPUTED_VALUE""")," 3 red")</f>
        <v> 3 red</v>
      </c>
      <c r="J68" s="2" t="str">
        <f>IFERROR(__xludf.DUMMYFUNCTION("REGEXEXTRACT(INDIRECT(ADDRESS(FLOOR((ROW()-1)/3+1),(COLUMN()-7))),""\d+\s""&amp;INDIRECT(""I""&amp;MOD(ROW(), 3)+1))"),"6 green")</f>
        <v>6 green</v>
      </c>
      <c r="K68" s="2" t="str">
        <f>IFERROR(__xludf.DUMMYFUNCTION("REGEXEXTRACT(INDIRECT(ADDRESS(FLOOR((ROW()-1)/3+1),(COLUMN()-7))),""\d+\s""&amp;INDIRECT(""I""&amp;MOD(ROW(), 3)+1))"),"9 green")</f>
        <v>9 green</v>
      </c>
      <c r="L68" s="2" t="str">
        <f>IFERROR(__xludf.DUMMYFUNCTION("REGEXEXTRACT(INDIRECT(ADDRESS(FLOOR((ROW()-1)/3+1),(COLUMN()-7))),""\d+\s""&amp;INDIRECT(""I""&amp;MOD(ROW(), 3)+1))"),"5 green")</f>
        <v>5 green</v>
      </c>
      <c r="M68" s="2" t="str">
        <f>IFERROR(__xludf.DUMMYFUNCTION("REGEXEXTRACT(INDIRECT(ADDRESS(FLOOR((ROW()-1)/3+1),(COLUMN()-7))),""\d+\s""&amp;INDIRECT(""I""&amp;MOD(ROW(), 3)+1))"),"11 green")</f>
        <v>11 green</v>
      </c>
      <c r="N68" s="2" t="str">
        <f>IFERROR(__xludf.DUMMYFUNCTION("REGEXEXTRACT(INDIRECT(ADDRESS(FLOOR((ROW()-1)/3+1),(COLUMN()-7))),""\d+\s""&amp;INDIRECT(""I""&amp;MOD(ROW(), 3)+1))"),"3 green")</f>
        <v>3 green</v>
      </c>
      <c r="O68" s="2" t="str">
        <f>IFERROR(__xludf.DUMMYFUNCTION("REGEXEXTRACT(INDIRECT(ADDRESS(FLOOR((ROW()-1)/3+1),(COLUMN()-7))),""\d+\s""&amp;INDIRECT(""I""&amp;MOD(ROW(), 3)+1))"),"#N/A")</f>
        <v>#N/A</v>
      </c>
      <c r="P68" s="2">
        <f>IFERROR(__xludf.DUMMYFUNCTION("IFERROR(VALUE(REGEXEXTRACT(J68, ""\d+"")),0)"),6.0)</f>
        <v>6</v>
      </c>
      <c r="Q68" s="2">
        <f>IFERROR(__xludf.DUMMYFUNCTION("IFERROR(VALUE(REGEXEXTRACT(K68, ""\d+"")),0)"),9.0)</f>
        <v>9</v>
      </c>
      <c r="R68" s="2">
        <f>IFERROR(__xludf.DUMMYFUNCTION("IFERROR(VALUE(REGEXEXTRACT(L68, ""\d+"")),0)"),5.0)</f>
        <v>5</v>
      </c>
      <c r="S68" s="2">
        <f>IFERROR(__xludf.DUMMYFUNCTION("IFERROR(VALUE(REGEXEXTRACT(M68, ""\d+"")),0)"),11.0)</f>
        <v>11</v>
      </c>
      <c r="T68" s="2">
        <f>IFERROR(__xludf.DUMMYFUNCTION("IFERROR(VALUE(REGEXEXTRACT(N68, ""\d+"")),0)"),3.0)</f>
        <v>3</v>
      </c>
      <c r="U68" s="2">
        <f>IFERROR(__xludf.DUMMYFUNCTION("IFERROR(VALUE(REGEXEXTRACT(O68, ""\d+"")),0)"),0.0)</f>
        <v>0</v>
      </c>
      <c r="V68" s="2">
        <f t="shared" si="1"/>
        <v>11</v>
      </c>
      <c r="W68" s="2">
        <f>IFERROR(__xludf.DUMMYFUNCTION("VALUE(IF(V68 &lt;= INDIRECT(""AA""&amp;MOD(ROW(), 3) + 1), REGEXEXTRACT(INDIRECT(""B""&amp;FLOOR((ROW()-1)/3)+1), ""\d+""), 0))"),23.0)</f>
        <v>23</v>
      </c>
      <c r="X68" s="2">
        <f t="shared" si="2"/>
        <v>0</v>
      </c>
      <c r="AC68" s="2">
        <f t="shared" si="3"/>
        <v>272</v>
      </c>
    </row>
    <row r="69">
      <c r="A69" s="1" t="s">
        <v>71</v>
      </c>
      <c r="B69" s="2" t="str">
        <f>IFERROR(__xludf.DUMMYFUNCTION("SPLIT(A69, "";:"")"),"Game 69")</f>
        <v>Game 69</v>
      </c>
      <c r="C69" s="2" t="str">
        <f>IFERROR(__xludf.DUMMYFUNCTION("""COMPUTED_VALUE""")," 1 green, 9 red, 12 blue")</f>
        <v> 1 green, 9 red, 12 blue</v>
      </c>
      <c r="D69" s="2" t="str">
        <f>IFERROR(__xludf.DUMMYFUNCTION("""COMPUTED_VALUE""")," 12 red")</f>
        <v> 12 red</v>
      </c>
      <c r="E69" s="2" t="str">
        <f>IFERROR(__xludf.DUMMYFUNCTION("""COMPUTED_VALUE""")," 11 blue")</f>
        <v> 11 blue</v>
      </c>
      <c r="F69" s="2" t="str">
        <f>IFERROR(__xludf.DUMMYFUNCTION("""COMPUTED_VALUE""")," 1 green")</f>
        <v> 1 green</v>
      </c>
      <c r="J69" s="2" t="str">
        <f>IFERROR(__xludf.DUMMYFUNCTION("REGEXEXTRACT(INDIRECT(ADDRESS(FLOOR((ROW()-1)/3+1),(COLUMN()-7))),""\d+\s""&amp;INDIRECT(""I""&amp;MOD(ROW(), 3)+1))"),"11 blue")</f>
        <v>11 blue</v>
      </c>
      <c r="K69" s="2" t="str">
        <f>IFERROR(__xludf.DUMMYFUNCTION("REGEXEXTRACT(INDIRECT(ADDRESS(FLOOR((ROW()-1)/3+1),(COLUMN()-7))),""\d+\s""&amp;INDIRECT(""I""&amp;MOD(ROW(), 3)+1))"),"8 blue")</f>
        <v>8 blue</v>
      </c>
      <c r="L69" s="2" t="str">
        <f>IFERROR(__xludf.DUMMYFUNCTION("REGEXEXTRACT(INDIRECT(ADDRESS(FLOOR((ROW()-1)/3+1),(COLUMN()-7))),""\d+\s""&amp;INDIRECT(""I""&amp;MOD(ROW(), 3)+1))"),"2 blue")</f>
        <v>2 blue</v>
      </c>
      <c r="M69" s="2" t="str">
        <f>IFERROR(__xludf.DUMMYFUNCTION("REGEXEXTRACT(INDIRECT(ADDRESS(FLOOR((ROW()-1)/3+1),(COLUMN()-7))),""\d+\s""&amp;INDIRECT(""I""&amp;MOD(ROW(), 3)+1))"),"4 blue")</f>
        <v>4 blue</v>
      </c>
      <c r="N69" s="2" t="str">
        <f>IFERROR(__xludf.DUMMYFUNCTION("REGEXEXTRACT(INDIRECT(ADDRESS(FLOOR((ROW()-1)/3+1),(COLUMN()-7))),""\d+\s""&amp;INDIRECT(""I""&amp;MOD(ROW(), 3)+1))"),"9 blue")</f>
        <v>9 blue</v>
      </c>
      <c r="O69" s="2" t="str">
        <f>IFERROR(__xludf.DUMMYFUNCTION("REGEXEXTRACT(INDIRECT(ADDRESS(FLOOR((ROW()-1)/3+1),(COLUMN()-7))),""\d+\s""&amp;INDIRECT(""I""&amp;MOD(ROW(), 3)+1))"),"#N/A")</f>
        <v>#N/A</v>
      </c>
      <c r="P69" s="2">
        <f>IFERROR(__xludf.DUMMYFUNCTION("IFERROR(VALUE(REGEXEXTRACT(J69, ""\d+"")),0)"),11.0)</f>
        <v>11</v>
      </c>
      <c r="Q69" s="2">
        <f>IFERROR(__xludf.DUMMYFUNCTION("IFERROR(VALUE(REGEXEXTRACT(K69, ""\d+"")),0)"),8.0)</f>
        <v>8</v>
      </c>
      <c r="R69" s="2">
        <f>IFERROR(__xludf.DUMMYFUNCTION("IFERROR(VALUE(REGEXEXTRACT(L69, ""\d+"")),0)"),2.0)</f>
        <v>2</v>
      </c>
      <c r="S69" s="2">
        <f>IFERROR(__xludf.DUMMYFUNCTION("IFERROR(VALUE(REGEXEXTRACT(M69, ""\d+"")),0)"),4.0)</f>
        <v>4</v>
      </c>
      <c r="T69" s="2">
        <f>IFERROR(__xludf.DUMMYFUNCTION("IFERROR(VALUE(REGEXEXTRACT(N69, ""\d+"")),0)"),9.0)</f>
        <v>9</v>
      </c>
      <c r="U69" s="2">
        <f>IFERROR(__xludf.DUMMYFUNCTION("IFERROR(VALUE(REGEXEXTRACT(O69, ""\d+"")),0)"),0.0)</f>
        <v>0</v>
      </c>
      <c r="V69" s="2">
        <f t="shared" si="1"/>
        <v>11</v>
      </c>
      <c r="W69" s="2">
        <f>IFERROR(__xludf.DUMMYFUNCTION("VALUE(IF(V69 &lt;= INDIRECT(""AA""&amp;MOD(ROW(), 3) + 1), REGEXEXTRACT(INDIRECT(""B""&amp;FLOOR((ROW()-1)/3)+1), ""\d+""), 0))"),23.0)</f>
        <v>23</v>
      </c>
      <c r="X69" s="2">
        <f t="shared" si="2"/>
        <v>0</v>
      </c>
      <c r="AC69" s="2">
        <f t="shared" si="3"/>
        <v>144</v>
      </c>
    </row>
    <row r="70">
      <c r="A70" s="1" t="s">
        <v>72</v>
      </c>
      <c r="B70" s="2" t="str">
        <f>IFERROR(__xludf.DUMMYFUNCTION("SPLIT(A70, "";:"")"),"Game 70")</f>
        <v>Game 70</v>
      </c>
      <c r="C70" s="2" t="str">
        <f>IFERROR(__xludf.DUMMYFUNCTION("""COMPUTED_VALUE""")," 1 green, 18 blue, 16 red")</f>
        <v> 1 green, 18 blue, 16 red</v>
      </c>
      <c r="D70" s="2" t="str">
        <f>IFERROR(__xludf.DUMMYFUNCTION("""COMPUTED_VALUE""")," 3 green, 15 red, 7 blue")</f>
        <v> 3 green, 15 red, 7 blue</v>
      </c>
      <c r="E70" s="2" t="str">
        <f>IFERROR(__xludf.DUMMYFUNCTION("""COMPUTED_VALUE""")," 3 blue, 3 green, 10 red")</f>
        <v> 3 blue, 3 green, 10 red</v>
      </c>
      <c r="F70" s="2" t="str">
        <f>IFERROR(__xludf.DUMMYFUNCTION("""COMPUTED_VALUE""")," 1 blue, 3 green, 10 red")</f>
        <v> 1 blue, 3 green, 10 red</v>
      </c>
      <c r="J70" s="2" t="str">
        <f>IFERROR(__xludf.DUMMYFUNCTION("REGEXEXTRACT(INDIRECT(ADDRESS(FLOOR((ROW()-1)/3+1),(COLUMN()-7))),""\d+\s""&amp;INDIRECT(""I""&amp;MOD(ROW(), 3)+1))"),"2 red")</f>
        <v>2 red</v>
      </c>
      <c r="K70" s="2" t="str">
        <f>IFERROR(__xludf.DUMMYFUNCTION("REGEXEXTRACT(INDIRECT(ADDRESS(FLOOR((ROW()-1)/3+1),(COLUMN()-7))),""\d+\s""&amp;INDIRECT(""I""&amp;MOD(ROW(), 3)+1))"),"8 red")</f>
        <v>8 red</v>
      </c>
      <c r="L70" s="2" t="str">
        <f>IFERROR(__xludf.DUMMYFUNCTION("REGEXEXTRACT(INDIRECT(ADDRESS(FLOOR((ROW()-1)/3+1),(COLUMN()-7))),""\d+\s""&amp;INDIRECT(""I""&amp;MOD(ROW(), 3)+1))"),"3 red")</f>
        <v>3 red</v>
      </c>
      <c r="M70" s="2" t="str">
        <f>IFERROR(__xludf.DUMMYFUNCTION("REGEXEXTRACT(INDIRECT(ADDRESS(FLOOR((ROW()-1)/3+1),(COLUMN()-7))),""\d+\s""&amp;INDIRECT(""I""&amp;MOD(ROW(), 3)+1))"),"#N/A")</f>
        <v>#N/A</v>
      </c>
      <c r="N70" s="2" t="str">
        <f>IFERROR(__xludf.DUMMYFUNCTION("REGEXEXTRACT(INDIRECT(ADDRESS(FLOOR((ROW()-1)/3+1),(COLUMN()-7))),""\d+\s""&amp;INDIRECT(""I""&amp;MOD(ROW(), 3)+1))"),"#N/A")</f>
        <v>#N/A</v>
      </c>
      <c r="O70" s="2" t="str">
        <f>IFERROR(__xludf.DUMMYFUNCTION("REGEXEXTRACT(INDIRECT(ADDRESS(FLOOR((ROW()-1)/3+1),(COLUMN()-7))),""\d+\s""&amp;INDIRECT(""I""&amp;MOD(ROW(), 3)+1))"),"#N/A")</f>
        <v>#N/A</v>
      </c>
      <c r="P70" s="2">
        <f>IFERROR(__xludf.DUMMYFUNCTION("IFERROR(VALUE(REGEXEXTRACT(J70, ""\d+"")),0)"),2.0)</f>
        <v>2</v>
      </c>
      <c r="Q70" s="2">
        <f>IFERROR(__xludf.DUMMYFUNCTION("IFERROR(VALUE(REGEXEXTRACT(K70, ""\d+"")),0)"),8.0)</f>
        <v>8</v>
      </c>
      <c r="R70" s="2">
        <f>IFERROR(__xludf.DUMMYFUNCTION("IFERROR(VALUE(REGEXEXTRACT(L70, ""\d+"")),0)"),3.0)</f>
        <v>3</v>
      </c>
      <c r="S70" s="2">
        <f>IFERROR(__xludf.DUMMYFUNCTION("IFERROR(VALUE(REGEXEXTRACT(M70, ""\d+"")),0)"),0.0)</f>
        <v>0</v>
      </c>
      <c r="T70" s="2">
        <f>IFERROR(__xludf.DUMMYFUNCTION("IFERROR(VALUE(REGEXEXTRACT(N70, ""\d+"")),0)"),0.0)</f>
        <v>0</v>
      </c>
      <c r="U70" s="2">
        <f>IFERROR(__xludf.DUMMYFUNCTION("IFERROR(VALUE(REGEXEXTRACT(O70, ""\d+"")),0)"),0.0)</f>
        <v>0</v>
      </c>
      <c r="V70" s="2">
        <f t="shared" si="1"/>
        <v>8</v>
      </c>
      <c r="W70" s="2">
        <f>IFERROR(__xludf.DUMMYFUNCTION("VALUE(IF(V70 &lt;= INDIRECT(""AA""&amp;MOD(ROW(), 3) + 1), REGEXEXTRACT(INDIRECT(""B""&amp;FLOOR((ROW()-1)/3)+1), ""\d+""), 0))"),24.0)</f>
        <v>24</v>
      </c>
      <c r="X70" s="2">
        <f t="shared" si="2"/>
        <v>0</v>
      </c>
      <c r="AC70" s="2">
        <f t="shared" si="3"/>
        <v>864</v>
      </c>
    </row>
    <row r="71">
      <c r="A71" s="1" t="s">
        <v>73</v>
      </c>
      <c r="B71" s="2" t="str">
        <f>IFERROR(__xludf.DUMMYFUNCTION("SPLIT(A71, "";:"")"),"Game 71")</f>
        <v>Game 71</v>
      </c>
      <c r="C71" s="2" t="str">
        <f>IFERROR(__xludf.DUMMYFUNCTION("""COMPUTED_VALUE""")," 3 red, 12 blue, 8 green")</f>
        <v> 3 red, 12 blue, 8 green</v>
      </c>
      <c r="D71" s="2" t="str">
        <f>IFERROR(__xludf.DUMMYFUNCTION("""COMPUTED_VALUE""")," 18 green, 12 blue, 5 red")</f>
        <v> 18 green, 12 blue, 5 red</v>
      </c>
      <c r="E71" s="2" t="str">
        <f>IFERROR(__xludf.DUMMYFUNCTION("""COMPUTED_VALUE""")," 2 blue, 7 red")</f>
        <v> 2 blue, 7 red</v>
      </c>
      <c r="F71" s="2" t="str">
        <f>IFERROR(__xludf.DUMMYFUNCTION("""COMPUTED_VALUE""")," 11 blue, 9 green")</f>
        <v> 11 blue, 9 green</v>
      </c>
      <c r="G71" s="2" t="str">
        <f>IFERROR(__xludf.DUMMYFUNCTION("""COMPUTED_VALUE""")," 5 blue, 7 red, 19 green")</f>
        <v> 5 blue, 7 red, 19 green</v>
      </c>
      <c r="H71" s="2" t="str">
        <f>IFERROR(__xludf.DUMMYFUNCTION("""COMPUTED_VALUE""")," 2 red, 1 blue, 13 green")</f>
        <v> 2 red, 1 blue, 13 green</v>
      </c>
      <c r="J71" s="2" t="str">
        <f>IFERROR(__xludf.DUMMYFUNCTION("REGEXEXTRACT(INDIRECT(ADDRESS(FLOOR((ROW()-1)/3+1),(COLUMN()-7))),""\d+\s""&amp;INDIRECT(""I""&amp;MOD(ROW(), 3)+1))"),"7 green")</f>
        <v>7 green</v>
      </c>
      <c r="K71" s="2" t="str">
        <f>IFERROR(__xludf.DUMMYFUNCTION("REGEXEXTRACT(INDIRECT(ADDRESS(FLOOR((ROW()-1)/3+1),(COLUMN()-7))),""\d+\s""&amp;INDIRECT(""I""&amp;MOD(ROW(), 3)+1))"),"15 green")</f>
        <v>15 green</v>
      </c>
      <c r="L71" s="2" t="str">
        <f>IFERROR(__xludf.DUMMYFUNCTION("REGEXEXTRACT(INDIRECT(ADDRESS(FLOOR((ROW()-1)/3+1),(COLUMN()-7))),""\d+\s""&amp;INDIRECT(""I""&amp;MOD(ROW(), 3)+1))"),"6 green")</f>
        <v>6 green</v>
      </c>
      <c r="M71" s="2" t="str">
        <f>IFERROR(__xludf.DUMMYFUNCTION("REGEXEXTRACT(INDIRECT(ADDRESS(FLOOR((ROW()-1)/3+1),(COLUMN()-7))),""\d+\s""&amp;INDIRECT(""I""&amp;MOD(ROW(), 3)+1))"),"#N/A")</f>
        <v>#N/A</v>
      </c>
      <c r="N71" s="2" t="str">
        <f>IFERROR(__xludf.DUMMYFUNCTION("REGEXEXTRACT(INDIRECT(ADDRESS(FLOOR((ROW()-1)/3+1),(COLUMN()-7))),""\d+\s""&amp;INDIRECT(""I""&amp;MOD(ROW(), 3)+1))"),"#N/A")</f>
        <v>#N/A</v>
      </c>
      <c r="O71" s="2" t="str">
        <f>IFERROR(__xludf.DUMMYFUNCTION("REGEXEXTRACT(INDIRECT(ADDRESS(FLOOR((ROW()-1)/3+1),(COLUMN()-7))),""\d+\s""&amp;INDIRECT(""I""&amp;MOD(ROW(), 3)+1))"),"#N/A")</f>
        <v>#N/A</v>
      </c>
      <c r="P71" s="2">
        <f>IFERROR(__xludf.DUMMYFUNCTION("IFERROR(VALUE(REGEXEXTRACT(J71, ""\d+"")),0)"),7.0)</f>
        <v>7</v>
      </c>
      <c r="Q71" s="2">
        <f>IFERROR(__xludf.DUMMYFUNCTION("IFERROR(VALUE(REGEXEXTRACT(K71, ""\d+"")),0)"),15.0)</f>
        <v>15</v>
      </c>
      <c r="R71" s="2">
        <f>IFERROR(__xludf.DUMMYFUNCTION("IFERROR(VALUE(REGEXEXTRACT(L71, ""\d+"")),0)"),6.0)</f>
        <v>6</v>
      </c>
      <c r="S71" s="2">
        <f>IFERROR(__xludf.DUMMYFUNCTION("IFERROR(VALUE(REGEXEXTRACT(M71, ""\d+"")),0)"),0.0)</f>
        <v>0</v>
      </c>
      <c r="T71" s="2">
        <f>IFERROR(__xludf.DUMMYFUNCTION("IFERROR(VALUE(REGEXEXTRACT(N71, ""\d+"")),0)"),0.0)</f>
        <v>0</v>
      </c>
      <c r="U71" s="2">
        <f>IFERROR(__xludf.DUMMYFUNCTION("IFERROR(VALUE(REGEXEXTRACT(O71, ""\d+"")),0)"),0.0)</f>
        <v>0</v>
      </c>
      <c r="V71" s="2">
        <f t="shared" si="1"/>
        <v>15</v>
      </c>
      <c r="W71" s="2">
        <f>IFERROR(__xludf.DUMMYFUNCTION("VALUE(IF(V71 &lt;= INDIRECT(""AA""&amp;MOD(ROW(), 3) + 1), REGEXEXTRACT(INDIRECT(""B""&amp;FLOOR((ROW()-1)/3)+1), ""\d+""), 0))"),0.0)</f>
        <v>0</v>
      </c>
      <c r="X71" s="2">
        <f t="shared" si="2"/>
        <v>0</v>
      </c>
      <c r="AC71" s="2">
        <f t="shared" si="3"/>
        <v>1596</v>
      </c>
    </row>
    <row r="72">
      <c r="A72" s="1" t="s">
        <v>74</v>
      </c>
      <c r="B72" s="2" t="str">
        <f>IFERROR(__xludf.DUMMYFUNCTION("SPLIT(A72, "";:"")"),"Game 72")</f>
        <v>Game 72</v>
      </c>
      <c r="C72" s="2" t="str">
        <f>IFERROR(__xludf.DUMMYFUNCTION("""COMPUTED_VALUE""")," 8 red, 6 blue, 3 green")</f>
        <v> 8 red, 6 blue, 3 green</v>
      </c>
      <c r="D72" s="2" t="str">
        <f>IFERROR(__xludf.DUMMYFUNCTION("""COMPUTED_VALUE""")," 2 green, 13 blue, 15 red")</f>
        <v> 2 green, 13 blue, 15 red</v>
      </c>
      <c r="E72" s="2" t="str">
        <f>IFERROR(__xludf.DUMMYFUNCTION("""COMPUTED_VALUE""")," 5 green, 8 blue, 2 red")</f>
        <v> 5 green, 8 blue, 2 red</v>
      </c>
      <c r="F72" s="2" t="str">
        <f>IFERROR(__xludf.DUMMYFUNCTION("""COMPUTED_VALUE""")," 5 red, 12 blue, 3 green")</f>
        <v> 5 red, 12 blue, 3 green</v>
      </c>
      <c r="J72" s="2" t="str">
        <f>IFERROR(__xludf.DUMMYFUNCTION("REGEXEXTRACT(INDIRECT(ADDRESS(FLOOR((ROW()-1)/3+1),(COLUMN()-7))),""\d+\s""&amp;INDIRECT(""I""&amp;MOD(ROW(), 3)+1))"),"#N/A")</f>
        <v>#N/A</v>
      </c>
      <c r="K72" s="2" t="str">
        <f>IFERROR(__xludf.DUMMYFUNCTION("REGEXEXTRACT(INDIRECT(ADDRESS(FLOOR((ROW()-1)/3+1),(COLUMN()-7))),""\d+\s""&amp;INDIRECT(""I""&amp;MOD(ROW(), 3)+1))"),"1 blue")</f>
        <v>1 blue</v>
      </c>
      <c r="L72" s="2" t="str">
        <f>IFERROR(__xludf.DUMMYFUNCTION("REGEXEXTRACT(INDIRECT(ADDRESS(FLOOR((ROW()-1)/3+1),(COLUMN()-7))),""\d+\s""&amp;INDIRECT(""I""&amp;MOD(ROW(), 3)+1))"),"6 blue")</f>
        <v>6 blue</v>
      </c>
      <c r="M72" s="2" t="str">
        <f>IFERROR(__xludf.DUMMYFUNCTION("REGEXEXTRACT(INDIRECT(ADDRESS(FLOOR((ROW()-1)/3+1),(COLUMN()-7))),""\d+\s""&amp;INDIRECT(""I""&amp;MOD(ROW(), 3)+1))"),"#N/A")</f>
        <v>#N/A</v>
      </c>
      <c r="N72" s="2" t="str">
        <f>IFERROR(__xludf.DUMMYFUNCTION("REGEXEXTRACT(INDIRECT(ADDRESS(FLOOR((ROW()-1)/3+1),(COLUMN()-7))),""\d+\s""&amp;INDIRECT(""I""&amp;MOD(ROW(), 3)+1))"),"#N/A")</f>
        <v>#N/A</v>
      </c>
      <c r="O72" s="2" t="str">
        <f>IFERROR(__xludf.DUMMYFUNCTION("REGEXEXTRACT(INDIRECT(ADDRESS(FLOOR((ROW()-1)/3+1),(COLUMN()-7))),""\d+\s""&amp;INDIRECT(""I""&amp;MOD(ROW(), 3)+1))"),"#N/A")</f>
        <v>#N/A</v>
      </c>
      <c r="P72" s="2">
        <f>IFERROR(__xludf.DUMMYFUNCTION("IFERROR(VALUE(REGEXEXTRACT(J72, ""\d+"")),0)"),0.0)</f>
        <v>0</v>
      </c>
      <c r="Q72" s="2">
        <f>IFERROR(__xludf.DUMMYFUNCTION("IFERROR(VALUE(REGEXEXTRACT(K72, ""\d+"")),0)"),1.0)</f>
        <v>1</v>
      </c>
      <c r="R72" s="2">
        <f>IFERROR(__xludf.DUMMYFUNCTION("IFERROR(VALUE(REGEXEXTRACT(L72, ""\d+"")),0)"),6.0)</f>
        <v>6</v>
      </c>
      <c r="S72" s="2">
        <f>IFERROR(__xludf.DUMMYFUNCTION("IFERROR(VALUE(REGEXEXTRACT(M72, ""\d+"")),0)"),0.0)</f>
        <v>0</v>
      </c>
      <c r="T72" s="2">
        <f>IFERROR(__xludf.DUMMYFUNCTION("IFERROR(VALUE(REGEXEXTRACT(N72, ""\d+"")),0)"),0.0)</f>
        <v>0</v>
      </c>
      <c r="U72" s="2">
        <f>IFERROR(__xludf.DUMMYFUNCTION("IFERROR(VALUE(REGEXEXTRACT(O72, ""\d+"")),0)"),0.0)</f>
        <v>0</v>
      </c>
      <c r="V72" s="2">
        <f t="shared" si="1"/>
        <v>6</v>
      </c>
      <c r="W72" s="2">
        <f>IFERROR(__xludf.DUMMYFUNCTION("VALUE(IF(V72 &lt;= INDIRECT(""AA""&amp;MOD(ROW(), 3) + 1), REGEXEXTRACT(INDIRECT(""B""&amp;FLOOR((ROW()-1)/3)+1), ""\d+""), 0))"),24.0)</f>
        <v>24</v>
      </c>
      <c r="X72" s="2">
        <f t="shared" si="2"/>
        <v>0</v>
      </c>
      <c r="AC72" s="2">
        <f t="shared" si="3"/>
        <v>975</v>
      </c>
    </row>
    <row r="73">
      <c r="A73" s="1" t="s">
        <v>75</v>
      </c>
      <c r="B73" s="2" t="str">
        <f>IFERROR(__xludf.DUMMYFUNCTION("SPLIT(A73, "";:"")"),"Game 73")</f>
        <v>Game 73</v>
      </c>
      <c r="C73" s="2" t="str">
        <f>IFERROR(__xludf.DUMMYFUNCTION("""COMPUTED_VALUE""")," 3 blue, 13 green")</f>
        <v> 3 blue, 13 green</v>
      </c>
      <c r="D73" s="2" t="str">
        <f>IFERROR(__xludf.DUMMYFUNCTION("""COMPUTED_VALUE""")," 7 red, 3 green")</f>
        <v> 7 red, 3 green</v>
      </c>
      <c r="E73" s="2" t="str">
        <f>IFERROR(__xludf.DUMMYFUNCTION("""COMPUTED_VALUE""")," 10 red, 2 blue, 1 green")</f>
        <v> 10 red, 2 blue, 1 green</v>
      </c>
      <c r="J73" s="2" t="str">
        <f>IFERROR(__xludf.DUMMYFUNCTION("REGEXEXTRACT(INDIRECT(ADDRESS(FLOOR((ROW()-1)/3+1),(COLUMN()-7))),""\d+\s""&amp;INDIRECT(""I""&amp;MOD(ROW(), 3)+1))"),"#N/A")</f>
        <v>#N/A</v>
      </c>
      <c r="K73" s="2" t="str">
        <f>IFERROR(__xludf.DUMMYFUNCTION("REGEXEXTRACT(INDIRECT(ADDRESS(FLOOR((ROW()-1)/3+1),(COLUMN()-7))),""\d+\s""&amp;INDIRECT(""I""&amp;MOD(ROW(), 3)+1))"),"1 red")</f>
        <v>1 red</v>
      </c>
      <c r="L73" s="2" t="str">
        <f>IFERROR(__xludf.DUMMYFUNCTION("REGEXEXTRACT(INDIRECT(ADDRESS(FLOOR((ROW()-1)/3+1),(COLUMN()-7))),""\d+\s""&amp;INDIRECT(""I""&amp;MOD(ROW(), 3)+1))"),"1 red")</f>
        <v>1 red</v>
      </c>
      <c r="M73" s="2" t="str">
        <f>IFERROR(__xludf.DUMMYFUNCTION("REGEXEXTRACT(INDIRECT(ADDRESS(FLOOR((ROW()-1)/3+1),(COLUMN()-7))),""\d+\s""&amp;INDIRECT(""I""&amp;MOD(ROW(), 3)+1))"),"1 red")</f>
        <v>1 red</v>
      </c>
      <c r="N73" s="2" t="str">
        <f>IFERROR(__xludf.DUMMYFUNCTION("REGEXEXTRACT(INDIRECT(ADDRESS(FLOOR((ROW()-1)/3+1),(COLUMN()-7))),""\d+\s""&amp;INDIRECT(""I""&amp;MOD(ROW(), 3)+1))"),"#N/A")</f>
        <v>#N/A</v>
      </c>
      <c r="O73" s="2" t="str">
        <f>IFERROR(__xludf.DUMMYFUNCTION("REGEXEXTRACT(INDIRECT(ADDRESS(FLOOR((ROW()-1)/3+1),(COLUMN()-7))),""\d+\s""&amp;INDIRECT(""I""&amp;MOD(ROW(), 3)+1))"),"#N/A")</f>
        <v>#N/A</v>
      </c>
      <c r="P73" s="2">
        <f>IFERROR(__xludf.DUMMYFUNCTION("IFERROR(VALUE(REGEXEXTRACT(J73, ""\d+"")),0)"),0.0)</f>
        <v>0</v>
      </c>
      <c r="Q73" s="2">
        <f>IFERROR(__xludf.DUMMYFUNCTION("IFERROR(VALUE(REGEXEXTRACT(K73, ""\d+"")),0)"),1.0)</f>
        <v>1</v>
      </c>
      <c r="R73" s="2">
        <f>IFERROR(__xludf.DUMMYFUNCTION("IFERROR(VALUE(REGEXEXTRACT(L73, ""\d+"")),0)"),1.0)</f>
        <v>1</v>
      </c>
      <c r="S73" s="2">
        <f>IFERROR(__xludf.DUMMYFUNCTION("IFERROR(VALUE(REGEXEXTRACT(M73, ""\d+"")),0)"),1.0)</f>
        <v>1</v>
      </c>
      <c r="T73" s="2">
        <f>IFERROR(__xludf.DUMMYFUNCTION("IFERROR(VALUE(REGEXEXTRACT(N73, ""\d+"")),0)"),0.0)</f>
        <v>0</v>
      </c>
      <c r="U73" s="2">
        <f>IFERROR(__xludf.DUMMYFUNCTION("IFERROR(VALUE(REGEXEXTRACT(O73, ""\d+"")),0)"),0.0)</f>
        <v>0</v>
      </c>
      <c r="V73" s="2">
        <f t="shared" si="1"/>
        <v>1</v>
      </c>
      <c r="W73" s="2">
        <f>IFERROR(__xludf.DUMMYFUNCTION("VALUE(IF(V73 &lt;= INDIRECT(""AA""&amp;MOD(ROW(), 3) + 1), REGEXEXTRACT(INDIRECT(""B""&amp;FLOOR((ROW()-1)/3)+1), ""\d+""), 0))"),25.0)</f>
        <v>25</v>
      </c>
      <c r="X73" s="2">
        <f t="shared" si="2"/>
        <v>25</v>
      </c>
      <c r="AC73" s="2">
        <f t="shared" si="3"/>
        <v>390</v>
      </c>
    </row>
    <row r="74">
      <c r="A74" s="1" t="s">
        <v>76</v>
      </c>
      <c r="B74" s="2" t="str">
        <f>IFERROR(__xludf.DUMMYFUNCTION("SPLIT(A74, "";:"")"),"Game 74")</f>
        <v>Game 74</v>
      </c>
      <c r="C74" s="2" t="str">
        <f>IFERROR(__xludf.DUMMYFUNCTION("""COMPUTED_VALUE""")," 3 red")</f>
        <v> 3 red</v>
      </c>
      <c r="D74" s="2" t="str">
        <f>IFERROR(__xludf.DUMMYFUNCTION("""COMPUTED_VALUE""")," 2 red, 1 blue, 7 green")</f>
        <v> 2 red, 1 blue, 7 green</v>
      </c>
      <c r="E74" s="2" t="str">
        <f>IFERROR(__xludf.DUMMYFUNCTION("""COMPUTED_VALUE""")," 10 green, 3 blue, 1 red")</f>
        <v> 10 green, 3 blue, 1 red</v>
      </c>
      <c r="F74" s="2" t="str">
        <f>IFERROR(__xludf.DUMMYFUNCTION("""COMPUTED_VALUE""")," 6 green, 1 blue")</f>
        <v> 6 green, 1 blue</v>
      </c>
      <c r="G74" s="2" t="str">
        <f>IFERROR(__xludf.DUMMYFUNCTION("""COMPUTED_VALUE""")," 11 green, 4 blue")</f>
        <v> 11 green, 4 blue</v>
      </c>
      <c r="J74" s="2" t="str">
        <f>IFERROR(__xludf.DUMMYFUNCTION("REGEXEXTRACT(INDIRECT(ADDRESS(FLOOR((ROW()-1)/3+1),(COLUMN()-7))),""\d+\s""&amp;INDIRECT(""I""&amp;MOD(ROW(), 3)+1))"),"9 green")</f>
        <v>9 green</v>
      </c>
      <c r="K74" s="2" t="str">
        <f>IFERROR(__xludf.DUMMYFUNCTION("REGEXEXTRACT(INDIRECT(ADDRESS(FLOOR((ROW()-1)/3+1),(COLUMN()-7))),""\d+\s""&amp;INDIRECT(""I""&amp;MOD(ROW(), 3)+1))"),"3 green")</f>
        <v>3 green</v>
      </c>
      <c r="L74" s="2" t="str">
        <f>IFERROR(__xludf.DUMMYFUNCTION("REGEXEXTRACT(INDIRECT(ADDRESS(FLOOR((ROW()-1)/3+1),(COLUMN()-7))),""\d+\s""&amp;INDIRECT(""I""&amp;MOD(ROW(), 3)+1))"),"6 green")</f>
        <v>6 green</v>
      </c>
      <c r="M74" s="2" t="str">
        <f>IFERROR(__xludf.DUMMYFUNCTION("REGEXEXTRACT(INDIRECT(ADDRESS(FLOOR((ROW()-1)/3+1),(COLUMN()-7))),""\d+\s""&amp;INDIRECT(""I""&amp;MOD(ROW(), 3)+1))"),"6 green")</f>
        <v>6 green</v>
      </c>
      <c r="N74" s="2" t="str">
        <f>IFERROR(__xludf.DUMMYFUNCTION("REGEXEXTRACT(INDIRECT(ADDRESS(FLOOR((ROW()-1)/3+1),(COLUMN()-7))),""\d+\s""&amp;INDIRECT(""I""&amp;MOD(ROW(), 3)+1))"),"#N/A")</f>
        <v>#N/A</v>
      </c>
      <c r="O74" s="2" t="str">
        <f>IFERROR(__xludf.DUMMYFUNCTION("REGEXEXTRACT(INDIRECT(ADDRESS(FLOOR((ROW()-1)/3+1),(COLUMN()-7))),""\d+\s""&amp;INDIRECT(""I""&amp;MOD(ROW(), 3)+1))"),"#N/A")</f>
        <v>#N/A</v>
      </c>
      <c r="P74" s="2">
        <f>IFERROR(__xludf.DUMMYFUNCTION("IFERROR(VALUE(REGEXEXTRACT(J74, ""\d+"")),0)"),9.0)</f>
        <v>9</v>
      </c>
      <c r="Q74" s="2">
        <f>IFERROR(__xludf.DUMMYFUNCTION("IFERROR(VALUE(REGEXEXTRACT(K74, ""\d+"")),0)"),3.0)</f>
        <v>3</v>
      </c>
      <c r="R74" s="2">
        <f>IFERROR(__xludf.DUMMYFUNCTION("IFERROR(VALUE(REGEXEXTRACT(L74, ""\d+"")),0)"),6.0)</f>
        <v>6</v>
      </c>
      <c r="S74" s="2">
        <f>IFERROR(__xludf.DUMMYFUNCTION("IFERROR(VALUE(REGEXEXTRACT(M74, ""\d+"")),0)"),6.0)</f>
        <v>6</v>
      </c>
      <c r="T74" s="2">
        <f>IFERROR(__xludf.DUMMYFUNCTION("IFERROR(VALUE(REGEXEXTRACT(N74, ""\d+"")),0)"),0.0)</f>
        <v>0</v>
      </c>
      <c r="U74" s="2">
        <f>IFERROR(__xludf.DUMMYFUNCTION("IFERROR(VALUE(REGEXEXTRACT(O74, ""\d+"")),0)"),0.0)</f>
        <v>0</v>
      </c>
      <c r="V74" s="2">
        <f t="shared" si="1"/>
        <v>9</v>
      </c>
      <c r="W74" s="2">
        <f>IFERROR(__xludf.DUMMYFUNCTION("VALUE(IF(V74 &lt;= INDIRECT(""AA""&amp;MOD(ROW(), 3) + 1), REGEXEXTRACT(INDIRECT(""B""&amp;FLOOR((ROW()-1)/3)+1), ""\d+""), 0))"),25.0)</f>
        <v>25</v>
      </c>
      <c r="X74" s="2">
        <f t="shared" si="2"/>
        <v>0</v>
      </c>
      <c r="AC74" s="2">
        <f t="shared" si="3"/>
        <v>132</v>
      </c>
    </row>
    <row r="75">
      <c r="A75" s="1" t="s">
        <v>77</v>
      </c>
      <c r="B75" s="2" t="str">
        <f>IFERROR(__xludf.DUMMYFUNCTION("SPLIT(A75, "";:"")"),"Game 75")</f>
        <v>Game 75</v>
      </c>
      <c r="C75" s="2" t="str">
        <f>IFERROR(__xludf.DUMMYFUNCTION("""COMPUTED_VALUE""")," 8 blue, 2 green, 4 red")</f>
        <v> 8 blue, 2 green, 4 red</v>
      </c>
      <c r="D75" s="2" t="str">
        <f>IFERROR(__xludf.DUMMYFUNCTION("""COMPUTED_VALUE""")," 19 blue, 2 green")</f>
        <v> 19 blue, 2 green</v>
      </c>
      <c r="E75" s="2" t="str">
        <f>IFERROR(__xludf.DUMMYFUNCTION("""COMPUTED_VALUE""")," 1 red, 18 blue, 3 green")</f>
        <v> 1 red, 18 blue, 3 green</v>
      </c>
      <c r="F75" s="2" t="str">
        <f>IFERROR(__xludf.DUMMYFUNCTION("""COMPUTED_VALUE""")," 3 red, 5 green, 18 blue")</f>
        <v> 3 red, 5 green, 18 blue</v>
      </c>
      <c r="J75" s="2" t="str">
        <f>IFERROR(__xludf.DUMMYFUNCTION("REGEXEXTRACT(INDIRECT(ADDRESS(FLOOR((ROW()-1)/3+1),(COLUMN()-7))),""\d+\s""&amp;INDIRECT(""I""&amp;MOD(ROW(), 3)+1))"),"9 blue")</f>
        <v>9 blue</v>
      </c>
      <c r="K75" s="2" t="str">
        <f>IFERROR(__xludf.DUMMYFUNCTION("REGEXEXTRACT(INDIRECT(ADDRESS(FLOOR((ROW()-1)/3+1),(COLUMN()-7))),""\d+\s""&amp;INDIRECT(""I""&amp;MOD(ROW(), 3)+1))"),"7 blue")</f>
        <v>7 blue</v>
      </c>
      <c r="L75" s="2" t="str">
        <f>IFERROR(__xludf.DUMMYFUNCTION("REGEXEXTRACT(INDIRECT(ADDRESS(FLOOR((ROW()-1)/3+1),(COLUMN()-7))),""\d+\s""&amp;INDIRECT(""I""&amp;MOD(ROW(), 3)+1))"),"1 blue")</f>
        <v>1 blue</v>
      </c>
      <c r="M75" s="2" t="str">
        <f>IFERROR(__xludf.DUMMYFUNCTION("REGEXEXTRACT(INDIRECT(ADDRESS(FLOOR((ROW()-1)/3+1),(COLUMN()-7))),""\d+\s""&amp;INDIRECT(""I""&amp;MOD(ROW(), 3)+1))"),"1 blue")</f>
        <v>1 blue</v>
      </c>
      <c r="N75" s="2" t="str">
        <f>IFERROR(__xludf.DUMMYFUNCTION("REGEXEXTRACT(INDIRECT(ADDRESS(FLOOR((ROW()-1)/3+1),(COLUMN()-7))),""\d+\s""&amp;INDIRECT(""I""&amp;MOD(ROW(), 3)+1))"),"#N/A")</f>
        <v>#N/A</v>
      </c>
      <c r="O75" s="2" t="str">
        <f>IFERROR(__xludf.DUMMYFUNCTION("REGEXEXTRACT(INDIRECT(ADDRESS(FLOOR((ROW()-1)/3+1),(COLUMN()-7))),""\d+\s""&amp;INDIRECT(""I""&amp;MOD(ROW(), 3)+1))"),"#N/A")</f>
        <v>#N/A</v>
      </c>
      <c r="P75" s="2">
        <f>IFERROR(__xludf.DUMMYFUNCTION("IFERROR(VALUE(REGEXEXTRACT(J75, ""\d+"")),0)"),9.0)</f>
        <v>9</v>
      </c>
      <c r="Q75" s="2">
        <f>IFERROR(__xludf.DUMMYFUNCTION("IFERROR(VALUE(REGEXEXTRACT(K75, ""\d+"")),0)"),7.0)</f>
        <v>7</v>
      </c>
      <c r="R75" s="2">
        <f>IFERROR(__xludf.DUMMYFUNCTION("IFERROR(VALUE(REGEXEXTRACT(L75, ""\d+"")),0)"),1.0)</f>
        <v>1</v>
      </c>
      <c r="S75" s="2">
        <f>IFERROR(__xludf.DUMMYFUNCTION("IFERROR(VALUE(REGEXEXTRACT(M75, ""\d+"")),0)"),1.0)</f>
        <v>1</v>
      </c>
      <c r="T75" s="2">
        <f>IFERROR(__xludf.DUMMYFUNCTION("IFERROR(VALUE(REGEXEXTRACT(N75, ""\d+"")),0)"),0.0)</f>
        <v>0</v>
      </c>
      <c r="U75" s="2">
        <f>IFERROR(__xludf.DUMMYFUNCTION("IFERROR(VALUE(REGEXEXTRACT(O75, ""\d+"")),0)"),0.0)</f>
        <v>0</v>
      </c>
      <c r="V75" s="2">
        <f t="shared" si="1"/>
        <v>9</v>
      </c>
      <c r="W75" s="2">
        <f>IFERROR(__xludf.DUMMYFUNCTION("VALUE(IF(V75 &lt;= INDIRECT(""AA""&amp;MOD(ROW(), 3) + 1), REGEXEXTRACT(INDIRECT(""B""&amp;FLOOR((ROW()-1)/3)+1), ""\d+""), 0))"),25.0)</f>
        <v>25</v>
      </c>
      <c r="X75" s="2">
        <f t="shared" si="2"/>
        <v>0</v>
      </c>
      <c r="AC75" s="2">
        <f t="shared" si="3"/>
        <v>380</v>
      </c>
    </row>
    <row r="76">
      <c r="A76" s="1" t="s">
        <v>78</v>
      </c>
      <c r="B76" s="2" t="str">
        <f>IFERROR(__xludf.DUMMYFUNCTION("SPLIT(A76, "";:"")"),"Game 76")</f>
        <v>Game 76</v>
      </c>
      <c r="C76" s="2" t="str">
        <f>IFERROR(__xludf.DUMMYFUNCTION("""COMPUTED_VALUE""")," 3 green, 2 red, 2 blue")</f>
        <v> 3 green, 2 red, 2 blue</v>
      </c>
      <c r="D76" s="2" t="str">
        <f>IFERROR(__xludf.DUMMYFUNCTION("""COMPUTED_VALUE""")," 3 blue, 6 green, 1 red")</f>
        <v> 3 blue, 6 green, 1 red</v>
      </c>
      <c r="E76" s="2" t="str">
        <f>IFERROR(__xludf.DUMMYFUNCTION("""COMPUTED_VALUE""")," 1 green, 3 blue")</f>
        <v> 1 green, 3 blue</v>
      </c>
      <c r="F76" s="2" t="str">
        <f>IFERROR(__xludf.DUMMYFUNCTION("""COMPUTED_VALUE""")," 1 blue, 1 green")</f>
        <v> 1 blue, 1 green</v>
      </c>
      <c r="J76" s="2" t="str">
        <f>IFERROR(__xludf.DUMMYFUNCTION("REGEXEXTRACT(INDIRECT(ADDRESS(FLOOR((ROW()-1)/3+1),(COLUMN()-7))),""\d+\s""&amp;INDIRECT(""I""&amp;MOD(ROW(), 3)+1))"),"1 red")</f>
        <v>1 red</v>
      </c>
      <c r="K76" s="2" t="str">
        <f>IFERROR(__xludf.DUMMYFUNCTION("REGEXEXTRACT(INDIRECT(ADDRESS(FLOOR((ROW()-1)/3+1),(COLUMN()-7))),""\d+\s""&amp;INDIRECT(""I""&amp;MOD(ROW(), 3)+1))"),"1 red")</f>
        <v>1 red</v>
      </c>
      <c r="L76" s="2" t="str">
        <f>IFERROR(__xludf.DUMMYFUNCTION("REGEXEXTRACT(INDIRECT(ADDRESS(FLOOR((ROW()-1)/3+1),(COLUMN()-7))),""\d+\s""&amp;INDIRECT(""I""&amp;MOD(ROW(), 3)+1))"),"#N/A")</f>
        <v>#N/A</v>
      </c>
      <c r="M76" s="2" t="str">
        <f>IFERROR(__xludf.DUMMYFUNCTION("REGEXEXTRACT(INDIRECT(ADDRESS(FLOOR((ROW()-1)/3+1),(COLUMN()-7))),""\d+\s""&amp;INDIRECT(""I""&amp;MOD(ROW(), 3)+1))"),"5 red")</f>
        <v>5 red</v>
      </c>
      <c r="N76" s="2" t="str">
        <f>IFERROR(__xludf.DUMMYFUNCTION("REGEXEXTRACT(INDIRECT(ADDRESS(FLOOR((ROW()-1)/3+1),(COLUMN()-7))),""\d+\s""&amp;INDIRECT(""I""&amp;MOD(ROW(), 3)+1))"),"4 red")</f>
        <v>4 red</v>
      </c>
      <c r="O76" s="2" t="str">
        <f>IFERROR(__xludf.DUMMYFUNCTION("REGEXEXTRACT(INDIRECT(ADDRESS(FLOOR((ROW()-1)/3+1),(COLUMN()-7))),""\d+\s""&amp;INDIRECT(""I""&amp;MOD(ROW(), 3)+1))"),"#N/A")</f>
        <v>#N/A</v>
      </c>
      <c r="P76" s="2">
        <f>IFERROR(__xludf.DUMMYFUNCTION("IFERROR(VALUE(REGEXEXTRACT(J76, ""\d+"")),0)"),1.0)</f>
        <v>1</v>
      </c>
      <c r="Q76" s="2">
        <f>IFERROR(__xludf.DUMMYFUNCTION("IFERROR(VALUE(REGEXEXTRACT(K76, ""\d+"")),0)"),1.0)</f>
        <v>1</v>
      </c>
      <c r="R76" s="2">
        <f>IFERROR(__xludf.DUMMYFUNCTION("IFERROR(VALUE(REGEXEXTRACT(L76, ""\d+"")),0)"),0.0)</f>
        <v>0</v>
      </c>
      <c r="S76" s="2">
        <f>IFERROR(__xludf.DUMMYFUNCTION("IFERROR(VALUE(REGEXEXTRACT(M76, ""\d+"")),0)"),5.0)</f>
        <v>5</v>
      </c>
      <c r="T76" s="2">
        <f>IFERROR(__xludf.DUMMYFUNCTION("IFERROR(VALUE(REGEXEXTRACT(N76, ""\d+"")),0)"),4.0)</f>
        <v>4</v>
      </c>
      <c r="U76" s="2">
        <f>IFERROR(__xludf.DUMMYFUNCTION("IFERROR(VALUE(REGEXEXTRACT(O76, ""\d+"")),0)"),0.0)</f>
        <v>0</v>
      </c>
      <c r="V76" s="2">
        <f t="shared" si="1"/>
        <v>5</v>
      </c>
      <c r="W76" s="2">
        <f>IFERROR(__xludf.DUMMYFUNCTION("VALUE(IF(V76 &lt;= INDIRECT(""AA""&amp;MOD(ROW(), 3) + 1), REGEXEXTRACT(INDIRECT(""B""&amp;FLOOR((ROW()-1)/3)+1), ""\d+""), 0))"),26.0)</f>
        <v>26</v>
      </c>
      <c r="X76" s="2">
        <f t="shared" si="2"/>
        <v>0</v>
      </c>
      <c r="AC76" s="2">
        <f t="shared" si="3"/>
        <v>36</v>
      </c>
    </row>
    <row r="77">
      <c r="A77" s="1" t="s">
        <v>79</v>
      </c>
      <c r="B77" s="2" t="str">
        <f>IFERROR(__xludf.DUMMYFUNCTION("SPLIT(A77, "";:"")"),"Game 77")</f>
        <v>Game 77</v>
      </c>
      <c r="C77" s="2" t="str">
        <f>IFERROR(__xludf.DUMMYFUNCTION("""COMPUTED_VALUE""")," 4 green, 7 red, 13 blue")</f>
        <v> 4 green, 7 red, 13 blue</v>
      </c>
      <c r="D77" s="2" t="str">
        <f>IFERROR(__xludf.DUMMYFUNCTION("""COMPUTED_VALUE""")," 18 blue")</f>
        <v> 18 blue</v>
      </c>
      <c r="E77" s="2" t="str">
        <f>IFERROR(__xludf.DUMMYFUNCTION("""COMPUTED_VALUE""")," 4 blue, 9 red, 1 green")</f>
        <v> 4 blue, 9 red, 1 green</v>
      </c>
      <c r="F77" s="2" t="str">
        <f>IFERROR(__xludf.DUMMYFUNCTION("""COMPUTED_VALUE""")," 2 green, 16 blue, 9 red")</f>
        <v> 2 green, 16 blue, 9 red</v>
      </c>
      <c r="J77" s="2" t="str">
        <f>IFERROR(__xludf.DUMMYFUNCTION("REGEXEXTRACT(INDIRECT(ADDRESS(FLOOR((ROW()-1)/3+1),(COLUMN()-7))),""\d+\s""&amp;INDIRECT(""I""&amp;MOD(ROW(), 3)+1))"),"1 green")</f>
        <v>1 green</v>
      </c>
      <c r="K77" s="2" t="str">
        <f>IFERROR(__xludf.DUMMYFUNCTION("REGEXEXTRACT(INDIRECT(ADDRESS(FLOOR((ROW()-1)/3+1),(COLUMN()-7))),""\d+\s""&amp;INDIRECT(""I""&amp;MOD(ROW(), 3)+1))"),"1 green")</f>
        <v>1 green</v>
      </c>
      <c r="L77" s="2" t="str">
        <f>IFERROR(__xludf.DUMMYFUNCTION("REGEXEXTRACT(INDIRECT(ADDRESS(FLOOR((ROW()-1)/3+1),(COLUMN()-7))),""\d+\s""&amp;INDIRECT(""I""&amp;MOD(ROW(), 3)+1))"),"#N/A")</f>
        <v>#N/A</v>
      </c>
      <c r="M77" s="2" t="str">
        <f>IFERROR(__xludf.DUMMYFUNCTION("REGEXEXTRACT(INDIRECT(ADDRESS(FLOOR((ROW()-1)/3+1),(COLUMN()-7))),""\d+\s""&amp;INDIRECT(""I""&amp;MOD(ROW(), 3)+1))"),"11 green")</f>
        <v>11 green</v>
      </c>
      <c r="N77" s="2" t="str">
        <f>IFERROR(__xludf.DUMMYFUNCTION("REGEXEXTRACT(INDIRECT(ADDRESS(FLOOR((ROW()-1)/3+1),(COLUMN()-7))),""\d+\s""&amp;INDIRECT(""I""&amp;MOD(ROW(), 3)+1))"),"6 green")</f>
        <v>6 green</v>
      </c>
      <c r="O77" s="2" t="str">
        <f>IFERROR(__xludf.DUMMYFUNCTION("REGEXEXTRACT(INDIRECT(ADDRESS(FLOOR((ROW()-1)/3+1),(COLUMN()-7))),""\d+\s""&amp;INDIRECT(""I""&amp;MOD(ROW(), 3)+1))"),"#N/A")</f>
        <v>#N/A</v>
      </c>
      <c r="P77" s="2">
        <f>IFERROR(__xludf.DUMMYFUNCTION("IFERROR(VALUE(REGEXEXTRACT(J77, ""\d+"")),0)"),1.0)</f>
        <v>1</v>
      </c>
      <c r="Q77" s="2">
        <f>IFERROR(__xludf.DUMMYFUNCTION("IFERROR(VALUE(REGEXEXTRACT(K77, ""\d+"")),0)"),1.0)</f>
        <v>1</v>
      </c>
      <c r="R77" s="2">
        <f>IFERROR(__xludf.DUMMYFUNCTION("IFERROR(VALUE(REGEXEXTRACT(L77, ""\d+"")),0)"),0.0)</f>
        <v>0</v>
      </c>
      <c r="S77" s="2">
        <f>IFERROR(__xludf.DUMMYFUNCTION("IFERROR(VALUE(REGEXEXTRACT(M77, ""\d+"")),0)"),11.0)</f>
        <v>11</v>
      </c>
      <c r="T77" s="2">
        <f>IFERROR(__xludf.DUMMYFUNCTION("IFERROR(VALUE(REGEXEXTRACT(N77, ""\d+"")),0)"),6.0)</f>
        <v>6</v>
      </c>
      <c r="U77" s="2">
        <f>IFERROR(__xludf.DUMMYFUNCTION("IFERROR(VALUE(REGEXEXTRACT(O77, ""\d+"")),0)"),0.0)</f>
        <v>0</v>
      </c>
      <c r="V77" s="2">
        <f t="shared" si="1"/>
        <v>11</v>
      </c>
      <c r="W77" s="2">
        <f>IFERROR(__xludf.DUMMYFUNCTION("VALUE(IF(V77 &lt;= INDIRECT(""AA""&amp;MOD(ROW(), 3) + 1), REGEXEXTRACT(INDIRECT(""B""&amp;FLOOR((ROW()-1)/3)+1), ""\d+""), 0))"),26.0)</f>
        <v>26</v>
      </c>
      <c r="X77" s="2">
        <f t="shared" si="2"/>
        <v>0</v>
      </c>
      <c r="AC77" s="2">
        <f t="shared" si="3"/>
        <v>648</v>
      </c>
    </row>
    <row r="78">
      <c r="A78" s="1" t="s">
        <v>80</v>
      </c>
      <c r="B78" s="2" t="str">
        <f>IFERROR(__xludf.DUMMYFUNCTION("SPLIT(A78, "";:"")"),"Game 78")</f>
        <v>Game 78</v>
      </c>
      <c r="C78" s="2" t="str">
        <f>IFERROR(__xludf.DUMMYFUNCTION("""COMPUTED_VALUE""")," 2 green, 5 blue, 11 red")</f>
        <v> 2 green, 5 blue, 11 red</v>
      </c>
      <c r="D78" s="2" t="str">
        <f>IFERROR(__xludf.DUMMYFUNCTION("""COMPUTED_VALUE""")," 2 blue, 3 red, 1 green")</f>
        <v> 2 blue, 3 red, 1 green</v>
      </c>
      <c r="E78" s="2" t="str">
        <f>IFERROR(__xludf.DUMMYFUNCTION("""COMPUTED_VALUE""")," 4 green, 6 blue, 6 red")</f>
        <v> 4 green, 6 blue, 6 red</v>
      </c>
      <c r="J78" s="2" t="str">
        <f>IFERROR(__xludf.DUMMYFUNCTION("REGEXEXTRACT(INDIRECT(ADDRESS(FLOOR((ROW()-1)/3+1),(COLUMN()-7))),""\d+\s""&amp;INDIRECT(""I""&amp;MOD(ROW(), 3)+1))"),"15 blue")</f>
        <v>15 blue</v>
      </c>
      <c r="K78" s="2" t="str">
        <f>IFERROR(__xludf.DUMMYFUNCTION("REGEXEXTRACT(INDIRECT(ADDRESS(FLOOR((ROW()-1)/3+1),(COLUMN()-7))),""\d+\s""&amp;INDIRECT(""I""&amp;MOD(ROW(), 3)+1))"),"12 blue")</f>
        <v>12 blue</v>
      </c>
      <c r="L78" s="2" t="str">
        <f>IFERROR(__xludf.DUMMYFUNCTION("REGEXEXTRACT(INDIRECT(ADDRESS(FLOOR((ROW()-1)/3+1),(COLUMN()-7))),""\d+\s""&amp;INDIRECT(""I""&amp;MOD(ROW(), 3)+1))"),"16 blue")</f>
        <v>16 blue</v>
      </c>
      <c r="M78" s="2" t="str">
        <f>IFERROR(__xludf.DUMMYFUNCTION("REGEXEXTRACT(INDIRECT(ADDRESS(FLOOR((ROW()-1)/3+1),(COLUMN()-7))),""\d+\s""&amp;INDIRECT(""I""&amp;MOD(ROW(), 3)+1))"),"14 blue")</f>
        <v>14 blue</v>
      </c>
      <c r="N78" s="2" t="str">
        <f>IFERROR(__xludf.DUMMYFUNCTION("REGEXEXTRACT(INDIRECT(ADDRESS(FLOOR((ROW()-1)/3+1),(COLUMN()-7))),""\d+\s""&amp;INDIRECT(""I""&amp;MOD(ROW(), 3)+1))"),"14 blue")</f>
        <v>14 blue</v>
      </c>
      <c r="O78" s="2" t="str">
        <f>IFERROR(__xludf.DUMMYFUNCTION("REGEXEXTRACT(INDIRECT(ADDRESS(FLOOR((ROW()-1)/3+1),(COLUMN()-7))),""\d+\s""&amp;INDIRECT(""I""&amp;MOD(ROW(), 3)+1))"),"#N/A")</f>
        <v>#N/A</v>
      </c>
      <c r="P78" s="2">
        <f>IFERROR(__xludf.DUMMYFUNCTION("IFERROR(VALUE(REGEXEXTRACT(J78, ""\d+"")),0)"),15.0)</f>
        <v>15</v>
      </c>
      <c r="Q78" s="2">
        <f>IFERROR(__xludf.DUMMYFUNCTION("IFERROR(VALUE(REGEXEXTRACT(K78, ""\d+"")),0)"),12.0)</f>
        <v>12</v>
      </c>
      <c r="R78" s="2">
        <f>IFERROR(__xludf.DUMMYFUNCTION("IFERROR(VALUE(REGEXEXTRACT(L78, ""\d+"")),0)"),16.0)</f>
        <v>16</v>
      </c>
      <c r="S78" s="2">
        <f>IFERROR(__xludf.DUMMYFUNCTION("IFERROR(VALUE(REGEXEXTRACT(M78, ""\d+"")),0)"),14.0)</f>
        <v>14</v>
      </c>
      <c r="T78" s="2">
        <f>IFERROR(__xludf.DUMMYFUNCTION("IFERROR(VALUE(REGEXEXTRACT(N78, ""\d+"")),0)"),14.0)</f>
        <v>14</v>
      </c>
      <c r="U78" s="2">
        <f>IFERROR(__xludf.DUMMYFUNCTION("IFERROR(VALUE(REGEXEXTRACT(O78, ""\d+"")),0)"),0.0)</f>
        <v>0</v>
      </c>
      <c r="V78" s="2">
        <f t="shared" si="1"/>
        <v>16</v>
      </c>
      <c r="W78" s="2">
        <f>IFERROR(__xludf.DUMMYFUNCTION("VALUE(IF(V78 &lt;= INDIRECT(""AA""&amp;MOD(ROW(), 3) + 1), REGEXEXTRACT(INDIRECT(""B""&amp;FLOOR((ROW()-1)/3)+1), ""\d+""), 0))"),0.0)</f>
        <v>0</v>
      </c>
      <c r="X78" s="2">
        <f t="shared" si="2"/>
        <v>0</v>
      </c>
      <c r="AC78" s="2">
        <f t="shared" si="3"/>
        <v>264</v>
      </c>
    </row>
    <row r="79">
      <c r="A79" s="1" t="s">
        <v>81</v>
      </c>
      <c r="B79" s="2" t="str">
        <f>IFERROR(__xludf.DUMMYFUNCTION("SPLIT(A79, "";:"")"),"Game 79")</f>
        <v>Game 79</v>
      </c>
      <c r="C79" s="2" t="str">
        <f>IFERROR(__xludf.DUMMYFUNCTION("""COMPUTED_VALUE""")," 9 blue, 1 green, 3 red")</f>
        <v> 9 blue, 1 green, 3 red</v>
      </c>
      <c r="D79" s="2" t="str">
        <f>IFERROR(__xludf.DUMMYFUNCTION("""COMPUTED_VALUE""")," 1 green, 2 red, 4 blue")</f>
        <v> 1 green, 2 red, 4 blue</v>
      </c>
      <c r="E79" s="2" t="str">
        <f>IFERROR(__xludf.DUMMYFUNCTION("""COMPUTED_VALUE""")," 5 red, 4 green, 10 blue")</f>
        <v> 5 red, 4 green, 10 blue</v>
      </c>
      <c r="F79" s="2" t="str">
        <f>IFERROR(__xludf.DUMMYFUNCTION("""COMPUTED_VALUE""")," 1 red, 9 blue, 4 green")</f>
        <v> 1 red, 9 blue, 4 green</v>
      </c>
      <c r="J79" s="2" t="str">
        <f>IFERROR(__xludf.DUMMYFUNCTION("REGEXEXTRACT(INDIRECT(ADDRESS(FLOOR((ROW()-1)/3+1),(COLUMN()-7))),""\d+\s""&amp;INDIRECT(""I""&amp;MOD(ROW(), 3)+1))"),"14 red")</f>
        <v>14 red</v>
      </c>
      <c r="K79" s="2" t="str">
        <f>IFERROR(__xludf.DUMMYFUNCTION("REGEXEXTRACT(INDIRECT(ADDRESS(FLOOR((ROW()-1)/3+1),(COLUMN()-7))),""\d+\s""&amp;INDIRECT(""I""&amp;MOD(ROW(), 3)+1))"),"11 red")</f>
        <v>11 red</v>
      </c>
      <c r="L79" s="2" t="str">
        <f>IFERROR(__xludf.DUMMYFUNCTION("REGEXEXTRACT(INDIRECT(ADDRESS(FLOOR((ROW()-1)/3+1),(COLUMN()-7))),""\d+\s""&amp;INDIRECT(""I""&amp;MOD(ROW(), 3)+1))"),"1 red")</f>
        <v>1 red</v>
      </c>
      <c r="M79" s="2" t="str">
        <f>IFERROR(__xludf.DUMMYFUNCTION("REGEXEXTRACT(INDIRECT(ADDRESS(FLOOR((ROW()-1)/3+1),(COLUMN()-7))),""\d+\s""&amp;INDIRECT(""I""&amp;MOD(ROW(), 3)+1))"),"#N/A")</f>
        <v>#N/A</v>
      </c>
      <c r="N79" s="2" t="str">
        <f>IFERROR(__xludf.DUMMYFUNCTION("REGEXEXTRACT(INDIRECT(ADDRESS(FLOOR((ROW()-1)/3+1),(COLUMN()-7))),""\d+\s""&amp;INDIRECT(""I""&amp;MOD(ROW(), 3)+1))"),"#N/A")</f>
        <v>#N/A</v>
      </c>
      <c r="O79" s="2" t="str">
        <f>IFERROR(__xludf.DUMMYFUNCTION("REGEXEXTRACT(INDIRECT(ADDRESS(FLOOR((ROW()-1)/3+1),(COLUMN()-7))),""\d+\s""&amp;INDIRECT(""I""&amp;MOD(ROW(), 3)+1))"),"#N/A")</f>
        <v>#N/A</v>
      </c>
      <c r="P79" s="2">
        <f>IFERROR(__xludf.DUMMYFUNCTION("IFERROR(VALUE(REGEXEXTRACT(J79, ""\d+"")),0)"),14.0)</f>
        <v>14</v>
      </c>
      <c r="Q79" s="2">
        <f>IFERROR(__xludf.DUMMYFUNCTION("IFERROR(VALUE(REGEXEXTRACT(K79, ""\d+"")),0)"),11.0)</f>
        <v>11</v>
      </c>
      <c r="R79" s="2">
        <f>IFERROR(__xludf.DUMMYFUNCTION("IFERROR(VALUE(REGEXEXTRACT(L79, ""\d+"")),0)"),1.0)</f>
        <v>1</v>
      </c>
      <c r="S79" s="2">
        <f>IFERROR(__xludf.DUMMYFUNCTION("IFERROR(VALUE(REGEXEXTRACT(M79, ""\d+"")),0)"),0.0)</f>
        <v>0</v>
      </c>
      <c r="T79" s="2">
        <f>IFERROR(__xludf.DUMMYFUNCTION("IFERROR(VALUE(REGEXEXTRACT(N79, ""\d+"")),0)"),0.0)</f>
        <v>0</v>
      </c>
      <c r="U79" s="2">
        <f>IFERROR(__xludf.DUMMYFUNCTION("IFERROR(VALUE(REGEXEXTRACT(O79, ""\d+"")),0)"),0.0)</f>
        <v>0</v>
      </c>
      <c r="V79" s="2">
        <f t="shared" si="1"/>
        <v>14</v>
      </c>
      <c r="W79" s="2">
        <f>IFERROR(__xludf.DUMMYFUNCTION("VALUE(IF(V79 &lt;= INDIRECT(""AA""&amp;MOD(ROW(), 3) + 1), REGEXEXTRACT(INDIRECT(""B""&amp;FLOOR((ROW()-1)/3)+1), ""\d+""), 0))"),0.0)</f>
        <v>0</v>
      </c>
      <c r="X79" s="2">
        <f t="shared" si="2"/>
        <v>0</v>
      </c>
      <c r="AC79" s="2">
        <f t="shared" si="3"/>
        <v>200</v>
      </c>
    </row>
    <row r="80">
      <c r="A80" s="1" t="s">
        <v>82</v>
      </c>
      <c r="B80" s="2" t="str">
        <f>IFERROR(__xludf.DUMMYFUNCTION("SPLIT(A80, "";:"")"),"Game 80")</f>
        <v>Game 80</v>
      </c>
      <c r="C80" s="2" t="str">
        <f>IFERROR(__xludf.DUMMYFUNCTION("""COMPUTED_VALUE""")," 8 red, 5 green, 7 blue")</f>
        <v> 8 red, 5 green, 7 blue</v>
      </c>
      <c r="D80" s="2" t="str">
        <f>IFERROR(__xludf.DUMMYFUNCTION("""COMPUTED_VALUE""")," 15 red, 6 blue, 8 green")</f>
        <v> 15 red, 6 blue, 8 green</v>
      </c>
      <c r="E80" s="2" t="str">
        <f>IFERROR(__xludf.DUMMYFUNCTION("""COMPUTED_VALUE""")," 8 blue, 14 red, 7 green")</f>
        <v> 8 blue, 14 red, 7 green</v>
      </c>
      <c r="F80" s="2" t="str">
        <f>IFERROR(__xludf.DUMMYFUNCTION("""COMPUTED_VALUE""")," 3 blue, 2 green, 20 red")</f>
        <v> 3 blue, 2 green, 20 red</v>
      </c>
      <c r="G80" s="2" t="str">
        <f>IFERROR(__xludf.DUMMYFUNCTION("""COMPUTED_VALUE""")," 10 red, 8 blue, 1 green")</f>
        <v> 10 red, 8 blue, 1 green</v>
      </c>
      <c r="H80" s="2" t="str">
        <f>IFERROR(__xludf.DUMMYFUNCTION("""COMPUTED_VALUE""")," 7 green, 11 red, 9 blue")</f>
        <v> 7 green, 11 red, 9 blue</v>
      </c>
      <c r="J80" s="2" t="str">
        <f>IFERROR(__xludf.DUMMYFUNCTION("REGEXEXTRACT(INDIRECT(ADDRESS(FLOOR((ROW()-1)/3+1),(COLUMN()-7))),""\d+\s""&amp;INDIRECT(""I""&amp;MOD(ROW(), 3)+1))"),"9 green")</f>
        <v>9 green</v>
      </c>
      <c r="K80" s="2" t="str">
        <f>IFERROR(__xludf.DUMMYFUNCTION("REGEXEXTRACT(INDIRECT(ADDRESS(FLOOR((ROW()-1)/3+1),(COLUMN()-7))),""\d+\s""&amp;INDIRECT(""I""&amp;MOD(ROW(), 3)+1))"),"5 green")</f>
        <v>5 green</v>
      </c>
      <c r="L80" s="2" t="str">
        <f>IFERROR(__xludf.DUMMYFUNCTION("REGEXEXTRACT(INDIRECT(ADDRESS(FLOOR((ROW()-1)/3+1),(COLUMN()-7))),""\d+\s""&amp;INDIRECT(""I""&amp;MOD(ROW(), 3)+1))"),"9 green")</f>
        <v>9 green</v>
      </c>
      <c r="M80" s="2" t="str">
        <f>IFERROR(__xludf.DUMMYFUNCTION("REGEXEXTRACT(INDIRECT(ADDRESS(FLOOR((ROW()-1)/3+1),(COLUMN()-7))),""\d+\s""&amp;INDIRECT(""I""&amp;MOD(ROW(), 3)+1))"),"#N/A")</f>
        <v>#N/A</v>
      </c>
      <c r="N80" s="2" t="str">
        <f>IFERROR(__xludf.DUMMYFUNCTION("REGEXEXTRACT(INDIRECT(ADDRESS(FLOOR((ROW()-1)/3+1),(COLUMN()-7))),""\d+\s""&amp;INDIRECT(""I""&amp;MOD(ROW(), 3)+1))"),"#N/A")</f>
        <v>#N/A</v>
      </c>
      <c r="O80" s="2" t="str">
        <f>IFERROR(__xludf.DUMMYFUNCTION("REGEXEXTRACT(INDIRECT(ADDRESS(FLOOR((ROW()-1)/3+1),(COLUMN()-7))),""\d+\s""&amp;INDIRECT(""I""&amp;MOD(ROW(), 3)+1))"),"#N/A")</f>
        <v>#N/A</v>
      </c>
      <c r="P80" s="2">
        <f>IFERROR(__xludf.DUMMYFUNCTION("IFERROR(VALUE(REGEXEXTRACT(J80, ""\d+"")),0)"),9.0)</f>
        <v>9</v>
      </c>
      <c r="Q80" s="2">
        <f>IFERROR(__xludf.DUMMYFUNCTION("IFERROR(VALUE(REGEXEXTRACT(K80, ""\d+"")),0)"),5.0)</f>
        <v>5</v>
      </c>
      <c r="R80" s="2">
        <f>IFERROR(__xludf.DUMMYFUNCTION("IFERROR(VALUE(REGEXEXTRACT(L80, ""\d+"")),0)"),9.0)</f>
        <v>9</v>
      </c>
      <c r="S80" s="2">
        <f>IFERROR(__xludf.DUMMYFUNCTION("IFERROR(VALUE(REGEXEXTRACT(M80, ""\d+"")),0)"),0.0)</f>
        <v>0</v>
      </c>
      <c r="T80" s="2">
        <f>IFERROR(__xludf.DUMMYFUNCTION("IFERROR(VALUE(REGEXEXTRACT(N80, ""\d+"")),0)"),0.0)</f>
        <v>0</v>
      </c>
      <c r="U80" s="2">
        <f>IFERROR(__xludf.DUMMYFUNCTION("IFERROR(VALUE(REGEXEXTRACT(O80, ""\d+"")),0)"),0.0)</f>
        <v>0</v>
      </c>
      <c r="V80" s="2">
        <f t="shared" si="1"/>
        <v>9</v>
      </c>
      <c r="W80" s="2">
        <f>IFERROR(__xludf.DUMMYFUNCTION("VALUE(IF(V80 &lt;= INDIRECT(""AA""&amp;MOD(ROW(), 3) + 1), REGEXEXTRACT(INDIRECT(""B""&amp;FLOOR((ROW()-1)/3)+1), ""\d+""), 0))"),27.0)</f>
        <v>27</v>
      </c>
      <c r="X80" s="2">
        <f t="shared" si="2"/>
        <v>0</v>
      </c>
      <c r="AC80" s="2">
        <f t="shared" si="3"/>
        <v>1440</v>
      </c>
    </row>
    <row r="81">
      <c r="A81" s="1" t="s">
        <v>83</v>
      </c>
      <c r="B81" s="2" t="str">
        <f>IFERROR(__xludf.DUMMYFUNCTION("SPLIT(A81, "";:"")"),"Game 81")</f>
        <v>Game 81</v>
      </c>
      <c r="C81" s="2" t="str">
        <f>IFERROR(__xludf.DUMMYFUNCTION("""COMPUTED_VALUE""")," 7 red, 1 blue, 5 green")</f>
        <v> 7 red, 1 blue, 5 green</v>
      </c>
      <c r="D81" s="2" t="str">
        <f>IFERROR(__xludf.DUMMYFUNCTION("""COMPUTED_VALUE""")," 5 green, 10 blue, 9 red")</f>
        <v> 5 green, 10 blue, 9 red</v>
      </c>
      <c r="E81" s="2" t="str">
        <f>IFERROR(__xludf.DUMMYFUNCTION("""COMPUTED_VALUE""")," 8 blue, 2 green, 7 red")</f>
        <v> 8 blue, 2 green, 7 red</v>
      </c>
      <c r="J81" s="2" t="str">
        <f>IFERROR(__xludf.DUMMYFUNCTION("REGEXEXTRACT(INDIRECT(ADDRESS(FLOOR((ROW()-1)/3+1),(COLUMN()-7))),""\d+\s""&amp;INDIRECT(""I""&amp;MOD(ROW(), 3)+1))"),"#N/A")</f>
        <v>#N/A</v>
      </c>
      <c r="K81" s="2" t="str">
        <f>IFERROR(__xludf.DUMMYFUNCTION("REGEXEXTRACT(INDIRECT(ADDRESS(FLOOR((ROW()-1)/3+1),(COLUMN()-7))),""\d+\s""&amp;INDIRECT(""I""&amp;MOD(ROW(), 3)+1))"),"6 blue")</f>
        <v>6 blue</v>
      </c>
      <c r="L81" s="2" t="str">
        <f>IFERROR(__xludf.DUMMYFUNCTION("REGEXEXTRACT(INDIRECT(ADDRESS(FLOOR((ROW()-1)/3+1),(COLUMN()-7))),""\d+\s""&amp;INDIRECT(""I""&amp;MOD(ROW(), 3)+1))"),"6 blue")</f>
        <v>6 blue</v>
      </c>
      <c r="M81" s="2" t="str">
        <f>IFERROR(__xludf.DUMMYFUNCTION("REGEXEXTRACT(INDIRECT(ADDRESS(FLOOR((ROW()-1)/3+1),(COLUMN()-7))),""\d+\s""&amp;INDIRECT(""I""&amp;MOD(ROW(), 3)+1))"),"#N/A")</f>
        <v>#N/A</v>
      </c>
      <c r="N81" s="2" t="str">
        <f>IFERROR(__xludf.DUMMYFUNCTION("REGEXEXTRACT(INDIRECT(ADDRESS(FLOOR((ROW()-1)/3+1),(COLUMN()-7))),""\d+\s""&amp;INDIRECT(""I""&amp;MOD(ROW(), 3)+1))"),"#N/A")</f>
        <v>#N/A</v>
      </c>
      <c r="O81" s="2" t="str">
        <f>IFERROR(__xludf.DUMMYFUNCTION("REGEXEXTRACT(INDIRECT(ADDRESS(FLOOR((ROW()-1)/3+1),(COLUMN()-7))),""\d+\s""&amp;INDIRECT(""I""&amp;MOD(ROW(), 3)+1))"),"#N/A")</f>
        <v>#N/A</v>
      </c>
      <c r="P81" s="2">
        <f>IFERROR(__xludf.DUMMYFUNCTION("IFERROR(VALUE(REGEXEXTRACT(J81, ""\d+"")),0)"),0.0)</f>
        <v>0</v>
      </c>
      <c r="Q81" s="2">
        <f>IFERROR(__xludf.DUMMYFUNCTION("IFERROR(VALUE(REGEXEXTRACT(K81, ""\d+"")),0)"),6.0)</f>
        <v>6</v>
      </c>
      <c r="R81" s="2">
        <f>IFERROR(__xludf.DUMMYFUNCTION("IFERROR(VALUE(REGEXEXTRACT(L81, ""\d+"")),0)"),6.0)</f>
        <v>6</v>
      </c>
      <c r="S81" s="2">
        <f>IFERROR(__xludf.DUMMYFUNCTION("IFERROR(VALUE(REGEXEXTRACT(M81, ""\d+"")),0)"),0.0)</f>
        <v>0</v>
      </c>
      <c r="T81" s="2">
        <f>IFERROR(__xludf.DUMMYFUNCTION("IFERROR(VALUE(REGEXEXTRACT(N81, ""\d+"")),0)"),0.0)</f>
        <v>0</v>
      </c>
      <c r="U81" s="2">
        <f>IFERROR(__xludf.DUMMYFUNCTION("IFERROR(VALUE(REGEXEXTRACT(O81, ""\d+"")),0)"),0.0)</f>
        <v>0</v>
      </c>
      <c r="V81" s="2">
        <f t="shared" si="1"/>
        <v>6</v>
      </c>
      <c r="W81" s="2">
        <f>IFERROR(__xludf.DUMMYFUNCTION("VALUE(IF(V81 &lt;= INDIRECT(""AA""&amp;MOD(ROW(), 3) + 1), REGEXEXTRACT(INDIRECT(""B""&amp;FLOOR((ROW()-1)/3)+1), ""\d+""), 0))"),27.0)</f>
        <v>27</v>
      </c>
      <c r="X81" s="2">
        <f t="shared" si="2"/>
        <v>0</v>
      </c>
      <c r="AC81" s="2">
        <f t="shared" si="3"/>
        <v>450</v>
      </c>
    </row>
    <row r="82">
      <c r="A82" s="1" t="s">
        <v>84</v>
      </c>
      <c r="B82" s="2" t="str">
        <f>IFERROR(__xludf.DUMMYFUNCTION("SPLIT(A82, "";:"")"),"Game 82")</f>
        <v>Game 82</v>
      </c>
      <c r="C82" s="2" t="str">
        <f>IFERROR(__xludf.DUMMYFUNCTION("""COMPUTED_VALUE""")," 1 green, 6 blue, 14 red")</f>
        <v> 1 green, 6 blue, 14 red</v>
      </c>
      <c r="D82" s="2" t="str">
        <f>IFERROR(__xludf.DUMMYFUNCTION("""COMPUTED_VALUE""")," 7 blue, 2 green")</f>
        <v> 7 blue, 2 green</v>
      </c>
      <c r="E82" s="2" t="str">
        <f>IFERROR(__xludf.DUMMYFUNCTION("""COMPUTED_VALUE""")," 7 blue, 17 red, 3 green")</f>
        <v> 7 blue, 17 red, 3 green</v>
      </c>
      <c r="J82" s="2" t="str">
        <f>IFERROR(__xludf.DUMMYFUNCTION("REGEXEXTRACT(INDIRECT(ADDRESS(FLOOR((ROW()-1)/3+1),(COLUMN()-7))),""\d+\s""&amp;INDIRECT(""I""&amp;MOD(ROW(), 3)+1))"),"9 red")</f>
        <v>9 red</v>
      </c>
      <c r="K82" s="2" t="str">
        <f>IFERROR(__xludf.DUMMYFUNCTION("REGEXEXTRACT(INDIRECT(ADDRESS(FLOOR((ROW()-1)/3+1),(COLUMN()-7))),""\d+\s""&amp;INDIRECT(""I""&amp;MOD(ROW(), 3)+1))"),"9 red")</f>
        <v>9 red</v>
      </c>
      <c r="L82" s="2" t="str">
        <f>IFERROR(__xludf.DUMMYFUNCTION("REGEXEXTRACT(INDIRECT(ADDRESS(FLOOR((ROW()-1)/3+1),(COLUMN()-7))),""\d+\s""&amp;INDIRECT(""I""&amp;MOD(ROW(), 3)+1))"),"7 red")</f>
        <v>7 red</v>
      </c>
      <c r="M82" s="2" t="str">
        <f>IFERROR(__xludf.DUMMYFUNCTION("REGEXEXTRACT(INDIRECT(ADDRESS(FLOOR((ROW()-1)/3+1),(COLUMN()-7))),""\d+\s""&amp;INDIRECT(""I""&amp;MOD(ROW(), 3)+1))"),"11 red")</f>
        <v>11 red</v>
      </c>
      <c r="N82" s="2" t="str">
        <f>IFERROR(__xludf.DUMMYFUNCTION("REGEXEXTRACT(INDIRECT(ADDRESS(FLOOR((ROW()-1)/3+1),(COLUMN()-7))),""\d+\s""&amp;INDIRECT(""I""&amp;MOD(ROW(), 3)+1))"),"8 red")</f>
        <v>8 red</v>
      </c>
      <c r="O82" s="2" t="str">
        <f>IFERROR(__xludf.DUMMYFUNCTION("REGEXEXTRACT(INDIRECT(ADDRESS(FLOOR((ROW()-1)/3+1),(COLUMN()-7))),""\d+\s""&amp;INDIRECT(""I""&amp;MOD(ROW(), 3)+1))"),"5 red")</f>
        <v>5 red</v>
      </c>
      <c r="P82" s="2">
        <f>IFERROR(__xludf.DUMMYFUNCTION("IFERROR(VALUE(REGEXEXTRACT(J82, ""\d+"")),0)"),9.0)</f>
        <v>9</v>
      </c>
      <c r="Q82" s="2">
        <f>IFERROR(__xludf.DUMMYFUNCTION("IFERROR(VALUE(REGEXEXTRACT(K82, ""\d+"")),0)"),9.0)</f>
        <v>9</v>
      </c>
      <c r="R82" s="2">
        <f>IFERROR(__xludf.DUMMYFUNCTION("IFERROR(VALUE(REGEXEXTRACT(L82, ""\d+"")),0)"),7.0)</f>
        <v>7</v>
      </c>
      <c r="S82" s="2">
        <f>IFERROR(__xludf.DUMMYFUNCTION("IFERROR(VALUE(REGEXEXTRACT(M82, ""\d+"")),0)"),11.0)</f>
        <v>11</v>
      </c>
      <c r="T82" s="2">
        <f>IFERROR(__xludf.DUMMYFUNCTION("IFERROR(VALUE(REGEXEXTRACT(N82, ""\d+"")),0)"),8.0)</f>
        <v>8</v>
      </c>
      <c r="U82" s="2">
        <f>IFERROR(__xludf.DUMMYFUNCTION("IFERROR(VALUE(REGEXEXTRACT(O82, ""\d+"")),0)"),5.0)</f>
        <v>5</v>
      </c>
      <c r="V82" s="2">
        <f t="shared" si="1"/>
        <v>11</v>
      </c>
      <c r="W82" s="2">
        <f>IFERROR(__xludf.DUMMYFUNCTION("VALUE(IF(V82 &lt;= INDIRECT(""AA""&amp;MOD(ROW(), 3) + 1), REGEXEXTRACT(INDIRECT(""B""&amp;FLOOR((ROW()-1)/3)+1), ""\d+""), 0))"),28.0)</f>
        <v>28</v>
      </c>
      <c r="X82" s="2">
        <f t="shared" si="2"/>
        <v>28</v>
      </c>
      <c r="AC82" s="2">
        <f t="shared" si="3"/>
        <v>357</v>
      </c>
    </row>
    <row r="83">
      <c r="A83" s="1" t="s">
        <v>85</v>
      </c>
      <c r="B83" s="2" t="str">
        <f>IFERROR(__xludf.DUMMYFUNCTION("SPLIT(A83, "";:"")"),"Game 83")</f>
        <v>Game 83</v>
      </c>
      <c r="C83" s="2" t="str">
        <f>IFERROR(__xludf.DUMMYFUNCTION("""COMPUTED_VALUE""")," 2 red, 19 blue, 2 green")</f>
        <v> 2 red, 19 blue, 2 green</v>
      </c>
      <c r="D83" s="2" t="str">
        <f>IFERROR(__xludf.DUMMYFUNCTION("""COMPUTED_VALUE""")," 5 red, 5 blue, 2 green")</f>
        <v> 5 red, 5 blue, 2 green</v>
      </c>
      <c r="E83" s="2" t="str">
        <f>IFERROR(__xludf.DUMMYFUNCTION("""COMPUTED_VALUE""")," 2 red, 4 blue, 1 green")</f>
        <v> 2 red, 4 blue, 1 green</v>
      </c>
      <c r="J83" s="2" t="str">
        <f>IFERROR(__xludf.DUMMYFUNCTION("REGEXEXTRACT(INDIRECT(ADDRESS(FLOOR((ROW()-1)/3+1),(COLUMN()-7))),""\d+\s""&amp;INDIRECT(""I""&amp;MOD(ROW(), 3)+1))"),"6 green")</f>
        <v>6 green</v>
      </c>
      <c r="K83" s="2" t="str">
        <f>IFERROR(__xludf.DUMMYFUNCTION("REGEXEXTRACT(INDIRECT(ADDRESS(FLOOR((ROW()-1)/3+1),(COLUMN()-7))),""\d+\s""&amp;INDIRECT(""I""&amp;MOD(ROW(), 3)+1))"),"1 green")</f>
        <v>1 green</v>
      </c>
      <c r="L83" s="2" t="str">
        <f>IFERROR(__xludf.DUMMYFUNCTION("REGEXEXTRACT(INDIRECT(ADDRESS(FLOOR((ROW()-1)/3+1),(COLUMN()-7))),""\d+\s""&amp;INDIRECT(""I""&amp;MOD(ROW(), 3)+1))"),"#N/A")</f>
        <v>#N/A</v>
      </c>
      <c r="M83" s="2" t="str">
        <f>IFERROR(__xludf.DUMMYFUNCTION("REGEXEXTRACT(INDIRECT(ADDRESS(FLOOR((ROW()-1)/3+1),(COLUMN()-7))),""\d+\s""&amp;INDIRECT(""I""&amp;MOD(ROW(), 3)+1))"),"2 green")</f>
        <v>2 green</v>
      </c>
      <c r="N83" s="2" t="str">
        <f>IFERROR(__xludf.DUMMYFUNCTION("REGEXEXTRACT(INDIRECT(ADDRESS(FLOOR((ROW()-1)/3+1),(COLUMN()-7))),""\d+\s""&amp;INDIRECT(""I""&amp;MOD(ROW(), 3)+1))"),"10 green")</f>
        <v>10 green</v>
      </c>
      <c r="O83" s="2" t="str">
        <f>IFERROR(__xludf.DUMMYFUNCTION("REGEXEXTRACT(INDIRECT(ADDRESS(FLOOR((ROW()-1)/3+1),(COLUMN()-7))),""\d+\s""&amp;INDIRECT(""I""&amp;MOD(ROW(), 3)+1))"),"6 green")</f>
        <v>6 green</v>
      </c>
      <c r="P83" s="2">
        <f>IFERROR(__xludf.DUMMYFUNCTION("IFERROR(VALUE(REGEXEXTRACT(J83, ""\d+"")),0)"),6.0)</f>
        <v>6</v>
      </c>
      <c r="Q83" s="2">
        <f>IFERROR(__xludf.DUMMYFUNCTION("IFERROR(VALUE(REGEXEXTRACT(K83, ""\d+"")),0)"),1.0)</f>
        <v>1</v>
      </c>
      <c r="R83" s="2">
        <f>IFERROR(__xludf.DUMMYFUNCTION("IFERROR(VALUE(REGEXEXTRACT(L83, ""\d+"")),0)"),0.0)</f>
        <v>0</v>
      </c>
      <c r="S83" s="2">
        <f>IFERROR(__xludf.DUMMYFUNCTION("IFERROR(VALUE(REGEXEXTRACT(M83, ""\d+"")),0)"),2.0)</f>
        <v>2</v>
      </c>
      <c r="T83" s="2">
        <f>IFERROR(__xludf.DUMMYFUNCTION("IFERROR(VALUE(REGEXEXTRACT(N83, ""\d+"")),0)"),10.0)</f>
        <v>10</v>
      </c>
      <c r="U83" s="2">
        <f>IFERROR(__xludf.DUMMYFUNCTION("IFERROR(VALUE(REGEXEXTRACT(O83, ""\d+"")),0)"),6.0)</f>
        <v>6</v>
      </c>
      <c r="V83" s="2">
        <f t="shared" si="1"/>
        <v>10</v>
      </c>
      <c r="W83" s="2">
        <f>IFERROR(__xludf.DUMMYFUNCTION("VALUE(IF(V83 &lt;= INDIRECT(""AA""&amp;MOD(ROW(), 3) + 1), REGEXEXTRACT(INDIRECT(""B""&amp;FLOOR((ROW()-1)/3)+1), ""\d+""), 0))"),28.0)</f>
        <v>28</v>
      </c>
      <c r="X83" s="2">
        <f t="shared" si="2"/>
        <v>0</v>
      </c>
      <c r="AC83" s="2">
        <f t="shared" si="3"/>
        <v>190</v>
      </c>
    </row>
    <row r="84">
      <c r="A84" s="1" t="s">
        <v>86</v>
      </c>
      <c r="B84" s="2" t="str">
        <f>IFERROR(__xludf.DUMMYFUNCTION("SPLIT(A84, "";:"")"),"Game 84")</f>
        <v>Game 84</v>
      </c>
      <c r="C84" s="2" t="str">
        <f>IFERROR(__xludf.DUMMYFUNCTION("""COMPUTED_VALUE""")," 1 blue, 1 red, 12 green")</f>
        <v> 1 blue, 1 red, 12 green</v>
      </c>
      <c r="D84" s="2" t="str">
        <f>IFERROR(__xludf.DUMMYFUNCTION("""COMPUTED_VALUE""")," 11 blue, 6 red, 13 green")</f>
        <v> 11 blue, 6 red, 13 green</v>
      </c>
      <c r="E84" s="2" t="str">
        <f>IFERROR(__xludf.DUMMYFUNCTION("""COMPUTED_VALUE""")," 10 red, 8 blue, 8 green")</f>
        <v> 10 red, 8 blue, 8 green</v>
      </c>
      <c r="F84" s="2" t="str">
        <f>IFERROR(__xludf.DUMMYFUNCTION("""COMPUTED_VALUE""")," 14 blue, 15 red")</f>
        <v> 14 blue, 15 red</v>
      </c>
      <c r="G84" s="2" t="str">
        <f>IFERROR(__xludf.DUMMYFUNCTION("""COMPUTED_VALUE""")," 19 blue, 10 green, 17 red")</f>
        <v> 19 blue, 10 green, 17 red</v>
      </c>
      <c r="H84" s="2" t="str">
        <f>IFERROR(__xludf.DUMMYFUNCTION("""COMPUTED_VALUE""")," 11 red, 7 green")</f>
        <v> 11 red, 7 green</v>
      </c>
      <c r="J84" s="2" t="str">
        <f>IFERROR(__xludf.DUMMYFUNCTION("REGEXEXTRACT(INDIRECT(ADDRESS(FLOOR((ROW()-1)/3+1),(COLUMN()-7))),""\d+\s""&amp;INDIRECT(""I""&amp;MOD(ROW(), 3)+1))"),"1 blue")</f>
        <v>1 blue</v>
      </c>
      <c r="K84" s="2" t="str">
        <f>IFERROR(__xludf.DUMMYFUNCTION("REGEXEXTRACT(INDIRECT(ADDRESS(FLOOR((ROW()-1)/3+1),(COLUMN()-7))),""\d+\s""&amp;INDIRECT(""I""&amp;MOD(ROW(), 3)+1))"),"#N/A")</f>
        <v>#N/A</v>
      </c>
      <c r="L84" s="2" t="str">
        <f>IFERROR(__xludf.DUMMYFUNCTION("REGEXEXTRACT(INDIRECT(ADDRESS(FLOOR((ROW()-1)/3+1),(COLUMN()-7))),""\d+\s""&amp;INDIRECT(""I""&amp;MOD(ROW(), 3)+1))"),"#N/A")</f>
        <v>#N/A</v>
      </c>
      <c r="M84" s="2" t="str">
        <f>IFERROR(__xludf.DUMMYFUNCTION("REGEXEXTRACT(INDIRECT(ADDRESS(FLOOR((ROW()-1)/3+1),(COLUMN()-7))),""\d+\s""&amp;INDIRECT(""I""&amp;MOD(ROW(), 3)+1))"),"1 blue")</f>
        <v>1 blue</v>
      </c>
      <c r="N84" s="2" t="str">
        <f>IFERROR(__xludf.DUMMYFUNCTION("REGEXEXTRACT(INDIRECT(ADDRESS(FLOOR((ROW()-1)/3+1),(COLUMN()-7))),""\d+\s""&amp;INDIRECT(""I""&amp;MOD(ROW(), 3)+1))"),"#N/A")</f>
        <v>#N/A</v>
      </c>
      <c r="O84" s="2" t="str">
        <f>IFERROR(__xludf.DUMMYFUNCTION("REGEXEXTRACT(INDIRECT(ADDRESS(FLOOR((ROW()-1)/3+1),(COLUMN()-7))),""\d+\s""&amp;INDIRECT(""I""&amp;MOD(ROW(), 3)+1))"),"1 blue")</f>
        <v>1 blue</v>
      </c>
      <c r="P84" s="2">
        <f>IFERROR(__xludf.DUMMYFUNCTION("IFERROR(VALUE(REGEXEXTRACT(J84, ""\d+"")),0)"),1.0)</f>
        <v>1</v>
      </c>
      <c r="Q84" s="2">
        <f>IFERROR(__xludf.DUMMYFUNCTION("IFERROR(VALUE(REGEXEXTRACT(K84, ""\d+"")),0)"),0.0)</f>
        <v>0</v>
      </c>
      <c r="R84" s="2">
        <f>IFERROR(__xludf.DUMMYFUNCTION("IFERROR(VALUE(REGEXEXTRACT(L84, ""\d+"")),0)"),0.0)</f>
        <v>0</v>
      </c>
      <c r="S84" s="2">
        <f>IFERROR(__xludf.DUMMYFUNCTION("IFERROR(VALUE(REGEXEXTRACT(M84, ""\d+"")),0)"),1.0)</f>
        <v>1</v>
      </c>
      <c r="T84" s="2">
        <f>IFERROR(__xludf.DUMMYFUNCTION("IFERROR(VALUE(REGEXEXTRACT(N84, ""\d+"")),0)"),0.0)</f>
        <v>0</v>
      </c>
      <c r="U84" s="2">
        <f>IFERROR(__xludf.DUMMYFUNCTION("IFERROR(VALUE(REGEXEXTRACT(O84, ""\d+"")),0)"),1.0)</f>
        <v>1</v>
      </c>
      <c r="V84" s="2">
        <f t="shared" si="1"/>
        <v>1</v>
      </c>
      <c r="W84" s="2">
        <f>IFERROR(__xludf.DUMMYFUNCTION("VALUE(IF(V84 &lt;= INDIRECT(""AA""&amp;MOD(ROW(), 3) + 1), REGEXEXTRACT(INDIRECT(""B""&amp;FLOOR((ROW()-1)/3)+1), ""\d+""), 0))"),28.0)</f>
        <v>28</v>
      </c>
      <c r="X84" s="2">
        <f t="shared" si="2"/>
        <v>0</v>
      </c>
      <c r="AC84" s="2">
        <f t="shared" si="3"/>
        <v>4199</v>
      </c>
    </row>
    <row r="85">
      <c r="A85" s="1" t="s">
        <v>87</v>
      </c>
      <c r="B85" s="2" t="str">
        <f>IFERROR(__xludf.DUMMYFUNCTION("SPLIT(A85, "";:"")"),"Game 85")</f>
        <v>Game 85</v>
      </c>
      <c r="C85" s="2" t="str">
        <f>IFERROR(__xludf.DUMMYFUNCTION("""COMPUTED_VALUE""")," 16 blue, 12 red, 8 green")</f>
        <v> 16 blue, 12 red, 8 green</v>
      </c>
      <c r="D85" s="2" t="str">
        <f>IFERROR(__xludf.DUMMYFUNCTION("""COMPUTED_VALUE""")," 13 red, 3 green")</f>
        <v> 13 red, 3 green</v>
      </c>
      <c r="E85" s="2" t="str">
        <f>IFERROR(__xludf.DUMMYFUNCTION("""COMPUTED_VALUE""")," 1 red, 16 blue, 10 green")</f>
        <v> 1 red, 16 blue, 10 green</v>
      </c>
      <c r="J85" s="2" t="str">
        <f>IFERROR(__xludf.DUMMYFUNCTION("REGEXEXTRACT(INDIRECT(ADDRESS(FLOOR((ROW()-1)/3+1),(COLUMN()-7))),""\d+\s""&amp;INDIRECT(""I""&amp;MOD(ROW(), 3)+1))"),"1 red")</f>
        <v>1 red</v>
      </c>
      <c r="K85" s="2" t="str">
        <f>IFERROR(__xludf.DUMMYFUNCTION("REGEXEXTRACT(INDIRECT(ADDRESS(FLOOR((ROW()-1)/3+1),(COLUMN()-7))),""\d+\s""&amp;INDIRECT(""I""&amp;MOD(ROW(), 3)+1))"),"1 red")</f>
        <v>1 red</v>
      </c>
      <c r="L85" s="2" t="str">
        <f>IFERROR(__xludf.DUMMYFUNCTION("REGEXEXTRACT(INDIRECT(ADDRESS(FLOOR((ROW()-1)/3+1),(COLUMN()-7))),""\d+\s""&amp;INDIRECT(""I""&amp;MOD(ROW(), 3)+1))"),"#N/A")</f>
        <v>#N/A</v>
      </c>
      <c r="M85" s="2" t="str">
        <f>IFERROR(__xludf.DUMMYFUNCTION("REGEXEXTRACT(INDIRECT(ADDRESS(FLOOR((ROW()-1)/3+1),(COLUMN()-7))),""\d+\s""&amp;INDIRECT(""I""&amp;MOD(ROW(), 3)+1))"),"#N/A")</f>
        <v>#N/A</v>
      </c>
      <c r="N85" s="2" t="str">
        <f>IFERROR(__xludf.DUMMYFUNCTION("REGEXEXTRACT(INDIRECT(ADDRESS(FLOOR((ROW()-1)/3+1),(COLUMN()-7))),""\d+\s""&amp;INDIRECT(""I""&amp;MOD(ROW(), 3)+1))"),"#N/A")</f>
        <v>#N/A</v>
      </c>
      <c r="O85" s="2" t="str">
        <f>IFERROR(__xludf.DUMMYFUNCTION("REGEXEXTRACT(INDIRECT(ADDRESS(FLOOR((ROW()-1)/3+1),(COLUMN()-7))),""\d+\s""&amp;INDIRECT(""I""&amp;MOD(ROW(), 3)+1))"),"#N/A")</f>
        <v>#N/A</v>
      </c>
      <c r="P85" s="2">
        <f>IFERROR(__xludf.DUMMYFUNCTION("IFERROR(VALUE(REGEXEXTRACT(J85, ""\d+"")),0)"),1.0)</f>
        <v>1</v>
      </c>
      <c r="Q85" s="2">
        <f>IFERROR(__xludf.DUMMYFUNCTION("IFERROR(VALUE(REGEXEXTRACT(K85, ""\d+"")),0)"),1.0)</f>
        <v>1</v>
      </c>
      <c r="R85" s="2">
        <f>IFERROR(__xludf.DUMMYFUNCTION("IFERROR(VALUE(REGEXEXTRACT(L85, ""\d+"")),0)"),0.0)</f>
        <v>0</v>
      </c>
      <c r="S85" s="2">
        <f>IFERROR(__xludf.DUMMYFUNCTION("IFERROR(VALUE(REGEXEXTRACT(M85, ""\d+"")),0)"),0.0)</f>
        <v>0</v>
      </c>
      <c r="T85" s="2">
        <f>IFERROR(__xludf.DUMMYFUNCTION("IFERROR(VALUE(REGEXEXTRACT(N85, ""\d+"")),0)"),0.0)</f>
        <v>0</v>
      </c>
      <c r="U85" s="2">
        <f>IFERROR(__xludf.DUMMYFUNCTION("IFERROR(VALUE(REGEXEXTRACT(O85, ""\d+"")),0)"),0.0)</f>
        <v>0</v>
      </c>
      <c r="V85" s="2">
        <f t="shared" si="1"/>
        <v>1</v>
      </c>
      <c r="W85" s="2">
        <f>IFERROR(__xludf.DUMMYFUNCTION("VALUE(IF(V85 &lt;= INDIRECT(""AA""&amp;MOD(ROW(), 3) + 1), REGEXEXTRACT(INDIRECT(""B""&amp;FLOOR((ROW()-1)/3)+1), ""\d+""), 0))"),29.0)</f>
        <v>29</v>
      </c>
      <c r="X85" s="2">
        <f t="shared" si="2"/>
        <v>0</v>
      </c>
      <c r="AC85" s="2">
        <f t="shared" si="3"/>
        <v>2080</v>
      </c>
    </row>
    <row r="86">
      <c r="A86" s="1" t="s">
        <v>88</v>
      </c>
      <c r="B86" s="2" t="str">
        <f>IFERROR(__xludf.DUMMYFUNCTION("SPLIT(A86, "";:"")"),"Game 86")</f>
        <v>Game 86</v>
      </c>
      <c r="C86" s="2" t="str">
        <f>IFERROR(__xludf.DUMMYFUNCTION("""COMPUTED_VALUE""")," 5 green, 8 blue, 3 red")</f>
        <v> 5 green, 8 blue, 3 red</v>
      </c>
      <c r="D86" s="2" t="str">
        <f>IFERROR(__xludf.DUMMYFUNCTION("""COMPUTED_VALUE""")," 8 green, 9 red, 13 blue")</f>
        <v> 8 green, 9 red, 13 blue</v>
      </c>
      <c r="E86" s="2" t="str">
        <f>IFERROR(__xludf.DUMMYFUNCTION("""COMPUTED_VALUE""")," 4 green, 1 red, 12 blue")</f>
        <v> 4 green, 1 red, 12 blue</v>
      </c>
      <c r="F86" s="2" t="str">
        <f>IFERROR(__xludf.DUMMYFUNCTION("""COMPUTED_VALUE""")," 13 red, 15 blue, 5 green")</f>
        <v> 13 red, 15 blue, 5 green</v>
      </c>
      <c r="J86" s="2" t="str">
        <f>IFERROR(__xludf.DUMMYFUNCTION("REGEXEXTRACT(INDIRECT(ADDRESS(FLOOR((ROW()-1)/3+1),(COLUMN()-7))),""\d+\s""&amp;INDIRECT(""I""&amp;MOD(ROW(), 3)+1))"),"3 green")</f>
        <v>3 green</v>
      </c>
      <c r="K86" s="2" t="str">
        <f>IFERROR(__xludf.DUMMYFUNCTION("REGEXEXTRACT(INDIRECT(ADDRESS(FLOOR((ROW()-1)/3+1),(COLUMN()-7))),""\d+\s""&amp;INDIRECT(""I""&amp;MOD(ROW(), 3)+1))"),"#N/A")</f>
        <v>#N/A</v>
      </c>
      <c r="L86" s="2" t="str">
        <f>IFERROR(__xludf.DUMMYFUNCTION("REGEXEXTRACT(INDIRECT(ADDRESS(FLOOR((ROW()-1)/3+1),(COLUMN()-7))),""\d+\s""&amp;INDIRECT(""I""&amp;MOD(ROW(), 3)+1))"),"8 green")</f>
        <v>8 green</v>
      </c>
      <c r="M86" s="2" t="str">
        <f>IFERROR(__xludf.DUMMYFUNCTION("REGEXEXTRACT(INDIRECT(ADDRESS(FLOOR((ROW()-1)/3+1),(COLUMN()-7))),""\d+\s""&amp;INDIRECT(""I""&amp;MOD(ROW(), 3)+1))"),"4 green")</f>
        <v>4 green</v>
      </c>
      <c r="N86" s="2" t="str">
        <f>IFERROR(__xludf.DUMMYFUNCTION("REGEXEXTRACT(INDIRECT(ADDRESS(FLOOR((ROW()-1)/3+1),(COLUMN()-7))),""\d+\s""&amp;INDIRECT(""I""&amp;MOD(ROW(), 3)+1))"),"#N/A")</f>
        <v>#N/A</v>
      </c>
      <c r="O86" s="2" t="str">
        <f>IFERROR(__xludf.DUMMYFUNCTION("REGEXEXTRACT(INDIRECT(ADDRESS(FLOOR((ROW()-1)/3+1),(COLUMN()-7))),""\d+\s""&amp;INDIRECT(""I""&amp;MOD(ROW(), 3)+1))"),"#N/A")</f>
        <v>#N/A</v>
      </c>
      <c r="P86" s="2">
        <f>IFERROR(__xludf.DUMMYFUNCTION("IFERROR(VALUE(REGEXEXTRACT(J86, ""\d+"")),0)"),3.0)</f>
        <v>3</v>
      </c>
      <c r="Q86" s="2">
        <f>IFERROR(__xludf.DUMMYFUNCTION("IFERROR(VALUE(REGEXEXTRACT(K86, ""\d+"")),0)"),0.0)</f>
        <v>0</v>
      </c>
      <c r="R86" s="2">
        <f>IFERROR(__xludf.DUMMYFUNCTION("IFERROR(VALUE(REGEXEXTRACT(L86, ""\d+"")),0)"),8.0)</f>
        <v>8</v>
      </c>
      <c r="S86" s="2">
        <f>IFERROR(__xludf.DUMMYFUNCTION("IFERROR(VALUE(REGEXEXTRACT(M86, ""\d+"")),0)"),4.0)</f>
        <v>4</v>
      </c>
      <c r="T86" s="2">
        <f>IFERROR(__xludf.DUMMYFUNCTION("IFERROR(VALUE(REGEXEXTRACT(N86, ""\d+"")),0)"),0.0)</f>
        <v>0</v>
      </c>
      <c r="U86" s="2">
        <f>IFERROR(__xludf.DUMMYFUNCTION("IFERROR(VALUE(REGEXEXTRACT(O86, ""\d+"")),0)"),0.0)</f>
        <v>0</v>
      </c>
      <c r="V86" s="2">
        <f t="shared" si="1"/>
        <v>8</v>
      </c>
      <c r="W86" s="2">
        <f>IFERROR(__xludf.DUMMYFUNCTION("VALUE(IF(V86 &lt;= INDIRECT(""AA""&amp;MOD(ROW(), 3) + 1), REGEXEXTRACT(INDIRECT(""B""&amp;FLOOR((ROW()-1)/3)+1), ""\d+""), 0))"),29.0)</f>
        <v>29</v>
      </c>
      <c r="X86" s="2">
        <f t="shared" si="2"/>
        <v>0</v>
      </c>
      <c r="AC86" s="2">
        <f t="shared" si="3"/>
        <v>1560</v>
      </c>
    </row>
    <row r="87">
      <c r="A87" s="1" t="s">
        <v>89</v>
      </c>
      <c r="B87" s="2" t="str">
        <f>IFERROR(__xludf.DUMMYFUNCTION("SPLIT(A87, "";:"")"),"Game 87")</f>
        <v>Game 87</v>
      </c>
      <c r="C87" s="2" t="str">
        <f>IFERROR(__xludf.DUMMYFUNCTION("""COMPUTED_VALUE""")," 1 green, 16 red")</f>
        <v> 1 green, 16 red</v>
      </c>
      <c r="D87" s="2" t="str">
        <f>IFERROR(__xludf.DUMMYFUNCTION("""COMPUTED_VALUE""")," 10 red, 2 green, 2 blue")</f>
        <v> 10 red, 2 green, 2 blue</v>
      </c>
      <c r="E87" s="2" t="str">
        <f>IFERROR(__xludf.DUMMYFUNCTION("""COMPUTED_VALUE""")," 16 red, 5 blue")</f>
        <v> 16 red, 5 blue</v>
      </c>
      <c r="F87" s="2" t="str">
        <f>IFERROR(__xludf.DUMMYFUNCTION("""COMPUTED_VALUE""")," 1 blue, 2 green")</f>
        <v> 1 blue, 2 green</v>
      </c>
      <c r="J87" s="2" t="str">
        <f>IFERROR(__xludf.DUMMYFUNCTION("REGEXEXTRACT(INDIRECT(ADDRESS(FLOOR((ROW()-1)/3+1),(COLUMN()-7))),""\d+\s""&amp;INDIRECT(""I""&amp;MOD(ROW(), 3)+1))"),"19 blue")</f>
        <v>19 blue</v>
      </c>
      <c r="K87" s="2" t="str">
        <f>IFERROR(__xludf.DUMMYFUNCTION("REGEXEXTRACT(INDIRECT(ADDRESS(FLOOR((ROW()-1)/3+1),(COLUMN()-7))),""\d+\s""&amp;INDIRECT(""I""&amp;MOD(ROW(), 3)+1))"),"9 blue")</f>
        <v>9 blue</v>
      </c>
      <c r="L87" s="2" t="str">
        <f>IFERROR(__xludf.DUMMYFUNCTION("REGEXEXTRACT(INDIRECT(ADDRESS(FLOOR((ROW()-1)/3+1),(COLUMN()-7))),""\d+\s""&amp;INDIRECT(""I""&amp;MOD(ROW(), 3)+1))"),"17 blue")</f>
        <v>17 blue</v>
      </c>
      <c r="M87" s="2" t="str">
        <f>IFERROR(__xludf.DUMMYFUNCTION("REGEXEXTRACT(INDIRECT(ADDRESS(FLOOR((ROW()-1)/3+1),(COLUMN()-7))),""\d+\s""&amp;INDIRECT(""I""&amp;MOD(ROW(), 3)+1))"),"11 blue")</f>
        <v>11 blue</v>
      </c>
      <c r="N87" s="2" t="str">
        <f>IFERROR(__xludf.DUMMYFUNCTION("REGEXEXTRACT(INDIRECT(ADDRESS(FLOOR((ROW()-1)/3+1),(COLUMN()-7))),""\d+\s""&amp;INDIRECT(""I""&amp;MOD(ROW(), 3)+1))"),"#N/A")</f>
        <v>#N/A</v>
      </c>
      <c r="O87" s="2" t="str">
        <f>IFERROR(__xludf.DUMMYFUNCTION("REGEXEXTRACT(INDIRECT(ADDRESS(FLOOR((ROW()-1)/3+1),(COLUMN()-7))),""\d+\s""&amp;INDIRECT(""I""&amp;MOD(ROW(), 3)+1))"),"#N/A")</f>
        <v>#N/A</v>
      </c>
      <c r="P87" s="2">
        <f>IFERROR(__xludf.DUMMYFUNCTION("IFERROR(VALUE(REGEXEXTRACT(J87, ""\d+"")),0)"),19.0)</f>
        <v>19</v>
      </c>
      <c r="Q87" s="2">
        <f>IFERROR(__xludf.DUMMYFUNCTION("IFERROR(VALUE(REGEXEXTRACT(K87, ""\d+"")),0)"),9.0)</f>
        <v>9</v>
      </c>
      <c r="R87" s="2">
        <f>IFERROR(__xludf.DUMMYFUNCTION("IFERROR(VALUE(REGEXEXTRACT(L87, ""\d+"")),0)"),17.0)</f>
        <v>17</v>
      </c>
      <c r="S87" s="2">
        <f>IFERROR(__xludf.DUMMYFUNCTION("IFERROR(VALUE(REGEXEXTRACT(M87, ""\d+"")),0)"),11.0)</f>
        <v>11</v>
      </c>
      <c r="T87" s="2">
        <f>IFERROR(__xludf.DUMMYFUNCTION("IFERROR(VALUE(REGEXEXTRACT(N87, ""\d+"")),0)"),0.0)</f>
        <v>0</v>
      </c>
      <c r="U87" s="2">
        <f>IFERROR(__xludf.DUMMYFUNCTION("IFERROR(VALUE(REGEXEXTRACT(O87, ""\d+"")),0)"),0.0)</f>
        <v>0</v>
      </c>
      <c r="V87" s="2">
        <f t="shared" si="1"/>
        <v>19</v>
      </c>
      <c r="W87" s="2">
        <f>IFERROR(__xludf.DUMMYFUNCTION("VALUE(IF(V87 &lt;= INDIRECT(""AA""&amp;MOD(ROW(), 3) + 1), REGEXEXTRACT(INDIRECT(""B""&amp;FLOOR((ROW()-1)/3)+1), ""\d+""), 0))"),0.0)</f>
        <v>0</v>
      </c>
      <c r="X87" s="2">
        <f t="shared" si="2"/>
        <v>0</v>
      </c>
      <c r="AC87" s="2">
        <f t="shared" si="3"/>
        <v>160</v>
      </c>
    </row>
    <row r="88">
      <c r="A88" s="1" t="s">
        <v>90</v>
      </c>
      <c r="B88" s="2" t="str">
        <f>IFERROR(__xludf.DUMMYFUNCTION("SPLIT(A88, "";:"")"),"Game 88")</f>
        <v>Game 88</v>
      </c>
      <c r="C88" s="2" t="str">
        <f>IFERROR(__xludf.DUMMYFUNCTION("""COMPUTED_VALUE""")," 3 blue, 1 green")</f>
        <v> 3 blue, 1 green</v>
      </c>
      <c r="D88" s="2" t="str">
        <f>IFERROR(__xludf.DUMMYFUNCTION("""COMPUTED_VALUE""")," 1 red, 2 green, 13 blue")</f>
        <v> 1 red, 2 green, 13 blue</v>
      </c>
      <c r="E88" s="2" t="str">
        <f>IFERROR(__xludf.DUMMYFUNCTION("""COMPUTED_VALUE""")," 5 blue, 2 green, 1 red")</f>
        <v> 5 blue, 2 green, 1 red</v>
      </c>
      <c r="J88" s="2" t="str">
        <f>IFERROR(__xludf.DUMMYFUNCTION("REGEXEXTRACT(INDIRECT(ADDRESS(FLOOR((ROW()-1)/3+1),(COLUMN()-7))),""\d+\s""&amp;INDIRECT(""I""&amp;MOD(ROW(), 3)+1))"),"#N/A")</f>
        <v>#N/A</v>
      </c>
      <c r="K88" s="2" t="str">
        <f>IFERROR(__xludf.DUMMYFUNCTION("REGEXEXTRACT(INDIRECT(ADDRESS(FLOOR((ROW()-1)/3+1),(COLUMN()-7))),""\d+\s""&amp;INDIRECT(""I""&amp;MOD(ROW(), 3)+1))"),"1 red")</f>
        <v>1 red</v>
      </c>
      <c r="L88" s="2" t="str">
        <f>IFERROR(__xludf.DUMMYFUNCTION("REGEXEXTRACT(INDIRECT(ADDRESS(FLOOR((ROW()-1)/3+1),(COLUMN()-7))),""\d+\s""&amp;INDIRECT(""I""&amp;MOD(ROW(), 3)+1))"),"1 red")</f>
        <v>1 red</v>
      </c>
      <c r="M88" s="2" t="str">
        <f>IFERROR(__xludf.DUMMYFUNCTION("REGEXEXTRACT(INDIRECT(ADDRESS(FLOOR((ROW()-1)/3+1),(COLUMN()-7))),""\d+\s""&amp;INDIRECT(""I""&amp;MOD(ROW(), 3)+1))"),"#N/A")</f>
        <v>#N/A</v>
      </c>
      <c r="N88" s="2" t="str">
        <f>IFERROR(__xludf.DUMMYFUNCTION("REGEXEXTRACT(INDIRECT(ADDRESS(FLOOR((ROW()-1)/3+1),(COLUMN()-7))),""\d+\s""&amp;INDIRECT(""I""&amp;MOD(ROW(), 3)+1))"),"#N/A")</f>
        <v>#N/A</v>
      </c>
      <c r="O88" s="2" t="str">
        <f>IFERROR(__xludf.DUMMYFUNCTION("REGEXEXTRACT(INDIRECT(ADDRESS(FLOOR((ROW()-1)/3+1),(COLUMN()-7))),""\d+\s""&amp;INDIRECT(""I""&amp;MOD(ROW(), 3)+1))"),"#N/A")</f>
        <v>#N/A</v>
      </c>
      <c r="P88" s="2">
        <f>IFERROR(__xludf.DUMMYFUNCTION("IFERROR(VALUE(REGEXEXTRACT(J88, ""\d+"")),0)"),0.0)</f>
        <v>0</v>
      </c>
      <c r="Q88" s="2">
        <f>IFERROR(__xludf.DUMMYFUNCTION("IFERROR(VALUE(REGEXEXTRACT(K88, ""\d+"")),0)"),1.0)</f>
        <v>1</v>
      </c>
      <c r="R88" s="2">
        <f>IFERROR(__xludf.DUMMYFUNCTION("IFERROR(VALUE(REGEXEXTRACT(L88, ""\d+"")),0)"),1.0)</f>
        <v>1</v>
      </c>
      <c r="S88" s="2">
        <f>IFERROR(__xludf.DUMMYFUNCTION("IFERROR(VALUE(REGEXEXTRACT(M88, ""\d+"")),0)"),0.0)</f>
        <v>0</v>
      </c>
      <c r="T88" s="2">
        <f>IFERROR(__xludf.DUMMYFUNCTION("IFERROR(VALUE(REGEXEXTRACT(N88, ""\d+"")),0)"),0.0)</f>
        <v>0</v>
      </c>
      <c r="U88" s="2">
        <f>IFERROR(__xludf.DUMMYFUNCTION("IFERROR(VALUE(REGEXEXTRACT(O88, ""\d+"")),0)"),0.0)</f>
        <v>0</v>
      </c>
      <c r="V88" s="2">
        <f t="shared" si="1"/>
        <v>1</v>
      </c>
      <c r="W88" s="2">
        <f>IFERROR(__xludf.DUMMYFUNCTION("VALUE(IF(V88 &lt;= INDIRECT(""AA""&amp;MOD(ROW(), 3) + 1), REGEXEXTRACT(INDIRECT(""B""&amp;FLOOR((ROW()-1)/3)+1), ""\d+""), 0))"),30.0)</f>
        <v>30</v>
      </c>
      <c r="X88" s="2">
        <f t="shared" si="2"/>
        <v>30</v>
      </c>
      <c r="AC88" s="2">
        <f t="shared" si="3"/>
        <v>26</v>
      </c>
    </row>
    <row r="89">
      <c r="A89" s="1" t="s">
        <v>91</v>
      </c>
      <c r="B89" s="2" t="str">
        <f>IFERROR(__xludf.DUMMYFUNCTION("SPLIT(A89, "";:"")"),"Game 89")</f>
        <v>Game 89</v>
      </c>
      <c r="C89" s="2" t="str">
        <f>IFERROR(__xludf.DUMMYFUNCTION("""COMPUTED_VALUE""")," 9 blue, 2 red, 1 green")</f>
        <v> 9 blue, 2 red, 1 green</v>
      </c>
      <c r="D89" s="2" t="str">
        <f>IFERROR(__xludf.DUMMYFUNCTION("""COMPUTED_VALUE""")," 10 blue")</f>
        <v> 10 blue</v>
      </c>
      <c r="E89" s="2" t="str">
        <f>IFERROR(__xludf.DUMMYFUNCTION("""COMPUTED_VALUE""")," 5 blue, 1 green")</f>
        <v> 5 blue, 1 green</v>
      </c>
      <c r="J89" s="2" t="str">
        <f>IFERROR(__xludf.DUMMYFUNCTION("REGEXEXTRACT(INDIRECT(ADDRESS(FLOOR((ROW()-1)/3+1),(COLUMN()-7))),""\d+\s""&amp;INDIRECT(""I""&amp;MOD(ROW(), 3)+1))"),"#N/A")</f>
        <v>#N/A</v>
      </c>
      <c r="K89" s="2" t="str">
        <f>IFERROR(__xludf.DUMMYFUNCTION("REGEXEXTRACT(INDIRECT(ADDRESS(FLOOR((ROW()-1)/3+1),(COLUMN()-7))),""\d+\s""&amp;INDIRECT(""I""&amp;MOD(ROW(), 3)+1))"),"1 green")</f>
        <v>1 green</v>
      </c>
      <c r="L89" s="2" t="str">
        <f>IFERROR(__xludf.DUMMYFUNCTION("REGEXEXTRACT(INDIRECT(ADDRESS(FLOOR((ROW()-1)/3+1),(COLUMN()-7))),""\d+\s""&amp;INDIRECT(""I""&amp;MOD(ROW(), 3)+1))"),"#N/A")</f>
        <v>#N/A</v>
      </c>
      <c r="M89" s="2" t="str">
        <f>IFERROR(__xludf.DUMMYFUNCTION("REGEXEXTRACT(INDIRECT(ADDRESS(FLOOR((ROW()-1)/3+1),(COLUMN()-7))),""\d+\s""&amp;INDIRECT(""I""&amp;MOD(ROW(), 3)+1))"),"#N/A")</f>
        <v>#N/A</v>
      </c>
      <c r="N89" s="2" t="str">
        <f>IFERROR(__xludf.DUMMYFUNCTION("REGEXEXTRACT(INDIRECT(ADDRESS(FLOOR((ROW()-1)/3+1),(COLUMN()-7))),""\d+\s""&amp;INDIRECT(""I""&amp;MOD(ROW(), 3)+1))"),"#N/A")</f>
        <v>#N/A</v>
      </c>
      <c r="O89" s="2" t="str">
        <f>IFERROR(__xludf.DUMMYFUNCTION("REGEXEXTRACT(INDIRECT(ADDRESS(FLOOR((ROW()-1)/3+1),(COLUMN()-7))),""\d+\s""&amp;INDIRECT(""I""&amp;MOD(ROW(), 3)+1))"),"#N/A")</f>
        <v>#N/A</v>
      </c>
      <c r="P89" s="2">
        <f>IFERROR(__xludf.DUMMYFUNCTION("IFERROR(VALUE(REGEXEXTRACT(J89, ""\d+"")),0)"),0.0)</f>
        <v>0</v>
      </c>
      <c r="Q89" s="2">
        <f>IFERROR(__xludf.DUMMYFUNCTION("IFERROR(VALUE(REGEXEXTRACT(K89, ""\d+"")),0)"),1.0)</f>
        <v>1</v>
      </c>
      <c r="R89" s="2">
        <f>IFERROR(__xludf.DUMMYFUNCTION("IFERROR(VALUE(REGEXEXTRACT(L89, ""\d+"")),0)"),0.0)</f>
        <v>0</v>
      </c>
      <c r="S89" s="2">
        <f>IFERROR(__xludf.DUMMYFUNCTION("IFERROR(VALUE(REGEXEXTRACT(M89, ""\d+"")),0)"),0.0)</f>
        <v>0</v>
      </c>
      <c r="T89" s="2">
        <f>IFERROR(__xludf.DUMMYFUNCTION("IFERROR(VALUE(REGEXEXTRACT(N89, ""\d+"")),0)"),0.0)</f>
        <v>0</v>
      </c>
      <c r="U89" s="2">
        <f>IFERROR(__xludf.DUMMYFUNCTION("IFERROR(VALUE(REGEXEXTRACT(O89, ""\d+"")),0)"),0.0)</f>
        <v>0</v>
      </c>
      <c r="V89" s="2">
        <f t="shared" si="1"/>
        <v>1</v>
      </c>
      <c r="W89" s="2">
        <f>IFERROR(__xludf.DUMMYFUNCTION("VALUE(IF(V89 &lt;= INDIRECT(""AA""&amp;MOD(ROW(), 3) + 1), REGEXEXTRACT(INDIRECT(""B""&amp;FLOOR((ROW()-1)/3)+1), ""\d+""), 0))"),30.0)</f>
        <v>30</v>
      </c>
      <c r="X89" s="2">
        <f t="shared" si="2"/>
        <v>0</v>
      </c>
      <c r="AC89" s="2">
        <f t="shared" si="3"/>
        <v>20</v>
      </c>
    </row>
    <row r="90">
      <c r="A90" s="1" t="s">
        <v>92</v>
      </c>
      <c r="B90" s="2" t="str">
        <f>IFERROR(__xludf.DUMMYFUNCTION("SPLIT(A90, "";:"")"),"Game 90")</f>
        <v>Game 90</v>
      </c>
      <c r="C90" s="2" t="str">
        <f>IFERROR(__xludf.DUMMYFUNCTION("""COMPUTED_VALUE""")," 8 red, 2 blue, 5 green")</f>
        <v> 8 red, 2 blue, 5 green</v>
      </c>
      <c r="D90" s="2" t="str">
        <f>IFERROR(__xludf.DUMMYFUNCTION("""COMPUTED_VALUE""")," 2 red, 2 green, 2 blue")</f>
        <v> 2 red, 2 green, 2 blue</v>
      </c>
      <c r="E90" s="2" t="str">
        <f>IFERROR(__xludf.DUMMYFUNCTION("""COMPUTED_VALUE""")," 1 blue, 8 green, 10 red")</f>
        <v> 1 blue, 8 green, 10 red</v>
      </c>
      <c r="F90" s="2" t="str">
        <f>IFERROR(__xludf.DUMMYFUNCTION("""COMPUTED_VALUE""")," 11 green, 1 blue")</f>
        <v> 11 green, 1 blue</v>
      </c>
      <c r="G90" s="2" t="str">
        <f>IFERROR(__xludf.DUMMYFUNCTION("""COMPUTED_VALUE""")," 10 green, 4 red, 3 blue")</f>
        <v> 10 green, 4 red, 3 blue</v>
      </c>
      <c r="J90" s="2" t="str">
        <f>IFERROR(__xludf.DUMMYFUNCTION("REGEXEXTRACT(INDIRECT(ADDRESS(FLOOR((ROW()-1)/3+1),(COLUMN()-7))),""\d+\s""&amp;INDIRECT(""I""&amp;MOD(ROW(), 3)+1))"),"7 blue")</f>
        <v>7 blue</v>
      </c>
      <c r="K90" s="2" t="str">
        <f>IFERROR(__xludf.DUMMYFUNCTION("REGEXEXTRACT(INDIRECT(ADDRESS(FLOOR((ROW()-1)/3+1),(COLUMN()-7))),""\d+\s""&amp;INDIRECT(""I""&amp;MOD(ROW(), 3)+1))"),"5 blue")</f>
        <v>5 blue</v>
      </c>
      <c r="L90" s="2" t="str">
        <f>IFERROR(__xludf.DUMMYFUNCTION("REGEXEXTRACT(INDIRECT(ADDRESS(FLOOR((ROW()-1)/3+1),(COLUMN()-7))),""\d+\s""&amp;INDIRECT(""I""&amp;MOD(ROW(), 3)+1))"),"3 blue")</f>
        <v>3 blue</v>
      </c>
      <c r="M90" s="2" t="str">
        <f>IFERROR(__xludf.DUMMYFUNCTION("REGEXEXTRACT(INDIRECT(ADDRESS(FLOOR((ROW()-1)/3+1),(COLUMN()-7))),""\d+\s""&amp;INDIRECT(""I""&amp;MOD(ROW(), 3)+1))"),"#N/A")</f>
        <v>#N/A</v>
      </c>
      <c r="N90" s="2" t="str">
        <f>IFERROR(__xludf.DUMMYFUNCTION("REGEXEXTRACT(INDIRECT(ADDRESS(FLOOR((ROW()-1)/3+1),(COLUMN()-7))),""\d+\s""&amp;INDIRECT(""I""&amp;MOD(ROW(), 3)+1))"),"#N/A")</f>
        <v>#N/A</v>
      </c>
      <c r="O90" s="2" t="str">
        <f>IFERROR(__xludf.DUMMYFUNCTION("REGEXEXTRACT(INDIRECT(ADDRESS(FLOOR((ROW()-1)/3+1),(COLUMN()-7))),""\d+\s""&amp;INDIRECT(""I""&amp;MOD(ROW(), 3)+1))"),"#N/A")</f>
        <v>#N/A</v>
      </c>
      <c r="P90" s="2">
        <f>IFERROR(__xludf.DUMMYFUNCTION("IFERROR(VALUE(REGEXEXTRACT(J90, ""\d+"")),0)"),7.0)</f>
        <v>7</v>
      </c>
      <c r="Q90" s="2">
        <f>IFERROR(__xludf.DUMMYFUNCTION("IFERROR(VALUE(REGEXEXTRACT(K90, ""\d+"")),0)"),5.0)</f>
        <v>5</v>
      </c>
      <c r="R90" s="2">
        <f>IFERROR(__xludf.DUMMYFUNCTION("IFERROR(VALUE(REGEXEXTRACT(L90, ""\d+"")),0)"),3.0)</f>
        <v>3</v>
      </c>
      <c r="S90" s="2">
        <f>IFERROR(__xludf.DUMMYFUNCTION("IFERROR(VALUE(REGEXEXTRACT(M90, ""\d+"")),0)"),0.0)</f>
        <v>0</v>
      </c>
      <c r="T90" s="2">
        <f>IFERROR(__xludf.DUMMYFUNCTION("IFERROR(VALUE(REGEXEXTRACT(N90, ""\d+"")),0)"),0.0)</f>
        <v>0</v>
      </c>
      <c r="U90" s="2">
        <f>IFERROR(__xludf.DUMMYFUNCTION("IFERROR(VALUE(REGEXEXTRACT(O90, ""\d+"")),0)"),0.0)</f>
        <v>0</v>
      </c>
      <c r="V90" s="2">
        <f t="shared" si="1"/>
        <v>7</v>
      </c>
      <c r="W90" s="2">
        <f>IFERROR(__xludf.DUMMYFUNCTION("VALUE(IF(V90 &lt;= INDIRECT(""AA""&amp;MOD(ROW(), 3) + 1), REGEXEXTRACT(INDIRECT(""B""&amp;FLOOR((ROW()-1)/3)+1), ""\d+""), 0))"),30.0)</f>
        <v>30</v>
      </c>
      <c r="X90" s="2">
        <f t="shared" si="2"/>
        <v>0</v>
      </c>
      <c r="AC90" s="2">
        <f t="shared" si="3"/>
        <v>330</v>
      </c>
    </row>
    <row r="91">
      <c r="A91" s="1" t="s">
        <v>93</v>
      </c>
      <c r="B91" s="2" t="str">
        <f>IFERROR(__xludf.DUMMYFUNCTION("SPLIT(A91, "";:"")"),"Game 91")</f>
        <v>Game 91</v>
      </c>
      <c r="C91" s="2" t="str">
        <f>IFERROR(__xludf.DUMMYFUNCTION("""COMPUTED_VALUE""")," 14 blue, 9 red")</f>
        <v> 14 blue, 9 red</v>
      </c>
      <c r="D91" s="2" t="str">
        <f>IFERROR(__xludf.DUMMYFUNCTION("""COMPUTED_VALUE""")," 5 green, 5 red, 11 blue")</f>
        <v> 5 green, 5 red, 11 blue</v>
      </c>
      <c r="E91" s="2" t="str">
        <f>IFERROR(__xludf.DUMMYFUNCTION("""COMPUTED_VALUE""")," 7 green, 4 blue, 12 red")</f>
        <v> 7 green, 4 blue, 12 red</v>
      </c>
      <c r="F91" s="2" t="str">
        <f>IFERROR(__xludf.DUMMYFUNCTION("""COMPUTED_VALUE""")," 8 red, 6 green, 10 blue")</f>
        <v> 8 red, 6 green, 10 blue</v>
      </c>
      <c r="J91" s="2" t="str">
        <f>IFERROR(__xludf.DUMMYFUNCTION("REGEXEXTRACT(INDIRECT(ADDRESS(FLOOR((ROW()-1)/3+1),(COLUMN()-7))),""\d+\s""&amp;INDIRECT(""I""&amp;MOD(ROW(), 3)+1))"),"9 red")</f>
        <v>9 red</v>
      </c>
      <c r="K91" s="2" t="str">
        <f>IFERROR(__xludf.DUMMYFUNCTION("REGEXEXTRACT(INDIRECT(ADDRESS(FLOOR((ROW()-1)/3+1),(COLUMN()-7))),""\d+\s""&amp;INDIRECT(""I""&amp;MOD(ROW(), 3)+1))"),"5 red")</f>
        <v>5 red</v>
      </c>
      <c r="L91" s="2" t="str">
        <f>IFERROR(__xludf.DUMMYFUNCTION("REGEXEXTRACT(INDIRECT(ADDRESS(FLOOR((ROW()-1)/3+1),(COLUMN()-7))),""\d+\s""&amp;INDIRECT(""I""&amp;MOD(ROW(), 3)+1))"),"7 red")</f>
        <v>7 red</v>
      </c>
      <c r="M91" s="2" t="str">
        <f>IFERROR(__xludf.DUMMYFUNCTION("REGEXEXTRACT(INDIRECT(ADDRESS(FLOOR((ROW()-1)/3+1),(COLUMN()-7))),""\d+\s""&amp;INDIRECT(""I""&amp;MOD(ROW(), 3)+1))"),"12 red")</f>
        <v>12 red</v>
      </c>
      <c r="N91" s="2" t="str">
        <f>IFERROR(__xludf.DUMMYFUNCTION("REGEXEXTRACT(INDIRECT(ADDRESS(FLOOR((ROW()-1)/3+1),(COLUMN()-7))),""\d+\s""&amp;INDIRECT(""I""&amp;MOD(ROW(), 3)+1))"),"#N/A")</f>
        <v>#N/A</v>
      </c>
      <c r="O91" s="2" t="str">
        <f>IFERROR(__xludf.DUMMYFUNCTION("REGEXEXTRACT(INDIRECT(ADDRESS(FLOOR((ROW()-1)/3+1),(COLUMN()-7))),""\d+\s""&amp;INDIRECT(""I""&amp;MOD(ROW(), 3)+1))"),"#N/A")</f>
        <v>#N/A</v>
      </c>
      <c r="P91" s="2">
        <f>IFERROR(__xludf.DUMMYFUNCTION("IFERROR(VALUE(REGEXEXTRACT(J91, ""\d+"")),0)"),9.0)</f>
        <v>9</v>
      </c>
      <c r="Q91" s="2">
        <f>IFERROR(__xludf.DUMMYFUNCTION("IFERROR(VALUE(REGEXEXTRACT(K91, ""\d+"")),0)"),5.0)</f>
        <v>5</v>
      </c>
      <c r="R91" s="2">
        <f>IFERROR(__xludf.DUMMYFUNCTION("IFERROR(VALUE(REGEXEXTRACT(L91, ""\d+"")),0)"),7.0)</f>
        <v>7</v>
      </c>
      <c r="S91" s="2">
        <f>IFERROR(__xludf.DUMMYFUNCTION("IFERROR(VALUE(REGEXEXTRACT(M91, ""\d+"")),0)"),12.0)</f>
        <v>12</v>
      </c>
      <c r="T91" s="2">
        <f>IFERROR(__xludf.DUMMYFUNCTION("IFERROR(VALUE(REGEXEXTRACT(N91, ""\d+"")),0)"),0.0)</f>
        <v>0</v>
      </c>
      <c r="U91" s="2">
        <f>IFERROR(__xludf.DUMMYFUNCTION("IFERROR(VALUE(REGEXEXTRACT(O91, ""\d+"")),0)"),0.0)</f>
        <v>0</v>
      </c>
      <c r="V91" s="2">
        <f t="shared" si="1"/>
        <v>12</v>
      </c>
      <c r="W91" s="2">
        <f>IFERROR(__xludf.DUMMYFUNCTION("VALUE(IF(V91 &lt;= INDIRECT(""AA""&amp;MOD(ROW(), 3) + 1), REGEXEXTRACT(INDIRECT(""B""&amp;FLOOR((ROW()-1)/3)+1), ""\d+""), 0))"),31.0)</f>
        <v>31</v>
      </c>
      <c r="X91" s="2">
        <f t="shared" si="2"/>
        <v>31</v>
      </c>
      <c r="AC91" s="2">
        <f t="shared" si="3"/>
        <v>1176</v>
      </c>
    </row>
    <row r="92">
      <c r="A92" s="1" t="s">
        <v>94</v>
      </c>
      <c r="B92" s="2" t="str">
        <f>IFERROR(__xludf.DUMMYFUNCTION("SPLIT(A92, "";:"")"),"Game 92")</f>
        <v>Game 92</v>
      </c>
      <c r="C92" s="2" t="str">
        <f>IFERROR(__xludf.DUMMYFUNCTION("""COMPUTED_VALUE""")," 2 green, 2 blue, 12 red")</f>
        <v> 2 green, 2 blue, 12 red</v>
      </c>
      <c r="D92" s="2" t="str">
        <f>IFERROR(__xludf.DUMMYFUNCTION("""COMPUTED_VALUE""")," 2 green, 1 blue, 14 red")</f>
        <v> 2 green, 1 blue, 14 red</v>
      </c>
      <c r="E92" s="2" t="str">
        <f>IFERROR(__xludf.DUMMYFUNCTION("""COMPUTED_VALUE""")," 14 red, 2 blue, 6 green")</f>
        <v> 14 red, 2 blue, 6 green</v>
      </c>
      <c r="F92" s="2" t="str">
        <f>IFERROR(__xludf.DUMMYFUNCTION("""COMPUTED_VALUE""")," 11 red, 6 green, 2 blue")</f>
        <v> 11 red, 6 green, 2 blue</v>
      </c>
      <c r="G92" s="2" t="str">
        <f>IFERROR(__xludf.DUMMYFUNCTION("""COMPUTED_VALUE""")," 11 green, 12 red, 2 blue")</f>
        <v> 11 green, 12 red, 2 blue</v>
      </c>
      <c r="J92" s="2" t="str">
        <f>IFERROR(__xludf.DUMMYFUNCTION("REGEXEXTRACT(INDIRECT(ADDRESS(FLOOR((ROW()-1)/3+1),(COLUMN()-7))),""\d+\s""&amp;INDIRECT(""I""&amp;MOD(ROW(), 3)+1))"),"2 green")</f>
        <v>2 green</v>
      </c>
      <c r="K92" s="2" t="str">
        <f>IFERROR(__xludf.DUMMYFUNCTION("REGEXEXTRACT(INDIRECT(ADDRESS(FLOOR((ROW()-1)/3+1),(COLUMN()-7))),""\d+\s""&amp;INDIRECT(""I""&amp;MOD(ROW(), 3)+1))"),"1 green")</f>
        <v>1 green</v>
      </c>
      <c r="L92" s="2" t="str">
        <f>IFERROR(__xludf.DUMMYFUNCTION("REGEXEXTRACT(INDIRECT(ADDRESS(FLOOR((ROW()-1)/3+1),(COLUMN()-7))),""\d+\s""&amp;INDIRECT(""I""&amp;MOD(ROW(), 3)+1))"),"2 green")</f>
        <v>2 green</v>
      </c>
      <c r="M92" s="2" t="str">
        <f>IFERROR(__xludf.DUMMYFUNCTION("REGEXEXTRACT(INDIRECT(ADDRESS(FLOOR((ROW()-1)/3+1),(COLUMN()-7))),""\d+\s""&amp;INDIRECT(""I""&amp;MOD(ROW(), 3)+1))"),"2 green")</f>
        <v>2 green</v>
      </c>
      <c r="N92" s="2" t="str">
        <f>IFERROR(__xludf.DUMMYFUNCTION("REGEXEXTRACT(INDIRECT(ADDRESS(FLOOR((ROW()-1)/3+1),(COLUMN()-7))),""\d+\s""&amp;INDIRECT(""I""&amp;MOD(ROW(), 3)+1))"),"#N/A")</f>
        <v>#N/A</v>
      </c>
      <c r="O92" s="2" t="str">
        <f>IFERROR(__xludf.DUMMYFUNCTION("REGEXEXTRACT(INDIRECT(ADDRESS(FLOOR((ROW()-1)/3+1),(COLUMN()-7))),""\d+\s""&amp;INDIRECT(""I""&amp;MOD(ROW(), 3)+1))"),"#N/A")</f>
        <v>#N/A</v>
      </c>
      <c r="P92" s="2">
        <f>IFERROR(__xludf.DUMMYFUNCTION("IFERROR(VALUE(REGEXEXTRACT(J92, ""\d+"")),0)"),2.0)</f>
        <v>2</v>
      </c>
      <c r="Q92" s="2">
        <f>IFERROR(__xludf.DUMMYFUNCTION("IFERROR(VALUE(REGEXEXTRACT(K92, ""\d+"")),0)"),1.0)</f>
        <v>1</v>
      </c>
      <c r="R92" s="2">
        <f>IFERROR(__xludf.DUMMYFUNCTION("IFERROR(VALUE(REGEXEXTRACT(L92, ""\d+"")),0)"),2.0)</f>
        <v>2</v>
      </c>
      <c r="S92" s="2">
        <f>IFERROR(__xludf.DUMMYFUNCTION("IFERROR(VALUE(REGEXEXTRACT(M92, ""\d+"")),0)"),2.0)</f>
        <v>2</v>
      </c>
      <c r="T92" s="2">
        <f>IFERROR(__xludf.DUMMYFUNCTION("IFERROR(VALUE(REGEXEXTRACT(N92, ""\d+"")),0)"),0.0)</f>
        <v>0</v>
      </c>
      <c r="U92" s="2">
        <f>IFERROR(__xludf.DUMMYFUNCTION("IFERROR(VALUE(REGEXEXTRACT(O92, ""\d+"")),0)"),0.0)</f>
        <v>0</v>
      </c>
      <c r="V92" s="2">
        <f t="shared" si="1"/>
        <v>2</v>
      </c>
      <c r="W92" s="2">
        <f>IFERROR(__xludf.DUMMYFUNCTION("VALUE(IF(V92 &lt;= INDIRECT(""AA""&amp;MOD(ROW(), 3) + 1), REGEXEXTRACT(INDIRECT(""B""&amp;FLOOR((ROW()-1)/3)+1), ""\d+""), 0))"),31.0)</f>
        <v>31</v>
      </c>
      <c r="X92" s="2">
        <f t="shared" si="2"/>
        <v>0</v>
      </c>
      <c r="AC92" s="2">
        <f t="shared" si="3"/>
        <v>308</v>
      </c>
    </row>
    <row r="93">
      <c r="A93" s="1" t="s">
        <v>95</v>
      </c>
      <c r="B93" s="2" t="str">
        <f>IFERROR(__xludf.DUMMYFUNCTION("SPLIT(A93, "";:"")"),"Game 93")</f>
        <v>Game 93</v>
      </c>
      <c r="C93" s="2" t="str">
        <f>IFERROR(__xludf.DUMMYFUNCTION("""COMPUTED_VALUE""")," 4 green, 7 blue, 3 red")</f>
        <v> 4 green, 7 blue, 3 red</v>
      </c>
      <c r="D93" s="2" t="str">
        <f>IFERROR(__xludf.DUMMYFUNCTION("""COMPUTED_VALUE""")," 1 green, 12 blue, 1 red")</f>
        <v> 1 green, 12 blue, 1 red</v>
      </c>
      <c r="E93" s="2" t="str">
        <f>IFERROR(__xludf.DUMMYFUNCTION("""COMPUTED_VALUE""")," 8 blue, 7 green, 2 red")</f>
        <v> 8 blue, 7 green, 2 red</v>
      </c>
      <c r="F93" s="2" t="str">
        <f>IFERROR(__xludf.DUMMYFUNCTION("""COMPUTED_VALUE""")," 3 red, 9 blue, 2 green")</f>
        <v> 3 red, 9 blue, 2 green</v>
      </c>
      <c r="J93" s="2" t="str">
        <f>IFERROR(__xludf.DUMMYFUNCTION("REGEXEXTRACT(INDIRECT(ADDRESS(FLOOR((ROW()-1)/3+1),(COLUMN()-7))),""\d+\s""&amp;INDIRECT(""I""&amp;MOD(ROW(), 3)+1))"),"1 blue")</f>
        <v>1 blue</v>
      </c>
      <c r="K93" s="2" t="str">
        <f>IFERROR(__xludf.DUMMYFUNCTION("REGEXEXTRACT(INDIRECT(ADDRESS(FLOOR((ROW()-1)/3+1),(COLUMN()-7))),""\d+\s""&amp;INDIRECT(""I""&amp;MOD(ROW(), 3)+1))"),"3 blue")</f>
        <v>3 blue</v>
      </c>
      <c r="L93" s="2" t="str">
        <f>IFERROR(__xludf.DUMMYFUNCTION("REGEXEXTRACT(INDIRECT(ADDRESS(FLOOR((ROW()-1)/3+1),(COLUMN()-7))),""\d+\s""&amp;INDIRECT(""I""&amp;MOD(ROW(), 3)+1))"),"#N/A")</f>
        <v>#N/A</v>
      </c>
      <c r="M93" s="2" t="str">
        <f>IFERROR(__xludf.DUMMYFUNCTION("REGEXEXTRACT(INDIRECT(ADDRESS(FLOOR((ROW()-1)/3+1),(COLUMN()-7))),""\d+\s""&amp;INDIRECT(""I""&amp;MOD(ROW(), 3)+1))"),"#N/A")</f>
        <v>#N/A</v>
      </c>
      <c r="N93" s="2" t="str">
        <f>IFERROR(__xludf.DUMMYFUNCTION("REGEXEXTRACT(INDIRECT(ADDRESS(FLOOR((ROW()-1)/3+1),(COLUMN()-7))),""\d+\s""&amp;INDIRECT(""I""&amp;MOD(ROW(), 3)+1))"),"#N/A")</f>
        <v>#N/A</v>
      </c>
      <c r="O93" s="2" t="str">
        <f>IFERROR(__xludf.DUMMYFUNCTION("REGEXEXTRACT(INDIRECT(ADDRESS(FLOOR((ROW()-1)/3+1),(COLUMN()-7))),""\d+\s""&amp;INDIRECT(""I""&amp;MOD(ROW(), 3)+1))"),"#N/A")</f>
        <v>#N/A</v>
      </c>
      <c r="P93" s="2">
        <f>IFERROR(__xludf.DUMMYFUNCTION("IFERROR(VALUE(REGEXEXTRACT(J93, ""\d+"")),0)"),1.0)</f>
        <v>1</v>
      </c>
      <c r="Q93" s="2">
        <f>IFERROR(__xludf.DUMMYFUNCTION("IFERROR(VALUE(REGEXEXTRACT(K93, ""\d+"")),0)"),3.0)</f>
        <v>3</v>
      </c>
      <c r="R93" s="2">
        <f>IFERROR(__xludf.DUMMYFUNCTION("IFERROR(VALUE(REGEXEXTRACT(L93, ""\d+"")),0)"),0.0)</f>
        <v>0</v>
      </c>
      <c r="S93" s="2">
        <f>IFERROR(__xludf.DUMMYFUNCTION("IFERROR(VALUE(REGEXEXTRACT(M93, ""\d+"")),0)"),0.0)</f>
        <v>0</v>
      </c>
      <c r="T93" s="2">
        <f>IFERROR(__xludf.DUMMYFUNCTION("IFERROR(VALUE(REGEXEXTRACT(N93, ""\d+"")),0)"),0.0)</f>
        <v>0</v>
      </c>
      <c r="U93" s="2">
        <f>IFERROR(__xludf.DUMMYFUNCTION("IFERROR(VALUE(REGEXEXTRACT(O93, ""\d+"")),0)"),0.0)</f>
        <v>0</v>
      </c>
      <c r="V93" s="2">
        <f t="shared" si="1"/>
        <v>3</v>
      </c>
      <c r="W93" s="2">
        <f>IFERROR(__xludf.DUMMYFUNCTION("VALUE(IF(V93 &lt;= INDIRECT(""AA""&amp;MOD(ROW(), 3) + 1), REGEXEXTRACT(INDIRECT(""B""&amp;FLOOR((ROW()-1)/3)+1), ""\d+""), 0))"),31.0)</f>
        <v>31</v>
      </c>
      <c r="X93" s="2">
        <f t="shared" si="2"/>
        <v>0</v>
      </c>
      <c r="AC93" s="2">
        <f t="shared" si="3"/>
        <v>252</v>
      </c>
    </row>
    <row r="94">
      <c r="A94" s="1" t="s">
        <v>96</v>
      </c>
      <c r="B94" s="2" t="str">
        <f>IFERROR(__xludf.DUMMYFUNCTION("SPLIT(A94, "";:"")"),"Game 94")</f>
        <v>Game 94</v>
      </c>
      <c r="C94" s="2" t="str">
        <f>IFERROR(__xludf.DUMMYFUNCTION("""COMPUTED_VALUE""")," 13 green, 9 blue")</f>
        <v> 13 green, 9 blue</v>
      </c>
      <c r="D94" s="2" t="str">
        <f>IFERROR(__xludf.DUMMYFUNCTION("""COMPUTED_VALUE""")," 9 blue, 1 red, 8 green")</f>
        <v> 9 blue, 1 red, 8 green</v>
      </c>
      <c r="E94" s="2" t="str">
        <f>IFERROR(__xludf.DUMMYFUNCTION("""COMPUTED_VALUE""")," 12 green, 1 red, 8 blue")</f>
        <v> 12 green, 1 red, 8 blue</v>
      </c>
      <c r="F94" s="2" t="str">
        <f>IFERROR(__xludf.DUMMYFUNCTION("""COMPUTED_VALUE""")," 1 red, 9 green")</f>
        <v> 1 red, 9 green</v>
      </c>
      <c r="G94" s="2" t="str">
        <f>IFERROR(__xludf.DUMMYFUNCTION("""COMPUTED_VALUE""")," 1 red, 5 blue, 14 green")</f>
        <v> 1 red, 5 blue, 14 green</v>
      </c>
      <c r="J94" s="2" t="str">
        <f>IFERROR(__xludf.DUMMYFUNCTION("REGEXEXTRACT(INDIRECT(ADDRESS(FLOOR((ROW()-1)/3+1),(COLUMN()-7))),""\d+\s""&amp;INDIRECT(""I""&amp;MOD(ROW(), 3)+1))"),"1 red")</f>
        <v>1 red</v>
      </c>
      <c r="K94" s="2" t="str">
        <f>IFERROR(__xludf.DUMMYFUNCTION("REGEXEXTRACT(INDIRECT(ADDRESS(FLOOR((ROW()-1)/3+1),(COLUMN()-7))),""\d+\s""&amp;INDIRECT(""I""&amp;MOD(ROW(), 3)+1))"),"6 red")</f>
        <v>6 red</v>
      </c>
      <c r="L94" s="2" t="str">
        <f>IFERROR(__xludf.DUMMYFUNCTION("REGEXEXTRACT(INDIRECT(ADDRESS(FLOOR((ROW()-1)/3+1),(COLUMN()-7))),""\d+\s""&amp;INDIRECT(""I""&amp;MOD(ROW(), 3)+1))"),"3 red")</f>
        <v>3 red</v>
      </c>
      <c r="M94" s="2" t="str">
        <f>IFERROR(__xludf.DUMMYFUNCTION("REGEXEXTRACT(INDIRECT(ADDRESS(FLOOR((ROW()-1)/3+1),(COLUMN()-7))),""\d+\s""&amp;INDIRECT(""I""&amp;MOD(ROW(), 3)+1))"),"#N/A")</f>
        <v>#N/A</v>
      </c>
      <c r="N94" s="2" t="str">
        <f>IFERROR(__xludf.DUMMYFUNCTION("REGEXEXTRACT(INDIRECT(ADDRESS(FLOOR((ROW()-1)/3+1),(COLUMN()-7))),""\d+\s""&amp;INDIRECT(""I""&amp;MOD(ROW(), 3)+1))"),"#N/A")</f>
        <v>#N/A</v>
      </c>
      <c r="O94" s="2" t="str">
        <f>IFERROR(__xludf.DUMMYFUNCTION("REGEXEXTRACT(INDIRECT(ADDRESS(FLOOR((ROW()-1)/3+1),(COLUMN()-7))),""\d+\s""&amp;INDIRECT(""I""&amp;MOD(ROW(), 3)+1))"),"#N/A")</f>
        <v>#N/A</v>
      </c>
      <c r="P94" s="2">
        <f>IFERROR(__xludf.DUMMYFUNCTION("IFERROR(VALUE(REGEXEXTRACT(J94, ""\d+"")),0)"),1.0)</f>
        <v>1</v>
      </c>
      <c r="Q94" s="2">
        <f>IFERROR(__xludf.DUMMYFUNCTION("IFERROR(VALUE(REGEXEXTRACT(K94, ""\d+"")),0)"),6.0)</f>
        <v>6</v>
      </c>
      <c r="R94" s="2">
        <f>IFERROR(__xludf.DUMMYFUNCTION("IFERROR(VALUE(REGEXEXTRACT(L94, ""\d+"")),0)"),3.0)</f>
        <v>3</v>
      </c>
      <c r="S94" s="2">
        <f>IFERROR(__xludf.DUMMYFUNCTION("IFERROR(VALUE(REGEXEXTRACT(M94, ""\d+"")),0)"),0.0)</f>
        <v>0</v>
      </c>
      <c r="T94" s="2">
        <f>IFERROR(__xludf.DUMMYFUNCTION("IFERROR(VALUE(REGEXEXTRACT(N94, ""\d+"")),0)"),0.0)</f>
        <v>0</v>
      </c>
      <c r="U94" s="2">
        <f>IFERROR(__xludf.DUMMYFUNCTION("IFERROR(VALUE(REGEXEXTRACT(O94, ""\d+"")),0)"),0.0)</f>
        <v>0</v>
      </c>
      <c r="V94" s="2">
        <f t="shared" si="1"/>
        <v>6</v>
      </c>
      <c r="W94" s="2">
        <f>IFERROR(__xludf.DUMMYFUNCTION("VALUE(IF(V94 &lt;= INDIRECT(""AA""&amp;MOD(ROW(), 3) + 1), REGEXEXTRACT(INDIRECT(""B""&amp;FLOOR((ROW()-1)/3)+1), ""\d+""), 0))"),32.0)</f>
        <v>32</v>
      </c>
      <c r="X94" s="2">
        <f t="shared" si="2"/>
        <v>0</v>
      </c>
      <c r="AC94" s="2">
        <f t="shared" si="3"/>
        <v>126</v>
      </c>
    </row>
    <row r="95">
      <c r="A95" s="1" t="s">
        <v>97</v>
      </c>
      <c r="B95" s="2" t="str">
        <f>IFERROR(__xludf.DUMMYFUNCTION("SPLIT(A95, "";:"")"),"Game 95")</f>
        <v>Game 95</v>
      </c>
      <c r="C95" s="2" t="str">
        <f>IFERROR(__xludf.DUMMYFUNCTION("""COMPUTED_VALUE""")," 7 blue, 14 red")</f>
        <v> 7 blue, 14 red</v>
      </c>
      <c r="D95" s="2" t="str">
        <f>IFERROR(__xludf.DUMMYFUNCTION("""COMPUTED_VALUE""")," 9 blue, 17 red")</f>
        <v> 9 blue, 17 red</v>
      </c>
      <c r="E95" s="2" t="str">
        <f>IFERROR(__xludf.DUMMYFUNCTION("""COMPUTED_VALUE""")," 2 blue, 1 green, 4 red")</f>
        <v> 2 blue, 1 green, 4 red</v>
      </c>
      <c r="J95" s="2" t="str">
        <f>IFERROR(__xludf.DUMMYFUNCTION("REGEXEXTRACT(INDIRECT(ADDRESS(FLOOR((ROW()-1)/3+1),(COLUMN()-7))),""\d+\s""&amp;INDIRECT(""I""&amp;MOD(ROW(), 3)+1))"),"17 green")</f>
        <v>17 green</v>
      </c>
      <c r="K95" s="2" t="str">
        <f>IFERROR(__xludf.DUMMYFUNCTION("REGEXEXTRACT(INDIRECT(ADDRESS(FLOOR((ROW()-1)/3+1),(COLUMN()-7))),""\d+\s""&amp;INDIRECT(""I""&amp;MOD(ROW(), 3)+1))"),"10 green")</f>
        <v>10 green</v>
      </c>
      <c r="L95" s="2" t="str">
        <f>IFERROR(__xludf.DUMMYFUNCTION("REGEXEXTRACT(INDIRECT(ADDRESS(FLOOR((ROW()-1)/3+1),(COLUMN()-7))),""\d+\s""&amp;INDIRECT(""I""&amp;MOD(ROW(), 3)+1))"),"12 green")</f>
        <v>12 green</v>
      </c>
      <c r="M95" s="2" t="str">
        <f>IFERROR(__xludf.DUMMYFUNCTION("REGEXEXTRACT(INDIRECT(ADDRESS(FLOOR((ROW()-1)/3+1),(COLUMN()-7))),""\d+\s""&amp;INDIRECT(""I""&amp;MOD(ROW(), 3)+1))"),"#N/A")</f>
        <v>#N/A</v>
      </c>
      <c r="N95" s="2" t="str">
        <f>IFERROR(__xludf.DUMMYFUNCTION("REGEXEXTRACT(INDIRECT(ADDRESS(FLOOR((ROW()-1)/3+1),(COLUMN()-7))),""\d+\s""&amp;INDIRECT(""I""&amp;MOD(ROW(), 3)+1))"),"#N/A")</f>
        <v>#N/A</v>
      </c>
      <c r="O95" s="2" t="str">
        <f>IFERROR(__xludf.DUMMYFUNCTION("REGEXEXTRACT(INDIRECT(ADDRESS(FLOOR((ROW()-1)/3+1),(COLUMN()-7))),""\d+\s""&amp;INDIRECT(""I""&amp;MOD(ROW(), 3)+1))"),"#N/A")</f>
        <v>#N/A</v>
      </c>
      <c r="P95" s="2">
        <f>IFERROR(__xludf.DUMMYFUNCTION("IFERROR(VALUE(REGEXEXTRACT(J95, ""\d+"")),0)"),17.0)</f>
        <v>17</v>
      </c>
      <c r="Q95" s="2">
        <f>IFERROR(__xludf.DUMMYFUNCTION("IFERROR(VALUE(REGEXEXTRACT(K95, ""\d+"")),0)"),10.0)</f>
        <v>10</v>
      </c>
      <c r="R95" s="2">
        <f>IFERROR(__xludf.DUMMYFUNCTION("IFERROR(VALUE(REGEXEXTRACT(L95, ""\d+"")),0)"),12.0)</f>
        <v>12</v>
      </c>
      <c r="S95" s="2">
        <f>IFERROR(__xludf.DUMMYFUNCTION("IFERROR(VALUE(REGEXEXTRACT(M95, ""\d+"")),0)"),0.0)</f>
        <v>0</v>
      </c>
      <c r="T95" s="2">
        <f>IFERROR(__xludf.DUMMYFUNCTION("IFERROR(VALUE(REGEXEXTRACT(N95, ""\d+"")),0)"),0.0)</f>
        <v>0</v>
      </c>
      <c r="U95" s="2">
        <f>IFERROR(__xludf.DUMMYFUNCTION("IFERROR(VALUE(REGEXEXTRACT(O95, ""\d+"")),0)"),0.0)</f>
        <v>0</v>
      </c>
      <c r="V95" s="2">
        <f t="shared" si="1"/>
        <v>17</v>
      </c>
      <c r="W95" s="2">
        <f>IFERROR(__xludf.DUMMYFUNCTION("VALUE(IF(V95 &lt;= INDIRECT(""AA""&amp;MOD(ROW(), 3) + 1), REGEXEXTRACT(INDIRECT(""B""&amp;FLOOR((ROW()-1)/3)+1), ""\d+""), 0))"),0.0)</f>
        <v>0</v>
      </c>
      <c r="X95" s="2">
        <f t="shared" si="2"/>
        <v>0</v>
      </c>
      <c r="AC95" s="2">
        <f t="shared" si="3"/>
        <v>153</v>
      </c>
    </row>
    <row r="96">
      <c r="A96" s="1" t="s">
        <v>98</v>
      </c>
      <c r="B96" s="2" t="str">
        <f>IFERROR(__xludf.DUMMYFUNCTION("SPLIT(A96, "";:"")"),"Game 96")</f>
        <v>Game 96</v>
      </c>
      <c r="C96" s="2" t="str">
        <f>IFERROR(__xludf.DUMMYFUNCTION("""COMPUTED_VALUE""")," 11 blue, 2 green, 3 red")</f>
        <v> 11 blue, 2 green, 3 red</v>
      </c>
      <c r="D96" s="2" t="str">
        <f>IFERROR(__xludf.DUMMYFUNCTION("""COMPUTED_VALUE""")," 3 blue, 12 red, 3 green")</f>
        <v> 3 blue, 12 red, 3 green</v>
      </c>
      <c r="E96" s="2" t="str">
        <f>IFERROR(__xludf.DUMMYFUNCTION("""COMPUTED_VALUE""")," 4 green, 11 red, 1 blue")</f>
        <v> 4 green, 11 red, 1 blue</v>
      </c>
      <c r="J96" s="2" t="str">
        <f>IFERROR(__xludf.DUMMYFUNCTION("REGEXEXTRACT(INDIRECT(ADDRESS(FLOOR((ROW()-1)/3+1),(COLUMN()-7))),""\d+\s""&amp;INDIRECT(""I""&amp;MOD(ROW(), 3)+1))"),"1 blue")</f>
        <v>1 blue</v>
      </c>
      <c r="K96" s="2" t="str">
        <f>IFERROR(__xludf.DUMMYFUNCTION("REGEXEXTRACT(INDIRECT(ADDRESS(FLOOR((ROW()-1)/3+1),(COLUMN()-7))),""\d+\s""&amp;INDIRECT(""I""&amp;MOD(ROW(), 3)+1))"),"14 blue")</f>
        <v>14 blue</v>
      </c>
      <c r="L96" s="2" t="str">
        <f>IFERROR(__xludf.DUMMYFUNCTION("REGEXEXTRACT(INDIRECT(ADDRESS(FLOOR((ROW()-1)/3+1),(COLUMN()-7))),""\d+\s""&amp;INDIRECT(""I""&amp;MOD(ROW(), 3)+1))"),"11 blue")</f>
        <v>11 blue</v>
      </c>
      <c r="M96" s="2" t="str">
        <f>IFERROR(__xludf.DUMMYFUNCTION("REGEXEXTRACT(INDIRECT(ADDRESS(FLOOR((ROW()-1)/3+1),(COLUMN()-7))),""\d+\s""&amp;INDIRECT(""I""&amp;MOD(ROW(), 3)+1))"),"#N/A")</f>
        <v>#N/A</v>
      </c>
      <c r="N96" s="2" t="str">
        <f>IFERROR(__xludf.DUMMYFUNCTION("REGEXEXTRACT(INDIRECT(ADDRESS(FLOOR((ROW()-1)/3+1),(COLUMN()-7))),""\d+\s""&amp;INDIRECT(""I""&amp;MOD(ROW(), 3)+1))"),"#N/A")</f>
        <v>#N/A</v>
      </c>
      <c r="O96" s="2" t="str">
        <f>IFERROR(__xludf.DUMMYFUNCTION("REGEXEXTRACT(INDIRECT(ADDRESS(FLOOR((ROW()-1)/3+1),(COLUMN()-7))),""\d+\s""&amp;INDIRECT(""I""&amp;MOD(ROW(), 3)+1))"),"#N/A")</f>
        <v>#N/A</v>
      </c>
      <c r="P96" s="2">
        <f>IFERROR(__xludf.DUMMYFUNCTION("IFERROR(VALUE(REGEXEXTRACT(J96, ""\d+"")),0)"),1.0)</f>
        <v>1</v>
      </c>
      <c r="Q96" s="2">
        <f>IFERROR(__xludf.DUMMYFUNCTION("IFERROR(VALUE(REGEXEXTRACT(K96, ""\d+"")),0)"),14.0)</f>
        <v>14</v>
      </c>
      <c r="R96" s="2">
        <f>IFERROR(__xludf.DUMMYFUNCTION("IFERROR(VALUE(REGEXEXTRACT(L96, ""\d+"")),0)"),11.0)</f>
        <v>11</v>
      </c>
      <c r="S96" s="2">
        <f>IFERROR(__xludf.DUMMYFUNCTION("IFERROR(VALUE(REGEXEXTRACT(M96, ""\d+"")),0)"),0.0)</f>
        <v>0</v>
      </c>
      <c r="T96" s="2">
        <f>IFERROR(__xludf.DUMMYFUNCTION("IFERROR(VALUE(REGEXEXTRACT(N96, ""\d+"")),0)"),0.0)</f>
        <v>0</v>
      </c>
      <c r="U96" s="2">
        <f>IFERROR(__xludf.DUMMYFUNCTION("IFERROR(VALUE(REGEXEXTRACT(O96, ""\d+"")),0)"),0.0)</f>
        <v>0</v>
      </c>
      <c r="V96" s="2">
        <f t="shared" si="1"/>
        <v>14</v>
      </c>
      <c r="W96" s="2">
        <f>IFERROR(__xludf.DUMMYFUNCTION("VALUE(IF(V96 &lt;= INDIRECT(""AA""&amp;MOD(ROW(), 3) + 1), REGEXEXTRACT(INDIRECT(""B""&amp;FLOOR((ROW()-1)/3)+1), ""\d+""), 0))"),32.0)</f>
        <v>32</v>
      </c>
      <c r="X96" s="2">
        <f t="shared" si="2"/>
        <v>0</v>
      </c>
      <c r="AC96" s="2">
        <f t="shared" si="3"/>
        <v>528</v>
      </c>
    </row>
    <row r="97">
      <c r="A97" s="1" t="s">
        <v>99</v>
      </c>
      <c r="B97" s="2" t="str">
        <f>IFERROR(__xludf.DUMMYFUNCTION("SPLIT(A97, "";:"")"),"Game 97")</f>
        <v>Game 97</v>
      </c>
      <c r="C97" s="2" t="str">
        <f>IFERROR(__xludf.DUMMYFUNCTION("""COMPUTED_VALUE""")," 9 red, 5 green, 2 blue")</f>
        <v> 9 red, 5 green, 2 blue</v>
      </c>
      <c r="D97" s="2" t="str">
        <f>IFERROR(__xludf.DUMMYFUNCTION("""COMPUTED_VALUE""")," 12 red, 1 blue, 11 green")</f>
        <v> 12 red, 1 blue, 11 green</v>
      </c>
      <c r="E97" s="2" t="str">
        <f>IFERROR(__xludf.DUMMYFUNCTION("""COMPUTED_VALUE""")," 7 green, 4 red, 2 blue")</f>
        <v> 7 green, 4 red, 2 blue</v>
      </c>
      <c r="F97" s="2" t="str">
        <f>IFERROR(__xludf.DUMMYFUNCTION("""COMPUTED_VALUE""")," 1 blue, 6 red, 10 green")</f>
        <v> 1 blue, 6 red, 10 green</v>
      </c>
      <c r="J97" s="2" t="str">
        <f>IFERROR(__xludf.DUMMYFUNCTION("REGEXEXTRACT(INDIRECT(ADDRESS(FLOOR((ROW()-1)/3+1),(COLUMN()-7))),""\d+\s""&amp;INDIRECT(""I""&amp;MOD(ROW(), 3)+1))"),"2 red")</f>
        <v>2 red</v>
      </c>
      <c r="K97" s="2" t="str">
        <f>IFERROR(__xludf.DUMMYFUNCTION("REGEXEXTRACT(INDIRECT(ADDRESS(FLOOR((ROW()-1)/3+1),(COLUMN()-7))),""\d+\s""&amp;INDIRECT(""I""&amp;MOD(ROW(), 3)+1))"),"#N/A")</f>
        <v>#N/A</v>
      </c>
      <c r="L97" s="2" t="str">
        <f>IFERROR(__xludf.DUMMYFUNCTION("REGEXEXTRACT(INDIRECT(ADDRESS(FLOOR((ROW()-1)/3+1),(COLUMN()-7))),""\d+\s""&amp;INDIRECT(""I""&amp;MOD(ROW(), 3)+1))"),"1 red")</f>
        <v>1 red</v>
      </c>
      <c r="M97" s="2" t="str">
        <f>IFERROR(__xludf.DUMMYFUNCTION("REGEXEXTRACT(INDIRECT(ADDRESS(FLOOR((ROW()-1)/3+1),(COLUMN()-7))),""\d+\s""&amp;INDIRECT(""I""&amp;MOD(ROW(), 3)+1))"),"#N/A")</f>
        <v>#N/A</v>
      </c>
      <c r="N97" s="2" t="str">
        <f>IFERROR(__xludf.DUMMYFUNCTION("REGEXEXTRACT(INDIRECT(ADDRESS(FLOOR((ROW()-1)/3+1),(COLUMN()-7))),""\d+\s""&amp;INDIRECT(""I""&amp;MOD(ROW(), 3)+1))"),"#N/A")</f>
        <v>#N/A</v>
      </c>
      <c r="O97" s="2" t="str">
        <f>IFERROR(__xludf.DUMMYFUNCTION("REGEXEXTRACT(INDIRECT(ADDRESS(FLOOR((ROW()-1)/3+1),(COLUMN()-7))),""\d+\s""&amp;INDIRECT(""I""&amp;MOD(ROW(), 3)+1))"),"#N/A")</f>
        <v>#N/A</v>
      </c>
      <c r="P97" s="2">
        <f>IFERROR(__xludf.DUMMYFUNCTION("IFERROR(VALUE(REGEXEXTRACT(J97, ""\d+"")),0)"),2.0)</f>
        <v>2</v>
      </c>
      <c r="Q97" s="2">
        <f>IFERROR(__xludf.DUMMYFUNCTION("IFERROR(VALUE(REGEXEXTRACT(K97, ""\d+"")),0)"),0.0)</f>
        <v>0</v>
      </c>
      <c r="R97" s="2">
        <f>IFERROR(__xludf.DUMMYFUNCTION("IFERROR(VALUE(REGEXEXTRACT(L97, ""\d+"")),0)"),1.0)</f>
        <v>1</v>
      </c>
      <c r="S97" s="2">
        <f>IFERROR(__xludf.DUMMYFUNCTION("IFERROR(VALUE(REGEXEXTRACT(M97, ""\d+"")),0)"),0.0)</f>
        <v>0</v>
      </c>
      <c r="T97" s="2">
        <f>IFERROR(__xludf.DUMMYFUNCTION("IFERROR(VALUE(REGEXEXTRACT(N97, ""\d+"")),0)"),0.0)</f>
        <v>0</v>
      </c>
      <c r="U97" s="2">
        <f>IFERROR(__xludf.DUMMYFUNCTION("IFERROR(VALUE(REGEXEXTRACT(O97, ""\d+"")),0)"),0.0)</f>
        <v>0</v>
      </c>
      <c r="V97" s="2">
        <f t="shared" si="1"/>
        <v>2</v>
      </c>
      <c r="W97" s="2">
        <f>IFERROR(__xludf.DUMMYFUNCTION("VALUE(IF(V97 &lt;= INDIRECT(""AA""&amp;MOD(ROW(), 3) + 1), REGEXEXTRACT(INDIRECT(""B""&amp;FLOOR((ROW()-1)/3)+1), ""\d+""), 0))"),33.0)</f>
        <v>33</v>
      </c>
      <c r="X97" s="2">
        <f t="shared" si="2"/>
        <v>33</v>
      </c>
      <c r="AC97" s="2">
        <f t="shared" si="3"/>
        <v>264</v>
      </c>
    </row>
    <row r="98">
      <c r="A98" s="1" t="s">
        <v>100</v>
      </c>
      <c r="B98" s="2" t="str">
        <f>IFERROR(__xludf.DUMMYFUNCTION("SPLIT(A98, "";:"")"),"Game 98")</f>
        <v>Game 98</v>
      </c>
      <c r="C98" s="2" t="str">
        <f>IFERROR(__xludf.DUMMYFUNCTION("""COMPUTED_VALUE""")," 5 green, 5 red, 11 blue")</f>
        <v> 5 green, 5 red, 11 blue</v>
      </c>
      <c r="D98" s="2" t="str">
        <f>IFERROR(__xludf.DUMMYFUNCTION("""COMPUTED_VALUE""")," 1 red, 10 blue, 7 green")</f>
        <v> 1 red, 10 blue, 7 green</v>
      </c>
      <c r="E98" s="2" t="str">
        <f>IFERROR(__xludf.DUMMYFUNCTION("""COMPUTED_VALUE""")," 8 red, 1 blue, 7 green")</f>
        <v> 8 red, 1 blue, 7 green</v>
      </c>
      <c r="F98" s="2" t="str">
        <f>IFERROR(__xludf.DUMMYFUNCTION("""COMPUTED_VALUE""")," 8 green, 11 red, 2 blue")</f>
        <v> 8 green, 11 red, 2 blue</v>
      </c>
      <c r="G98" s="2" t="str">
        <f>IFERROR(__xludf.DUMMYFUNCTION("""COMPUTED_VALUE""")," 4 red, 5 blue, 2 green")</f>
        <v> 4 red, 5 blue, 2 green</v>
      </c>
      <c r="H98" s="2" t="str">
        <f>IFERROR(__xludf.DUMMYFUNCTION("""COMPUTED_VALUE""")," 10 green, 5 red, 9 blue")</f>
        <v> 10 green, 5 red, 9 blue</v>
      </c>
      <c r="J98" s="2" t="str">
        <f>IFERROR(__xludf.DUMMYFUNCTION("REGEXEXTRACT(INDIRECT(ADDRESS(FLOOR((ROW()-1)/3+1),(COLUMN()-7))),""\d+\s""&amp;INDIRECT(""I""&amp;MOD(ROW(), 3)+1))"),"1 green")</f>
        <v>1 green</v>
      </c>
      <c r="K98" s="2" t="str">
        <f>IFERROR(__xludf.DUMMYFUNCTION("REGEXEXTRACT(INDIRECT(ADDRESS(FLOOR((ROW()-1)/3+1),(COLUMN()-7))),""\d+\s""&amp;INDIRECT(""I""&amp;MOD(ROW(), 3)+1))"),"4 green")</f>
        <v>4 green</v>
      </c>
      <c r="L98" s="2" t="str">
        <f>IFERROR(__xludf.DUMMYFUNCTION("REGEXEXTRACT(INDIRECT(ADDRESS(FLOOR((ROW()-1)/3+1),(COLUMN()-7))),""\d+\s""&amp;INDIRECT(""I""&amp;MOD(ROW(), 3)+1))"),"3 green")</f>
        <v>3 green</v>
      </c>
      <c r="M98" s="2" t="str">
        <f>IFERROR(__xludf.DUMMYFUNCTION("REGEXEXTRACT(INDIRECT(ADDRESS(FLOOR((ROW()-1)/3+1),(COLUMN()-7))),""\d+\s""&amp;INDIRECT(""I""&amp;MOD(ROW(), 3)+1))"),"#N/A")</f>
        <v>#N/A</v>
      </c>
      <c r="N98" s="2" t="str">
        <f>IFERROR(__xludf.DUMMYFUNCTION("REGEXEXTRACT(INDIRECT(ADDRESS(FLOOR((ROW()-1)/3+1),(COLUMN()-7))),""\d+\s""&amp;INDIRECT(""I""&amp;MOD(ROW(), 3)+1))"),"#N/A")</f>
        <v>#N/A</v>
      </c>
      <c r="O98" s="2" t="str">
        <f>IFERROR(__xludf.DUMMYFUNCTION("REGEXEXTRACT(INDIRECT(ADDRESS(FLOOR((ROW()-1)/3+1),(COLUMN()-7))),""\d+\s""&amp;INDIRECT(""I""&amp;MOD(ROW(), 3)+1))"),"#N/A")</f>
        <v>#N/A</v>
      </c>
      <c r="P98" s="2">
        <f>IFERROR(__xludf.DUMMYFUNCTION("IFERROR(VALUE(REGEXEXTRACT(J98, ""\d+"")),0)"),1.0)</f>
        <v>1</v>
      </c>
      <c r="Q98" s="2">
        <f>IFERROR(__xludf.DUMMYFUNCTION("IFERROR(VALUE(REGEXEXTRACT(K98, ""\d+"")),0)"),4.0)</f>
        <v>4</v>
      </c>
      <c r="R98" s="2">
        <f>IFERROR(__xludf.DUMMYFUNCTION("IFERROR(VALUE(REGEXEXTRACT(L98, ""\d+"")),0)"),3.0)</f>
        <v>3</v>
      </c>
      <c r="S98" s="2">
        <f>IFERROR(__xludf.DUMMYFUNCTION("IFERROR(VALUE(REGEXEXTRACT(M98, ""\d+"")),0)"),0.0)</f>
        <v>0</v>
      </c>
      <c r="T98" s="2">
        <f>IFERROR(__xludf.DUMMYFUNCTION("IFERROR(VALUE(REGEXEXTRACT(N98, ""\d+"")),0)"),0.0)</f>
        <v>0</v>
      </c>
      <c r="U98" s="2">
        <f>IFERROR(__xludf.DUMMYFUNCTION("IFERROR(VALUE(REGEXEXTRACT(O98, ""\d+"")),0)"),0.0)</f>
        <v>0</v>
      </c>
      <c r="V98" s="2">
        <f t="shared" si="1"/>
        <v>4</v>
      </c>
      <c r="W98" s="2">
        <f>IFERROR(__xludf.DUMMYFUNCTION("VALUE(IF(V98 &lt;= INDIRECT(""AA""&amp;MOD(ROW(), 3) + 1), REGEXEXTRACT(INDIRECT(""B""&amp;FLOOR((ROW()-1)/3)+1), ""\d+""), 0))"),33.0)</f>
        <v>33</v>
      </c>
      <c r="X98" s="2">
        <f t="shared" si="2"/>
        <v>0</v>
      </c>
      <c r="AC98" s="2">
        <f t="shared" si="3"/>
        <v>1210</v>
      </c>
    </row>
    <row r="99">
      <c r="A99" s="1" t="s">
        <v>101</v>
      </c>
      <c r="B99" s="2" t="str">
        <f>IFERROR(__xludf.DUMMYFUNCTION("SPLIT(A99, "";:"")"),"Game 99")</f>
        <v>Game 99</v>
      </c>
      <c r="C99" s="2" t="str">
        <f>IFERROR(__xludf.DUMMYFUNCTION("""COMPUTED_VALUE""")," 3 green, 7 red, 4 blue")</f>
        <v> 3 green, 7 red, 4 blue</v>
      </c>
      <c r="D99" s="2" t="str">
        <f>IFERROR(__xludf.DUMMYFUNCTION("""COMPUTED_VALUE""")," 9 red, 13 blue, 2 green")</f>
        <v> 9 red, 13 blue, 2 green</v>
      </c>
      <c r="E99" s="2" t="str">
        <f>IFERROR(__xludf.DUMMYFUNCTION("""COMPUTED_VALUE""")," 3 red, 2 green, 11 blue")</f>
        <v> 3 red, 2 green, 11 blue</v>
      </c>
      <c r="F99" s="2" t="str">
        <f>IFERROR(__xludf.DUMMYFUNCTION("""COMPUTED_VALUE""")," 5 red, 6 blue, 3 green")</f>
        <v> 5 red, 6 blue, 3 green</v>
      </c>
      <c r="G99" s="2" t="str">
        <f>IFERROR(__xludf.DUMMYFUNCTION("""COMPUTED_VALUE""")," 8 blue, 5 green, 6 red")</f>
        <v> 8 blue, 5 green, 6 red</v>
      </c>
      <c r="H99" s="2" t="str">
        <f>IFERROR(__xludf.DUMMYFUNCTION("""COMPUTED_VALUE""")," 6 green, 13 red, 1 blue")</f>
        <v> 6 green, 13 red, 1 blue</v>
      </c>
      <c r="J99" s="2" t="str">
        <f>IFERROR(__xludf.DUMMYFUNCTION("REGEXEXTRACT(INDIRECT(ADDRESS(FLOOR((ROW()-1)/3+1),(COLUMN()-7))),""\d+\s""&amp;INDIRECT(""I""&amp;MOD(ROW(), 3)+1))"),"3 blue")</f>
        <v>3 blue</v>
      </c>
      <c r="K99" s="2" t="str">
        <f>IFERROR(__xludf.DUMMYFUNCTION("REGEXEXTRACT(INDIRECT(ADDRESS(FLOOR((ROW()-1)/3+1),(COLUMN()-7))),""\d+\s""&amp;INDIRECT(""I""&amp;MOD(ROW(), 3)+1))"),"7 blue")</f>
        <v>7 blue</v>
      </c>
      <c r="L99" s="2" t="str">
        <f>IFERROR(__xludf.DUMMYFUNCTION("REGEXEXTRACT(INDIRECT(ADDRESS(FLOOR((ROW()-1)/3+1),(COLUMN()-7))),""\d+\s""&amp;INDIRECT(""I""&amp;MOD(ROW(), 3)+1))"),"5 blue")</f>
        <v>5 blue</v>
      </c>
      <c r="M99" s="2" t="str">
        <f>IFERROR(__xludf.DUMMYFUNCTION("REGEXEXTRACT(INDIRECT(ADDRESS(FLOOR((ROW()-1)/3+1),(COLUMN()-7))),""\d+\s""&amp;INDIRECT(""I""&amp;MOD(ROW(), 3)+1))"),"#N/A")</f>
        <v>#N/A</v>
      </c>
      <c r="N99" s="2" t="str">
        <f>IFERROR(__xludf.DUMMYFUNCTION("REGEXEXTRACT(INDIRECT(ADDRESS(FLOOR((ROW()-1)/3+1),(COLUMN()-7))),""\d+\s""&amp;INDIRECT(""I""&amp;MOD(ROW(), 3)+1))"),"#N/A")</f>
        <v>#N/A</v>
      </c>
      <c r="O99" s="2" t="str">
        <f>IFERROR(__xludf.DUMMYFUNCTION("REGEXEXTRACT(INDIRECT(ADDRESS(FLOOR((ROW()-1)/3+1),(COLUMN()-7))),""\d+\s""&amp;INDIRECT(""I""&amp;MOD(ROW(), 3)+1))"),"#N/A")</f>
        <v>#N/A</v>
      </c>
      <c r="P99" s="2">
        <f>IFERROR(__xludf.DUMMYFUNCTION("IFERROR(VALUE(REGEXEXTRACT(J99, ""\d+"")),0)"),3.0)</f>
        <v>3</v>
      </c>
      <c r="Q99" s="2">
        <f>IFERROR(__xludf.DUMMYFUNCTION("IFERROR(VALUE(REGEXEXTRACT(K99, ""\d+"")),0)"),7.0)</f>
        <v>7</v>
      </c>
      <c r="R99" s="2">
        <f>IFERROR(__xludf.DUMMYFUNCTION("IFERROR(VALUE(REGEXEXTRACT(L99, ""\d+"")),0)"),5.0)</f>
        <v>5</v>
      </c>
      <c r="S99" s="2">
        <f>IFERROR(__xludf.DUMMYFUNCTION("IFERROR(VALUE(REGEXEXTRACT(M99, ""\d+"")),0)"),0.0)</f>
        <v>0</v>
      </c>
      <c r="T99" s="2">
        <f>IFERROR(__xludf.DUMMYFUNCTION("IFERROR(VALUE(REGEXEXTRACT(N99, ""\d+"")),0)"),0.0)</f>
        <v>0</v>
      </c>
      <c r="U99" s="2">
        <f>IFERROR(__xludf.DUMMYFUNCTION("IFERROR(VALUE(REGEXEXTRACT(O99, ""\d+"")),0)"),0.0)</f>
        <v>0</v>
      </c>
      <c r="V99" s="2">
        <f t="shared" si="1"/>
        <v>7</v>
      </c>
      <c r="W99" s="2">
        <f>IFERROR(__xludf.DUMMYFUNCTION("VALUE(IF(V99 &lt;= INDIRECT(""AA""&amp;MOD(ROW(), 3) + 1), REGEXEXTRACT(INDIRECT(""B""&amp;FLOOR((ROW()-1)/3)+1), ""\d+""), 0))"),33.0)</f>
        <v>33</v>
      </c>
      <c r="X99" s="2">
        <f t="shared" si="2"/>
        <v>0</v>
      </c>
      <c r="AC99" s="2">
        <f t="shared" si="3"/>
        <v>1014</v>
      </c>
    </row>
    <row r="100">
      <c r="A100" s="1" t="s">
        <v>102</v>
      </c>
      <c r="B100" s="2" t="str">
        <f>IFERROR(__xludf.DUMMYFUNCTION("SPLIT(A100, "";:"")"),"Game 100")</f>
        <v>Game 100</v>
      </c>
      <c r="C100" s="2" t="str">
        <f>IFERROR(__xludf.DUMMYFUNCTION("""COMPUTED_VALUE""")," 9 green, 7 blue")</f>
        <v> 9 green, 7 blue</v>
      </c>
      <c r="D100" s="2" t="str">
        <f>IFERROR(__xludf.DUMMYFUNCTION("""COMPUTED_VALUE""")," 1 green, 3 red, 4 blue")</f>
        <v> 1 green, 3 red, 4 blue</v>
      </c>
      <c r="E100" s="2" t="str">
        <f>IFERROR(__xludf.DUMMYFUNCTION("""COMPUTED_VALUE""")," 15 red, 9 green")</f>
        <v> 15 red, 9 green</v>
      </c>
      <c r="F100" s="2" t="str">
        <f>IFERROR(__xludf.DUMMYFUNCTION("""COMPUTED_VALUE""")," 3 blue, 6 red, 13 green")</f>
        <v> 3 blue, 6 red, 13 green</v>
      </c>
      <c r="G100" s="2" t="str">
        <f>IFERROR(__xludf.DUMMYFUNCTION("""COMPUTED_VALUE""")," 2 red, 11 blue, 12 green")</f>
        <v> 2 red, 11 blue, 12 green</v>
      </c>
      <c r="J100" s="2" t="str">
        <f>IFERROR(__xludf.DUMMYFUNCTION("REGEXEXTRACT(INDIRECT(ADDRESS(FLOOR((ROW()-1)/3+1),(COLUMN()-7))),""\d+\s""&amp;INDIRECT(""I""&amp;MOD(ROW(), 3)+1))"),"9 red")</f>
        <v>9 red</v>
      </c>
      <c r="K100" s="2" t="str">
        <f>IFERROR(__xludf.DUMMYFUNCTION("REGEXEXTRACT(INDIRECT(ADDRESS(FLOOR((ROW()-1)/3+1),(COLUMN()-7))),""\d+\s""&amp;INDIRECT(""I""&amp;MOD(ROW(), 3)+1))"),"12 red")</f>
        <v>12 red</v>
      </c>
      <c r="L100" s="2" t="str">
        <f>IFERROR(__xludf.DUMMYFUNCTION("REGEXEXTRACT(INDIRECT(ADDRESS(FLOOR((ROW()-1)/3+1),(COLUMN()-7))),""\d+\s""&amp;INDIRECT(""I""&amp;MOD(ROW(), 3)+1))"),"12 red")</f>
        <v>12 red</v>
      </c>
      <c r="M100" s="2" t="str">
        <f>IFERROR(__xludf.DUMMYFUNCTION("REGEXEXTRACT(INDIRECT(ADDRESS(FLOOR((ROW()-1)/3+1),(COLUMN()-7))),""\d+\s""&amp;INDIRECT(""I""&amp;MOD(ROW(), 3)+1))"),"11 red")</f>
        <v>11 red</v>
      </c>
      <c r="N100" s="2" t="str">
        <f>IFERROR(__xludf.DUMMYFUNCTION("REGEXEXTRACT(INDIRECT(ADDRESS(FLOOR((ROW()-1)/3+1),(COLUMN()-7))),""\d+\s""&amp;INDIRECT(""I""&amp;MOD(ROW(), 3)+1))"),"10 red")</f>
        <v>10 red</v>
      </c>
      <c r="O100" s="2" t="str">
        <f>IFERROR(__xludf.DUMMYFUNCTION("REGEXEXTRACT(INDIRECT(ADDRESS(FLOOR((ROW()-1)/3+1),(COLUMN()-7))),""\d+\s""&amp;INDIRECT(""I""&amp;MOD(ROW(), 3)+1))"),"#N/A")</f>
        <v>#N/A</v>
      </c>
      <c r="P100" s="2">
        <f>IFERROR(__xludf.DUMMYFUNCTION("IFERROR(VALUE(REGEXEXTRACT(J100, ""\d+"")),0)"),9.0)</f>
        <v>9</v>
      </c>
      <c r="Q100" s="2">
        <f>IFERROR(__xludf.DUMMYFUNCTION("IFERROR(VALUE(REGEXEXTRACT(K100, ""\d+"")),0)"),12.0)</f>
        <v>12</v>
      </c>
      <c r="R100" s="2">
        <f>IFERROR(__xludf.DUMMYFUNCTION("IFERROR(VALUE(REGEXEXTRACT(L100, ""\d+"")),0)"),12.0)</f>
        <v>12</v>
      </c>
      <c r="S100" s="2">
        <f>IFERROR(__xludf.DUMMYFUNCTION("IFERROR(VALUE(REGEXEXTRACT(M100, ""\d+"")),0)"),11.0)</f>
        <v>11</v>
      </c>
      <c r="T100" s="2">
        <f>IFERROR(__xludf.DUMMYFUNCTION("IFERROR(VALUE(REGEXEXTRACT(N100, ""\d+"")),0)"),10.0)</f>
        <v>10</v>
      </c>
      <c r="U100" s="2">
        <f>IFERROR(__xludf.DUMMYFUNCTION("IFERROR(VALUE(REGEXEXTRACT(O100, ""\d+"")),0)"),0.0)</f>
        <v>0</v>
      </c>
      <c r="V100" s="2">
        <f t="shared" si="1"/>
        <v>12</v>
      </c>
      <c r="W100" s="2">
        <f>IFERROR(__xludf.DUMMYFUNCTION("VALUE(IF(V100 &lt;= INDIRECT(""AA""&amp;MOD(ROW(), 3) + 1), REGEXEXTRACT(INDIRECT(""B""&amp;FLOOR((ROW()-1)/3)+1), ""\d+""), 0))"),34.0)</f>
        <v>34</v>
      </c>
      <c r="X100" s="2">
        <f t="shared" si="2"/>
        <v>34</v>
      </c>
      <c r="AC100" s="2">
        <f t="shared" si="3"/>
        <v>2145</v>
      </c>
    </row>
    <row r="101">
      <c r="J101" s="2" t="str">
        <f>IFERROR(__xludf.DUMMYFUNCTION("REGEXEXTRACT(INDIRECT(ADDRESS(FLOOR((ROW()-1)/3+1),(COLUMN()-7))),""\d+\s""&amp;INDIRECT(""I""&amp;MOD(ROW(), 3)+1))"),"1 green")</f>
        <v>1 green</v>
      </c>
      <c r="K101" s="2" t="str">
        <f>IFERROR(__xludf.DUMMYFUNCTION("REGEXEXTRACT(INDIRECT(ADDRESS(FLOOR((ROW()-1)/3+1),(COLUMN()-7))),""\d+\s""&amp;INDIRECT(""I""&amp;MOD(ROW(), 3)+1))"),"2 green")</f>
        <v>2 green</v>
      </c>
      <c r="L101" s="2" t="str">
        <f>IFERROR(__xludf.DUMMYFUNCTION("REGEXEXTRACT(INDIRECT(ADDRESS(FLOOR((ROW()-1)/3+1),(COLUMN()-7))),""\d+\s""&amp;INDIRECT(""I""&amp;MOD(ROW(), 3)+1))"),"#N/A")</f>
        <v>#N/A</v>
      </c>
      <c r="M101" s="2" t="str">
        <f>IFERROR(__xludf.DUMMYFUNCTION("REGEXEXTRACT(INDIRECT(ADDRESS(FLOOR((ROW()-1)/3+1),(COLUMN()-7))),""\d+\s""&amp;INDIRECT(""I""&amp;MOD(ROW(), 3)+1))"),"2 green")</f>
        <v>2 green</v>
      </c>
      <c r="N101" s="2" t="str">
        <f>IFERROR(__xludf.DUMMYFUNCTION("REGEXEXTRACT(INDIRECT(ADDRESS(FLOOR((ROW()-1)/3+1),(COLUMN()-7))),""\d+\s""&amp;INDIRECT(""I""&amp;MOD(ROW(), 3)+1))"),"#N/A")</f>
        <v>#N/A</v>
      </c>
      <c r="O101" s="2" t="str">
        <f>IFERROR(__xludf.DUMMYFUNCTION("REGEXEXTRACT(INDIRECT(ADDRESS(FLOOR((ROW()-1)/3+1),(COLUMN()-7))),""\d+\s""&amp;INDIRECT(""I""&amp;MOD(ROW(), 3)+1))"),"#N/A")</f>
        <v>#N/A</v>
      </c>
      <c r="P101" s="2">
        <f>IFERROR(__xludf.DUMMYFUNCTION("IFERROR(VALUE(REGEXEXTRACT(J101, ""\d+"")),0)"),1.0)</f>
        <v>1</v>
      </c>
      <c r="Q101" s="2">
        <f>IFERROR(__xludf.DUMMYFUNCTION("IFERROR(VALUE(REGEXEXTRACT(K101, ""\d+"")),0)"),2.0)</f>
        <v>2</v>
      </c>
      <c r="R101" s="2">
        <f>IFERROR(__xludf.DUMMYFUNCTION("IFERROR(VALUE(REGEXEXTRACT(L101, ""\d+"")),0)"),0.0)</f>
        <v>0</v>
      </c>
      <c r="S101" s="2">
        <f>IFERROR(__xludf.DUMMYFUNCTION("IFERROR(VALUE(REGEXEXTRACT(M101, ""\d+"")),0)"),2.0)</f>
        <v>2</v>
      </c>
      <c r="T101" s="2">
        <f>IFERROR(__xludf.DUMMYFUNCTION("IFERROR(VALUE(REGEXEXTRACT(N101, ""\d+"")),0)"),0.0)</f>
        <v>0</v>
      </c>
      <c r="U101" s="2">
        <f>IFERROR(__xludf.DUMMYFUNCTION("IFERROR(VALUE(REGEXEXTRACT(O101, ""\d+"")),0)"),0.0)</f>
        <v>0</v>
      </c>
      <c r="V101" s="2">
        <f t="shared" si="1"/>
        <v>2</v>
      </c>
      <c r="W101" s="2">
        <f>IFERROR(__xludf.DUMMYFUNCTION("VALUE(IF(V101 &lt;= INDIRECT(""AA""&amp;MOD(ROW(), 3) + 1), REGEXEXTRACT(INDIRECT(""B""&amp;FLOOR((ROW()-1)/3)+1), ""\d+""), 0))"),34.0)</f>
        <v>34</v>
      </c>
      <c r="X101" s="2">
        <f t="shared" si="2"/>
        <v>0</v>
      </c>
    </row>
    <row r="102">
      <c r="J102" s="2" t="str">
        <f>IFERROR(__xludf.DUMMYFUNCTION("REGEXEXTRACT(INDIRECT(ADDRESS(FLOOR((ROW()-1)/3+1),(COLUMN()-7))),""\d+\s""&amp;INDIRECT(""I""&amp;MOD(ROW(), 3)+1))"),"9 blue")</f>
        <v>9 blue</v>
      </c>
      <c r="K102" s="2" t="str">
        <f>IFERROR(__xludf.DUMMYFUNCTION("REGEXEXTRACT(INDIRECT(ADDRESS(FLOOR((ROW()-1)/3+1),(COLUMN()-7))),""\d+\s""&amp;INDIRECT(""I""&amp;MOD(ROW(), 3)+1))"),"12 blue")</f>
        <v>12 blue</v>
      </c>
      <c r="L102" s="2" t="str">
        <f>IFERROR(__xludf.DUMMYFUNCTION("REGEXEXTRACT(INDIRECT(ADDRESS(FLOOR((ROW()-1)/3+1),(COLUMN()-7))),""\d+\s""&amp;INDIRECT(""I""&amp;MOD(ROW(), 3)+1))"),"3 blue")</f>
        <v>3 blue</v>
      </c>
      <c r="M102" s="2" t="str">
        <f>IFERROR(__xludf.DUMMYFUNCTION("REGEXEXTRACT(INDIRECT(ADDRESS(FLOOR((ROW()-1)/3+1),(COLUMN()-7))),""\d+\s""&amp;INDIRECT(""I""&amp;MOD(ROW(), 3)+1))"),"14 blue")</f>
        <v>14 blue</v>
      </c>
      <c r="N102" s="2" t="str">
        <f>IFERROR(__xludf.DUMMYFUNCTION("REGEXEXTRACT(INDIRECT(ADDRESS(FLOOR((ROW()-1)/3+1),(COLUMN()-7))),""\d+\s""&amp;INDIRECT(""I""&amp;MOD(ROW(), 3)+1))"),"12 blue")</f>
        <v>12 blue</v>
      </c>
      <c r="O102" s="2" t="str">
        <f>IFERROR(__xludf.DUMMYFUNCTION("REGEXEXTRACT(INDIRECT(ADDRESS(FLOOR((ROW()-1)/3+1),(COLUMN()-7))),""\d+\s""&amp;INDIRECT(""I""&amp;MOD(ROW(), 3)+1))"),"#N/A")</f>
        <v>#N/A</v>
      </c>
      <c r="P102" s="2">
        <f>IFERROR(__xludf.DUMMYFUNCTION("IFERROR(VALUE(REGEXEXTRACT(J102, ""\d+"")),0)"),9.0)</f>
        <v>9</v>
      </c>
      <c r="Q102" s="2">
        <f>IFERROR(__xludf.DUMMYFUNCTION("IFERROR(VALUE(REGEXEXTRACT(K102, ""\d+"")),0)"),12.0)</f>
        <v>12</v>
      </c>
      <c r="R102" s="2">
        <f>IFERROR(__xludf.DUMMYFUNCTION("IFERROR(VALUE(REGEXEXTRACT(L102, ""\d+"")),0)"),3.0)</f>
        <v>3</v>
      </c>
      <c r="S102" s="2">
        <f>IFERROR(__xludf.DUMMYFUNCTION("IFERROR(VALUE(REGEXEXTRACT(M102, ""\d+"")),0)"),14.0)</f>
        <v>14</v>
      </c>
      <c r="T102" s="2">
        <f>IFERROR(__xludf.DUMMYFUNCTION("IFERROR(VALUE(REGEXEXTRACT(N102, ""\d+"")),0)"),12.0)</f>
        <v>12</v>
      </c>
      <c r="U102" s="2">
        <f>IFERROR(__xludf.DUMMYFUNCTION("IFERROR(VALUE(REGEXEXTRACT(O102, ""\d+"")),0)"),0.0)</f>
        <v>0</v>
      </c>
      <c r="V102" s="2">
        <f t="shared" si="1"/>
        <v>14</v>
      </c>
      <c r="W102" s="2">
        <f>IFERROR(__xludf.DUMMYFUNCTION("VALUE(IF(V102 &lt;= INDIRECT(""AA""&amp;MOD(ROW(), 3) + 1), REGEXEXTRACT(INDIRECT(""B""&amp;FLOOR((ROW()-1)/3)+1), ""\d+""), 0))"),34.0)</f>
        <v>34</v>
      </c>
      <c r="X102" s="2">
        <f t="shared" si="2"/>
        <v>0</v>
      </c>
    </row>
    <row r="103">
      <c r="J103" s="2" t="str">
        <f>IFERROR(__xludf.DUMMYFUNCTION("REGEXEXTRACT(INDIRECT(ADDRESS(FLOOR((ROW()-1)/3+1),(COLUMN()-7))),""\d+\s""&amp;INDIRECT(""I""&amp;MOD(ROW(), 3)+1))"),"2 red")</f>
        <v>2 red</v>
      </c>
      <c r="K103" s="2" t="str">
        <f>IFERROR(__xludf.DUMMYFUNCTION("REGEXEXTRACT(INDIRECT(ADDRESS(FLOOR((ROW()-1)/3+1),(COLUMN()-7))),""\d+\s""&amp;INDIRECT(""I""&amp;MOD(ROW(), 3)+1))"),"#N/A")</f>
        <v>#N/A</v>
      </c>
      <c r="L103" s="2" t="str">
        <f>IFERROR(__xludf.DUMMYFUNCTION("REGEXEXTRACT(INDIRECT(ADDRESS(FLOOR((ROW()-1)/3+1),(COLUMN()-7))),""\d+\s""&amp;INDIRECT(""I""&amp;MOD(ROW(), 3)+1))"),"3 red")</f>
        <v>3 red</v>
      </c>
      <c r="M103" s="2" t="str">
        <f>IFERROR(__xludf.DUMMYFUNCTION("REGEXEXTRACT(INDIRECT(ADDRESS(FLOOR((ROW()-1)/3+1),(COLUMN()-7))),""\d+\s""&amp;INDIRECT(""I""&amp;MOD(ROW(), 3)+1))"),"1 red")</f>
        <v>1 red</v>
      </c>
      <c r="N103" s="2" t="str">
        <f>IFERROR(__xludf.DUMMYFUNCTION("REGEXEXTRACT(INDIRECT(ADDRESS(FLOOR((ROW()-1)/3+1),(COLUMN()-7))),""\d+\s""&amp;INDIRECT(""I""&amp;MOD(ROW(), 3)+1))"),"#N/A")</f>
        <v>#N/A</v>
      </c>
      <c r="O103" s="2" t="str">
        <f>IFERROR(__xludf.DUMMYFUNCTION("REGEXEXTRACT(INDIRECT(ADDRESS(FLOOR((ROW()-1)/3+1),(COLUMN()-7))),""\d+\s""&amp;INDIRECT(""I""&amp;MOD(ROW(), 3)+1))"),"#N/A")</f>
        <v>#N/A</v>
      </c>
      <c r="P103" s="2">
        <f>IFERROR(__xludf.DUMMYFUNCTION("IFERROR(VALUE(REGEXEXTRACT(J103, ""\d+"")),0)"),2.0)</f>
        <v>2</v>
      </c>
      <c r="Q103" s="2">
        <f>IFERROR(__xludf.DUMMYFUNCTION("IFERROR(VALUE(REGEXEXTRACT(K103, ""\d+"")),0)"),0.0)</f>
        <v>0</v>
      </c>
      <c r="R103" s="2">
        <f>IFERROR(__xludf.DUMMYFUNCTION("IFERROR(VALUE(REGEXEXTRACT(L103, ""\d+"")),0)"),3.0)</f>
        <v>3</v>
      </c>
      <c r="S103" s="2">
        <f>IFERROR(__xludf.DUMMYFUNCTION("IFERROR(VALUE(REGEXEXTRACT(M103, ""\d+"")),0)"),1.0)</f>
        <v>1</v>
      </c>
      <c r="T103" s="2">
        <f>IFERROR(__xludf.DUMMYFUNCTION("IFERROR(VALUE(REGEXEXTRACT(N103, ""\d+"")),0)"),0.0)</f>
        <v>0</v>
      </c>
      <c r="U103" s="2">
        <f>IFERROR(__xludf.DUMMYFUNCTION("IFERROR(VALUE(REGEXEXTRACT(O103, ""\d+"")),0)"),0.0)</f>
        <v>0</v>
      </c>
      <c r="V103" s="2">
        <f t="shared" si="1"/>
        <v>3</v>
      </c>
      <c r="W103" s="2">
        <f>IFERROR(__xludf.DUMMYFUNCTION("VALUE(IF(V103 &lt;= INDIRECT(""AA""&amp;MOD(ROW(), 3) + 1), REGEXEXTRACT(INDIRECT(""B""&amp;FLOOR((ROW()-1)/3)+1), ""\d+""), 0))"),35.0)</f>
        <v>35</v>
      </c>
      <c r="X103" s="2">
        <f t="shared" si="2"/>
        <v>35</v>
      </c>
    </row>
    <row r="104">
      <c r="J104" s="2" t="str">
        <f>IFERROR(__xludf.DUMMYFUNCTION("REGEXEXTRACT(INDIRECT(ADDRESS(FLOOR((ROW()-1)/3+1),(COLUMN()-7))),""\d+\s""&amp;INDIRECT(""I""&amp;MOD(ROW(), 3)+1))"),"#N/A")</f>
        <v>#N/A</v>
      </c>
      <c r="K104" s="2" t="str">
        <f>IFERROR(__xludf.DUMMYFUNCTION("REGEXEXTRACT(INDIRECT(ADDRESS(FLOOR((ROW()-1)/3+1),(COLUMN()-7))),""\d+\s""&amp;INDIRECT(""I""&amp;MOD(ROW(), 3)+1))"),"#N/A")</f>
        <v>#N/A</v>
      </c>
      <c r="L104" s="2" t="str">
        <f>IFERROR(__xludf.DUMMYFUNCTION("REGEXEXTRACT(INDIRECT(ADDRESS(FLOOR((ROW()-1)/3+1),(COLUMN()-7))),""\d+\s""&amp;INDIRECT(""I""&amp;MOD(ROW(), 3)+1))"),"6 green")</f>
        <v>6 green</v>
      </c>
      <c r="M104" s="2" t="str">
        <f>IFERROR(__xludf.DUMMYFUNCTION("REGEXEXTRACT(INDIRECT(ADDRESS(FLOOR((ROW()-1)/3+1),(COLUMN()-7))),""\d+\s""&amp;INDIRECT(""I""&amp;MOD(ROW(), 3)+1))"),"3 green")</f>
        <v>3 green</v>
      </c>
      <c r="N104" s="2" t="str">
        <f>IFERROR(__xludf.DUMMYFUNCTION("REGEXEXTRACT(INDIRECT(ADDRESS(FLOOR((ROW()-1)/3+1),(COLUMN()-7))),""\d+\s""&amp;INDIRECT(""I""&amp;MOD(ROW(), 3)+1))"),"#N/A")</f>
        <v>#N/A</v>
      </c>
      <c r="O104" s="2" t="str">
        <f>IFERROR(__xludf.DUMMYFUNCTION("REGEXEXTRACT(INDIRECT(ADDRESS(FLOOR((ROW()-1)/3+1),(COLUMN()-7))),""\d+\s""&amp;INDIRECT(""I""&amp;MOD(ROW(), 3)+1))"),"#N/A")</f>
        <v>#N/A</v>
      </c>
      <c r="P104" s="2">
        <f>IFERROR(__xludf.DUMMYFUNCTION("IFERROR(VALUE(REGEXEXTRACT(J104, ""\d+"")),0)"),0.0)</f>
        <v>0</v>
      </c>
      <c r="Q104" s="2">
        <f>IFERROR(__xludf.DUMMYFUNCTION("IFERROR(VALUE(REGEXEXTRACT(K104, ""\d+"")),0)"),0.0)</f>
        <v>0</v>
      </c>
      <c r="R104" s="2">
        <f>IFERROR(__xludf.DUMMYFUNCTION("IFERROR(VALUE(REGEXEXTRACT(L104, ""\d+"")),0)"),6.0)</f>
        <v>6</v>
      </c>
      <c r="S104" s="2">
        <f>IFERROR(__xludf.DUMMYFUNCTION("IFERROR(VALUE(REGEXEXTRACT(M104, ""\d+"")),0)"),3.0)</f>
        <v>3</v>
      </c>
      <c r="T104" s="2">
        <f>IFERROR(__xludf.DUMMYFUNCTION("IFERROR(VALUE(REGEXEXTRACT(N104, ""\d+"")),0)"),0.0)</f>
        <v>0</v>
      </c>
      <c r="U104" s="2">
        <f>IFERROR(__xludf.DUMMYFUNCTION("IFERROR(VALUE(REGEXEXTRACT(O104, ""\d+"")),0)"),0.0)</f>
        <v>0</v>
      </c>
      <c r="V104" s="2">
        <f t="shared" si="1"/>
        <v>6</v>
      </c>
      <c r="W104" s="2">
        <f>IFERROR(__xludf.DUMMYFUNCTION("VALUE(IF(V104 &lt;= INDIRECT(""AA""&amp;MOD(ROW(), 3) + 1), REGEXEXTRACT(INDIRECT(""B""&amp;FLOOR((ROW()-1)/3)+1), ""\d+""), 0))"),35.0)</f>
        <v>35</v>
      </c>
      <c r="X104" s="2">
        <f t="shared" si="2"/>
        <v>0</v>
      </c>
    </row>
    <row r="105">
      <c r="J105" s="2" t="str">
        <f>IFERROR(__xludf.DUMMYFUNCTION("REGEXEXTRACT(INDIRECT(ADDRESS(FLOOR((ROW()-1)/3+1),(COLUMN()-7))),""\d+\s""&amp;INDIRECT(""I""&amp;MOD(ROW(), 3)+1))"),"6 blue")</f>
        <v>6 blue</v>
      </c>
      <c r="K105" s="2" t="str">
        <f>IFERROR(__xludf.DUMMYFUNCTION("REGEXEXTRACT(INDIRECT(ADDRESS(FLOOR((ROW()-1)/3+1),(COLUMN()-7))),""\d+\s""&amp;INDIRECT(""I""&amp;MOD(ROW(), 3)+1))"),"5 blue")</f>
        <v>5 blue</v>
      </c>
      <c r="L105" s="2" t="str">
        <f>IFERROR(__xludf.DUMMYFUNCTION("REGEXEXTRACT(INDIRECT(ADDRESS(FLOOR((ROW()-1)/3+1),(COLUMN()-7))),""\d+\s""&amp;INDIRECT(""I""&amp;MOD(ROW(), 3)+1))"),"9 blue")</f>
        <v>9 blue</v>
      </c>
      <c r="M105" s="2" t="str">
        <f>IFERROR(__xludf.DUMMYFUNCTION("REGEXEXTRACT(INDIRECT(ADDRESS(FLOOR((ROW()-1)/3+1),(COLUMN()-7))),""\d+\s""&amp;INDIRECT(""I""&amp;MOD(ROW(), 3)+1))"),"2 blue")</f>
        <v>2 blue</v>
      </c>
      <c r="N105" s="2" t="str">
        <f>IFERROR(__xludf.DUMMYFUNCTION("REGEXEXTRACT(INDIRECT(ADDRESS(FLOOR((ROW()-1)/3+1),(COLUMN()-7))),""\d+\s""&amp;INDIRECT(""I""&amp;MOD(ROW(), 3)+1))"),"#N/A")</f>
        <v>#N/A</v>
      </c>
      <c r="O105" s="2" t="str">
        <f>IFERROR(__xludf.DUMMYFUNCTION("REGEXEXTRACT(INDIRECT(ADDRESS(FLOOR((ROW()-1)/3+1),(COLUMN()-7))),""\d+\s""&amp;INDIRECT(""I""&amp;MOD(ROW(), 3)+1))"),"#N/A")</f>
        <v>#N/A</v>
      </c>
      <c r="P105" s="2">
        <f>IFERROR(__xludf.DUMMYFUNCTION("IFERROR(VALUE(REGEXEXTRACT(J105, ""\d+"")),0)"),6.0)</f>
        <v>6</v>
      </c>
      <c r="Q105" s="2">
        <f>IFERROR(__xludf.DUMMYFUNCTION("IFERROR(VALUE(REGEXEXTRACT(K105, ""\d+"")),0)"),5.0)</f>
        <v>5</v>
      </c>
      <c r="R105" s="2">
        <f>IFERROR(__xludf.DUMMYFUNCTION("IFERROR(VALUE(REGEXEXTRACT(L105, ""\d+"")),0)"),9.0)</f>
        <v>9</v>
      </c>
      <c r="S105" s="2">
        <f>IFERROR(__xludf.DUMMYFUNCTION("IFERROR(VALUE(REGEXEXTRACT(M105, ""\d+"")),0)"),2.0)</f>
        <v>2</v>
      </c>
      <c r="T105" s="2">
        <f>IFERROR(__xludf.DUMMYFUNCTION("IFERROR(VALUE(REGEXEXTRACT(N105, ""\d+"")),0)"),0.0)</f>
        <v>0</v>
      </c>
      <c r="U105" s="2">
        <f>IFERROR(__xludf.DUMMYFUNCTION("IFERROR(VALUE(REGEXEXTRACT(O105, ""\d+"")),0)"),0.0)</f>
        <v>0</v>
      </c>
      <c r="V105" s="2">
        <f t="shared" si="1"/>
        <v>9</v>
      </c>
      <c r="W105" s="2">
        <f>IFERROR(__xludf.DUMMYFUNCTION("VALUE(IF(V105 &lt;= INDIRECT(""AA""&amp;MOD(ROW(), 3) + 1), REGEXEXTRACT(INDIRECT(""B""&amp;FLOOR((ROW()-1)/3)+1), ""\d+""), 0))"),35.0)</f>
        <v>35</v>
      </c>
      <c r="X105" s="2">
        <f t="shared" si="2"/>
        <v>0</v>
      </c>
    </row>
    <row r="106">
      <c r="J106" s="2" t="str">
        <f>IFERROR(__xludf.DUMMYFUNCTION("REGEXEXTRACT(INDIRECT(ADDRESS(FLOOR((ROW()-1)/3+1),(COLUMN()-7))),""\d+\s""&amp;INDIRECT(""I""&amp;MOD(ROW(), 3)+1))"),"6 red")</f>
        <v>6 red</v>
      </c>
      <c r="K106" s="2" t="str">
        <f>IFERROR(__xludf.DUMMYFUNCTION("REGEXEXTRACT(INDIRECT(ADDRESS(FLOOR((ROW()-1)/3+1),(COLUMN()-7))),""\d+\s""&amp;INDIRECT(""I""&amp;MOD(ROW(), 3)+1))"),"2 red")</f>
        <v>2 red</v>
      </c>
      <c r="L106" s="2" t="str">
        <f>IFERROR(__xludf.DUMMYFUNCTION("REGEXEXTRACT(INDIRECT(ADDRESS(FLOOR((ROW()-1)/3+1),(COLUMN()-7))),""\d+\s""&amp;INDIRECT(""I""&amp;MOD(ROW(), 3)+1))"),"7 red")</f>
        <v>7 red</v>
      </c>
      <c r="M106" s="2" t="str">
        <f>IFERROR(__xludf.DUMMYFUNCTION("REGEXEXTRACT(INDIRECT(ADDRESS(FLOOR((ROW()-1)/3+1),(COLUMN()-7))),""\d+\s""&amp;INDIRECT(""I""&amp;MOD(ROW(), 3)+1))"),"#N/A")</f>
        <v>#N/A</v>
      </c>
      <c r="N106" s="2" t="str">
        <f>IFERROR(__xludf.DUMMYFUNCTION("REGEXEXTRACT(INDIRECT(ADDRESS(FLOOR((ROW()-1)/3+1),(COLUMN()-7))),""\d+\s""&amp;INDIRECT(""I""&amp;MOD(ROW(), 3)+1))"),"3 red")</f>
        <v>3 red</v>
      </c>
      <c r="O106" s="2" t="str">
        <f>IFERROR(__xludf.DUMMYFUNCTION("REGEXEXTRACT(INDIRECT(ADDRESS(FLOOR((ROW()-1)/3+1),(COLUMN()-7))),""\d+\s""&amp;INDIRECT(""I""&amp;MOD(ROW(), 3)+1))"),"4 red")</f>
        <v>4 red</v>
      </c>
      <c r="P106" s="2">
        <f>IFERROR(__xludf.DUMMYFUNCTION("IFERROR(VALUE(REGEXEXTRACT(J106, ""\d+"")),0)"),6.0)</f>
        <v>6</v>
      </c>
      <c r="Q106" s="2">
        <f>IFERROR(__xludf.DUMMYFUNCTION("IFERROR(VALUE(REGEXEXTRACT(K106, ""\d+"")),0)"),2.0)</f>
        <v>2</v>
      </c>
      <c r="R106" s="2">
        <f>IFERROR(__xludf.DUMMYFUNCTION("IFERROR(VALUE(REGEXEXTRACT(L106, ""\d+"")),0)"),7.0)</f>
        <v>7</v>
      </c>
      <c r="S106" s="2">
        <f>IFERROR(__xludf.DUMMYFUNCTION("IFERROR(VALUE(REGEXEXTRACT(M106, ""\d+"")),0)"),0.0)</f>
        <v>0</v>
      </c>
      <c r="T106" s="2">
        <f>IFERROR(__xludf.DUMMYFUNCTION("IFERROR(VALUE(REGEXEXTRACT(N106, ""\d+"")),0)"),3.0)</f>
        <v>3</v>
      </c>
      <c r="U106" s="2">
        <f>IFERROR(__xludf.DUMMYFUNCTION("IFERROR(VALUE(REGEXEXTRACT(O106, ""\d+"")),0)"),4.0)</f>
        <v>4</v>
      </c>
      <c r="V106" s="2">
        <f t="shared" si="1"/>
        <v>7</v>
      </c>
      <c r="W106" s="2">
        <f>IFERROR(__xludf.DUMMYFUNCTION("VALUE(IF(V106 &lt;= INDIRECT(""AA""&amp;MOD(ROW(), 3) + 1), REGEXEXTRACT(INDIRECT(""B""&amp;FLOOR((ROW()-1)/3)+1), ""\d+""), 0))"),36.0)</f>
        <v>36</v>
      </c>
      <c r="X106" s="2">
        <f t="shared" si="2"/>
        <v>0</v>
      </c>
    </row>
    <row r="107">
      <c r="J107" s="2" t="str">
        <f>IFERROR(__xludf.DUMMYFUNCTION("REGEXEXTRACT(INDIRECT(ADDRESS(FLOOR((ROW()-1)/3+1),(COLUMN()-7))),""\d+\s""&amp;INDIRECT(""I""&amp;MOD(ROW(), 3)+1))"),"4 green")</f>
        <v>4 green</v>
      </c>
      <c r="K107" s="2" t="str">
        <f>IFERROR(__xludf.DUMMYFUNCTION("REGEXEXTRACT(INDIRECT(ADDRESS(FLOOR((ROW()-1)/3+1),(COLUMN()-7))),""\d+\s""&amp;INDIRECT(""I""&amp;MOD(ROW(), 3)+1))"),"4 green")</f>
        <v>4 green</v>
      </c>
      <c r="L107" s="2" t="str">
        <f>IFERROR(__xludf.DUMMYFUNCTION("REGEXEXTRACT(INDIRECT(ADDRESS(FLOOR((ROW()-1)/3+1),(COLUMN()-7))),""\d+\s""&amp;INDIRECT(""I""&amp;MOD(ROW(), 3)+1))"),"3 green")</f>
        <v>3 green</v>
      </c>
      <c r="M107" s="2" t="str">
        <f>IFERROR(__xludf.DUMMYFUNCTION("REGEXEXTRACT(INDIRECT(ADDRESS(FLOOR((ROW()-1)/3+1),(COLUMN()-7))),""\d+\s""&amp;INDIRECT(""I""&amp;MOD(ROW(), 3)+1))"),"6 green")</f>
        <v>6 green</v>
      </c>
      <c r="N107" s="2" t="str">
        <f>IFERROR(__xludf.DUMMYFUNCTION("REGEXEXTRACT(INDIRECT(ADDRESS(FLOOR((ROW()-1)/3+1),(COLUMN()-7))),""\d+\s""&amp;INDIRECT(""I""&amp;MOD(ROW(), 3)+1))"),"3 green")</f>
        <v>3 green</v>
      </c>
      <c r="O107" s="2" t="str">
        <f>IFERROR(__xludf.DUMMYFUNCTION("REGEXEXTRACT(INDIRECT(ADDRESS(FLOOR((ROW()-1)/3+1),(COLUMN()-7))),""\d+\s""&amp;INDIRECT(""I""&amp;MOD(ROW(), 3)+1))"),"3 green")</f>
        <v>3 green</v>
      </c>
      <c r="P107" s="2">
        <f>IFERROR(__xludf.DUMMYFUNCTION("IFERROR(VALUE(REGEXEXTRACT(J107, ""\d+"")),0)"),4.0)</f>
        <v>4</v>
      </c>
      <c r="Q107" s="2">
        <f>IFERROR(__xludf.DUMMYFUNCTION("IFERROR(VALUE(REGEXEXTRACT(K107, ""\d+"")),0)"),4.0)</f>
        <v>4</v>
      </c>
      <c r="R107" s="2">
        <f>IFERROR(__xludf.DUMMYFUNCTION("IFERROR(VALUE(REGEXEXTRACT(L107, ""\d+"")),0)"),3.0)</f>
        <v>3</v>
      </c>
      <c r="S107" s="2">
        <f>IFERROR(__xludf.DUMMYFUNCTION("IFERROR(VALUE(REGEXEXTRACT(M107, ""\d+"")),0)"),6.0)</f>
        <v>6</v>
      </c>
      <c r="T107" s="2">
        <f>IFERROR(__xludf.DUMMYFUNCTION("IFERROR(VALUE(REGEXEXTRACT(N107, ""\d+"")),0)"),3.0)</f>
        <v>3</v>
      </c>
      <c r="U107" s="2">
        <f>IFERROR(__xludf.DUMMYFUNCTION("IFERROR(VALUE(REGEXEXTRACT(O107, ""\d+"")),0)"),3.0)</f>
        <v>3</v>
      </c>
      <c r="V107" s="2">
        <f t="shared" si="1"/>
        <v>6</v>
      </c>
      <c r="W107" s="2">
        <f>IFERROR(__xludf.DUMMYFUNCTION("VALUE(IF(V107 &lt;= INDIRECT(""AA""&amp;MOD(ROW(), 3) + 1), REGEXEXTRACT(INDIRECT(""B""&amp;FLOOR((ROW()-1)/3)+1), ""\d+""), 0))"),36.0)</f>
        <v>36</v>
      </c>
      <c r="X107" s="2">
        <f t="shared" si="2"/>
        <v>0</v>
      </c>
    </row>
    <row r="108">
      <c r="J108" s="2" t="str">
        <f>IFERROR(__xludf.DUMMYFUNCTION("REGEXEXTRACT(INDIRECT(ADDRESS(FLOOR((ROW()-1)/3+1),(COLUMN()-7))),""\d+\s""&amp;INDIRECT(""I""&amp;MOD(ROW(), 3)+1))"),"9 blue")</f>
        <v>9 blue</v>
      </c>
      <c r="K108" s="2" t="str">
        <f>IFERROR(__xludf.DUMMYFUNCTION("REGEXEXTRACT(INDIRECT(ADDRESS(FLOOR((ROW()-1)/3+1),(COLUMN()-7))),""\d+\s""&amp;INDIRECT(""I""&amp;MOD(ROW(), 3)+1))"),"#N/A")</f>
        <v>#N/A</v>
      </c>
      <c r="L108" s="2" t="str">
        <f>IFERROR(__xludf.DUMMYFUNCTION("REGEXEXTRACT(INDIRECT(ADDRESS(FLOOR((ROW()-1)/3+1),(COLUMN()-7))),""\d+\s""&amp;INDIRECT(""I""&amp;MOD(ROW(), 3)+1))"),"#N/A")</f>
        <v>#N/A</v>
      </c>
      <c r="M108" s="2" t="str">
        <f>IFERROR(__xludf.DUMMYFUNCTION("REGEXEXTRACT(INDIRECT(ADDRESS(FLOOR((ROW()-1)/3+1),(COLUMN()-7))),""\d+\s""&amp;INDIRECT(""I""&amp;MOD(ROW(), 3)+1))"),"2 blue")</f>
        <v>2 blue</v>
      </c>
      <c r="N108" s="2" t="str">
        <f>IFERROR(__xludf.DUMMYFUNCTION("REGEXEXTRACT(INDIRECT(ADDRESS(FLOOR((ROW()-1)/3+1),(COLUMN()-7))),""\d+\s""&amp;INDIRECT(""I""&amp;MOD(ROW(), 3)+1))"),"4 blue")</f>
        <v>4 blue</v>
      </c>
      <c r="O108" s="2" t="str">
        <f>IFERROR(__xludf.DUMMYFUNCTION("REGEXEXTRACT(INDIRECT(ADDRESS(FLOOR((ROW()-1)/3+1),(COLUMN()-7))),""\d+\s""&amp;INDIRECT(""I""&amp;MOD(ROW(), 3)+1))"),"16 blue")</f>
        <v>16 blue</v>
      </c>
      <c r="P108" s="2">
        <f>IFERROR(__xludf.DUMMYFUNCTION("IFERROR(VALUE(REGEXEXTRACT(J108, ""\d+"")),0)"),9.0)</f>
        <v>9</v>
      </c>
      <c r="Q108" s="2">
        <f>IFERROR(__xludf.DUMMYFUNCTION("IFERROR(VALUE(REGEXEXTRACT(K108, ""\d+"")),0)"),0.0)</f>
        <v>0</v>
      </c>
      <c r="R108" s="2">
        <f>IFERROR(__xludf.DUMMYFUNCTION("IFERROR(VALUE(REGEXEXTRACT(L108, ""\d+"")),0)"),0.0)</f>
        <v>0</v>
      </c>
      <c r="S108" s="2">
        <f>IFERROR(__xludf.DUMMYFUNCTION("IFERROR(VALUE(REGEXEXTRACT(M108, ""\d+"")),0)"),2.0)</f>
        <v>2</v>
      </c>
      <c r="T108" s="2">
        <f>IFERROR(__xludf.DUMMYFUNCTION("IFERROR(VALUE(REGEXEXTRACT(N108, ""\d+"")),0)"),4.0)</f>
        <v>4</v>
      </c>
      <c r="U108" s="2">
        <f>IFERROR(__xludf.DUMMYFUNCTION("IFERROR(VALUE(REGEXEXTRACT(O108, ""\d+"")),0)"),16.0)</f>
        <v>16</v>
      </c>
      <c r="V108" s="2">
        <f t="shared" si="1"/>
        <v>16</v>
      </c>
      <c r="W108" s="2">
        <f>IFERROR(__xludf.DUMMYFUNCTION("VALUE(IF(V108 &lt;= INDIRECT(""AA""&amp;MOD(ROW(), 3) + 1), REGEXEXTRACT(INDIRECT(""B""&amp;FLOOR((ROW()-1)/3)+1), ""\d+""), 0))"),0.0)</f>
        <v>0</v>
      </c>
      <c r="X108" s="2">
        <f t="shared" si="2"/>
        <v>0</v>
      </c>
    </row>
    <row r="109">
      <c r="J109" s="2" t="str">
        <f>IFERROR(__xludf.DUMMYFUNCTION("REGEXEXTRACT(INDIRECT(ADDRESS(FLOOR((ROW()-1)/3+1),(COLUMN()-7))),""\d+\s""&amp;INDIRECT(""I""&amp;MOD(ROW(), 3)+1))"),"8 red")</f>
        <v>8 red</v>
      </c>
      <c r="K109" s="2" t="str">
        <f>IFERROR(__xludf.DUMMYFUNCTION("REGEXEXTRACT(INDIRECT(ADDRESS(FLOOR((ROW()-1)/3+1),(COLUMN()-7))),""\d+\s""&amp;INDIRECT(""I""&amp;MOD(ROW(), 3)+1))"),"3 red")</f>
        <v>3 red</v>
      </c>
      <c r="L109" s="2" t="str">
        <f>IFERROR(__xludf.DUMMYFUNCTION("REGEXEXTRACT(INDIRECT(ADDRESS(FLOOR((ROW()-1)/3+1),(COLUMN()-7))),""\d+\s""&amp;INDIRECT(""I""&amp;MOD(ROW(), 3)+1))"),"#N/A")</f>
        <v>#N/A</v>
      </c>
      <c r="M109" s="2" t="str">
        <f>IFERROR(__xludf.DUMMYFUNCTION("REGEXEXTRACT(INDIRECT(ADDRESS(FLOOR((ROW()-1)/3+1),(COLUMN()-7))),""\d+\s""&amp;INDIRECT(""I""&amp;MOD(ROW(), 3)+1))"),"#N/A")</f>
        <v>#N/A</v>
      </c>
      <c r="N109" s="2" t="str">
        <f>IFERROR(__xludf.DUMMYFUNCTION("REGEXEXTRACT(INDIRECT(ADDRESS(FLOOR((ROW()-1)/3+1),(COLUMN()-7))),""\d+\s""&amp;INDIRECT(""I""&amp;MOD(ROW(), 3)+1))"),"5 red")</f>
        <v>5 red</v>
      </c>
      <c r="O109" s="2" t="str">
        <f>IFERROR(__xludf.DUMMYFUNCTION("REGEXEXTRACT(INDIRECT(ADDRESS(FLOOR((ROW()-1)/3+1),(COLUMN()-7))),""\d+\s""&amp;INDIRECT(""I""&amp;MOD(ROW(), 3)+1))"),"#N/A")</f>
        <v>#N/A</v>
      </c>
      <c r="P109" s="2">
        <f>IFERROR(__xludf.DUMMYFUNCTION("IFERROR(VALUE(REGEXEXTRACT(J109, ""\d+"")),0)"),8.0)</f>
        <v>8</v>
      </c>
      <c r="Q109" s="2">
        <f>IFERROR(__xludf.DUMMYFUNCTION("IFERROR(VALUE(REGEXEXTRACT(K109, ""\d+"")),0)"),3.0)</f>
        <v>3</v>
      </c>
      <c r="R109" s="2">
        <f>IFERROR(__xludf.DUMMYFUNCTION("IFERROR(VALUE(REGEXEXTRACT(L109, ""\d+"")),0)"),0.0)</f>
        <v>0</v>
      </c>
      <c r="S109" s="2">
        <f>IFERROR(__xludf.DUMMYFUNCTION("IFERROR(VALUE(REGEXEXTRACT(M109, ""\d+"")),0)"),0.0)</f>
        <v>0</v>
      </c>
      <c r="T109" s="2">
        <f>IFERROR(__xludf.DUMMYFUNCTION("IFERROR(VALUE(REGEXEXTRACT(N109, ""\d+"")),0)"),5.0)</f>
        <v>5</v>
      </c>
      <c r="U109" s="2">
        <f>IFERROR(__xludf.DUMMYFUNCTION("IFERROR(VALUE(REGEXEXTRACT(O109, ""\d+"")),0)"),0.0)</f>
        <v>0</v>
      </c>
      <c r="V109" s="2">
        <f t="shared" si="1"/>
        <v>8</v>
      </c>
      <c r="W109" s="2">
        <f>IFERROR(__xludf.DUMMYFUNCTION("VALUE(IF(V109 &lt;= INDIRECT(""AA""&amp;MOD(ROW(), 3) + 1), REGEXEXTRACT(INDIRECT(""B""&amp;FLOOR((ROW()-1)/3)+1), ""\d+""), 0))"),37.0)</f>
        <v>37</v>
      </c>
      <c r="X109" s="2">
        <f t="shared" si="2"/>
        <v>0</v>
      </c>
    </row>
    <row r="110">
      <c r="J110" s="2" t="str">
        <f>IFERROR(__xludf.DUMMYFUNCTION("REGEXEXTRACT(INDIRECT(ADDRESS(FLOOR((ROW()-1)/3+1),(COLUMN()-7))),""\d+\s""&amp;INDIRECT(""I""&amp;MOD(ROW(), 3)+1))"),"2 green")</f>
        <v>2 green</v>
      </c>
      <c r="K110" s="2" t="str">
        <f>IFERROR(__xludf.DUMMYFUNCTION("REGEXEXTRACT(INDIRECT(ADDRESS(FLOOR((ROW()-1)/3+1),(COLUMN()-7))),""\d+\s""&amp;INDIRECT(""I""&amp;MOD(ROW(), 3)+1))"),"2 green")</f>
        <v>2 green</v>
      </c>
      <c r="L110" s="2" t="str">
        <f>IFERROR(__xludf.DUMMYFUNCTION("REGEXEXTRACT(INDIRECT(ADDRESS(FLOOR((ROW()-1)/3+1),(COLUMN()-7))),""\d+\s""&amp;INDIRECT(""I""&amp;MOD(ROW(), 3)+1))"),"3 green")</f>
        <v>3 green</v>
      </c>
      <c r="M110" s="2" t="str">
        <f>IFERROR(__xludf.DUMMYFUNCTION("REGEXEXTRACT(INDIRECT(ADDRESS(FLOOR((ROW()-1)/3+1),(COLUMN()-7))),""\d+\s""&amp;INDIRECT(""I""&amp;MOD(ROW(), 3)+1))"),"15 green")</f>
        <v>15 green</v>
      </c>
      <c r="N110" s="2" t="str">
        <f>IFERROR(__xludf.DUMMYFUNCTION("REGEXEXTRACT(INDIRECT(ADDRESS(FLOOR((ROW()-1)/3+1),(COLUMN()-7))),""\d+\s""&amp;INDIRECT(""I""&amp;MOD(ROW(), 3)+1))"),"11 green")</f>
        <v>11 green</v>
      </c>
      <c r="O110" s="2" t="str">
        <f>IFERROR(__xludf.DUMMYFUNCTION("REGEXEXTRACT(INDIRECT(ADDRESS(FLOOR((ROW()-1)/3+1),(COLUMN()-7))),""\d+\s""&amp;INDIRECT(""I""&amp;MOD(ROW(), 3)+1))"),"#N/A")</f>
        <v>#N/A</v>
      </c>
      <c r="P110" s="2">
        <f>IFERROR(__xludf.DUMMYFUNCTION("IFERROR(VALUE(REGEXEXTRACT(J110, ""\d+"")),0)"),2.0)</f>
        <v>2</v>
      </c>
      <c r="Q110" s="2">
        <f>IFERROR(__xludf.DUMMYFUNCTION("IFERROR(VALUE(REGEXEXTRACT(K110, ""\d+"")),0)"),2.0)</f>
        <v>2</v>
      </c>
      <c r="R110" s="2">
        <f>IFERROR(__xludf.DUMMYFUNCTION("IFERROR(VALUE(REGEXEXTRACT(L110, ""\d+"")),0)"),3.0)</f>
        <v>3</v>
      </c>
      <c r="S110" s="2">
        <f>IFERROR(__xludf.DUMMYFUNCTION("IFERROR(VALUE(REGEXEXTRACT(M110, ""\d+"")),0)"),15.0)</f>
        <v>15</v>
      </c>
      <c r="T110" s="2">
        <f>IFERROR(__xludf.DUMMYFUNCTION("IFERROR(VALUE(REGEXEXTRACT(N110, ""\d+"")),0)"),11.0)</f>
        <v>11</v>
      </c>
      <c r="U110" s="2">
        <f>IFERROR(__xludf.DUMMYFUNCTION("IFERROR(VALUE(REGEXEXTRACT(O110, ""\d+"")),0)"),0.0)</f>
        <v>0</v>
      </c>
      <c r="V110" s="2">
        <f t="shared" si="1"/>
        <v>15</v>
      </c>
      <c r="W110" s="2">
        <f>IFERROR(__xludf.DUMMYFUNCTION("VALUE(IF(V110 &lt;= INDIRECT(""AA""&amp;MOD(ROW(), 3) + 1), REGEXEXTRACT(INDIRECT(""B""&amp;FLOOR((ROW()-1)/3)+1), ""\d+""), 0))"),0.0)</f>
        <v>0</v>
      </c>
      <c r="X110" s="2">
        <f t="shared" si="2"/>
        <v>0</v>
      </c>
    </row>
    <row r="111">
      <c r="J111" s="2" t="str">
        <f>IFERROR(__xludf.DUMMYFUNCTION("REGEXEXTRACT(INDIRECT(ADDRESS(FLOOR((ROW()-1)/3+1),(COLUMN()-7))),""\d+\s""&amp;INDIRECT(""I""&amp;MOD(ROW(), 3)+1))"),"4 blue")</f>
        <v>4 blue</v>
      </c>
      <c r="K111" s="2" t="str">
        <f>IFERROR(__xludf.DUMMYFUNCTION("REGEXEXTRACT(INDIRECT(ADDRESS(FLOOR((ROW()-1)/3+1),(COLUMN()-7))),""\d+\s""&amp;INDIRECT(""I""&amp;MOD(ROW(), 3)+1))"),"4 blue")</f>
        <v>4 blue</v>
      </c>
      <c r="L111" s="2" t="str">
        <f>IFERROR(__xludf.DUMMYFUNCTION("REGEXEXTRACT(INDIRECT(ADDRESS(FLOOR((ROW()-1)/3+1),(COLUMN()-7))),""\d+\s""&amp;INDIRECT(""I""&amp;MOD(ROW(), 3)+1))"),"5 blue")</f>
        <v>5 blue</v>
      </c>
      <c r="M111" s="2" t="str">
        <f>IFERROR(__xludf.DUMMYFUNCTION("REGEXEXTRACT(INDIRECT(ADDRESS(FLOOR((ROW()-1)/3+1),(COLUMN()-7))),""\d+\s""&amp;INDIRECT(""I""&amp;MOD(ROW(), 3)+1))"),"9 blue")</f>
        <v>9 blue</v>
      </c>
      <c r="N111" s="2" t="str">
        <f>IFERROR(__xludf.DUMMYFUNCTION("REGEXEXTRACT(INDIRECT(ADDRESS(FLOOR((ROW()-1)/3+1),(COLUMN()-7))),""\d+\s""&amp;INDIRECT(""I""&amp;MOD(ROW(), 3)+1))"),"7 blue")</f>
        <v>7 blue</v>
      </c>
      <c r="O111" s="2" t="str">
        <f>IFERROR(__xludf.DUMMYFUNCTION("REGEXEXTRACT(INDIRECT(ADDRESS(FLOOR((ROW()-1)/3+1),(COLUMN()-7))),""\d+\s""&amp;INDIRECT(""I""&amp;MOD(ROW(), 3)+1))"),"#N/A")</f>
        <v>#N/A</v>
      </c>
      <c r="P111" s="2">
        <f>IFERROR(__xludf.DUMMYFUNCTION("IFERROR(VALUE(REGEXEXTRACT(J111, ""\d+"")),0)"),4.0)</f>
        <v>4</v>
      </c>
      <c r="Q111" s="2">
        <f>IFERROR(__xludf.DUMMYFUNCTION("IFERROR(VALUE(REGEXEXTRACT(K111, ""\d+"")),0)"),4.0)</f>
        <v>4</v>
      </c>
      <c r="R111" s="2">
        <f>IFERROR(__xludf.DUMMYFUNCTION("IFERROR(VALUE(REGEXEXTRACT(L111, ""\d+"")),0)"),5.0)</f>
        <v>5</v>
      </c>
      <c r="S111" s="2">
        <f>IFERROR(__xludf.DUMMYFUNCTION("IFERROR(VALUE(REGEXEXTRACT(M111, ""\d+"")),0)"),9.0)</f>
        <v>9</v>
      </c>
      <c r="T111" s="2">
        <f>IFERROR(__xludf.DUMMYFUNCTION("IFERROR(VALUE(REGEXEXTRACT(N111, ""\d+"")),0)"),7.0)</f>
        <v>7</v>
      </c>
      <c r="U111" s="2">
        <f>IFERROR(__xludf.DUMMYFUNCTION("IFERROR(VALUE(REGEXEXTRACT(O111, ""\d+"")),0)"),0.0)</f>
        <v>0</v>
      </c>
      <c r="V111" s="2">
        <f t="shared" si="1"/>
        <v>9</v>
      </c>
      <c r="W111" s="2">
        <f>IFERROR(__xludf.DUMMYFUNCTION("VALUE(IF(V111 &lt;= INDIRECT(""AA""&amp;MOD(ROW(), 3) + 1), REGEXEXTRACT(INDIRECT(""B""&amp;FLOOR((ROW()-1)/3)+1), ""\d+""), 0))"),37.0)</f>
        <v>37</v>
      </c>
      <c r="X111" s="2">
        <f t="shared" si="2"/>
        <v>0</v>
      </c>
    </row>
    <row r="112">
      <c r="J112" s="2" t="str">
        <f>IFERROR(__xludf.DUMMYFUNCTION("REGEXEXTRACT(INDIRECT(ADDRESS(FLOOR((ROW()-1)/3+1),(COLUMN()-7))),""\d+\s""&amp;INDIRECT(""I""&amp;MOD(ROW(), 3)+1))"),"12 red")</f>
        <v>12 red</v>
      </c>
      <c r="K112" s="2" t="str">
        <f>IFERROR(__xludf.DUMMYFUNCTION("REGEXEXTRACT(INDIRECT(ADDRESS(FLOOR((ROW()-1)/3+1),(COLUMN()-7))),""\d+\s""&amp;INDIRECT(""I""&amp;MOD(ROW(), 3)+1))"),"10 red")</f>
        <v>10 red</v>
      </c>
      <c r="L112" s="2" t="str">
        <f>IFERROR(__xludf.DUMMYFUNCTION("REGEXEXTRACT(INDIRECT(ADDRESS(FLOOR((ROW()-1)/3+1),(COLUMN()-7))),""\d+\s""&amp;INDIRECT(""I""&amp;MOD(ROW(), 3)+1))"),"8 red")</f>
        <v>8 red</v>
      </c>
      <c r="M112" s="2" t="str">
        <f>IFERROR(__xludf.DUMMYFUNCTION("REGEXEXTRACT(INDIRECT(ADDRESS(FLOOR((ROW()-1)/3+1),(COLUMN()-7))),""\d+\s""&amp;INDIRECT(""I""&amp;MOD(ROW(), 3)+1))"),"14 red")</f>
        <v>14 red</v>
      </c>
      <c r="N112" s="2" t="str">
        <f>IFERROR(__xludf.DUMMYFUNCTION("REGEXEXTRACT(INDIRECT(ADDRESS(FLOOR((ROW()-1)/3+1),(COLUMN()-7))),""\d+\s""&amp;INDIRECT(""I""&amp;MOD(ROW(), 3)+1))"),"#N/A")</f>
        <v>#N/A</v>
      </c>
      <c r="O112" s="2" t="str">
        <f>IFERROR(__xludf.DUMMYFUNCTION("REGEXEXTRACT(INDIRECT(ADDRESS(FLOOR((ROW()-1)/3+1),(COLUMN()-7))),""\d+\s""&amp;INDIRECT(""I""&amp;MOD(ROW(), 3)+1))"),"#N/A")</f>
        <v>#N/A</v>
      </c>
      <c r="P112" s="2">
        <f>IFERROR(__xludf.DUMMYFUNCTION("IFERROR(VALUE(REGEXEXTRACT(J112, ""\d+"")),0)"),12.0)</f>
        <v>12</v>
      </c>
      <c r="Q112" s="2">
        <f>IFERROR(__xludf.DUMMYFUNCTION("IFERROR(VALUE(REGEXEXTRACT(K112, ""\d+"")),0)"),10.0)</f>
        <v>10</v>
      </c>
      <c r="R112" s="2">
        <f>IFERROR(__xludf.DUMMYFUNCTION("IFERROR(VALUE(REGEXEXTRACT(L112, ""\d+"")),0)"),8.0)</f>
        <v>8</v>
      </c>
      <c r="S112" s="2">
        <f>IFERROR(__xludf.DUMMYFUNCTION("IFERROR(VALUE(REGEXEXTRACT(M112, ""\d+"")),0)"),14.0)</f>
        <v>14</v>
      </c>
      <c r="T112" s="2">
        <f>IFERROR(__xludf.DUMMYFUNCTION("IFERROR(VALUE(REGEXEXTRACT(N112, ""\d+"")),0)"),0.0)</f>
        <v>0</v>
      </c>
      <c r="U112" s="2">
        <f>IFERROR(__xludf.DUMMYFUNCTION("IFERROR(VALUE(REGEXEXTRACT(O112, ""\d+"")),0)"),0.0)</f>
        <v>0</v>
      </c>
      <c r="V112" s="2">
        <f t="shared" si="1"/>
        <v>14</v>
      </c>
      <c r="W112" s="2">
        <f>IFERROR(__xludf.DUMMYFUNCTION("VALUE(IF(V112 &lt;= INDIRECT(""AA""&amp;MOD(ROW(), 3) + 1), REGEXEXTRACT(INDIRECT(""B""&amp;FLOOR((ROW()-1)/3)+1), ""\d+""), 0))"),0.0)</f>
        <v>0</v>
      </c>
      <c r="X112" s="2">
        <f t="shared" si="2"/>
        <v>0</v>
      </c>
    </row>
    <row r="113">
      <c r="J113" s="2" t="str">
        <f>IFERROR(__xludf.DUMMYFUNCTION("REGEXEXTRACT(INDIRECT(ADDRESS(FLOOR((ROW()-1)/3+1),(COLUMN()-7))),""\d+\s""&amp;INDIRECT(""I""&amp;MOD(ROW(), 3)+1))"),"#N/A")</f>
        <v>#N/A</v>
      </c>
      <c r="K113" s="2" t="str">
        <f>IFERROR(__xludf.DUMMYFUNCTION("REGEXEXTRACT(INDIRECT(ADDRESS(FLOOR((ROW()-1)/3+1),(COLUMN()-7))),""\d+\s""&amp;INDIRECT(""I""&amp;MOD(ROW(), 3)+1))"),"3 green")</f>
        <v>3 green</v>
      </c>
      <c r="L113" s="2" t="str">
        <f>IFERROR(__xludf.DUMMYFUNCTION("REGEXEXTRACT(INDIRECT(ADDRESS(FLOOR((ROW()-1)/3+1),(COLUMN()-7))),""\d+\s""&amp;INDIRECT(""I""&amp;MOD(ROW(), 3)+1))"),"3 green")</f>
        <v>3 green</v>
      </c>
      <c r="M113" s="2" t="str">
        <f>IFERROR(__xludf.DUMMYFUNCTION("REGEXEXTRACT(INDIRECT(ADDRESS(FLOOR((ROW()-1)/3+1),(COLUMN()-7))),""\d+\s""&amp;INDIRECT(""I""&amp;MOD(ROW(), 3)+1))"),"2 green")</f>
        <v>2 green</v>
      </c>
      <c r="N113" s="2" t="str">
        <f>IFERROR(__xludf.DUMMYFUNCTION("REGEXEXTRACT(INDIRECT(ADDRESS(FLOOR((ROW()-1)/3+1),(COLUMN()-7))),""\d+\s""&amp;INDIRECT(""I""&amp;MOD(ROW(), 3)+1))"),"#N/A")</f>
        <v>#N/A</v>
      </c>
      <c r="O113" s="2" t="str">
        <f>IFERROR(__xludf.DUMMYFUNCTION("REGEXEXTRACT(INDIRECT(ADDRESS(FLOOR((ROW()-1)/3+1),(COLUMN()-7))),""\d+\s""&amp;INDIRECT(""I""&amp;MOD(ROW(), 3)+1))"),"#N/A")</f>
        <v>#N/A</v>
      </c>
      <c r="P113" s="2">
        <f>IFERROR(__xludf.DUMMYFUNCTION("IFERROR(VALUE(REGEXEXTRACT(J113, ""\d+"")),0)"),0.0)</f>
        <v>0</v>
      </c>
      <c r="Q113" s="2">
        <f>IFERROR(__xludf.DUMMYFUNCTION("IFERROR(VALUE(REGEXEXTRACT(K113, ""\d+"")),0)"),3.0)</f>
        <v>3</v>
      </c>
      <c r="R113" s="2">
        <f>IFERROR(__xludf.DUMMYFUNCTION("IFERROR(VALUE(REGEXEXTRACT(L113, ""\d+"")),0)"),3.0)</f>
        <v>3</v>
      </c>
      <c r="S113" s="2">
        <f>IFERROR(__xludf.DUMMYFUNCTION("IFERROR(VALUE(REGEXEXTRACT(M113, ""\d+"")),0)"),2.0)</f>
        <v>2</v>
      </c>
      <c r="T113" s="2">
        <f>IFERROR(__xludf.DUMMYFUNCTION("IFERROR(VALUE(REGEXEXTRACT(N113, ""\d+"")),0)"),0.0)</f>
        <v>0</v>
      </c>
      <c r="U113" s="2">
        <f>IFERROR(__xludf.DUMMYFUNCTION("IFERROR(VALUE(REGEXEXTRACT(O113, ""\d+"")),0)"),0.0)</f>
        <v>0</v>
      </c>
      <c r="V113" s="2">
        <f t="shared" si="1"/>
        <v>3</v>
      </c>
      <c r="W113" s="2">
        <f>IFERROR(__xludf.DUMMYFUNCTION("VALUE(IF(V113 &lt;= INDIRECT(""AA""&amp;MOD(ROW(), 3) + 1), REGEXEXTRACT(INDIRECT(""B""&amp;FLOOR((ROW()-1)/3)+1), ""\d+""), 0))"),38.0)</f>
        <v>38</v>
      </c>
      <c r="X113" s="2">
        <f t="shared" si="2"/>
        <v>0</v>
      </c>
    </row>
    <row r="114">
      <c r="J114" s="2" t="str">
        <f>IFERROR(__xludf.DUMMYFUNCTION("REGEXEXTRACT(INDIRECT(ADDRESS(FLOOR((ROW()-1)/3+1),(COLUMN()-7))),""\d+\s""&amp;INDIRECT(""I""&amp;MOD(ROW(), 3)+1))"),"1 blue")</f>
        <v>1 blue</v>
      </c>
      <c r="K114" s="2" t="str">
        <f>IFERROR(__xludf.DUMMYFUNCTION("REGEXEXTRACT(INDIRECT(ADDRESS(FLOOR((ROW()-1)/3+1),(COLUMN()-7))),""\d+\s""&amp;INDIRECT(""I""&amp;MOD(ROW(), 3)+1))"),"2 blue")</f>
        <v>2 blue</v>
      </c>
      <c r="L114" s="2" t="str">
        <f>IFERROR(__xludf.DUMMYFUNCTION("REGEXEXTRACT(INDIRECT(ADDRESS(FLOOR((ROW()-1)/3+1),(COLUMN()-7))),""\d+\s""&amp;INDIRECT(""I""&amp;MOD(ROW(), 3)+1))"),"7 blue")</f>
        <v>7 blue</v>
      </c>
      <c r="M114" s="2" t="str">
        <f>IFERROR(__xludf.DUMMYFUNCTION("REGEXEXTRACT(INDIRECT(ADDRESS(FLOOR((ROW()-1)/3+1),(COLUMN()-7))),""\d+\s""&amp;INDIRECT(""I""&amp;MOD(ROW(), 3)+1))"),"#N/A")</f>
        <v>#N/A</v>
      </c>
      <c r="N114" s="2" t="str">
        <f>IFERROR(__xludf.DUMMYFUNCTION("REGEXEXTRACT(INDIRECT(ADDRESS(FLOOR((ROW()-1)/3+1),(COLUMN()-7))),""\d+\s""&amp;INDIRECT(""I""&amp;MOD(ROW(), 3)+1))"),"#N/A")</f>
        <v>#N/A</v>
      </c>
      <c r="O114" s="2" t="str">
        <f>IFERROR(__xludf.DUMMYFUNCTION("REGEXEXTRACT(INDIRECT(ADDRESS(FLOOR((ROW()-1)/3+1),(COLUMN()-7))),""\d+\s""&amp;INDIRECT(""I""&amp;MOD(ROW(), 3)+1))"),"#N/A")</f>
        <v>#N/A</v>
      </c>
      <c r="P114" s="2">
        <f>IFERROR(__xludf.DUMMYFUNCTION("IFERROR(VALUE(REGEXEXTRACT(J114, ""\d+"")),0)"),1.0)</f>
        <v>1</v>
      </c>
      <c r="Q114" s="2">
        <f>IFERROR(__xludf.DUMMYFUNCTION("IFERROR(VALUE(REGEXEXTRACT(K114, ""\d+"")),0)"),2.0)</f>
        <v>2</v>
      </c>
      <c r="R114" s="2">
        <f>IFERROR(__xludf.DUMMYFUNCTION("IFERROR(VALUE(REGEXEXTRACT(L114, ""\d+"")),0)"),7.0)</f>
        <v>7</v>
      </c>
      <c r="S114" s="2">
        <f>IFERROR(__xludf.DUMMYFUNCTION("IFERROR(VALUE(REGEXEXTRACT(M114, ""\d+"")),0)"),0.0)</f>
        <v>0</v>
      </c>
      <c r="T114" s="2">
        <f>IFERROR(__xludf.DUMMYFUNCTION("IFERROR(VALUE(REGEXEXTRACT(N114, ""\d+"")),0)"),0.0)</f>
        <v>0</v>
      </c>
      <c r="U114" s="2">
        <f>IFERROR(__xludf.DUMMYFUNCTION("IFERROR(VALUE(REGEXEXTRACT(O114, ""\d+"")),0)"),0.0)</f>
        <v>0</v>
      </c>
      <c r="V114" s="2">
        <f t="shared" si="1"/>
        <v>7</v>
      </c>
      <c r="W114" s="2">
        <f>IFERROR(__xludf.DUMMYFUNCTION("VALUE(IF(V114 &lt;= INDIRECT(""AA""&amp;MOD(ROW(), 3) + 1), REGEXEXTRACT(INDIRECT(""B""&amp;FLOOR((ROW()-1)/3)+1), ""\d+""), 0))"),38.0)</f>
        <v>38</v>
      </c>
      <c r="X114" s="2">
        <f t="shared" si="2"/>
        <v>0</v>
      </c>
    </row>
    <row r="115">
      <c r="J115" s="2" t="str">
        <f>IFERROR(__xludf.DUMMYFUNCTION("REGEXEXTRACT(INDIRECT(ADDRESS(FLOOR((ROW()-1)/3+1),(COLUMN()-7))),""\d+\s""&amp;INDIRECT(""I""&amp;MOD(ROW(), 3)+1))"),"2 red")</f>
        <v>2 red</v>
      </c>
      <c r="K115" s="2" t="str">
        <f>IFERROR(__xludf.DUMMYFUNCTION("REGEXEXTRACT(INDIRECT(ADDRESS(FLOOR((ROW()-1)/3+1),(COLUMN()-7))),""\d+\s""&amp;INDIRECT(""I""&amp;MOD(ROW(), 3)+1))"),"6 red")</f>
        <v>6 red</v>
      </c>
      <c r="L115" s="2" t="str">
        <f>IFERROR(__xludf.DUMMYFUNCTION("REGEXEXTRACT(INDIRECT(ADDRESS(FLOOR((ROW()-1)/3+1),(COLUMN()-7))),""\d+\s""&amp;INDIRECT(""I""&amp;MOD(ROW(), 3)+1))"),"4 red")</f>
        <v>4 red</v>
      </c>
      <c r="M115" s="2" t="str">
        <f>IFERROR(__xludf.DUMMYFUNCTION("REGEXEXTRACT(INDIRECT(ADDRESS(FLOOR((ROW()-1)/3+1),(COLUMN()-7))),""\d+\s""&amp;INDIRECT(""I""&amp;MOD(ROW(), 3)+1))"),"#N/A")</f>
        <v>#N/A</v>
      </c>
      <c r="N115" s="2" t="str">
        <f>IFERROR(__xludf.DUMMYFUNCTION("REGEXEXTRACT(INDIRECT(ADDRESS(FLOOR((ROW()-1)/3+1),(COLUMN()-7))),""\d+\s""&amp;INDIRECT(""I""&amp;MOD(ROW(), 3)+1))"),"6 red")</f>
        <v>6 red</v>
      </c>
      <c r="O115" s="2" t="str">
        <f>IFERROR(__xludf.DUMMYFUNCTION("REGEXEXTRACT(INDIRECT(ADDRESS(FLOOR((ROW()-1)/3+1),(COLUMN()-7))),""\d+\s""&amp;INDIRECT(""I""&amp;MOD(ROW(), 3)+1))"),"5 red")</f>
        <v>5 red</v>
      </c>
      <c r="P115" s="2">
        <f>IFERROR(__xludf.DUMMYFUNCTION("IFERROR(VALUE(REGEXEXTRACT(J115, ""\d+"")),0)"),2.0)</f>
        <v>2</v>
      </c>
      <c r="Q115" s="2">
        <f>IFERROR(__xludf.DUMMYFUNCTION("IFERROR(VALUE(REGEXEXTRACT(K115, ""\d+"")),0)"),6.0)</f>
        <v>6</v>
      </c>
      <c r="R115" s="2">
        <f>IFERROR(__xludf.DUMMYFUNCTION("IFERROR(VALUE(REGEXEXTRACT(L115, ""\d+"")),0)"),4.0)</f>
        <v>4</v>
      </c>
      <c r="S115" s="2">
        <f>IFERROR(__xludf.DUMMYFUNCTION("IFERROR(VALUE(REGEXEXTRACT(M115, ""\d+"")),0)"),0.0)</f>
        <v>0</v>
      </c>
      <c r="T115" s="2">
        <f>IFERROR(__xludf.DUMMYFUNCTION("IFERROR(VALUE(REGEXEXTRACT(N115, ""\d+"")),0)"),6.0)</f>
        <v>6</v>
      </c>
      <c r="U115" s="2">
        <f>IFERROR(__xludf.DUMMYFUNCTION("IFERROR(VALUE(REGEXEXTRACT(O115, ""\d+"")),0)"),5.0)</f>
        <v>5</v>
      </c>
      <c r="V115" s="2">
        <f t="shared" si="1"/>
        <v>6</v>
      </c>
      <c r="W115" s="2">
        <f>IFERROR(__xludf.DUMMYFUNCTION("VALUE(IF(V115 &lt;= INDIRECT(""AA""&amp;MOD(ROW(), 3) + 1), REGEXEXTRACT(INDIRECT(""B""&amp;FLOOR((ROW()-1)/3)+1), ""\d+""), 0))"),39.0)</f>
        <v>39</v>
      </c>
      <c r="X115" s="2">
        <f t="shared" si="2"/>
        <v>0</v>
      </c>
    </row>
    <row r="116">
      <c r="J116" s="2" t="str">
        <f>IFERROR(__xludf.DUMMYFUNCTION("REGEXEXTRACT(INDIRECT(ADDRESS(FLOOR((ROW()-1)/3+1),(COLUMN()-7))),""\d+\s""&amp;INDIRECT(""I""&amp;MOD(ROW(), 3)+1))"),"16 green")</f>
        <v>16 green</v>
      </c>
      <c r="K116" s="2" t="str">
        <f>IFERROR(__xludf.DUMMYFUNCTION("REGEXEXTRACT(INDIRECT(ADDRESS(FLOOR((ROW()-1)/3+1),(COLUMN()-7))),""\d+\s""&amp;INDIRECT(""I""&amp;MOD(ROW(), 3)+1))"),"4 green")</f>
        <v>4 green</v>
      </c>
      <c r="L116" s="2" t="str">
        <f>IFERROR(__xludf.DUMMYFUNCTION("REGEXEXTRACT(INDIRECT(ADDRESS(FLOOR((ROW()-1)/3+1),(COLUMN()-7))),""\d+\s""&amp;INDIRECT(""I""&amp;MOD(ROW(), 3)+1))"),"1 green")</f>
        <v>1 green</v>
      </c>
      <c r="M116" s="2" t="str">
        <f>IFERROR(__xludf.DUMMYFUNCTION("REGEXEXTRACT(INDIRECT(ADDRESS(FLOOR((ROW()-1)/3+1),(COLUMN()-7))),""\d+\s""&amp;INDIRECT(""I""&amp;MOD(ROW(), 3)+1))"),"2 green")</f>
        <v>2 green</v>
      </c>
      <c r="N116" s="2" t="str">
        <f>IFERROR(__xludf.DUMMYFUNCTION("REGEXEXTRACT(INDIRECT(ADDRESS(FLOOR((ROW()-1)/3+1),(COLUMN()-7))),""\d+\s""&amp;INDIRECT(""I""&amp;MOD(ROW(), 3)+1))"),"12 green")</f>
        <v>12 green</v>
      </c>
      <c r="O116" s="2" t="str">
        <f>IFERROR(__xludf.DUMMYFUNCTION("REGEXEXTRACT(INDIRECT(ADDRESS(FLOOR((ROW()-1)/3+1),(COLUMN()-7))),""\d+\s""&amp;INDIRECT(""I""&amp;MOD(ROW(), 3)+1))"),"6 green")</f>
        <v>6 green</v>
      </c>
      <c r="P116" s="2">
        <f>IFERROR(__xludf.DUMMYFUNCTION("IFERROR(VALUE(REGEXEXTRACT(J116, ""\d+"")),0)"),16.0)</f>
        <v>16</v>
      </c>
      <c r="Q116" s="2">
        <f>IFERROR(__xludf.DUMMYFUNCTION("IFERROR(VALUE(REGEXEXTRACT(K116, ""\d+"")),0)"),4.0)</f>
        <v>4</v>
      </c>
      <c r="R116" s="2">
        <f>IFERROR(__xludf.DUMMYFUNCTION("IFERROR(VALUE(REGEXEXTRACT(L116, ""\d+"")),0)"),1.0)</f>
        <v>1</v>
      </c>
      <c r="S116" s="2">
        <f>IFERROR(__xludf.DUMMYFUNCTION("IFERROR(VALUE(REGEXEXTRACT(M116, ""\d+"")),0)"),2.0)</f>
        <v>2</v>
      </c>
      <c r="T116" s="2">
        <f>IFERROR(__xludf.DUMMYFUNCTION("IFERROR(VALUE(REGEXEXTRACT(N116, ""\d+"")),0)"),12.0)</f>
        <v>12</v>
      </c>
      <c r="U116" s="2">
        <f>IFERROR(__xludf.DUMMYFUNCTION("IFERROR(VALUE(REGEXEXTRACT(O116, ""\d+"")),0)"),6.0)</f>
        <v>6</v>
      </c>
      <c r="V116" s="2">
        <f t="shared" si="1"/>
        <v>16</v>
      </c>
      <c r="W116" s="2">
        <f>IFERROR(__xludf.DUMMYFUNCTION("VALUE(IF(V116 &lt;= INDIRECT(""AA""&amp;MOD(ROW(), 3) + 1), REGEXEXTRACT(INDIRECT(""B""&amp;FLOOR((ROW()-1)/3)+1), ""\d+""), 0))"),0.0)</f>
        <v>0</v>
      </c>
      <c r="X116" s="2">
        <f t="shared" si="2"/>
        <v>0</v>
      </c>
    </row>
    <row r="117">
      <c r="J117" s="2" t="str">
        <f>IFERROR(__xludf.DUMMYFUNCTION("REGEXEXTRACT(INDIRECT(ADDRESS(FLOOR((ROW()-1)/3+1),(COLUMN()-7))),""\d+\s""&amp;INDIRECT(""I""&amp;MOD(ROW(), 3)+1))"),"17 blue")</f>
        <v>17 blue</v>
      </c>
      <c r="K117" s="2" t="str">
        <f>IFERROR(__xludf.DUMMYFUNCTION("REGEXEXTRACT(INDIRECT(ADDRESS(FLOOR((ROW()-1)/3+1),(COLUMN()-7))),""\d+\s""&amp;INDIRECT(""I""&amp;MOD(ROW(), 3)+1))"),"13 blue")</f>
        <v>13 blue</v>
      </c>
      <c r="L117" s="2" t="str">
        <f>IFERROR(__xludf.DUMMYFUNCTION("REGEXEXTRACT(INDIRECT(ADDRESS(FLOOR((ROW()-1)/3+1),(COLUMN()-7))),""\d+\s""&amp;INDIRECT(""I""&amp;MOD(ROW(), 3)+1))"),"7 blue")</f>
        <v>7 blue</v>
      </c>
      <c r="M117" s="2" t="str">
        <f>IFERROR(__xludf.DUMMYFUNCTION("REGEXEXTRACT(INDIRECT(ADDRESS(FLOOR((ROW()-1)/3+1),(COLUMN()-7))),""\d+\s""&amp;INDIRECT(""I""&amp;MOD(ROW(), 3)+1))"),"3 blue")</f>
        <v>3 blue</v>
      </c>
      <c r="N117" s="2" t="str">
        <f>IFERROR(__xludf.DUMMYFUNCTION("REGEXEXTRACT(INDIRECT(ADDRESS(FLOOR((ROW()-1)/3+1),(COLUMN()-7))),""\d+\s""&amp;INDIRECT(""I""&amp;MOD(ROW(), 3)+1))"),"17 blue")</f>
        <v>17 blue</v>
      </c>
      <c r="O117" s="2" t="str">
        <f>IFERROR(__xludf.DUMMYFUNCTION("REGEXEXTRACT(INDIRECT(ADDRESS(FLOOR((ROW()-1)/3+1),(COLUMN()-7))),""\d+\s""&amp;INDIRECT(""I""&amp;MOD(ROW(), 3)+1))"),"2 blue")</f>
        <v>2 blue</v>
      </c>
      <c r="P117" s="2">
        <f>IFERROR(__xludf.DUMMYFUNCTION("IFERROR(VALUE(REGEXEXTRACT(J117, ""\d+"")),0)"),17.0)</f>
        <v>17</v>
      </c>
      <c r="Q117" s="2">
        <f>IFERROR(__xludf.DUMMYFUNCTION("IFERROR(VALUE(REGEXEXTRACT(K117, ""\d+"")),0)"),13.0)</f>
        <v>13</v>
      </c>
      <c r="R117" s="2">
        <f>IFERROR(__xludf.DUMMYFUNCTION("IFERROR(VALUE(REGEXEXTRACT(L117, ""\d+"")),0)"),7.0)</f>
        <v>7</v>
      </c>
      <c r="S117" s="2">
        <f>IFERROR(__xludf.DUMMYFUNCTION("IFERROR(VALUE(REGEXEXTRACT(M117, ""\d+"")),0)"),3.0)</f>
        <v>3</v>
      </c>
      <c r="T117" s="2">
        <f>IFERROR(__xludf.DUMMYFUNCTION("IFERROR(VALUE(REGEXEXTRACT(N117, ""\d+"")),0)"),17.0)</f>
        <v>17</v>
      </c>
      <c r="U117" s="2">
        <f>IFERROR(__xludf.DUMMYFUNCTION("IFERROR(VALUE(REGEXEXTRACT(O117, ""\d+"")),0)"),2.0)</f>
        <v>2</v>
      </c>
      <c r="V117" s="2">
        <f t="shared" si="1"/>
        <v>17</v>
      </c>
      <c r="W117" s="2">
        <f>IFERROR(__xludf.DUMMYFUNCTION("VALUE(IF(V117 &lt;= INDIRECT(""AA""&amp;MOD(ROW(), 3) + 1), REGEXEXTRACT(INDIRECT(""B""&amp;FLOOR((ROW()-1)/3)+1), ""\d+""), 0))"),0.0)</f>
        <v>0</v>
      </c>
      <c r="X117" s="2">
        <f t="shared" si="2"/>
        <v>0</v>
      </c>
    </row>
    <row r="118">
      <c r="J118" s="2" t="str">
        <f>IFERROR(__xludf.DUMMYFUNCTION("REGEXEXTRACT(INDIRECT(ADDRESS(FLOOR((ROW()-1)/3+1),(COLUMN()-7))),""\d+\s""&amp;INDIRECT(""I""&amp;MOD(ROW(), 3)+1))"),"2 red")</f>
        <v>2 red</v>
      </c>
      <c r="K118" s="2" t="str">
        <f>IFERROR(__xludf.DUMMYFUNCTION("REGEXEXTRACT(INDIRECT(ADDRESS(FLOOR((ROW()-1)/3+1),(COLUMN()-7))),""\d+\s""&amp;INDIRECT(""I""&amp;MOD(ROW(), 3)+1))"),"3 red")</f>
        <v>3 red</v>
      </c>
      <c r="L118" s="2" t="str">
        <f>IFERROR(__xludf.DUMMYFUNCTION("REGEXEXTRACT(INDIRECT(ADDRESS(FLOOR((ROW()-1)/3+1),(COLUMN()-7))),""\d+\s""&amp;INDIRECT(""I""&amp;MOD(ROW(), 3)+1))"),"2 red")</f>
        <v>2 red</v>
      </c>
      <c r="M118" s="2" t="str">
        <f>IFERROR(__xludf.DUMMYFUNCTION("REGEXEXTRACT(INDIRECT(ADDRESS(FLOOR((ROW()-1)/3+1),(COLUMN()-7))),""\d+\s""&amp;INDIRECT(""I""&amp;MOD(ROW(), 3)+1))"),"#N/A")</f>
        <v>#N/A</v>
      </c>
      <c r="N118" s="2" t="str">
        <f>IFERROR(__xludf.DUMMYFUNCTION("REGEXEXTRACT(INDIRECT(ADDRESS(FLOOR((ROW()-1)/3+1),(COLUMN()-7))),""\d+\s""&amp;INDIRECT(""I""&amp;MOD(ROW(), 3)+1))"),"1 red")</f>
        <v>1 red</v>
      </c>
      <c r="O118" s="2" t="str">
        <f>IFERROR(__xludf.DUMMYFUNCTION("REGEXEXTRACT(INDIRECT(ADDRESS(FLOOR((ROW()-1)/3+1),(COLUMN()-7))),""\d+\s""&amp;INDIRECT(""I""&amp;MOD(ROW(), 3)+1))"),"#N/A")</f>
        <v>#N/A</v>
      </c>
      <c r="P118" s="2">
        <f>IFERROR(__xludf.DUMMYFUNCTION("IFERROR(VALUE(REGEXEXTRACT(J118, ""\d+"")),0)"),2.0)</f>
        <v>2</v>
      </c>
      <c r="Q118" s="2">
        <f>IFERROR(__xludf.DUMMYFUNCTION("IFERROR(VALUE(REGEXEXTRACT(K118, ""\d+"")),0)"),3.0)</f>
        <v>3</v>
      </c>
      <c r="R118" s="2">
        <f>IFERROR(__xludf.DUMMYFUNCTION("IFERROR(VALUE(REGEXEXTRACT(L118, ""\d+"")),0)"),2.0)</f>
        <v>2</v>
      </c>
      <c r="S118" s="2">
        <f>IFERROR(__xludf.DUMMYFUNCTION("IFERROR(VALUE(REGEXEXTRACT(M118, ""\d+"")),0)"),0.0)</f>
        <v>0</v>
      </c>
      <c r="T118" s="2">
        <f>IFERROR(__xludf.DUMMYFUNCTION("IFERROR(VALUE(REGEXEXTRACT(N118, ""\d+"")),0)"),1.0)</f>
        <v>1</v>
      </c>
      <c r="U118" s="2">
        <f>IFERROR(__xludf.DUMMYFUNCTION("IFERROR(VALUE(REGEXEXTRACT(O118, ""\d+"")),0)"),0.0)</f>
        <v>0</v>
      </c>
      <c r="V118" s="2">
        <f t="shared" si="1"/>
        <v>3</v>
      </c>
      <c r="W118" s="2">
        <f>IFERROR(__xludf.DUMMYFUNCTION("VALUE(IF(V118 &lt;= INDIRECT(""AA""&amp;MOD(ROW(), 3) + 1), REGEXEXTRACT(INDIRECT(""B""&amp;FLOOR((ROW()-1)/3)+1), ""\d+""), 0))"),40.0)</f>
        <v>40</v>
      </c>
      <c r="X118" s="2">
        <f t="shared" si="2"/>
        <v>40</v>
      </c>
    </row>
    <row r="119">
      <c r="J119" s="2" t="str">
        <f>IFERROR(__xludf.DUMMYFUNCTION("REGEXEXTRACT(INDIRECT(ADDRESS(FLOOR((ROW()-1)/3+1),(COLUMN()-7))),""\d+\s""&amp;INDIRECT(""I""&amp;MOD(ROW(), 3)+1))"),"3 green")</f>
        <v>3 green</v>
      </c>
      <c r="K119" s="2" t="str">
        <f>IFERROR(__xludf.DUMMYFUNCTION("REGEXEXTRACT(INDIRECT(ADDRESS(FLOOR((ROW()-1)/3+1),(COLUMN()-7))),""\d+\s""&amp;INDIRECT(""I""&amp;MOD(ROW(), 3)+1))"),"2 green")</f>
        <v>2 green</v>
      </c>
      <c r="L119" s="2" t="str">
        <f>IFERROR(__xludf.DUMMYFUNCTION("REGEXEXTRACT(INDIRECT(ADDRESS(FLOOR((ROW()-1)/3+1),(COLUMN()-7))),""\d+\s""&amp;INDIRECT(""I""&amp;MOD(ROW(), 3)+1))"),"6 green")</f>
        <v>6 green</v>
      </c>
      <c r="M119" s="2" t="str">
        <f>IFERROR(__xludf.DUMMYFUNCTION("REGEXEXTRACT(INDIRECT(ADDRESS(FLOOR((ROW()-1)/3+1),(COLUMN()-7))),""\d+\s""&amp;INDIRECT(""I""&amp;MOD(ROW(), 3)+1))"),"5 green")</f>
        <v>5 green</v>
      </c>
      <c r="N119" s="2" t="str">
        <f>IFERROR(__xludf.DUMMYFUNCTION("REGEXEXTRACT(INDIRECT(ADDRESS(FLOOR((ROW()-1)/3+1),(COLUMN()-7))),""\d+\s""&amp;INDIRECT(""I""&amp;MOD(ROW(), 3)+1))"),"5 green")</f>
        <v>5 green</v>
      </c>
      <c r="O119" s="2" t="str">
        <f>IFERROR(__xludf.DUMMYFUNCTION("REGEXEXTRACT(INDIRECT(ADDRESS(FLOOR((ROW()-1)/3+1),(COLUMN()-7))),""\d+\s""&amp;INDIRECT(""I""&amp;MOD(ROW(), 3)+1))"),"#N/A")</f>
        <v>#N/A</v>
      </c>
      <c r="P119" s="2">
        <f>IFERROR(__xludf.DUMMYFUNCTION("IFERROR(VALUE(REGEXEXTRACT(J119, ""\d+"")),0)"),3.0)</f>
        <v>3</v>
      </c>
      <c r="Q119" s="2">
        <f>IFERROR(__xludf.DUMMYFUNCTION("IFERROR(VALUE(REGEXEXTRACT(K119, ""\d+"")),0)"),2.0)</f>
        <v>2</v>
      </c>
      <c r="R119" s="2">
        <f>IFERROR(__xludf.DUMMYFUNCTION("IFERROR(VALUE(REGEXEXTRACT(L119, ""\d+"")),0)"),6.0)</f>
        <v>6</v>
      </c>
      <c r="S119" s="2">
        <f>IFERROR(__xludf.DUMMYFUNCTION("IFERROR(VALUE(REGEXEXTRACT(M119, ""\d+"")),0)"),5.0)</f>
        <v>5</v>
      </c>
      <c r="T119" s="2">
        <f>IFERROR(__xludf.DUMMYFUNCTION("IFERROR(VALUE(REGEXEXTRACT(N119, ""\d+"")),0)"),5.0)</f>
        <v>5</v>
      </c>
      <c r="U119" s="2">
        <f>IFERROR(__xludf.DUMMYFUNCTION("IFERROR(VALUE(REGEXEXTRACT(O119, ""\d+"")),0)"),0.0)</f>
        <v>0</v>
      </c>
      <c r="V119" s="2">
        <f t="shared" si="1"/>
        <v>6</v>
      </c>
      <c r="W119" s="2">
        <f>IFERROR(__xludf.DUMMYFUNCTION("VALUE(IF(V119 &lt;= INDIRECT(""AA""&amp;MOD(ROW(), 3) + 1), REGEXEXTRACT(INDIRECT(""B""&amp;FLOOR((ROW()-1)/3)+1), ""\d+""), 0))"),40.0)</f>
        <v>40</v>
      </c>
      <c r="X119" s="2">
        <f t="shared" si="2"/>
        <v>0</v>
      </c>
    </row>
    <row r="120">
      <c r="J120" s="2" t="str">
        <f>IFERROR(__xludf.DUMMYFUNCTION("REGEXEXTRACT(INDIRECT(ADDRESS(FLOOR((ROW()-1)/3+1),(COLUMN()-7))),""\d+\s""&amp;INDIRECT(""I""&amp;MOD(ROW(), 3)+1))"),"4 blue")</f>
        <v>4 blue</v>
      </c>
      <c r="K120" s="2" t="str">
        <f>IFERROR(__xludf.DUMMYFUNCTION("REGEXEXTRACT(INDIRECT(ADDRESS(FLOOR((ROW()-1)/3+1),(COLUMN()-7))),""\d+\s""&amp;INDIRECT(""I""&amp;MOD(ROW(), 3)+1))"),"#N/A")</f>
        <v>#N/A</v>
      </c>
      <c r="L120" s="2" t="str">
        <f>IFERROR(__xludf.DUMMYFUNCTION("REGEXEXTRACT(INDIRECT(ADDRESS(FLOOR((ROW()-1)/3+1),(COLUMN()-7))),""\d+\s""&amp;INDIRECT(""I""&amp;MOD(ROW(), 3)+1))"),"6 blue")</f>
        <v>6 blue</v>
      </c>
      <c r="M120" s="2" t="str">
        <f>IFERROR(__xludf.DUMMYFUNCTION("REGEXEXTRACT(INDIRECT(ADDRESS(FLOOR((ROW()-1)/3+1),(COLUMN()-7))),""\d+\s""&amp;INDIRECT(""I""&amp;MOD(ROW(), 3)+1))"),"#N/A")</f>
        <v>#N/A</v>
      </c>
      <c r="N120" s="2" t="str">
        <f>IFERROR(__xludf.DUMMYFUNCTION("REGEXEXTRACT(INDIRECT(ADDRESS(FLOOR((ROW()-1)/3+1),(COLUMN()-7))),""\d+\s""&amp;INDIRECT(""I""&amp;MOD(ROW(), 3)+1))"),"3 blue")</f>
        <v>3 blue</v>
      </c>
      <c r="O120" s="2" t="str">
        <f>IFERROR(__xludf.DUMMYFUNCTION("REGEXEXTRACT(INDIRECT(ADDRESS(FLOOR((ROW()-1)/3+1),(COLUMN()-7))),""\d+\s""&amp;INDIRECT(""I""&amp;MOD(ROW(), 3)+1))"),"#N/A")</f>
        <v>#N/A</v>
      </c>
      <c r="P120" s="2">
        <f>IFERROR(__xludf.DUMMYFUNCTION("IFERROR(VALUE(REGEXEXTRACT(J120, ""\d+"")),0)"),4.0)</f>
        <v>4</v>
      </c>
      <c r="Q120" s="2">
        <f>IFERROR(__xludf.DUMMYFUNCTION("IFERROR(VALUE(REGEXEXTRACT(K120, ""\d+"")),0)"),0.0)</f>
        <v>0</v>
      </c>
      <c r="R120" s="2">
        <f>IFERROR(__xludf.DUMMYFUNCTION("IFERROR(VALUE(REGEXEXTRACT(L120, ""\d+"")),0)"),6.0)</f>
        <v>6</v>
      </c>
      <c r="S120" s="2">
        <f>IFERROR(__xludf.DUMMYFUNCTION("IFERROR(VALUE(REGEXEXTRACT(M120, ""\d+"")),0)"),0.0)</f>
        <v>0</v>
      </c>
      <c r="T120" s="2">
        <f>IFERROR(__xludf.DUMMYFUNCTION("IFERROR(VALUE(REGEXEXTRACT(N120, ""\d+"")),0)"),3.0)</f>
        <v>3</v>
      </c>
      <c r="U120" s="2">
        <f>IFERROR(__xludf.DUMMYFUNCTION("IFERROR(VALUE(REGEXEXTRACT(O120, ""\d+"")),0)"),0.0)</f>
        <v>0</v>
      </c>
      <c r="V120" s="2">
        <f t="shared" si="1"/>
        <v>6</v>
      </c>
      <c r="W120" s="2">
        <f>IFERROR(__xludf.DUMMYFUNCTION("VALUE(IF(V120 &lt;= INDIRECT(""AA""&amp;MOD(ROW(), 3) + 1), REGEXEXTRACT(INDIRECT(""B""&amp;FLOOR((ROW()-1)/3)+1), ""\d+""), 0))"),40.0)</f>
        <v>40</v>
      </c>
      <c r="X120" s="2">
        <f t="shared" si="2"/>
        <v>0</v>
      </c>
    </row>
    <row r="121">
      <c r="J121" s="2" t="str">
        <f>IFERROR(__xludf.DUMMYFUNCTION("REGEXEXTRACT(INDIRECT(ADDRESS(FLOOR((ROW()-1)/3+1),(COLUMN()-7))),""\d+\s""&amp;INDIRECT(""I""&amp;MOD(ROW(), 3)+1))"),"11 red")</f>
        <v>11 red</v>
      </c>
      <c r="K121" s="2" t="str">
        <f>IFERROR(__xludf.DUMMYFUNCTION("REGEXEXTRACT(INDIRECT(ADDRESS(FLOOR((ROW()-1)/3+1),(COLUMN()-7))),""\d+\s""&amp;INDIRECT(""I""&amp;MOD(ROW(), 3)+1))"),"2 red")</f>
        <v>2 red</v>
      </c>
      <c r="L121" s="2" t="str">
        <f>IFERROR(__xludf.DUMMYFUNCTION("REGEXEXTRACT(INDIRECT(ADDRESS(FLOOR((ROW()-1)/3+1),(COLUMN()-7))),""\d+\s""&amp;INDIRECT(""I""&amp;MOD(ROW(), 3)+1))"),"9 red")</f>
        <v>9 red</v>
      </c>
      <c r="M121" s="2" t="str">
        <f>IFERROR(__xludf.DUMMYFUNCTION("REGEXEXTRACT(INDIRECT(ADDRESS(FLOOR((ROW()-1)/3+1),(COLUMN()-7))),""\d+\s""&amp;INDIRECT(""I""&amp;MOD(ROW(), 3)+1))"),"12 red")</f>
        <v>12 red</v>
      </c>
      <c r="N121" s="2" t="str">
        <f>IFERROR(__xludf.DUMMYFUNCTION("REGEXEXTRACT(INDIRECT(ADDRESS(FLOOR((ROW()-1)/3+1),(COLUMN()-7))),""\d+\s""&amp;INDIRECT(""I""&amp;MOD(ROW(), 3)+1))"),"9 red")</f>
        <v>9 red</v>
      </c>
      <c r="O121" s="2" t="str">
        <f>IFERROR(__xludf.DUMMYFUNCTION("REGEXEXTRACT(INDIRECT(ADDRESS(FLOOR((ROW()-1)/3+1),(COLUMN()-7))),""\d+\s""&amp;INDIRECT(""I""&amp;MOD(ROW(), 3)+1))"),"4 red")</f>
        <v>4 red</v>
      </c>
      <c r="P121" s="2">
        <f>IFERROR(__xludf.DUMMYFUNCTION("IFERROR(VALUE(REGEXEXTRACT(J121, ""\d+"")),0)"),11.0)</f>
        <v>11</v>
      </c>
      <c r="Q121" s="2">
        <f>IFERROR(__xludf.DUMMYFUNCTION("IFERROR(VALUE(REGEXEXTRACT(K121, ""\d+"")),0)"),2.0)</f>
        <v>2</v>
      </c>
      <c r="R121" s="2">
        <f>IFERROR(__xludf.DUMMYFUNCTION("IFERROR(VALUE(REGEXEXTRACT(L121, ""\d+"")),0)"),9.0)</f>
        <v>9</v>
      </c>
      <c r="S121" s="2">
        <f>IFERROR(__xludf.DUMMYFUNCTION("IFERROR(VALUE(REGEXEXTRACT(M121, ""\d+"")),0)"),12.0)</f>
        <v>12</v>
      </c>
      <c r="T121" s="2">
        <f>IFERROR(__xludf.DUMMYFUNCTION("IFERROR(VALUE(REGEXEXTRACT(N121, ""\d+"")),0)"),9.0)</f>
        <v>9</v>
      </c>
      <c r="U121" s="2">
        <f>IFERROR(__xludf.DUMMYFUNCTION("IFERROR(VALUE(REGEXEXTRACT(O121, ""\d+"")),0)"),4.0)</f>
        <v>4</v>
      </c>
      <c r="V121" s="2">
        <f t="shared" si="1"/>
        <v>12</v>
      </c>
      <c r="W121" s="2">
        <f>IFERROR(__xludf.DUMMYFUNCTION("VALUE(IF(V121 &lt;= INDIRECT(""AA""&amp;MOD(ROW(), 3) + 1), REGEXEXTRACT(INDIRECT(""B""&amp;FLOOR((ROW()-1)/3)+1), ""\d+""), 0))"),41.0)</f>
        <v>41</v>
      </c>
      <c r="X121" s="2">
        <f t="shared" si="2"/>
        <v>41</v>
      </c>
    </row>
    <row r="122">
      <c r="J122" s="2" t="str">
        <f>IFERROR(__xludf.DUMMYFUNCTION("REGEXEXTRACT(INDIRECT(ADDRESS(FLOOR((ROW()-1)/3+1),(COLUMN()-7))),""\d+\s""&amp;INDIRECT(""I""&amp;MOD(ROW(), 3)+1))"),"13 green")</f>
        <v>13 green</v>
      </c>
      <c r="K122" s="2" t="str">
        <f>IFERROR(__xludf.DUMMYFUNCTION("REGEXEXTRACT(INDIRECT(ADDRESS(FLOOR((ROW()-1)/3+1),(COLUMN()-7))),""\d+\s""&amp;INDIRECT(""I""&amp;MOD(ROW(), 3)+1))"),"3 green")</f>
        <v>3 green</v>
      </c>
      <c r="L122" s="2" t="str">
        <f>IFERROR(__xludf.DUMMYFUNCTION("REGEXEXTRACT(INDIRECT(ADDRESS(FLOOR((ROW()-1)/3+1),(COLUMN()-7))),""\d+\s""&amp;INDIRECT(""I""&amp;MOD(ROW(), 3)+1))"),"3 green")</f>
        <v>3 green</v>
      </c>
      <c r="M122" s="2" t="str">
        <f>IFERROR(__xludf.DUMMYFUNCTION("REGEXEXTRACT(INDIRECT(ADDRESS(FLOOR((ROW()-1)/3+1),(COLUMN()-7))),""\d+\s""&amp;INDIRECT(""I""&amp;MOD(ROW(), 3)+1))"),"11 green")</f>
        <v>11 green</v>
      </c>
      <c r="N122" s="2" t="str">
        <f>IFERROR(__xludf.DUMMYFUNCTION("REGEXEXTRACT(INDIRECT(ADDRESS(FLOOR((ROW()-1)/3+1),(COLUMN()-7))),""\d+\s""&amp;INDIRECT(""I""&amp;MOD(ROW(), 3)+1))"),"1 green")</f>
        <v>1 green</v>
      </c>
      <c r="O122" s="2" t="str">
        <f>IFERROR(__xludf.DUMMYFUNCTION("REGEXEXTRACT(INDIRECT(ADDRESS(FLOOR((ROW()-1)/3+1),(COLUMN()-7))),""\d+\s""&amp;INDIRECT(""I""&amp;MOD(ROW(), 3)+1))"),"9 green")</f>
        <v>9 green</v>
      </c>
      <c r="P122" s="2">
        <f>IFERROR(__xludf.DUMMYFUNCTION("IFERROR(VALUE(REGEXEXTRACT(J122, ""\d+"")),0)"),13.0)</f>
        <v>13</v>
      </c>
      <c r="Q122" s="2">
        <f>IFERROR(__xludf.DUMMYFUNCTION("IFERROR(VALUE(REGEXEXTRACT(K122, ""\d+"")),0)"),3.0)</f>
        <v>3</v>
      </c>
      <c r="R122" s="2">
        <f>IFERROR(__xludf.DUMMYFUNCTION("IFERROR(VALUE(REGEXEXTRACT(L122, ""\d+"")),0)"),3.0)</f>
        <v>3</v>
      </c>
      <c r="S122" s="2">
        <f>IFERROR(__xludf.DUMMYFUNCTION("IFERROR(VALUE(REGEXEXTRACT(M122, ""\d+"")),0)"),11.0)</f>
        <v>11</v>
      </c>
      <c r="T122" s="2">
        <f>IFERROR(__xludf.DUMMYFUNCTION("IFERROR(VALUE(REGEXEXTRACT(N122, ""\d+"")),0)"),1.0)</f>
        <v>1</v>
      </c>
      <c r="U122" s="2">
        <f>IFERROR(__xludf.DUMMYFUNCTION("IFERROR(VALUE(REGEXEXTRACT(O122, ""\d+"")),0)"),9.0)</f>
        <v>9</v>
      </c>
      <c r="V122" s="2">
        <f t="shared" si="1"/>
        <v>13</v>
      </c>
      <c r="W122" s="2">
        <f>IFERROR(__xludf.DUMMYFUNCTION("VALUE(IF(V122 &lt;= INDIRECT(""AA""&amp;MOD(ROW(), 3) + 1), REGEXEXTRACT(INDIRECT(""B""&amp;FLOOR((ROW()-1)/3)+1), ""\d+""), 0))"),41.0)</f>
        <v>41</v>
      </c>
      <c r="X122" s="2">
        <f t="shared" si="2"/>
        <v>0</v>
      </c>
    </row>
    <row r="123">
      <c r="J123" s="2" t="str">
        <f>IFERROR(__xludf.DUMMYFUNCTION("REGEXEXTRACT(INDIRECT(ADDRESS(FLOOR((ROW()-1)/3+1),(COLUMN()-7))),""\d+\s""&amp;INDIRECT(""I""&amp;MOD(ROW(), 3)+1))"),"#N/A")</f>
        <v>#N/A</v>
      </c>
      <c r="K123" s="2" t="str">
        <f>IFERROR(__xludf.DUMMYFUNCTION("REGEXEXTRACT(INDIRECT(ADDRESS(FLOOR((ROW()-1)/3+1),(COLUMN()-7))),""\d+\s""&amp;INDIRECT(""I""&amp;MOD(ROW(), 3)+1))"),"1 blue")</f>
        <v>1 blue</v>
      </c>
      <c r="L123" s="2" t="str">
        <f>IFERROR(__xludf.DUMMYFUNCTION("REGEXEXTRACT(INDIRECT(ADDRESS(FLOOR((ROW()-1)/3+1),(COLUMN()-7))),""\d+\s""&amp;INDIRECT(""I""&amp;MOD(ROW(), 3)+1))"),"1 blue")</f>
        <v>1 blue</v>
      </c>
      <c r="M123" s="2" t="str">
        <f>IFERROR(__xludf.DUMMYFUNCTION("REGEXEXTRACT(INDIRECT(ADDRESS(FLOOR((ROW()-1)/3+1),(COLUMN()-7))),""\d+\s""&amp;INDIRECT(""I""&amp;MOD(ROW(), 3)+1))"),"#N/A")</f>
        <v>#N/A</v>
      </c>
      <c r="N123" s="2" t="str">
        <f>IFERROR(__xludf.DUMMYFUNCTION("REGEXEXTRACT(INDIRECT(ADDRESS(FLOOR((ROW()-1)/3+1),(COLUMN()-7))),""\d+\s""&amp;INDIRECT(""I""&amp;MOD(ROW(), 3)+1))"),"#N/A")</f>
        <v>#N/A</v>
      </c>
      <c r="O123" s="2" t="str">
        <f>IFERROR(__xludf.DUMMYFUNCTION("REGEXEXTRACT(INDIRECT(ADDRESS(FLOOR((ROW()-1)/3+1),(COLUMN()-7))),""\d+\s""&amp;INDIRECT(""I""&amp;MOD(ROW(), 3)+1))"),"#N/A")</f>
        <v>#N/A</v>
      </c>
      <c r="P123" s="2">
        <f>IFERROR(__xludf.DUMMYFUNCTION("IFERROR(VALUE(REGEXEXTRACT(J123, ""\d+"")),0)"),0.0)</f>
        <v>0</v>
      </c>
      <c r="Q123" s="2">
        <f>IFERROR(__xludf.DUMMYFUNCTION("IFERROR(VALUE(REGEXEXTRACT(K123, ""\d+"")),0)"),1.0)</f>
        <v>1</v>
      </c>
      <c r="R123" s="2">
        <f>IFERROR(__xludf.DUMMYFUNCTION("IFERROR(VALUE(REGEXEXTRACT(L123, ""\d+"")),0)"),1.0)</f>
        <v>1</v>
      </c>
      <c r="S123" s="2">
        <f>IFERROR(__xludf.DUMMYFUNCTION("IFERROR(VALUE(REGEXEXTRACT(M123, ""\d+"")),0)"),0.0)</f>
        <v>0</v>
      </c>
      <c r="T123" s="2">
        <f>IFERROR(__xludf.DUMMYFUNCTION("IFERROR(VALUE(REGEXEXTRACT(N123, ""\d+"")),0)"),0.0)</f>
        <v>0</v>
      </c>
      <c r="U123" s="2">
        <f>IFERROR(__xludf.DUMMYFUNCTION("IFERROR(VALUE(REGEXEXTRACT(O123, ""\d+"")),0)"),0.0)</f>
        <v>0</v>
      </c>
      <c r="V123" s="2">
        <f t="shared" si="1"/>
        <v>1</v>
      </c>
      <c r="W123" s="2">
        <f>IFERROR(__xludf.DUMMYFUNCTION("VALUE(IF(V123 &lt;= INDIRECT(""AA""&amp;MOD(ROW(), 3) + 1), REGEXEXTRACT(INDIRECT(""B""&amp;FLOOR((ROW()-1)/3)+1), ""\d+""), 0))"),41.0)</f>
        <v>41</v>
      </c>
      <c r="X123" s="2">
        <f t="shared" si="2"/>
        <v>0</v>
      </c>
    </row>
    <row r="124">
      <c r="J124" s="2" t="str">
        <f>IFERROR(__xludf.DUMMYFUNCTION("REGEXEXTRACT(INDIRECT(ADDRESS(FLOOR((ROW()-1)/3+1),(COLUMN()-7))),""\d+\s""&amp;INDIRECT(""I""&amp;MOD(ROW(), 3)+1))"),"#N/A")</f>
        <v>#N/A</v>
      </c>
      <c r="K124" s="2" t="str">
        <f>IFERROR(__xludf.DUMMYFUNCTION("REGEXEXTRACT(INDIRECT(ADDRESS(FLOOR((ROW()-1)/3+1),(COLUMN()-7))),""\d+\s""&amp;INDIRECT(""I""&amp;MOD(ROW(), 3)+1))"),"#N/A")</f>
        <v>#N/A</v>
      </c>
      <c r="L124" s="2" t="str">
        <f>IFERROR(__xludf.DUMMYFUNCTION("REGEXEXTRACT(INDIRECT(ADDRESS(FLOOR((ROW()-1)/3+1),(COLUMN()-7))),""\d+\s""&amp;INDIRECT(""I""&amp;MOD(ROW(), 3)+1))"),"3 red")</f>
        <v>3 red</v>
      </c>
      <c r="M124" s="2" t="str">
        <f>IFERROR(__xludf.DUMMYFUNCTION("REGEXEXTRACT(INDIRECT(ADDRESS(FLOOR((ROW()-1)/3+1),(COLUMN()-7))),""\d+\s""&amp;INDIRECT(""I""&amp;MOD(ROW(), 3)+1))"),"#N/A")</f>
        <v>#N/A</v>
      </c>
      <c r="N124" s="2" t="str">
        <f>IFERROR(__xludf.DUMMYFUNCTION("REGEXEXTRACT(INDIRECT(ADDRESS(FLOOR((ROW()-1)/3+1),(COLUMN()-7))),""\d+\s""&amp;INDIRECT(""I""&amp;MOD(ROW(), 3)+1))"),"5 red")</f>
        <v>5 red</v>
      </c>
      <c r="O124" s="2" t="str">
        <f>IFERROR(__xludf.DUMMYFUNCTION("REGEXEXTRACT(INDIRECT(ADDRESS(FLOOR((ROW()-1)/3+1),(COLUMN()-7))),""\d+\s""&amp;INDIRECT(""I""&amp;MOD(ROW(), 3)+1))"),"#N/A")</f>
        <v>#N/A</v>
      </c>
      <c r="P124" s="2">
        <f>IFERROR(__xludf.DUMMYFUNCTION("IFERROR(VALUE(REGEXEXTRACT(J124, ""\d+"")),0)"),0.0)</f>
        <v>0</v>
      </c>
      <c r="Q124" s="2">
        <f>IFERROR(__xludf.DUMMYFUNCTION("IFERROR(VALUE(REGEXEXTRACT(K124, ""\d+"")),0)"),0.0)</f>
        <v>0</v>
      </c>
      <c r="R124" s="2">
        <f>IFERROR(__xludf.DUMMYFUNCTION("IFERROR(VALUE(REGEXEXTRACT(L124, ""\d+"")),0)"),3.0)</f>
        <v>3</v>
      </c>
      <c r="S124" s="2">
        <f>IFERROR(__xludf.DUMMYFUNCTION("IFERROR(VALUE(REGEXEXTRACT(M124, ""\d+"")),0)"),0.0)</f>
        <v>0</v>
      </c>
      <c r="T124" s="2">
        <f>IFERROR(__xludf.DUMMYFUNCTION("IFERROR(VALUE(REGEXEXTRACT(N124, ""\d+"")),0)"),5.0)</f>
        <v>5</v>
      </c>
      <c r="U124" s="2">
        <f>IFERROR(__xludf.DUMMYFUNCTION("IFERROR(VALUE(REGEXEXTRACT(O124, ""\d+"")),0)"),0.0)</f>
        <v>0</v>
      </c>
      <c r="V124" s="2">
        <f t="shared" si="1"/>
        <v>5</v>
      </c>
      <c r="W124" s="2">
        <f>IFERROR(__xludf.DUMMYFUNCTION("VALUE(IF(V124 &lt;= INDIRECT(""AA""&amp;MOD(ROW(), 3) + 1), REGEXEXTRACT(INDIRECT(""B""&amp;FLOOR((ROW()-1)/3)+1), ""\d+""), 0))"),42.0)</f>
        <v>42</v>
      </c>
      <c r="X124" s="2">
        <f t="shared" si="2"/>
        <v>0</v>
      </c>
    </row>
    <row r="125">
      <c r="J125" s="2" t="str">
        <f>IFERROR(__xludf.DUMMYFUNCTION("REGEXEXTRACT(INDIRECT(ADDRESS(FLOOR((ROW()-1)/3+1),(COLUMN()-7))),""\d+\s""&amp;INDIRECT(""I""&amp;MOD(ROW(), 3)+1))"),"4 green")</f>
        <v>4 green</v>
      </c>
      <c r="K125" s="2" t="str">
        <f>IFERROR(__xludf.DUMMYFUNCTION("REGEXEXTRACT(INDIRECT(ADDRESS(FLOOR((ROW()-1)/3+1),(COLUMN()-7))),""\d+\s""&amp;INDIRECT(""I""&amp;MOD(ROW(), 3)+1))"),"10 green")</f>
        <v>10 green</v>
      </c>
      <c r="L125" s="2" t="str">
        <f>IFERROR(__xludf.DUMMYFUNCTION("REGEXEXTRACT(INDIRECT(ADDRESS(FLOOR((ROW()-1)/3+1),(COLUMN()-7))),""\d+\s""&amp;INDIRECT(""I""&amp;MOD(ROW(), 3)+1))"),"6 green")</f>
        <v>6 green</v>
      </c>
      <c r="M125" s="2" t="str">
        <f>IFERROR(__xludf.DUMMYFUNCTION("REGEXEXTRACT(INDIRECT(ADDRESS(FLOOR((ROW()-1)/3+1),(COLUMN()-7))),""\d+\s""&amp;INDIRECT(""I""&amp;MOD(ROW(), 3)+1))"),"17 green")</f>
        <v>17 green</v>
      </c>
      <c r="N125" s="2" t="str">
        <f>IFERROR(__xludf.DUMMYFUNCTION("REGEXEXTRACT(INDIRECT(ADDRESS(FLOOR((ROW()-1)/3+1),(COLUMN()-7))),""\d+\s""&amp;INDIRECT(""I""&amp;MOD(ROW(), 3)+1))"),"#N/A")</f>
        <v>#N/A</v>
      </c>
      <c r="O125" s="2" t="str">
        <f>IFERROR(__xludf.DUMMYFUNCTION("REGEXEXTRACT(INDIRECT(ADDRESS(FLOOR((ROW()-1)/3+1),(COLUMN()-7))),""\d+\s""&amp;INDIRECT(""I""&amp;MOD(ROW(), 3)+1))"),"#N/A")</f>
        <v>#N/A</v>
      </c>
      <c r="P125" s="2">
        <f>IFERROR(__xludf.DUMMYFUNCTION("IFERROR(VALUE(REGEXEXTRACT(J125, ""\d+"")),0)"),4.0)</f>
        <v>4</v>
      </c>
      <c r="Q125" s="2">
        <f>IFERROR(__xludf.DUMMYFUNCTION("IFERROR(VALUE(REGEXEXTRACT(K125, ""\d+"")),0)"),10.0)</f>
        <v>10</v>
      </c>
      <c r="R125" s="2">
        <f>IFERROR(__xludf.DUMMYFUNCTION("IFERROR(VALUE(REGEXEXTRACT(L125, ""\d+"")),0)"),6.0)</f>
        <v>6</v>
      </c>
      <c r="S125" s="2">
        <f>IFERROR(__xludf.DUMMYFUNCTION("IFERROR(VALUE(REGEXEXTRACT(M125, ""\d+"")),0)"),17.0)</f>
        <v>17</v>
      </c>
      <c r="T125" s="2">
        <f>IFERROR(__xludf.DUMMYFUNCTION("IFERROR(VALUE(REGEXEXTRACT(N125, ""\d+"")),0)"),0.0)</f>
        <v>0</v>
      </c>
      <c r="U125" s="2">
        <f>IFERROR(__xludf.DUMMYFUNCTION("IFERROR(VALUE(REGEXEXTRACT(O125, ""\d+"")),0)"),0.0)</f>
        <v>0</v>
      </c>
      <c r="V125" s="2">
        <f t="shared" si="1"/>
        <v>17</v>
      </c>
      <c r="W125" s="2">
        <f>IFERROR(__xludf.DUMMYFUNCTION("VALUE(IF(V125 &lt;= INDIRECT(""AA""&amp;MOD(ROW(), 3) + 1), REGEXEXTRACT(INDIRECT(""B""&amp;FLOOR((ROW()-1)/3)+1), ""\d+""), 0))"),0.0)</f>
        <v>0</v>
      </c>
      <c r="X125" s="2">
        <f t="shared" si="2"/>
        <v>0</v>
      </c>
    </row>
    <row r="126">
      <c r="J126" s="2" t="str">
        <f>IFERROR(__xludf.DUMMYFUNCTION("REGEXEXTRACT(INDIRECT(ADDRESS(FLOOR((ROW()-1)/3+1),(COLUMN()-7))),""\d+\s""&amp;INDIRECT(""I""&amp;MOD(ROW(), 3)+1))"),"2 blue")</f>
        <v>2 blue</v>
      </c>
      <c r="K126" s="2" t="str">
        <f>IFERROR(__xludf.DUMMYFUNCTION("REGEXEXTRACT(INDIRECT(ADDRESS(FLOOR((ROW()-1)/3+1),(COLUMN()-7))),""\d+\s""&amp;INDIRECT(""I""&amp;MOD(ROW(), 3)+1))"),"6 blue")</f>
        <v>6 blue</v>
      </c>
      <c r="L126" s="2" t="str">
        <f>IFERROR(__xludf.DUMMYFUNCTION("REGEXEXTRACT(INDIRECT(ADDRESS(FLOOR((ROW()-1)/3+1),(COLUMN()-7))),""\d+\s""&amp;INDIRECT(""I""&amp;MOD(ROW(), 3)+1))"),"13 blue")</f>
        <v>13 blue</v>
      </c>
      <c r="M126" s="2" t="str">
        <f>IFERROR(__xludf.DUMMYFUNCTION("REGEXEXTRACT(INDIRECT(ADDRESS(FLOOR((ROW()-1)/3+1),(COLUMN()-7))),""\d+\s""&amp;INDIRECT(""I""&amp;MOD(ROW(), 3)+1))"),"11 blue")</f>
        <v>11 blue</v>
      </c>
      <c r="N126" s="2" t="str">
        <f>IFERROR(__xludf.DUMMYFUNCTION("REGEXEXTRACT(INDIRECT(ADDRESS(FLOOR((ROW()-1)/3+1),(COLUMN()-7))),""\d+\s""&amp;INDIRECT(""I""&amp;MOD(ROW(), 3)+1))"),"8 blue")</f>
        <v>8 blue</v>
      </c>
      <c r="O126" s="2" t="str">
        <f>IFERROR(__xludf.DUMMYFUNCTION("REGEXEXTRACT(INDIRECT(ADDRESS(FLOOR((ROW()-1)/3+1),(COLUMN()-7))),""\d+\s""&amp;INDIRECT(""I""&amp;MOD(ROW(), 3)+1))"),"#N/A")</f>
        <v>#N/A</v>
      </c>
      <c r="P126" s="2">
        <f>IFERROR(__xludf.DUMMYFUNCTION("IFERROR(VALUE(REGEXEXTRACT(J126, ""\d+"")),0)"),2.0)</f>
        <v>2</v>
      </c>
      <c r="Q126" s="2">
        <f>IFERROR(__xludf.DUMMYFUNCTION("IFERROR(VALUE(REGEXEXTRACT(K126, ""\d+"")),0)"),6.0)</f>
        <v>6</v>
      </c>
      <c r="R126" s="2">
        <f>IFERROR(__xludf.DUMMYFUNCTION("IFERROR(VALUE(REGEXEXTRACT(L126, ""\d+"")),0)"),13.0)</f>
        <v>13</v>
      </c>
      <c r="S126" s="2">
        <f>IFERROR(__xludf.DUMMYFUNCTION("IFERROR(VALUE(REGEXEXTRACT(M126, ""\d+"")),0)"),11.0)</f>
        <v>11</v>
      </c>
      <c r="T126" s="2">
        <f>IFERROR(__xludf.DUMMYFUNCTION("IFERROR(VALUE(REGEXEXTRACT(N126, ""\d+"")),0)"),8.0)</f>
        <v>8</v>
      </c>
      <c r="U126" s="2">
        <f>IFERROR(__xludf.DUMMYFUNCTION("IFERROR(VALUE(REGEXEXTRACT(O126, ""\d+"")),0)"),0.0)</f>
        <v>0</v>
      </c>
      <c r="V126" s="2">
        <f t="shared" si="1"/>
        <v>13</v>
      </c>
      <c r="W126" s="2">
        <f>IFERROR(__xludf.DUMMYFUNCTION("VALUE(IF(V126 &lt;= INDIRECT(""AA""&amp;MOD(ROW(), 3) + 1), REGEXEXTRACT(INDIRECT(""B""&amp;FLOOR((ROW()-1)/3)+1), ""\d+""), 0))"),42.0)</f>
        <v>42</v>
      </c>
      <c r="X126" s="2">
        <f t="shared" si="2"/>
        <v>0</v>
      </c>
    </row>
    <row r="127">
      <c r="J127" s="2" t="str">
        <f>IFERROR(__xludf.DUMMYFUNCTION("REGEXEXTRACT(INDIRECT(ADDRESS(FLOOR((ROW()-1)/3+1),(COLUMN()-7))),""\d+\s""&amp;INDIRECT(""I""&amp;MOD(ROW(), 3)+1))"),"10 red")</f>
        <v>10 red</v>
      </c>
      <c r="K127" s="2" t="str">
        <f>IFERROR(__xludf.DUMMYFUNCTION("REGEXEXTRACT(INDIRECT(ADDRESS(FLOOR((ROW()-1)/3+1),(COLUMN()-7))),""\d+\s""&amp;INDIRECT(""I""&amp;MOD(ROW(), 3)+1))"),"3 red")</f>
        <v>3 red</v>
      </c>
      <c r="L127" s="2" t="str">
        <f>IFERROR(__xludf.DUMMYFUNCTION("REGEXEXTRACT(INDIRECT(ADDRESS(FLOOR((ROW()-1)/3+1),(COLUMN()-7))),""\d+\s""&amp;INDIRECT(""I""&amp;MOD(ROW(), 3)+1))"),"11 red")</f>
        <v>11 red</v>
      </c>
      <c r="M127" s="2" t="str">
        <f>IFERROR(__xludf.DUMMYFUNCTION("REGEXEXTRACT(INDIRECT(ADDRESS(FLOOR((ROW()-1)/3+1),(COLUMN()-7))),""\d+\s""&amp;INDIRECT(""I""&amp;MOD(ROW(), 3)+1))"),"#N/A")</f>
        <v>#N/A</v>
      </c>
      <c r="N127" s="2" t="str">
        <f>IFERROR(__xludf.DUMMYFUNCTION("REGEXEXTRACT(INDIRECT(ADDRESS(FLOOR((ROW()-1)/3+1),(COLUMN()-7))),""\d+\s""&amp;INDIRECT(""I""&amp;MOD(ROW(), 3)+1))"),"13 red")</f>
        <v>13 red</v>
      </c>
      <c r="O127" s="2" t="str">
        <f>IFERROR(__xludf.DUMMYFUNCTION("REGEXEXTRACT(INDIRECT(ADDRESS(FLOOR((ROW()-1)/3+1),(COLUMN()-7))),""\d+\s""&amp;INDIRECT(""I""&amp;MOD(ROW(), 3)+1))"),"#N/A")</f>
        <v>#N/A</v>
      </c>
      <c r="P127" s="2">
        <f>IFERROR(__xludf.DUMMYFUNCTION("IFERROR(VALUE(REGEXEXTRACT(J127, ""\d+"")),0)"),10.0)</f>
        <v>10</v>
      </c>
      <c r="Q127" s="2">
        <f>IFERROR(__xludf.DUMMYFUNCTION("IFERROR(VALUE(REGEXEXTRACT(K127, ""\d+"")),0)"),3.0)</f>
        <v>3</v>
      </c>
      <c r="R127" s="2">
        <f>IFERROR(__xludf.DUMMYFUNCTION("IFERROR(VALUE(REGEXEXTRACT(L127, ""\d+"")),0)"),11.0)</f>
        <v>11</v>
      </c>
      <c r="S127" s="2">
        <f>IFERROR(__xludf.DUMMYFUNCTION("IFERROR(VALUE(REGEXEXTRACT(M127, ""\d+"")),0)"),0.0)</f>
        <v>0</v>
      </c>
      <c r="T127" s="2">
        <f>IFERROR(__xludf.DUMMYFUNCTION("IFERROR(VALUE(REGEXEXTRACT(N127, ""\d+"")),0)"),13.0)</f>
        <v>13</v>
      </c>
      <c r="U127" s="2">
        <f>IFERROR(__xludf.DUMMYFUNCTION("IFERROR(VALUE(REGEXEXTRACT(O127, ""\d+"")),0)"),0.0)</f>
        <v>0</v>
      </c>
      <c r="V127" s="2">
        <f t="shared" si="1"/>
        <v>13</v>
      </c>
      <c r="W127" s="2">
        <f>IFERROR(__xludf.DUMMYFUNCTION("VALUE(IF(V127 &lt;= INDIRECT(""AA""&amp;MOD(ROW(), 3) + 1), REGEXEXTRACT(INDIRECT(""B""&amp;FLOOR((ROW()-1)/3)+1), ""\d+""), 0))"),0.0)</f>
        <v>0</v>
      </c>
      <c r="X127" s="2">
        <f t="shared" si="2"/>
        <v>0</v>
      </c>
    </row>
    <row r="128">
      <c r="J128" s="2" t="str">
        <f>IFERROR(__xludf.DUMMYFUNCTION("REGEXEXTRACT(INDIRECT(ADDRESS(FLOOR((ROW()-1)/3+1),(COLUMN()-7))),""\d+\s""&amp;INDIRECT(""I""&amp;MOD(ROW(), 3)+1))"),"10 green")</f>
        <v>10 green</v>
      </c>
      <c r="K128" s="2" t="str">
        <f>IFERROR(__xludf.DUMMYFUNCTION("REGEXEXTRACT(INDIRECT(ADDRESS(FLOOR((ROW()-1)/3+1),(COLUMN()-7))),""\d+\s""&amp;INDIRECT(""I""&amp;MOD(ROW(), 3)+1))"),"5 green")</f>
        <v>5 green</v>
      </c>
      <c r="L128" s="2" t="str">
        <f>IFERROR(__xludf.DUMMYFUNCTION("REGEXEXTRACT(INDIRECT(ADDRESS(FLOOR((ROW()-1)/3+1),(COLUMN()-7))),""\d+\s""&amp;INDIRECT(""I""&amp;MOD(ROW(), 3)+1))"),"10 green")</f>
        <v>10 green</v>
      </c>
      <c r="M128" s="2" t="str">
        <f>IFERROR(__xludf.DUMMYFUNCTION("REGEXEXTRACT(INDIRECT(ADDRESS(FLOOR((ROW()-1)/3+1),(COLUMN()-7))),""\d+\s""&amp;INDIRECT(""I""&amp;MOD(ROW(), 3)+1))"),"5 green")</f>
        <v>5 green</v>
      </c>
      <c r="N128" s="2" t="str">
        <f>IFERROR(__xludf.DUMMYFUNCTION("REGEXEXTRACT(INDIRECT(ADDRESS(FLOOR((ROW()-1)/3+1),(COLUMN()-7))),""\d+\s""&amp;INDIRECT(""I""&amp;MOD(ROW(), 3)+1))"),"7 green")</f>
        <v>7 green</v>
      </c>
      <c r="O128" s="2" t="str">
        <f>IFERROR(__xludf.DUMMYFUNCTION("REGEXEXTRACT(INDIRECT(ADDRESS(FLOOR((ROW()-1)/3+1),(COLUMN()-7))),""\d+\s""&amp;INDIRECT(""I""&amp;MOD(ROW(), 3)+1))"),"#N/A")</f>
        <v>#N/A</v>
      </c>
      <c r="P128" s="2">
        <f>IFERROR(__xludf.DUMMYFUNCTION("IFERROR(VALUE(REGEXEXTRACT(J128, ""\d+"")),0)"),10.0)</f>
        <v>10</v>
      </c>
      <c r="Q128" s="2">
        <f>IFERROR(__xludf.DUMMYFUNCTION("IFERROR(VALUE(REGEXEXTRACT(K128, ""\d+"")),0)"),5.0)</f>
        <v>5</v>
      </c>
      <c r="R128" s="2">
        <f>IFERROR(__xludf.DUMMYFUNCTION("IFERROR(VALUE(REGEXEXTRACT(L128, ""\d+"")),0)"),10.0)</f>
        <v>10</v>
      </c>
      <c r="S128" s="2">
        <f>IFERROR(__xludf.DUMMYFUNCTION("IFERROR(VALUE(REGEXEXTRACT(M128, ""\d+"")),0)"),5.0)</f>
        <v>5</v>
      </c>
      <c r="T128" s="2">
        <f>IFERROR(__xludf.DUMMYFUNCTION("IFERROR(VALUE(REGEXEXTRACT(N128, ""\d+"")),0)"),7.0)</f>
        <v>7</v>
      </c>
      <c r="U128" s="2">
        <f>IFERROR(__xludf.DUMMYFUNCTION("IFERROR(VALUE(REGEXEXTRACT(O128, ""\d+"")),0)"),0.0)</f>
        <v>0</v>
      </c>
      <c r="V128" s="2">
        <f t="shared" si="1"/>
        <v>10</v>
      </c>
      <c r="W128" s="2">
        <f>IFERROR(__xludf.DUMMYFUNCTION("VALUE(IF(V128 &lt;= INDIRECT(""AA""&amp;MOD(ROW(), 3) + 1), REGEXEXTRACT(INDIRECT(""B""&amp;FLOOR((ROW()-1)/3)+1), ""\d+""), 0))"),43.0)</f>
        <v>43</v>
      </c>
      <c r="X128" s="2">
        <f t="shared" si="2"/>
        <v>0</v>
      </c>
    </row>
    <row r="129">
      <c r="J129" s="2" t="str">
        <f>IFERROR(__xludf.DUMMYFUNCTION("REGEXEXTRACT(INDIRECT(ADDRESS(FLOOR((ROW()-1)/3+1),(COLUMN()-7))),""\d+\s""&amp;INDIRECT(""I""&amp;MOD(ROW(), 3)+1))"),"2 blue")</f>
        <v>2 blue</v>
      </c>
      <c r="K129" s="2" t="str">
        <f>IFERROR(__xludf.DUMMYFUNCTION("REGEXEXTRACT(INDIRECT(ADDRESS(FLOOR((ROW()-1)/3+1),(COLUMN()-7))),""\d+\s""&amp;INDIRECT(""I""&amp;MOD(ROW(), 3)+1))"),"3 blue")</f>
        <v>3 blue</v>
      </c>
      <c r="L129" s="2" t="str">
        <f>IFERROR(__xludf.DUMMYFUNCTION("REGEXEXTRACT(INDIRECT(ADDRESS(FLOOR((ROW()-1)/3+1),(COLUMN()-7))),""\d+\s""&amp;INDIRECT(""I""&amp;MOD(ROW(), 3)+1))"),"4 blue")</f>
        <v>4 blue</v>
      </c>
      <c r="M129" s="2" t="str">
        <f>IFERROR(__xludf.DUMMYFUNCTION("REGEXEXTRACT(INDIRECT(ADDRESS(FLOOR((ROW()-1)/3+1),(COLUMN()-7))),""\d+\s""&amp;INDIRECT(""I""&amp;MOD(ROW(), 3)+1))"),"#N/A")</f>
        <v>#N/A</v>
      </c>
      <c r="N129" s="2" t="str">
        <f>IFERROR(__xludf.DUMMYFUNCTION("REGEXEXTRACT(INDIRECT(ADDRESS(FLOOR((ROW()-1)/3+1),(COLUMN()-7))),""\d+\s""&amp;INDIRECT(""I""&amp;MOD(ROW(), 3)+1))"),"2 blue")</f>
        <v>2 blue</v>
      </c>
      <c r="O129" s="2" t="str">
        <f>IFERROR(__xludf.DUMMYFUNCTION("REGEXEXTRACT(INDIRECT(ADDRESS(FLOOR((ROW()-1)/3+1),(COLUMN()-7))),""\d+\s""&amp;INDIRECT(""I""&amp;MOD(ROW(), 3)+1))"),"#N/A")</f>
        <v>#N/A</v>
      </c>
      <c r="P129" s="2">
        <f>IFERROR(__xludf.DUMMYFUNCTION("IFERROR(VALUE(REGEXEXTRACT(J129, ""\d+"")),0)"),2.0)</f>
        <v>2</v>
      </c>
      <c r="Q129" s="2">
        <f>IFERROR(__xludf.DUMMYFUNCTION("IFERROR(VALUE(REGEXEXTRACT(K129, ""\d+"")),0)"),3.0)</f>
        <v>3</v>
      </c>
      <c r="R129" s="2">
        <f>IFERROR(__xludf.DUMMYFUNCTION("IFERROR(VALUE(REGEXEXTRACT(L129, ""\d+"")),0)"),4.0)</f>
        <v>4</v>
      </c>
      <c r="S129" s="2">
        <f>IFERROR(__xludf.DUMMYFUNCTION("IFERROR(VALUE(REGEXEXTRACT(M129, ""\d+"")),0)"),0.0)</f>
        <v>0</v>
      </c>
      <c r="T129" s="2">
        <f>IFERROR(__xludf.DUMMYFUNCTION("IFERROR(VALUE(REGEXEXTRACT(N129, ""\d+"")),0)"),2.0)</f>
        <v>2</v>
      </c>
      <c r="U129" s="2">
        <f>IFERROR(__xludf.DUMMYFUNCTION("IFERROR(VALUE(REGEXEXTRACT(O129, ""\d+"")),0)"),0.0)</f>
        <v>0</v>
      </c>
      <c r="V129" s="2">
        <f t="shared" si="1"/>
        <v>4</v>
      </c>
      <c r="W129" s="2">
        <f>IFERROR(__xludf.DUMMYFUNCTION("VALUE(IF(V129 &lt;= INDIRECT(""AA""&amp;MOD(ROW(), 3) + 1), REGEXEXTRACT(INDIRECT(""B""&amp;FLOOR((ROW()-1)/3)+1), ""\d+""), 0))"),43.0)</f>
        <v>43</v>
      </c>
      <c r="X129" s="2">
        <f t="shared" si="2"/>
        <v>0</v>
      </c>
    </row>
    <row r="130">
      <c r="J130" s="2" t="str">
        <f>IFERROR(__xludf.DUMMYFUNCTION("REGEXEXTRACT(INDIRECT(ADDRESS(FLOOR((ROW()-1)/3+1),(COLUMN()-7))),""\d+\s""&amp;INDIRECT(""I""&amp;MOD(ROW(), 3)+1))"),"4 red")</f>
        <v>4 red</v>
      </c>
      <c r="K130" s="2" t="str">
        <f>IFERROR(__xludf.DUMMYFUNCTION("REGEXEXTRACT(INDIRECT(ADDRESS(FLOOR((ROW()-1)/3+1),(COLUMN()-7))),""\d+\s""&amp;INDIRECT(""I""&amp;MOD(ROW(), 3)+1))"),"8 red")</f>
        <v>8 red</v>
      </c>
      <c r="L130" s="2" t="str">
        <f>IFERROR(__xludf.DUMMYFUNCTION("REGEXEXTRACT(INDIRECT(ADDRESS(FLOOR((ROW()-1)/3+1),(COLUMN()-7))),""\d+\s""&amp;INDIRECT(""I""&amp;MOD(ROW(), 3)+1))"),"11 red")</f>
        <v>11 red</v>
      </c>
      <c r="M130" s="2" t="str">
        <f>IFERROR(__xludf.DUMMYFUNCTION("REGEXEXTRACT(INDIRECT(ADDRESS(FLOOR((ROW()-1)/3+1),(COLUMN()-7))),""\d+\s""&amp;INDIRECT(""I""&amp;MOD(ROW(), 3)+1))"),"12 red")</f>
        <v>12 red</v>
      </c>
      <c r="N130" s="2" t="str">
        <f>IFERROR(__xludf.DUMMYFUNCTION("REGEXEXTRACT(INDIRECT(ADDRESS(FLOOR((ROW()-1)/3+1),(COLUMN()-7))),""\d+\s""&amp;INDIRECT(""I""&amp;MOD(ROW(), 3)+1))"),"12 red")</f>
        <v>12 red</v>
      </c>
      <c r="O130" s="2" t="str">
        <f>IFERROR(__xludf.DUMMYFUNCTION("REGEXEXTRACT(INDIRECT(ADDRESS(FLOOR((ROW()-1)/3+1),(COLUMN()-7))),""\d+\s""&amp;INDIRECT(""I""&amp;MOD(ROW(), 3)+1))"),"14 red")</f>
        <v>14 red</v>
      </c>
      <c r="P130" s="2">
        <f>IFERROR(__xludf.DUMMYFUNCTION("IFERROR(VALUE(REGEXEXTRACT(J130, ""\d+"")),0)"),4.0)</f>
        <v>4</v>
      </c>
      <c r="Q130" s="2">
        <f>IFERROR(__xludf.DUMMYFUNCTION("IFERROR(VALUE(REGEXEXTRACT(K130, ""\d+"")),0)"),8.0)</f>
        <v>8</v>
      </c>
      <c r="R130" s="2">
        <f>IFERROR(__xludf.DUMMYFUNCTION("IFERROR(VALUE(REGEXEXTRACT(L130, ""\d+"")),0)"),11.0)</f>
        <v>11</v>
      </c>
      <c r="S130" s="2">
        <f>IFERROR(__xludf.DUMMYFUNCTION("IFERROR(VALUE(REGEXEXTRACT(M130, ""\d+"")),0)"),12.0)</f>
        <v>12</v>
      </c>
      <c r="T130" s="2">
        <f>IFERROR(__xludf.DUMMYFUNCTION("IFERROR(VALUE(REGEXEXTRACT(N130, ""\d+"")),0)"),12.0)</f>
        <v>12</v>
      </c>
      <c r="U130" s="2">
        <f>IFERROR(__xludf.DUMMYFUNCTION("IFERROR(VALUE(REGEXEXTRACT(O130, ""\d+"")),0)"),14.0)</f>
        <v>14</v>
      </c>
      <c r="V130" s="2">
        <f t="shared" si="1"/>
        <v>14</v>
      </c>
      <c r="W130" s="2">
        <f>IFERROR(__xludf.DUMMYFUNCTION("VALUE(IF(V130 &lt;= INDIRECT(""AA""&amp;MOD(ROW(), 3) + 1), REGEXEXTRACT(INDIRECT(""B""&amp;FLOOR((ROW()-1)/3)+1), ""\d+""), 0))"),0.0)</f>
        <v>0</v>
      </c>
      <c r="X130" s="2">
        <f t="shared" si="2"/>
        <v>0</v>
      </c>
    </row>
    <row r="131">
      <c r="J131" s="2" t="str">
        <f>IFERROR(__xludf.DUMMYFUNCTION("REGEXEXTRACT(INDIRECT(ADDRESS(FLOOR((ROW()-1)/3+1),(COLUMN()-7))),""\d+\s""&amp;INDIRECT(""I""&amp;MOD(ROW(), 3)+1))"),"5 green")</f>
        <v>5 green</v>
      </c>
      <c r="K131" s="2" t="str">
        <f>IFERROR(__xludf.DUMMYFUNCTION("REGEXEXTRACT(INDIRECT(ADDRESS(FLOOR((ROW()-1)/3+1),(COLUMN()-7))),""\d+\s""&amp;INDIRECT(""I""&amp;MOD(ROW(), 3)+1))"),"3 green")</f>
        <v>3 green</v>
      </c>
      <c r="L131" s="2" t="str">
        <f>IFERROR(__xludf.DUMMYFUNCTION("REGEXEXTRACT(INDIRECT(ADDRESS(FLOOR((ROW()-1)/3+1),(COLUMN()-7))),""\d+\s""&amp;INDIRECT(""I""&amp;MOD(ROW(), 3)+1))"),"1 green")</f>
        <v>1 green</v>
      </c>
      <c r="M131" s="2" t="str">
        <f>IFERROR(__xludf.DUMMYFUNCTION("REGEXEXTRACT(INDIRECT(ADDRESS(FLOOR((ROW()-1)/3+1),(COLUMN()-7))),""\d+\s""&amp;INDIRECT(""I""&amp;MOD(ROW(), 3)+1))"),"2 green")</f>
        <v>2 green</v>
      </c>
      <c r="N131" s="2" t="str">
        <f>IFERROR(__xludf.DUMMYFUNCTION("REGEXEXTRACT(INDIRECT(ADDRESS(FLOOR((ROW()-1)/3+1),(COLUMN()-7))),""\d+\s""&amp;INDIRECT(""I""&amp;MOD(ROW(), 3)+1))"),"#N/A")</f>
        <v>#N/A</v>
      </c>
      <c r="O131" s="2" t="str">
        <f>IFERROR(__xludf.DUMMYFUNCTION("REGEXEXTRACT(INDIRECT(ADDRESS(FLOOR((ROW()-1)/3+1),(COLUMN()-7))),""\d+\s""&amp;INDIRECT(""I""&amp;MOD(ROW(), 3)+1))"),"3 green")</f>
        <v>3 green</v>
      </c>
      <c r="P131" s="2">
        <f>IFERROR(__xludf.DUMMYFUNCTION("IFERROR(VALUE(REGEXEXTRACT(J131, ""\d+"")),0)"),5.0)</f>
        <v>5</v>
      </c>
      <c r="Q131" s="2">
        <f>IFERROR(__xludf.DUMMYFUNCTION("IFERROR(VALUE(REGEXEXTRACT(K131, ""\d+"")),0)"),3.0)</f>
        <v>3</v>
      </c>
      <c r="R131" s="2">
        <f>IFERROR(__xludf.DUMMYFUNCTION("IFERROR(VALUE(REGEXEXTRACT(L131, ""\d+"")),0)"),1.0)</f>
        <v>1</v>
      </c>
      <c r="S131" s="2">
        <f>IFERROR(__xludf.DUMMYFUNCTION("IFERROR(VALUE(REGEXEXTRACT(M131, ""\d+"")),0)"),2.0)</f>
        <v>2</v>
      </c>
      <c r="T131" s="2">
        <f>IFERROR(__xludf.DUMMYFUNCTION("IFERROR(VALUE(REGEXEXTRACT(N131, ""\d+"")),0)"),0.0)</f>
        <v>0</v>
      </c>
      <c r="U131" s="2">
        <f>IFERROR(__xludf.DUMMYFUNCTION("IFERROR(VALUE(REGEXEXTRACT(O131, ""\d+"")),0)"),3.0)</f>
        <v>3</v>
      </c>
      <c r="V131" s="2">
        <f t="shared" si="1"/>
        <v>5</v>
      </c>
      <c r="W131" s="2">
        <f>IFERROR(__xludf.DUMMYFUNCTION("VALUE(IF(V131 &lt;= INDIRECT(""AA""&amp;MOD(ROW(), 3) + 1), REGEXEXTRACT(INDIRECT(""B""&amp;FLOOR((ROW()-1)/3)+1), ""\d+""), 0))"),44.0)</f>
        <v>44</v>
      </c>
      <c r="X131" s="2">
        <f t="shared" si="2"/>
        <v>0</v>
      </c>
    </row>
    <row r="132">
      <c r="J132" s="2" t="str">
        <f>IFERROR(__xludf.DUMMYFUNCTION("REGEXEXTRACT(INDIRECT(ADDRESS(FLOOR((ROW()-1)/3+1),(COLUMN()-7))),""\d+\s""&amp;INDIRECT(""I""&amp;MOD(ROW(), 3)+1))"),"1 blue")</f>
        <v>1 blue</v>
      </c>
      <c r="K132" s="2" t="str">
        <f>IFERROR(__xludf.DUMMYFUNCTION("REGEXEXTRACT(INDIRECT(ADDRESS(FLOOR((ROW()-1)/3+1),(COLUMN()-7))),""\d+\s""&amp;INDIRECT(""I""&amp;MOD(ROW(), 3)+1))"),"1 blue")</f>
        <v>1 blue</v>
      </c>
      <c r="L132" s="2" t="str">
        <f>IFERROR(__xludf.DUMMYFUNCTION("REGEXEXTRACT(INDIRECT(ADDRESS(FLOOR((ROW()-1)/3+1),(COLUMN()-7))),""\d+\s""&amp;INDIRECT(""I""&amp;MOD(ROW(), 3)+1))"),"1 blue")</f>
        <v>1 blue</v>
      </c>
      <c r="M132" s="2" t="str">
        <f>IFERROR(__xludf.DUMMYFUNCTION("REGEXEXTRACT(INDIRECT(ADDRESS(FLOOR((ROW()-1)/3+1),(COLUMN()-7))),""\d+\s""&amp;INDIRECT(""I""&amp;MOD(ROW(), 3)+1))"),"1 blue")</f>
        <v>1 blue</v>
      </c>
      <c r="N132" s="2" t="str">
        <f>IFERROR(__xludf.DUMMYFUNCTION("REGEXEXTRACT(INDIRECT(ADDRESS(FLOOR((ROW()-1)/3+1),(COLUMN()-7))),""\d+\s""&amp;INDIRECT(""I""&amp;MOD(ROW(), 3)+1))"),"1 blue")</f>
        <v>1 blue</v>
      </c>
      <c r="O132" s="2" t="str">
        <f>IFERROR(__xludf.DUMMYFUNCTION("REGEXEXTRACT(INDIRECT(ADDRESS(FLOOR((ROW()-1)/3+1),(COLUMN()-7))),""\d+\s""&amp;INDIRECT(""I""&amp;MOD(ROW(), 3)+1))"),"#N/A")</f>
        <v>#N/A</v>
      </c>
      <c r="P132" s="2">
        <f>IFERROR(__xludf.DUMMYFUNCTION("IFERROR(VALUE(REGEXEXTRACT(J132, ""\d+"")),0)"),1.0)</f>
        <v>1</v>
      </c>
      <c r="Q132" s="2">
        <f>IFERROR(__xludf.DUMMYFUNCTION("IFERROR(VALUE(REGEXEXTRACT(K132, ""\d+"")),0)"),1.0)</f>
        <v>1</v>
      </c>
      <c r="R132" s="2">
        <f>IFERROR(__xludf.DUMMYFUNCTION("IFERROR(VALUE(REGEXEXTRACT(L132, ""\d+"")),0)"),1.0)</f>
        <v>1</v>
      </c>
      <c r="S132" s="2">
        <f>IFERROR(__xludf.DUMMYFUNCTION("IFERROR(VALUE(REGEXEXTRACT(M132, ""\d+"")),0)"),1.0)</f>
        <v>1</v>
      </c>
      <c r="T132" s="2">
        <f>IFERROR(__xludf.DUMMYFUNCTION("IFERROR(VALUE(REGEXEXTRACT(N132, ""\d+"")),0)"),1.0)</f>
        <v>1</v>
      </c>
      <c r="U132" s="2">
        <f>IFERROR(__xludf.DUMMYFUNCTION("IFERROR(VALUE(REGEXEXTRACT(O132, ""\d+"")),0)"),0.0)</f>
        <v>0</v>
      </c>
      <c r="V132" s="2">
        <f t="shared" si="1"/>
        <v>1</v>
      </c>
      <c r="W132" s="2">
        <f>IFERROR(__xludf.DUMMYFUNCTION("VALUE(IF(V132 &lt;= INDIRECT(""AA""&amp;MOD(ROW(), 3) + 1), REGEXEXTRACT(INDIRECT(""B""&amp;FLOOR((ROW()-1)/3)+1), ""\d+""), 0))"),44.0)</f>
        <v>44</v>
      </c>
      <c r="X132" s="2">
        <f t="shared" si="2"/>
        <v>0</v>
      </c>
    </row>
    <row r="133">
      <c r="J133" s="2" t="str">
        <f>IFERROR(__xludf.DUMMYFUNCTION("REGEXEXTRACT(INDIRECT(ADDRESS(FLOOR((ROW()-1)/3+1),(COLUMN()-7))),""\d+\s""&amp;INDIRECT(""I""&amp;MOD(ROW(), 3)+1))"),"5 red")</f>
        <v>5 red</v>
      </c>
      <c r="K133" s="2" t="str">
        <f>IFERROR(__xludf.DUMMYFUNCTION("REGEXEXTRACT(INDIRECT(ADDRESS(FLOOR((ROW()-1)/3+1),(COLUMN()-7))),""\d+\s""&amp;INDIRECT(""I""&amp;MOD(ROW(), 3)+1))"),"10 red")</f>
        <v>10 red</v>
      </c>
      <c r="L133" s="2" t="str">
        <f>IFERROR(__xludf.DUMMYFUNCTION("REGEXEXTRACT(INDIRECT(ADDRESS(FLOOR((ROW()-1)/3+1),(COLUMN()-7))),""\d+\s""&amp;INDIRECT(""I""&amp;MOD(ROW(), 3)+1))"),"13 red")</f>
        <v>13 red</v>
      </c>
      <c r="M133" s="2" t="str">
        <f>IFERROR(__xludf.DUMMYFUNCTION("REGEXEXTRACT(INDIRECT(ADDRESS(FLOOR((ROW()-1)/3+1),(COLUMN()-7))),""\d+\s""&amp;INDIRECT(""I""&amp;MOD(ROW(), 3)+1))"),"1 red")</f>
        <v>1 red</v>
      </c>
      <c r="N133" s="2" t="str">
        <f>IFERROR(__xludf.DUMMYFUNCTION("REGEXEXTRACT(INDIRECT(ADDRESS(FLOOR((ROW()-1)/3+1),(COLUMN()-7))),""\d+\s""&amp;INDIRECT(""I""&amp;MOD(ROW(), 3)+1))"),"#N/A")</f>
        <v>#N/A</v>
      </c>
      <c r="O133" s="2" t="str">
        <f>IFERROR(__xludf.DUMMYFUNCTION("REGEXEXTRACT(INDIRECT(ADDRESS(FLOOR((ROW()-1)/3+1),(COLUMN()-7))),""\d+\s""&amp;INDIRECT(""I""&amp;MOD(ROW(), 3)+1))"),"#N/A")</f>
        <v>#N/A</v>
      </c>
      <c r="P133" s="2">
        <f>IFERROR(__xludf.DUMMYFUNCTION("IFERROR(VALUE(REGEXEXTRACT(J133, ""\d+"")),0)"),5.0)</f>
        <v>5</v>
      </c>
      <c r="Q133" s="2">
        <f>IFERROR(__xludf.DUMMYFUNCTION("IFERROR(VALUE(REGEXEXTRACT(K133, ""\d+"")),0)"),10.0)</f>
        <v>10</v>
      </c>
      <c r="R133" s="2">
        <f>IFERROR(__xludf.DUMMYFUNCTION("IFERROR(VALUE(REGEXEXTRACT(L133, ""\d+"")),0)"),13.0)</f>
        <v>13</v>
      </c>
      <c r="S133" s="2">
        <f>IFERROR(__xludf.DUMMYFUNCTION("IFERROR(VALUE(REGEXEXTRACT(M133, ""\d+"")),0)"),1.0)</f>
        <v>1</v>
      </c>
      <c r="T133" s="2">
        <f>IFERROR(__xludf.DUMMYFUNCTION("IFERROR(VALUE(REGEXEXTRACT(N133, ""\d+"")),0)"),0.0)</f>
        <v>0</v>
      </c>
      <c r="U133" s="2">
        <f>IFERROR(__xludf.DUMMYFUNCTION("IFERROR(VALUE(REGEXEXTRACT(O133, ""\d+"")),0)"),0.0)</f>
        <v>0</v>
      </c>
      <c r="V133" s="2">
        <f t="shared" si="1"/>
        <v>13</v>
      </c>
      <c r="W133" s="2">
        <f>IFERROR(__xludf.DUMMYFUNCTION("VALUE(IF(V133 &lt;= INDIRECT(""AA""&amp;MOD(ROW(), 3) + 1), REGEXEXTRACT(INDIRECT(""B""&amp;FLOOR((ROW()-1)/3)+1), ""\d+""), 0))"),0.0)</f>
        <v>0</v>
      </c>
      <c r="X133" s="2">
        <f t="shared" si="2"/>
        <v>0</v>
      </c>
    </row>
    <row r="134">
      <c r="J134" s="2" t="str">
        <f>IFERROR(__xludf.DUMMYFUNCTION("REGEXEXTRACT(INDIRECT(ADDRESS(FLOOR((ROW()-1)/3+1),(COLUMN()-7))),""\d+\s""&amp;INDIRECT(""I""&amp;MOD(ROW(), 3)+1))"),"4 green")</f>
        <v>4 green</v>
      </c>
      <c r="K134" s="2" t="str">
        <f>IFERROR(__xludf.DUMMYFUNCTION("REGEXEXTRACT(INDIRECT(ADDRESS(FLOOR((ROW()-1)/3+1),(COLUMN()-7))),""\d+\s""&amp;INDIRECT(""I""&amp;MOD(ROW(), 3)+1))"),"8 green")</f>
        <v>8 green</v>
      </c>
      <c r="L134" s="2" t="str">
        <f>IFERROR(__xludf.DUMMYFUNCTION("REGEXEXTRACT(INDIRECT(ADDRESS(FLOOR((ROW()-1)/3+1),(COLUMN()-7))),""\d+\s""&amp;INDIRECT(""I""&amp;MOD(ROW(), 3)+1))"),"1 green")</f>
        <v>1 green</v>
      </c>
      <c r="M134" s="2" t="str">
        <f>IFERROR(__xludf.DUMMYFUNCTION("REGEXEXTRACT(INDIRECT(ADDRESS(FLOOR((ROW()-1)/3+1),(COLUMN()-7))),""\d+\s""&amp;INDIRECT(""I""&amp;MOD(ROW(), 3)+1))"),"7 green")</f>
        <v>7 green</v>
      </c>
      <c r="N134" s="2" t="str">
        <f>IFERROR(__xludf.DUMMYFUNCTION("REGEXEXTRACT(INDIRECT(ADDRESS(FLOOR((ROW()-1)/3+1),(COLUMN()-7))),""\d+\s""&amp;INDIRECT(""I""&amp;MOD(ROW(), 3)+1))"),"#N/A")</f>
        <v>#N/A</v>
      </c>
      <c r="O134" s="2" t="str">
        <f>IFERROR(__xludf.DUMMYFUNCTION("REGEXEXTRACT(INDIRECT(ADDRESS(FLOOR((ROW()-1)/3+1),(COLUMN()-7))),""\d+\s""&amp;INDIRECT(""I""&amp;MOD(ROW(), 3)+1))"),"#N/A")</f>
        <v>#N/A</v>
      </c>
      <c r="P134" s="2">
        <f>IFERROR(__xludf.DUMMYFUNCTION("IFERROR(VALUE(REGEXEXTRACT(J134, ""\d+"")),0)"),4.0)</f>
        <v>4</v>
      </c>
      <c r="Q134" s="2">
        <f>IFERROR(__xludf.DUMMYFUNCTION("IFERROR(VALUE(REGEXEXTRACT(K134, ""\d+"")),0)"),8.0)</f>
        <v>8</v>
      </c>
      <c r="R134" s="2">
        <f>IFERROR(__xludf.DUMMYFUNCTION("IFERROR(VALUE(REGEXEXTRACT(L134, ""\d+"")),0)"),1.0)</f>
        <v>1</v>
      </c>
      <c r="S134" s="2">
        <f>IFERROR(__xludf.DUMMYFUNCTION("IFERROR(VALUE(REGEXEXTRACT(M134, ""\d+"")),0)"),7.0)</f>
        <v>7</v>
      </c>
      <c r="T134" s="2">
        <f>IFERROR(__xludf.DUMMYFUNCTION("IFERROR(VALUE(REGEXEXTRACT(N134, ""\d+"")),0)"),0.0)</f>
        <v>0</v>
      </c>
      <c r="U134" s="2">
        <f>IFERROR(__xludf.DUMMYFUNCTION("IFERROR(VALUE(REGEXEXTRACT(O134, ""\d+"")),0)"),0.0)</f>
        <v>0</v>
      </c>
      <c r="V134" s="2">
        <f t="shared" si="1"/>
        <v>8</v>
      </c>
      <c r="W134" s="2">
        <f>IFERROR(__xludf.DUMMYFUNCTION("VALUE(IF(V134 &lt;= INDIRECT(""AA""&amp;MOD(ROW(), 3) + 1), REGEXEXTRACT(INDIRECT(""B""&amp;FLOOR((ROW()-1)/3)+1), ""\d+""), 0))"),45.0)</f>
        <v>45</v>
      </c>
      <c r="X134" s="2">
        <f t="shared" si="2"/>
        <v>0</v>
      </c>
    </row>
    <row r="135">
      <c r="J135" s="2" t="str">
        <f>IFERROR(__xludf.DUMMYFUNCTION("REGEXEXTRACT(INDIRECT(ADDRESS(FLOOR((ROW()-1)/3+1),(COLUMN()-7))),""\d+\s""&amp;INDIRECT(""I""&amp;MOD(ROW(), 3)+1))"),"7 blue")</f>
        <v>7 blue</v>
      </c>
      <c r="K135" s="2" t="str">
        <f>IFERROR(__xludf.DUMMYFUNCTION("REGEXEXTRACT(INDIRECT(ADDRESS(FLOOR((ROW()-1)/3+1),(COLUMN()-7))),""\d+\s""&amp;INDIRECT(""I""&amp;MOD(ROW(), 3)+1))"),"3 blue")</f>
        <v>3 blue</v>
      </c>
      <c r="L135" s="2" t="str">
        <f>IFERROR(__xludf.DUMMYFUNCTION("REGEXEXTRACT(INDIRECT(ADDRESS(FLOOR((ROW()-1)/3+1),(COLUMN()-7))),""\d+\s""&amp;INDIRECT(""I""&amp;MOD(ROW(), 3)+1))"),"12 blue")</f>
        <v>12 blue</v>
      </c>
      <c r="M135" s="2" t="str">
        <f>IFERROR(__xludf.DUMMYFUNCTION("REGEXEXTRACT(INDIRECT(ADDRESS(FLOOR((ROW()-1)/3+1),(COLUMN()-7))),""\d+\s""&amp;INDIRECT(""I""&amp;MOD(ROW(), 3)+1))"),"3 blue")</f>
        <v>3 blue</v>
      </c>
      <c r="N135" s="2" t="str">
        <f>IFERROR(__xludf.DUMMYFUNCTION("REGEXEXTRACT(INDIRECT(ADDRESS(FLOOR((ROW()-1)/3+1),(COLUMN()-7))),""\d+\s""&amp;INDIRECT(""I""&amp;MOD(ROW(), 3)+1))"),"#N/A")</f>
        <v>#N/A</v>
      </c>
      <c r="O135" s="2" t="str">
        <f>IFERROR(__xludf.DUMMYFUNCTION("REGEXEXTRACT(INDIRECT(ADDRESS(FLOOR((ROW()-1)/3+1),(COLUMN()-7))),""\d+\s""&amp;INDIRECT(""I""&amp;MOD(ROW(), 3)+1))"),"#N/A")</f>
        <v>#N/A</v>
      </c>
      <c r="P135" s="2">
        <f>IFERROR(__xludf.DUMMYFUNCTION("IFERROR(VALUE(REGEXEXTRACT(J135, ""\d+"")),0)"),7.0)</f>
        <v>7</v>
      </c>
      <c r="Q135" s="2">
        <f>IFERROR(__xludf.DUMMYFUNCTION("IFERROR(VALUE(REGEXEXTRACT(K135, ""\d+"")),0)"),3.0)</f>
        <v>3</v>
      </c>
      <c r="R135" s="2">
        <f>IFERROR(__xludf.DUMMYFUNCTION("IFERROR(VALUE(REGEXEXTRACT(L135, ""\d+"")),0)"),12.0)</f>
        <v>12</v>
      </c>
      <c r="S135" s="2">
        <f>IFERROR(__xludf.DUMMYFUNCTION("IFERROR(VALUE(REGEXEXTRACT(M135, ""\d+"")),0)"),3.0)</f>
        <v>3</v>
      </c>
      <c r="T135" s="2">
        <f>IFERROR(__xludf.DUMMYFUNCTION("IFERROR(VALUE(REGEXEXTRACT(N135, ""\d+"")),0)"),0.0)</f>
        <v>0</v>
      </c>
      <c r="U135" s="2">
        <f>IFERROR(__xludf.DUMMYFUNCTION("IFERROR(VALUE(REGEXEXTRACT(O135, ""\d+"")),0)"),0.0)</f>
        <v>0</v>
      </c>
      <c r="V135" s="2">
        <f t="shared" si="1"/>
        <v>12</v>
      </c>
      <c r="W135" s="2">
        <f>IFERROR(__xludf.DUMMYFUNCTION("VALUE(IF(V135 &lt;= INDIRECT(""AA""&amp;MOD(ROW(), 3) + 1), REGEXEXTRACT(INDIRECT(""B""&amp;FLOOR((ROW()-1)/3)+1), ""\d+""), 0))"),45.0)</f>
        <v>45</v>
      </c>
      <c r="X135" s="2">
        <f t="shared" si="2"/>
        <v>0</v>
      </c>
    </row>
    <row r="136">
      <c r="J136" s="2" t="str">
        <f>IFERROR(__xludf.DUMMYFUNCTION("REGEXEXTRACT(INDIRECT(ADDRESS(FLOOR((ROW()-1)/3+1),(COLUMN()-7))),""\d+\s""&amp;INDIRECT(""I""&amp;MOD(ROW(), 3)+1))"),"13 red")</f>
        <v>13 red</v>
      </c>
      <c r="K136" s="2" t="str">
        <f>IFERROR(__xludf.DUMMYFUNCTION("REGEXEXTRACT(INDIRECT(ADDRESS(FLOOR((ROW()-1)/3+1),(COLUMN()-7))),""\d+\s""&amp;INDIRECT(""I""&amp;MOD(ROW(), 3)+1))"),"15 red")</f>
        <v>15 red</v>
      </c>
      <c r="L136" s="2" t="str">
        <f>IFERROR(__xludf.DUMMYFUNCTION("REGEXEXTRACT(INDIRECT(ADDRESS(FLOOR((ROW()-1)/3+1),(COLUMN()-7))),""\d+\s""&amp;INDIRECT(""I""&amp;MOD(ROW(), 3)+1))"),"8 red")</f>
        <v>8 red</v>
      </c>
      <c r="M136" s="2" t="str">
        <f>IFERROR(__xludf.DUMMYFUNCTION("REGEXEXTRACT(INDIRECT(ADDRESS(FLOOR((ROW()-1)/3+1),(COLUMN()-7))),""\d+\s""&amp;INDIRECT(""I""&amp;MOD(ROW(), 3)+1))"),"7 red")</f>
        <v>7 red</v>
      </c>
      <c r="N136" s="2" t="str">
        <f>IFERROR(__xludf.DUMMYFUNCTION("REGEXEXTRACT(INDIRECT(ADDRESS(FLOOR((ROW()-1)/3+1),(COLUMN()-7))),""\d+\s""&amp;INDIRECT(""I""&amp;MOD(ROW(), 3)+1))"),"10 red")</f>
        <v>10 red</v>
      </c>
      <c r="O136" s="2" t="str">
        <f>IFERROR(__xludf.DUMMYFUNCTION("REGEXEXTRACT(INDIRECT(ADDRESS(FLOOR((ROW()-1)/3+1),(COLUMN()-7))),""\d+\s""&amp;INDIRECT(""I""&amp;MOD(ROW(), 3)+1))"),"#N/A")</f>
        <v>#N/A</v>
      </c>
      <c r="P136" s="2">
        <f>IFERROR(__xludf.DUMMYFUNCTION("IFERROR(VALUE(REGEXEXTRACT(J136, ""\d+"")),0)"),13.0)</f>
        <v>13</v>
      </c>
      <c r="Q136" s="2">
        <f>IFERROR(__xludf.DUMMYFUNCTION("IFERROR(VALUE(REGEXEXTRACT(K136, ""\d+"")),0)"),15.0)</f>
        <v>15</v>
      </c>
      <c r="R136" s="2">
        <f>IFERROR(__xludf.DUMMYFUNCTION("IFERROR(VALUE(REGEXEXTRACT(L136, ""\d+"")),0)"),8.0)</f>
        <v>8</v>
      </c>
      <c r="S136" s="2">
        <f>IFERROR(__xludf.DUMMYFUNCTION("IFERROR(VALUE(REGEXEXTRACT(M136, ""\d+"")),0)"),7.0)</f>
        <v>7</v>
      </c>
      <c r="T136" s="2">
        <f>IFERROR(__xludf.DUMMYFUNCTION("IFERROR(VALUE(REGEXEXTRACT(N136, ""\d+"")),0)"),10.0)</f>
        <v>10</v>
      </c>
      <c r="U136" s="2">
        <f>IFERROR(__xludf.DUMMYFUNCTION("IFERROR(VALUE(REGEXEXTRACT(O136, ""\d+"")),0)"),0.0)</f>
        <v>0</v>
      </c>
      <c r="V136" s="2">
        <f t="shared" si="1"/>
        <v>15</v>
      </c>
      <c r="W136" s="2">
        <f>IFERROR(__xludf.DUMMYFUNCTION("VALUE(IF(V136 &lt;= INDIRECT(""AA""&amp;MOD(ROW(), 3) + 1), REGEXEXTRACT(INDIRECT(""B""&amp;FLOOR((ROW()-1)/3)+1), ""\d+""), 0))"),0.0)</f>
        <v>0</v>
      </c>
      <c r="X136" s="2">
        <f t="shared" si="2"/>
        <v>0</v>
      </c>
    </row>
    <row r="137">
      <c r="J137" s="2" t="str">
        <f>IFERROR(__xludf.DUMMYFUNCTION("REGEXEXTRACT(INDIRECT(ADDRESS(FLOOR((ROW()-1)/3+1),(COLUMN()-7))),""\d+\s""&amp;INDIRECT(""I""&amp;MOD(ROW(), 3)+1))"),"#N/A")</f>
        <v>#N/A</v>
      </c>
      <c r="K137" s="2" t="str">
        <f>IFERROR(__xludf.DUMMYFUNCTION("REGEXEXTRACT(INDIRECT(ADDRESS(FLOOR((ROW()-1)/3+1),(COLUMN()-7))),""\d+\s""&amp;INDIRECT(""I""&amp;MOD(ROW(), 3)+1))"),"3 green")</f>
        <v>3 green</v>
      </c>
      <c r="L137" s="2" t="str">
        <f>IFERROR(__xludf.DUMMYFUNCTION("REGEXEXTRACT(INDIRECT(ADDRESS(FLOOR((ROW()-1)/3+1),(COLUMN()-7))),""\d+\s""&amp;INDIRECT(""I""&amp;MOD(ROW(), 3)+1))"),"2 green")</f>
        <v>2 green</v>
      </c>
      <c r="M137" s="2" t="str">
        <f>IFERROR(__xludf.DUMMYFUNCTION("REGEXEXTRACT(INDIRECT(ADDRESS(FLOOR((ROW()-1)/3+1),(COLUMN()-7))),""\d+\s""&amp;INDIRECT(""I""&amp;MOD(ROW(), 3)+1))"),"1 green")</f>
        <v>1 green</v>
      </c>
      <c r="N137" s="2" t="str">
        <f>IFERROR(__xludf.DUMMYFUNCTION("REGEXEXTRACT(INDIRECT(ADDRESS(FLOOR((ROW()-1)/3+1),(COLUMN()-7))),""\d+\s""&amp;INDIRECT(""I""&amp;MOD(ROW(), 3)+1))"),"#N/A")</f>
        <v>#N/A</v>
      </c>
      <c r="O137" s="2" t="str">
        <f>IFERROR(__xludf.DUMMYFUNCTION("REGEXEXTRACT(INDIRECT(ADDRESS(FLOOR((ROW()-1)/3+1),(COLUMN()-7))),""\d+\s""&amp;INDIRECT(""I""&amp;MOD(ROW(), 3)+1))"),"#N/A")</f>
        <v>#N/A</v>
      </c>
      <c r="P137" s="2">
        <f>IFERROR(__xludf.DUMMYFUNCTION("IFERROR(VALUE(REGEXEXTRACT(J137, ""\d+"")),0)"),0.0)</f>
        <v>0</v>
      </c>
      <c r="Q137" s="2">
        <f>IFERROR(__xludf.DUMMYFUNCTION("IFERROR(VALUE(REGEXEXTRACT(K137, ""\d+"")),0)"),3.0)</f>
        <v>3</v>
      </c>
      <c r="R137" s="2">
        <f>IFERROR(__xludf.DUMMYFUNCTION("IFERROR(VALUE(REGEXEXTRACT(L137, ""\d+"")),0)"),2.0)</f>
        <v>2</v>
      </c>
      <c r="S137" s="2">
        <f>IFERROR(__xludf.DUMMYFUNCTION("IFERROR(VALUE(REGEXEXTRACT(M137, ""\d+"")),0)"),1.0)</f>
        <v>1</v>
      </c>
      <c r="T137" s="2">
        <f>IFERROR(__xludf.DUMMYFUNCTION("IFERROR(VALUE(REGEXEXTRACT(N137, ""\d+"")),0)"),0.0)</f>
        <v>0</v>
      </c>
      <c r="U137" s="2">
        <f>IFERROR(__xludf.DUMMYFUNCTION("IFERROR(VALUE(REGEXEXTRACT(O137, ""\d+"")),0)"),0.0)</f>
        <v>0</v>
      </c>
      <c r="V137" s="2">
        <f t="shared" si="1"/>
        <v>3</v>
      </c>
      <c r="W137" s="2">
        <f>IFERROR(__xludf.DUMMYFUNCTION("VALUE(IF(V137 &lt;= INDIRECT(""AA""&amp;MOD(ROW(), 3) + 1), REGEXEXTRACT(INDIRECT(""B""&amp;FLOOR((ROW()-1)/3)+1), ""\d+""), 0))"),46.0)</f>
        <v>46</v>
      </c>
      <c r="X137" s="2">
        <f t="shared" si="2"/>
        <v>0</v>
      </c>
    </row>
    <row r="138">
      <c r="J138" s="2" t="str">
        <f>IFERROR(__xludf.DUMMYFUNCTION("REGEXEXTRACT(INDIRECT(ADDRESS(FLOOR((ROW()-1)/3+1),(COLUMN()-7))),""\d+\s""&amp;INDIRECT(""I""&amp;MOD(ROW(), 3)+1))"),"5 blue")</f>
        <v>5 blue</v>
      </c>
      <c r="K138" s="2" t="str">
        <f>IFERROR(__xludf.DUMMYFUNCTION("REGEXEXTRACT(INDIRECT(ADDRESS(FLOOR((ROW()-1)/3+1),(COLUMN()-7))),""\d+\s""&amp;INDIRECT(""I""&amp;MOD(ROW(), 3)+1))"),"17 blue")</f>
        <v>17 blue</v>
      </c>
      <c r="L138" s="2" t="str">
        <f>IFERROR(__xludf.DUMMYFUNCTION("REGEXEXTRACT(INDIRECT(ADDRESS(FLOOR((ROW()-1)/3+1),(COLUMN()-7))),""\d+\s""&amp;INDIRECT(""I""&amp;MOD(ROW(), 3)+1))"),"1 blue")</f>
        <v>1 blue</v>
      </c>
      <c r="M138" s="2" t="str">
        <f>IFERROR(__xludf.DUMMYFUNCTION("REGEXEXTRACT(INDIRECT(ADDRESS(FLOOR((ROW()-1)/3+1),(COLUMN()-7))),""\d+\s""&amp;INDIRECT(""I""&amp;MOD(ROW(), 3)+1))"),"16 blue")</f>
        <v>16 blue</v>
      </c>
      <c r="N138" s="2" t="str">
        <f>IFERROR(__xludf.DUMMYFUNCTION("REGEXEXTRACT(INDIRECT(ADDRESS(FLOOR((ROW()-1)/3+1),(COLUMN()-7))),""\d+\s""&amp;INDIRECT(""I""&amp;MOD(ROW(), 3)+1))"),"4 blue")</f>
        <v>4 blue</v>
      </c>
      <c r="O138" s="2" t="str">
        <f>IFERROR(__xludf.DUMMYFUNCTION("REGEXEXTRACT(INDIRECT(ADDRESS(FLOOR((ROW()-1)/3+1),(COLUMN()-7))),""\d+\s""&amp;INDIRECT(""I""&amp;MOD(ROW(), 3)+1))"),"#N/A")</f>
        <v>#N/A</v>
      </c>
      <c r="P138" s="2">
        <f>IFERROR(__xludf.DUMMYFUNCTION("IFERROR(VALUE(REGEXEXTRACT(J138, ""\d+"")),0)"),5.0)</f>
        <v>5</v>
      </c>
      <c r="Q138" s="2">
        <f>IFERROR(__xludf.DUMMYFUNCTION("IFERROR(VALUE(REGEXEXTRACT(K138, ""\d+"")),0)"),17.0)</f>
        <v>17</v>
      </c>
      <c r="R138" s="2">
        <f>IFERROR(__xludf.DUMMYFUNCTION("IFERROR(VALUE(REGEXEXTRACT(L138, ""\d+"")),0)"),1.0)</f>
        <v>1</v>
      </c>
      <c r="S138" s="2">
        <f>IFERROR(__xludf.DUMMYFUNCTION("IFERROR(VALUE(REGEXEXTRACT(M138, ""\d+"")),0)"),16.0)</f>
        <v>16</v>
      </c>
      <c r="T138" s="2">
        <f>IFERROR(__xludf.DUMMYFUNCTION("IFERROR(VALUE(REGEXEXTRACT(N138, ""\d+"")),0)"),4.0)</f>
        <v>4</v>
      </c>
      <c r="U138" s="2">
        <f>IFERROR(__xludf.DUMMYFUNCTION("IFERROR(VALUE(REGEXEXTRACT(O138, ""\d+"")),0)"),0.0)</f>
        <v>0</v>
      </c>
      <c r="V138" s="2">
        <f t="shared" si="1"/>
        <v>17</v>
      </c>
      <c r="W138" s="2">
        <f>IFERROR(__xludf.DUMMYFUNCTION("VALUE(IF(V138 &lt;= INDIRECT(""AA""&amp;MOD(ROW(), 3) + 1), REGEXEXTRACT(INDIRECT(""B""&amp;FLOOR((ROW()-1)/3)+1), ""\d+""), 0))"),0.0)</f>
        <v>0</v>
      </c>
      <c r="X138" s="2">
        <f t="shared" si="2"/>
        <v>0</v>
      </c>
    </row>
    <row r="139">
      <c r="J139" s="2" t="str">
        <f>IFERROR(__xludf.DUMMYFUNCTION("REGEXEXTRACT(INDIRECT(ADDRESS(FLOOR((ROW()-1)/3+1),(COLUMN()-7))),""\d+\s""&amp;INDIRECT(""I""&amp;MOD(ROW(), 3)+1))"),"2 red")</f>
        <v>2 red</v>
      </c>
      <c r="K139" s="2" t="str">
        <f>IFERROR(__xludf.DUMMYFUNCTION("REGEXEXTRACT(INDIRECT(ADDRESS(FLOOR((ROW()-1)/3+1),(COLUMN()-7))),""\d+\s""&amp;INDIRECT(""I""&amp;MOD(ROW(), 3)+1))"),"9 red")</f>
        <v>9 red</v>
      </c>
      <c r="L139" s="2" t="str">
        <f>IFERROR(__xludf.DUMMYFUNCTION("REGEXEXTRACT(INDIRECT(ADDRESS(FLOOR((ROW()-1)/3+1),(COLUMN()-7))),""\d+\s""&amp;INDIRECT(""I""&amp;MOD(ROW(), 3)+1))"),"4 red")</f>
        <v>4 red</v>
      </c>
      <c r="M139" s="2" t="str">
        <f>IFERROR(__xludf.DUMMYFUNCTION("REGEXEXTRACT(INDIRECT(ADDRESS(FLOOR((ROW()-1)/3+1),(COLUMN()-7))),""\d+\s""&amp;INDIRECT(""I""&amp;MOD(ROW(), 3)+1))"),"13 red")</f>
        <v>13 red</v>
      </c>
      <c r="N139" s="2" t="str">
        <f>IFERROR(__xludf.DUMMYFUNCTION("REGEXEXTRACT(INDIRECT(ADDRESS(FLOOR((ROW()-1)/3+1),(COLUMN()-7))),""\d+\s""&amp;INDIRECT(""I""&amp;MOD(ROW(), 3)+1))"),"#N/A")</f>
        <v>#N/A</v>
      </c>
      <c r="O139" s="2" t="str">
        <f>IFERROR(__xludf.DUMMYFUNCTION("REGEXEXTRACT(INDIRECT(ADDRESS(FLOOR((ROW()-1)/3+1),(COLUMN()-7))),""\d+\s""&amp;INDIRECT(""I""&amp;MOD(ROW(), 3)+1))"),"#N/A")</f>
        <v>#N/A</v>
      </c>
      <c r="P139" s="2">
        <f>IFERROR(__xludf.DUMMYFUNCTION("IFERROR(VALUE(REGEXEXTRACT(J139, ""\d+"")),0)"),2.0)</f>
        <v>2</v>
      </c>
      <c r="Q139" s="2">
        <f>IFERROR(__xludf.DUMMYFUNCTION("IFERROR(VALUE(REGEXEXTRACT(K139, ""\d+"")),0)"),9.0)</f>
        <v>9</v>
      </c>
      <c r="R139" s="2">
        <f>IFERROR(__xludf.DUMMYFUNCTION("IFERROR(VALUE(REGEXEXTRACT(L139, ""\d+"")),0)"),4.0)</f>
        <v>4</v>
      </c>
      <c r="S139" s="2">
        <f>IFERROR(__xludf.DUMMYFUNCTION("IFERROR(VALUE(REGEXEXTRACT(M139, ""\d+"")),0)"),13.0)</f>
        <v>13</v>
      </c>
      <c r="T139" s="2">
        <f>IFERROR(__xludf.DUMMYFUNCTION("IFERROR(VALUE(REGEXEXTRACT(N139, ""\d+"")),0)"),0.0)</f>
        <v>0</v>
      </c>
      <c r="U139" s="2">
        <f>IFERROR(__xludf.DUMMYFUNCTION("IFERROR(VALUE(REGEXEXTRACT(O139, ""\d+"")),0)"),0.0)</f>
        <v>0</v>
      </c>
      <c r="V139" s="2">
        <f t="shared" si="1"/>
        <v>13</v>
      </c>
      <c r="W139" s="2">
        <f>IFERROR(__xludf.DUMMYFUNCTION("VALUE(IF(V139 &lt;= INDIRECT(""AA""&amp;MOD(ROW(), 3) + 1), REGEXEXTRACT(INDIRECT(""B""&amp;FLOOR((ROW()-1)/3)+1), ""\d+""), 0))"),0.0)</f>
        <v>0</v>
      </c>
      <c r="X139" s="2">
        <f t="shared" si="2"/>
        <v>0</v>
      </c>
    </row>
    <row r="140">
      <c r="J140" s="2" t="str">
        <f>IFERROR(__xludf.DUMMYFUNCTION("REGEXEXTRACT(INDIRECT(ADDRESS(FLOOR((ROW()-1)/3+1),(COLUMN()-7))),""\d+\s""&amp;INDIRECT(""I""&amp;MOD(ROW(), 3)+1))"),"3 green")</f>
        <v>3 green</v>
      </c>
      <c r="K140" s="2" t="str">
        <f>IFERROR(__xludf.DUMMYFUNCTION("REGEXEXTRACT(INDIRECT(ADDRESS(FLOOR((ROW()-1)/3+1),(COLUMN()-7))),""\d+\s""&amp;INDIRECT(""I""&amp;MOD(ROW(), 3)+1))"),"15 green")</f>
        <v>15 green</v>
      </c>
      <c r="L140" s="2" t="str">
        <f>IFERROR(__xludf.DUMMYFUNCTION("REGEXEXTRACT(INDIRECT(ADDRESS(FLOOR((ROW()-1)/3+1),(COLUMN()-7))),""\d+\s""&amp;INDIRECT(""I""&amp;MOD(ROW(), 3)+1))"),"7 green")</f>
        <v>7 green</v>
      </c>
      <c r="M140" s="2" t="str">
        <f>IFERROR(__xludf.DUMMYFUNCTION("REGEXEXTRACT(INDIRECT(ADDRESS(FLOOR((ROW()-1)/3+1),(COLUMN()-7))),""\d+\s""&amp;INDIRECT(""I""&amp;MOD(ROW(), 3)+1))"),"9 green")</f>
        <v>9 green</v>
      </c>
      <c r="N140" s="2" t="str">
        <f>IFERROR(__xludf.DUMMYFUNCTION("REGEXEXTRACT(INDIRECT(ADDRESS(FLOOR((ROW()-1)/3+1),(COLUMN()-7))),""\d+\s""&amp;INDIRECT(""I""&amp;MOD(ROW(), 3)+1))"),"#N/A")</f>
        <v>#N/A</v>
      </c>
      <c r="O140" s="2" t="str">
        <f>IFERROR(__xludf.DUMMYFUNCTION("REGEXEXTRACT(INDIRECT(ADDRESS(FLOOR((ROW()-1)/3+1),(COLUMN()-7))),""\d+\s""&amp;INDIRECT(""I""&amp;MOD(ROW(), 3)+1))"),"#N/A")</f>
        <v>#N/A</v>
      </c>
      <c r="P140" s="2">
        <f>IFERROR(__xludf.DUMMYFUNCTION("IFERROR(VALUE(REGEXEXTRACT(J140, ""\d+"")),0)"),3.0)</f>
        <v>3</v>
      </c>
      <c r="Q140" s="2">
        <f>IFERROR(__xludf.DUMMYFUNCTION("IFERROR(VALUE(REGEXEXTRACT(K140, ""\d+"")),0)"),15.0)</f>
        <v>15</v>
      </c>
      <c r="R140" s="2">
        <f>IFERROR(__xludf.DUMMYFUNCTION("IFERROR(VALUE(REGEXEXTRACT(L140, ""\d+"")),0)"),7.0)</f>
        <v>7</v>
      </c>
      <c r="S140" s="2">
        <f>IFERROR(__xludf.DUMMYFUNCTION("IFERROR(VALUE(REGEXEXTRACT(M140, ""\d+"")),0)"),9.0)</f>
        <v>9</v>
      </c>
      <c r="T140" s="2">
        <f>IFERROR(__xludf.DUMMYFUNCTION("IFERROR(VALUE(REGEXEXTRACT(N140, ""\d+"")),0)"),0.0)</f>
        <v>0</v>
      </c>
      <c r="U140" s="2">
        <f>IFERROR(__xludf.DUMMYFUNCTION("IFERROR(VALUE(REGEXEXTRACT(O140, ""\d+"")),0)"),0.0)</f>
        <v>0</v>
      </c>
      <c r="V140" s="2">
        <f t="shared" si="1"/>
        <v>15</v>
      </c>
      <c r="W140" s="2">
        <f>IFERROR(__xludf.DUMMYFUNCTION("VALUE(IF(V140 &lt;= INDIRECT(""AA""&amp;MOD(ROW(), 3) + 1), REGEXEXTRACT(INDIRECT(""B""&amp;FLOOR((ROW()-1)/3)+1), ""\d+""), 0))"),0.0)</f>
        <v>0</v>
      </c>
      <c r="X140" s="2">
        <f t="shared" si="2"/>
        <v>0</v>
      </c>
    </row>
    <row r="141">
      <c r="J141" s="2" t="str">
        <f>IFERROR(__xludf.DUMMYFUNCTION("REGEXEXTRACT(INDIRECT(ADDRESS(FLOOR((ROW()-1)/3+1),(COLUMN()-7))),""\d+\s""&amp;INDIRECT(""I""&amp;MOD(ROW(), 3)+1))"),"#N/A")</f>
        <v>#N/A</v>
      </c>
      <c r="K141" s="2" t="str">
        <f>IFERROR(__xludf.DUMMYFUNCTION("REGEXEXTRACT(INDIRECT(ADDRESS(FLOOR((ROW()-1)/3+1),(COLUMN()-7))),""\d+\s""&amp;INDIRECT(""I""&amp;MOD(ROW(), 3)+1))"),"2 blue")</f>
        <v>2 blue</v>
      </c>
      <c r="L141" s="2" t="str">
        <f>IFERROR(__xludf.DUMMYFUNCTION("REGEXEXTRACT(INDIRECT(ADDRESS(FLOOR((ROW()-1)/3+1),(COLUMN()-7))),""\d+\s""&amp;INDIRECT(""I""&amp;MOD(ROW(), 3)+1))"),"#N/A")</f>
        <v>#N/A</v>
      </c>
      <c r="M141" s="2" t="str">
        <f>IFERROR(__xludf.DUMMYFUNCTION("REGEXEXTRACT(INDIRECT(ADDRESS(FLOOR((ROW()-1)/3+1),(COLUMN()-7))),""\d+\s""&amp;INDIRECT(""I""&amp;MOD(ROW(), 3)+1))"),"3 blue")</f>
        <v>3 blue</v>
      </c>
      <c r="N141" s="2" t="str">
        <f>IFERROR(__xludf.DUMMYFUNCTION("REGEXEXTRACT(INDIRECT(ADDRESS(FLOOR((ROW()-1)/3+1),(COLUMN()-7))),""\d+\s""&amp;INDIRECT(""I""&amp;MOD(ROW(), 3)+1))"),"#N/A")</f>
        <v>#N/A</v>
      </c>
      <c r="O141" s="2" t="str">
        <f>IFERROR(__xludf.DUMMYFUNCTION("REGEXEXTRACT(INDIRECT(ADDRESS(FLOOR((ROW()-1)/3+1),(COLUMN()-7))),""\d+\s""&amp;INDIRECT(""I""&amp;MOD(ROW(), 3)+1))"),"#N/A")</f>
        <v>#N/A</v>
      </c>
      <c r="P141" s="2">
        <f>IFERROR(__xludf.DUMMYFUNCTION("IFERROR(VALUE(REGEXEXTRACT(J141, ""\d+"")),0)"),0.0)</f>
        <v>0</v>
      </c>
      <c r="Q141" s="2">
        <f>IFERROR(__xludf.DUMMYFUNCTION("IFERROR(VALUE(REGEXEXTRACT(K141, ""\d+"")),0)"),2.0)</f>
        <v>2</v>
      </c>
      <c r="R141" s="2">
        <f>IFERROR(__xludf.DUMMYFUNCTION("IFERROR(VALUE(REGEXEXTRACT(L141, ""\d+"")),0)"),0.0)</f>
        <v>0</v>
      </c>
      <c r="S141" s="2">
        <f>IFERROR(__xludf.DUMMYFUNCTION("IFERROR(VALUE(REGEXEXTRACT(M141, ""\d+"")),0)"),3.0)</f>
        <v>3</v>
      </c>
      <c r="T141" s="2">
        <f>IFERROR(__xludf.DUMMYFUNCTION("IFERROR(VALUE(REGEXEXTRACT(N141, ""\d+"")),0)"),0.0)</f>
        <v>0</v>
      </c>
      <c r="U141" s="2">
        <f>IFERROR(__xludf.DUMMYFUNCTION("IFERROR(VALUE(REGEXEXTRACT(O141, ""\d+"")),0)"),0.0)</f>
        <v>0</v>
      </c>
      <c r="V141" s="2">
        <f t="shared" si="1"/>
        <v>3</v>
      </c>
      <c r="W141" s="2">
        <f>IFERROR(__xludf.DUMMYFUNCTION("VALUE(IF(V141 &lt;= INDIRECT(""AA""&amp;MOD(ROW(), 3) + 1), REGEXEXTRACT(INDIRECT(""B""&amp;FLOOR((ROW()-1)/3)+1), ""\d+""), 0))"),47.0)</f>
        <v>47</v>
      </c>
      <c r="X141" s="2">
        <f t="shared" si="2"/>
        <v>0</v>
      </c>
    </row>
    <row r="142">
      <c r="J142" s="2" t="str">
        <f>IFERROR(__xludf.DUMMYFUNCTION("REGEXEXTRACT(INDIRECT(ADDRESS(FLOOR((ROW()-1)/3+1),(COLUMN()-7))),""\d+\s""&amp;INDIRECT(""I""&amp;MOD(ROW(), 3)+1))"),"4 red")</f>
        <v>4 red</v>
      </c>
      <c r="K142" s="2" t="str">
        <f>IFERROR(__xludf.DUMMYFUNCTION("REGEXEXTRACT(INDIRECT(ADDRESS(FLOOR((ROW()-1)/3+1),(COLUMN()-7))),""\d+\s""&amp;INDIRECT(""I""&amp;MOD(ROW(), 3)+1))"),"#N/A")</f>
        <v>#N/A</v>
      </c>
      <c r="L142" s="2" t="str">
        <f>IFERROR(__xludf.DUMMYFUNCTION("REGEXEXTRACT(INDIRECT(ADDRESS(FLOOR((ROW()-1)/3+1),(COLUMN()-7))),""\d+\s""&amp;INDIRECT(""I""&amp;MOD(ROW(), 3)+1))"),"4 red")</f>
        <v>4 red</v>
      </c>
      <c r="M142" s="2" t="str">
        <f>IFERROR(__xludf.DUMMYFUNCTION("REGEXEXTRACT(INDIRECT(ADDRESS(FLOOR((ROW()-1)/3+1),(COLUMN()-7))),""\d+\s""&amp;INDIRECT(""I""&amp;MOD(ROW(), 3)+1))"),"4 red")</f>
        <v>4 red</v>
      </c>
      <c r="N142" s="2" t="str">
        <f>IFERROR(__xludf.DUMMYFUNCTION("REGEXEXTRACT(INDIRECT(ADDRESS(FLOOR((ROW()-1)/3+1),(COLUMN()-7))),""\d+\s""&amp;INDIRECT(""I""&amp;MOD(ROW(), 3)+1))"),"2 red")</f>
        <v>2 red</v>
      </c>
      <c r="O142" s="2" t="str">
        <f>IFERROR(__xludf.DUMMYFUNCTION("REGEXEXTRACT(INDIRECT(ADDRESS(FLOOR((ROW()-1)/3+1),(COLUMN()-7))),""\d+\s""&amp;INDIRECT(""I""&amp;MOD(ROW(), 3)+1))"),"#N/A")</f>
        <v>#N/A</v>
      </c>
      <c r="P142" s="2">
        <f>IFERROR(__xludf.DUMMYFUNCTION("IFERROR(VALUE(REGEXEXTRACT(J142, ""\d+"")),0)"),4.0)</f>
        <v>4</v>
      </c>
      <c r="Q142" s="2">
        <f>IFERROR(__xludf.DUMMYFUNCTION("IFERROR(VALUE(REGEXEXTRACT(K142, ""\d+"")),0)"),0.0)</f>
        <v>0</v>
      </c>
      <c r="R142" s="2">
        <f>IFERROR(__xludf.DUMMYFUNCTION("IFERROR(VALUE(REGEXEXTRACT(L142, ""\d+"")),0)"),4.0)</f>
        <v>4</v>
      </c>
      <c r="S142" s="2">
        <f>IFERROR(__xludf.DUMMYFUNCTION("IFERROR(VALUE(REGEXEXTRACT(M142, ""\d+"")),0)"),4.0)</f>
        <v>4</v>
      </c>
      <c r="T142" s="2">
        <f>IFERROR(__xludf.DUMMYFUNCTION("IFERROR(VALUE(REGEXEXTRACT(N142, ""\d+"")),0)"),2.0)</f>
        <v>2</v>
      </c>
      <c r="U142" s="2">
        <f>IFERROR(__xludf.DUMMYFUNCTION("IFERROR(VALUE(REGEXEXTRACT(O142, ""\d+"")),0)"),0.0)</f>
        <v>0</v>
      </c>
      <c r="V142" s="2">
        <f t="shared" si="1"/>
        <v>4</v>
      </c>
      <c r="W142" s="2">
        <f>IFERROR(__xludf.DUMMYFUNCTION("VALUE(IF(V142 &lt;= INDIRECT(""AA""&amp;MOD(ROW(), 3) + 1), REGEXEXTRACT(INDIRECT(""B""&amp;FLOOR((ROW()-1)/3)+1), ""\d+""), 0))"),48.0)</f>
        <v>48</v>
      </c>
      <c r="X142" s="2">
        <f t="shared" si="2"/>
        <v>48</v>
      </c>
    </row>
    <row r="143">
      <c r="J143" s="2" t="str">
        <f>IFERROR(__xludf.DUMMYFUNCTION("REGEXEXTRACT(INDIRECT(ADDRESS(FLOOR((ROW()-1)/3+1),(COLUMN()-7))),""\d+\s""&amp;INDIRECT(""I""&amp;MOD(ROW(), 3)+1))"),"11 green")</f>
        <v>11 green</v>
      </c>
      <c r="K143" s="2" t="str">
        <f>IFERROR(__xludf.DUMMYFUNCTION("REGEXEXTRACT(INDIRECT(ADDRESS(FLOOR((ROW()-1)/3+1),(COLUMN()-7))),""\d+\s""&amp;INDIRECT(""I""&amp;MOD(ROW(), 3)+1))"),"7 green")</f>
        <v>7 green</v>
      </c>
      <c r="L143" s="2" t="str">
        <f>IFERROR(__xludf.DUMMYFUNCTION("REGEXEXTRACT(INDIRECT(ADDRESS(FLOOR((ROW()-1)/3+1),(COLUMN()-7))),""\d+\s""&amp;INDIRECT(""I""&amp;MOD(ROW(), 3)+1))"),"#N/A")</f>
        <v>#N/A</v>
      </c>
      <c r="M143" s="2" t="str">
        <f>IFERROR(__xludf.DUMMYFUNCTION("REGEXEXTRACT(INDIRECT(ADDRESS(FLOOR((ROW()-1)/3+1),(COLUMN()-7))),""\d+\s""&amp;INDIRECT(""I""&amp;MOD(ROW(), 3)+1))"),"2 green")</f>
        <v>2 green</v>
      </c>
      <c r="N143" s="2" t="str">
        <f>IFERROR(__xludf.DUMMYFUNCTION("REGEXEXTRACT(INDIRECT(ADDRESS(FLOOR((ROW()-1)/3+1),(COLUMN()-7))),""\d+\s""&amp;INDIRECT(""I""&amp;MOD(ROW(), 3)+1))"),"9 green")</f>
        <v>9 green</v>
      </c>
      <c r="O143" s="2" t="str">
        <f>IFERROR(__xludf.DUMMYFUNCTION("REGEXEXTRACT(INDIRECT(ADDRESS(FLOOR((ROW()-1)/3+1),(COLUMN()-7))),""\d+\s""&amp;INDIRECT(""I""&amp;MOD(ROW(), 3)+1))"),"#N/A")</f>
        <v>#N/A</v>
      </c>
      <c r="P143" s="2">
        <f>IFERROR(__xludf.DUMMYFUNCTION("IFERROR(VALUE(REGEXEXTRACT(J143, ""\d+"")),0)"),11.0)</f>
        <v>11</v>
      </c>
      <c r="Q143" s="2">
        <f>IFERROR(__xludf.DUMMYFUNCTION("IFERROR(VALUE(REGEXEXTRACT(K143, ""\d+"")),0)"),7.0)</f>
        <v>7</v>
      </c>
      <c r="R143" s="2">
        <f>IFERROR(__xludf.DUMMYFUNCTION("IFERROR(VALUE(REGEXEXTRACT(L143, ""\d+"")),0)"),0.0)</f>
        <v>0</v>
      </c>
      <c r="S143" s="2">
        <f>IFERROR(__xludf.DUMMYFUNCTION("IFERROR(VALUE(REGEXEXTRACT(M143, ""\d+"")),0)"),2.0)</f>
        <v>2</v>
      </c>
      <c r="T143" s="2">
        <f>IFERROR(__xludf.DUMMYFUNCTION("IFERROR(VALUE(REGEXEXTRACT(N143, ""\d+"")),0)"),9.0)</f>
        <v>9</v>
      </c>
      <c r="U143" s="2">
        <f>IFERROR(__xludf.DUMMYFUNCTION("IFERROR(VALUE(REGEXEXTRACT(O143, ""\d+"")),0)"),0.0)</f>
        <v>0</v>
      </c>
      <c r="V143" s="2">
        <f t="shared" si="1"/>
        <v>11</v>
      </c>
      <c r="W143" s="2">
        <f>IFERROR(__xludf.DUMMYFUNCTION("VALUE(IF(V143 &lt;= INDIRECT(""AA""&amp;MOD(ROW(), 3) + 1), REGEXEXTRACT(INDIRECT(""B""&amp;FLOOR((ROW()-1)/3)+1), ""\d+""), 0))"),48.0)</f>
        <v>48</v>
      </c>
      <c r="X143" s="2">
        <f t="shared" si="2"/>
        <v>0</v>
      </c>
    </row>
    <row r="144">
      <c r="J144" s="2" t="str">
        <f>IFERROR(__xludf.DUMMYFUNCTION("REGEXEXTRACT(INDIRECT(ADDRESS(FLOOR((ROW()-1)/3+1),(COLUMN()-7))),""\d+\s""&amp;INDIRECT(""I""&amp;MOD(ROW(), 3)+1))"),"9 blue")</f>
        <v>9 blue</v>
      </c>
      <c r="K144" s="2" t="str">
        <f>IFERROR(__xludf.DUMMYFUNCTION("REGEXEXTRACT(INDIRECT(ADDRESS(FLOOR((ROW()-1)/3+1),(COLUMN()-7))),""\d+\s""&amp;INDIRECT(""I""&amp;MOD(ROW(), 3)+1))"),"1 blue")</f>
        <v>1 blue</v>
      </c>
      <c r="L144" s="2" t="str">
        <f>IFERROR(__xludf.DUMMYFUNCTION("REGEXEXTRACT(INDIRECT(ADDRESS(FLOOR((ROW()-1)/3+1),(COLUMN()-7))),""\d+\s""&amp;INDIRECT(""I""&amp;MOD(ROW(), 3)+1))"),"4 blue")</f>
        <v>4 blue</v>
      </c>
      <c r="M144" s="2" t="str">
        <f>IFERROR(__xludf.DUMMYFUNCTION("REGEXEXTRACT(INDIRECT(ADDRESS(FLOOR((ROW()-1)/3+1),(COLUMN()-7))),""\d+\s""&amp;INDIRECT(""I""&amp;MOD(ROW(), 3)+1))"),"4 blue")</f>
        <v>4 blue</v>
      </c>
      <c r="N144" s="2" t="str">
        <f>IFERROR(__xludf.DUMMYFUNCTION("REGEXEXTRACT(INDIRECT(ADDRESS(FLOOR((ROW()-1)/3+1),(COLUMN()-7))),""\d+\s""&amp;INDIRECT(""I""&amp;MOD(ROW(), 3)+1))"),"2 blue")</f>
        <v>2 blue</v>
      </c>
      <c r="O144" s="2" t="str">
        <f>IFERROR(__xludf.DUMMYFUNCTION("REGEXEXTRACT(INDIRECT(ADDRESS(FLOOR((ROW()-1)/3+1),(COLUMN()-7))),""\d+\s""&amp;INDIRECT(""I""&amp;MOD(ROW(), 3)+1))"),"#N/A")</f>
        <v>#N/A</v>
      </c>
      <c r="P144" s="2">
        <f>IFERROR(__xludf.DUMMYFUNCTION("IFERROR(VALUE(REGEXEXTRACT(J144, ""\d+"")),0)"),9.0)</f>
        <v>9</v>
      </c>
      <c r="Q144" s="2">
        <f>IFERROR(__xludf.DUMMYFUNCTION("IFERROR(VALUE(REGEXEXTRACT(K144, ""\d+"")),0)"),1.0)</f>
        <v>1</v>
      </c>
      <c r="R144" s="2">
        <f>IFERROR(__xludf.DUMMYFUNCTION("IFERROR(VALUE(REGEXEXTRACT(L144, ""\d+"")),0)"),4.0)</f>
        <v>4</v>
      </c>
      <c r="S144" s="2">
        <f>IFERROR(__xludf.DUMMYFUNCTION("IFERROR(VALUE(REGEXEXTRACT(M144, ""\d+"")),0)"),4.0)</f>
        <v>4</v>
      </c>
      <c r="T144" s="2">
        <f>IFERROR(__xludf.DUMMYFUNCTION("IFERROR(VALUE(REGEXEXTRACT(N144, ""\d+"")),0)"),2.0)</f>
        <v>2</v>
      </c>
      <c r="U144" s="2">
        <f>IFERROR(__xludf.DUMMYFUNCTION("IFERROR(VALUE(REGEXEXTRACT(O144, ""\d+"")),0)"),0.0)</f>
        <v>0</v>
      </c>
      <c r="V144" s="2">
        <f t="shared" si="1"/>
        <v>9</v>
      </c>
      <c r="W144" s="2">
        <f>IFERROR(__xludf.DUMMYFUNCTION("VALUE(IF(V144 &lt;= INDIRECT(""AA""&amp;MOD(ROW(), 3) + 1), REGEXEXTRACT(INDIRECT(""B""&amp;FLOOR((ROW()-1)/3)+1), ""\d+""), 0))"),48.0)</f>
        <v>48</v>
      </c>
      <c r="X144" s="2">
        <f t="shared" si="2"/>
        <v>0</v>
      </c>
    </row>
    <row r="145">
      <c r="J145" s="2" t="str">
        <f>IFERROR(__xludf.DUMMYFUNCTION("REGEXEXTRACT(INDIRECT(ADDRESS(FLOOR((ROW()-1)/3+1),(COLUMN()-7))),""\d+\s""&amp;INDIRECT(""I""&amp;MOD(ROW(), 3)+1))"),"#N/A")</f>
        <v>#N/A</v>
      </c>
      <c r="K145" s="2" t="str">
        <f>IFERROR(__xludf.DUMMYFUNCTION("REGEXEXTRACT(INDIRECT(ADDRESS(FLOOR((ROW()-1)/3+1),(COLUMN()-7))),""\d+\s""&amp;INDIRECT(""I""&amp;MOD(ROW(), 3)+1))"),"1 red")</f>
        <v>1 red</v>
      </c>
      <c r="L145" s="2" t="str">
        <f>IFERROR(__xludf.DUMMYFUNCTION("REGEXEXTRACT(INDIRECT(ADDRESS(FLOOR((ROW()-1)/3+1),(COLUMN()-7))),""\d+\s""&amp;INDIRECT(""I""&amp;MOD(ROW(), 3)+1))"),"#N/A")</f>
        <v>#N/A</v>
      </c>
      <c r="M145" s="2" t="str">
        <f>IFERROR(__xludf.DUMMYFUNCTION("REGEXEXTRACT(INDIRECT(ADDRESS(FLOOR((ROW()-1)/3+1),(COLUMN()-7))),""\d+\s""&amp;INDIRECT(""I""&amp;MOD(ROW(), 3)+1))"),"3 red")</f>
        <v>3 red</v>
      </c>
      <c r="N145" s="2" t="str">
        <f>IFERROR(__xludf.DUMMYFUNCTION("REGEXEXTRACT(INDIRECT(ADDRESS(FLOOR((ROW()-1)/3+1),(COLUMN()-7))),""\d+\s""&amp;INDIRECT(""I""&amp;MOD(ROW(), 3)+1))"),"#N/A")</f>
        <v>#N/A</v>
      </c>
      <c r="O145" s="2" t="str">
        <f>IFERROR(__xludf.DUMMYFUNCTION("REGEXEXTRACT(INDIRECT(ADDRESS(FLOOR((ROW()-1)/3+1),(COLUMN()-7))),""\d+\s""&amp;INDIRECT(""I""&amp;MOD(ROW(), 3)+1))"),"#N/A")</f>
        <v>#N/A</v>
      </c>
      <c r="P145" s="2">
        <f>IFERROR(__xludf.DUMMYFUNCTION("IFERROR(VALUE(REGEXEXTRACT(J145, ""\d+"")),0)"),0.0)</f>
        <v>0</v>
      </c>
      <c r="Q145" s="2">
        <f>IFERROR(__xludf.DUMMYFUNCTION("IFERROR(VALUE(REGEXEXTRACT(K145, ""\d+"")),0)"),1.0)</f>
        <v>1</v>
      </c>
      <c r="R145" s="2">
        <f>IFERROR(__xludf.DUMMYFUNCTION("IFERROR(VALUE(REGEXEXTRACT(L145, ""\d+"")),0)"),0.0)</f>
        <v>0</v>
      </c>
      <c r="S145" s="2">
        <f>IFERROR(__xludf.DUMMYFUNCTION("IFERROR(VALUE(REGEXEXTRACT(M145, ""\d+"")),0)"),3.0)</f>
        <v>3</v>
      </c>
      <c r="T145" s="2">
        <f>IFERROR(__xludf.DUMMYFUNCTION("IFERROR(VALUE(REGEXEXTRACT(N145, ""\d+"")),0)"),0.0)</f>
        <v>0</v>
      </c>
      <c r="U145" s="2">
        <f>IFERROR(__xludf.DUMMYFUNCTION("IFERROR(VALUE(REGEXEXTRACT(O145, ""\d+"")),0)"),0.0)</f>
        <v>0</v>
      </c>
      <c r="V145" s="2">
        <f t="shared" si="1"/>
        <v>3</v>
      </c>
      <c r="W145" s="2">
        <f>IFERROR(__xludf.DUMMYFUNCTION("VALUE(IF(V145 &lt;= INDIRECT(""AA""&amp;MOD(ROW(), 3) + 1), REGEXEXTRACT(INDIRECT(""B""&amp;FLOOR((ROW()-1)/3)+1), ""\d+""), 0))"),49.0)</f>
        <v>49</v>
      </c>
      <c r="X145" s="2">
        <f t="shared" si="2"/>
        <v>49</v>
      </c>
    </row>
    <row r="146">
      <c r="J146" s="2" t="str">
        <f>IFERROR(__xludf.DUMMYFUNCTION("REGEXEXTRACT(INDIRECT(ADDRESS(FLOOR((ROW()-1)/3+1),(COLUMN()-7))),""\d+\s""&amp;INDIRECT(""I""&amp;MOD(ROW(), 3)+1))"),"10 green")</f>
        <v>10 green</v>
      </c>
      <c r="K146" s="2" t="str">
        <f>IFERROR(__xludf.DUMMYFUNCTION("REGEXEXTRACT(INDIRECT(ADDRESS(FLOOR((ROW()-1)/3+1),(COLUMN()-7))),""\d+\s""&amp;INDIRECT(""I""&amp;MOD(ROW(), 3)+1))"),"5 green")</f>
        <v>5 green</v>
      </c>
      <c r="L146" s="2" t="str">
        <f>IFERROR(__xludf.DUMMYFUNCTION("REGEXEXTRACT(INDIRECT(ADDRESS(FLOOR((ROW()-1)/3+1),(COLUMN()-7))),""\d+\s""&amp;INDIRECT(""I""&amp;MOD(ROW(), 3)+1))"),"5 green")</f>
        <v>5 green</v>
      </c>
      <c r="M146" s="2" t="str">
        <f>IFERROR(__xludf.DUMMYFUNCTION("REGEXEXTRACT(INDIRECT(ADDRESS(FLOOR((ROW()-1)/3+1),(COLUMN()-7))),""\d+\s""&amp;INDIRECT(""I""&amp;MOD(ROW(), 3)+1))"),"11 green")</f>
        <v>11 green</v>
      </c>
      <c r="N146" s="2" t="str">
        <f>IFERROR(__xludf.DUMMYFUNCTION("REGEXEXTRACT(INDIRECT(ADDRESS(FLOOR((ROW()-1)/3+1),(COLUMN()-7))),""\d+\s""&amp;INDIRECT(""I""&amp;MOD(ROW(), 3)+1))"),"#N/A")</f>
        <v>#N/A</v>
      </c>
      <c r="O146" s="2" t="str">
        <f>IFERROR(__xludf.DUMMYFUNCTION("REGEXEXTRACT(INDIRECT(ADDRESS(FLOOR((ROW()-1)/3+1),(COLUMN()-7))),""\d+\s""&amp;INDIRECT(""I""&amp;MOD(ROW(), 3)+1))"),"#N/A")</f>
        <v>#N/A</v>
      </c>
      <c r="P146" s="2">
        <f>IFERROR(__xludf.DUMMYFUNCTION("IFERROR(VALUE(REGEXEXTRACT(J146, ""\d+"")),0)"),10.0)</f>
        <v>10</v>
      </c>
      <c r="Q146" s="2">
        <f>IFERROR(__xludf.DUMMYFUNCTION("IFERROR(VALUE(REGEXEXTRACT(K146, ""\d+"")),0)"),5.0)</f>
        <v>5</v>
      </c>
      <c r="R146" s="2">
        <f>IFERROR(__xludf.DUMMYFUNCTION("IFERROR(VALUE(REGEXEXTRACT(L146, ""\d+"")),0)"),5.0)</f>
        <v>5</v>
      </c>
      <c r="S146" s="2">
        <f>IFERROR(__xludf.DUMMYFUNCTION("IFERROR(VALUE(REGEXEXTRACT(M146, ""\d+"")),0)"),11.0)</f>
        <v>11</v>
      </c>
      <c r="T146" s="2">
        <f>IFERROR(__xludf.DUMMYFUNCTION("IFERROR(VALUE(REGEXEXTRACT(N146, ""\d+"")),0)"),0.0)</f>
        <v>0</v>
      </c>
      <c r="U146" s="2">
        <f>IFERROR(__xludf.DUMMYFUNCTION("IFERROR(VALUE(REGEXEXTRACT(O146, ""\d+"")),0)"),0.0)</f>
        <v>0</v>
      </c>
      <c r="V146" s="2">
        <f t="shared" si="1"/>
        <v>11</v>
      </c>
      <c r="W146" s="2">
        <f>IFERROR(__xludf.DUMMYFUNCTION("VALUE(IF(V146 &lt;= INDIRECT(""AA""&amp;MOD(ROW(), 3) + 1), REGEXEXTRACT(INDIRECT(""B""&amp;FLOOR((ROW()-1)/3)+1), ""\d+""), 0))"),49.0)</f>
        <v>49</v>
      </c>
      <c r="X146" s="2">
        <f t="shared" si="2"/>
        <v>0</v>
      </c>
    </row>
    <row r="147">
      <c r="J147" s="2" t="str">
        <f>IFERROR(__xludf.DUMMYFUNCTION("REGEXEXTRACT(INDIRECT(ADDRESS(FLOOR((ROW()-1)/3+1),(COLUMN()-7))),""\d+\s""&amp;INDIRECT(""I""&amp;MOD(ROW(), 3)+1))"),"6 blue")</f>
        <v>6 blue</v>
      </c>
      <c r="K147" s="2" t="str">
        <f>IFERROR(__xludf.DUMMYFUNCTION("REGEXEXTRACT(INDIRECT(ADDRESS(FLOOR((ROW()-1)/3+1),(COLUMN()-7))),""\d+\s""&amp;INDIRECT(""I""&amp;MOD(ROW(), 3)+1))"),"2 blue")</f>
        <v>2 blue</v>
      </c>
      <c r="L147" s="2" t="str">
        <f>IFERROR(__xludf.DUMMYFUNCTION("REGEXEXTRACT(INDIRECT(ADDRESS(FLOOR((ROW()-1)/3+1),(COLUMN()-7))),""\d+\s""&amp;INDIRECT(""I""&amp;MOD(ROW(), 3)+1))"),"4 blue")</f>
        <v>4 blue</v>
      </c>
      <c r="M147" s="2" t="str">
        <f>IFERROR(__xludf.DUMMYFUNCTION("REGEXEXTRACT(INDIRECT(ADDRESS(FLOOR((ROW()-1)/3+1),(COLUMN()-7))),""\d+\s""&amp;INDIRECT(""I""&amp;MOD(ROW(), 3)+1))"),"3 blue")</f>
        <v>3 blue</v>
      </c>
      <c r="N147" s="2" t="str">
        <f>IFERROR(__xludf.DUMMYFUNCTION("REGEXEXTRACT(INDIRECT(ADDRESS(FLOOR((ROW()-1)/3+1),(COLUMN()-7))),""\d+\s""&amp;INDIRECT(""I""&amp;MOD(ROW(), 3)+1))"),"#N/A")</f>
        <v>#N/A</v>
      </c>
      <c r="O147" s="2" t="str">
        <f>IFERROR(__xludf.DUMMYFUNCTION("REGEXEXTRACT(INDIRECT(ADDRESS(FLOOR((ROW()-1)/3+1),(COLUMN()-7))),""\d+\s""&amp;INDIRECT(""I""&amp;MOD(ROW(), 3)+1))"),"#N/A")</f>
        <v>#N/A</v>
      </c>
      <c r="P147" s="2">
        <f>IFERROR(__xludf.DUMMYFUNCTION("IFERROR(VALUE(REGEXEXTRACT(J147, ""\d+"")),0)"),6.0)</f>
        <v>6</v>
      </c>
      <c r="Q147" s="2">
        <f>IFERROR(__xludf.DUMMYFUNCTION("IFERROR(VALUE(REGEXEXTRACT(K147, ""\d+"")),0)"),2.0)</f>
        <v>2</v>
      </c>
      <c r="R147" s="2">
        <f>IFERROR(__xludf.DUMMYFUNCTION("IFERROR(VALUE(REGEXEXTRACT(L147, ""\d+"")),0)"),4.0)</f>
        <v>4</v>
      </c>
      <c r="S147" s="2">
        <f>IFERROR(__xludf.DUMMYFUNCTION("IFERROR(VALUE(REGEXEXTRACT(M147, ""\d+"")),0)"),3.0)</f>
        <v>3</v>
      </c>
      <c r="T147" s="2">
        <f>IFERROR(__xludf.DUMMYFUNCTION("IFERROR(VALUE(REGEXEXTRACT(N147, ""\d+"")),0)"),0.0)</f>
        <v>0</v>
      </c>
      <c r="U147" s="2">
        <f>IFERROR(__xludf.DUMMYFUNCTION("IFERROR(VALUE(REGEXEXTRACT(O147, ""\d+"")),0)"),0.0)</f>
        <v>0</v>
      </c>
      <c r="V147" s="2">
        <f t="shared" si="1"/>
        <v>6</v>
      </c>
      <c r="W147" s="2">
        <f>IFERROR(__xludf.DUMMYFUNCTION("VALUE(IF(V147 &lt;= INDIRECT(""AA""&amp;MOD(ROW(), 3) + 1), REGEXEXTRACT(INDIRECT(""B""&amp;FLOOR((ROW()-1)/3)+1), ""\d+""), 0))"),49.0)</f>
        <v>49</v>
      </c>
      <c r="X147" s="2">
        <f t="shared" si="2"/>
        <v>0</v>
      </c>
    </row>
    <row r="148">
      <c r="J148" s="2" t="str">
        <f>IFERROR(__xludf.DUMMYFUNCTION("REGEXEXTRACT(INDIRECT(ADDRESS(FLOOR((ROW()-1)/3+1),(COLUMN()-7))),""\d+\s""&amp;INDIRECT(""I""&amp;MOD(ROW(), 3)+1))"),"2 red")</f>
        <v>2 red</v>
      </c>
      <c r="K148" s="2" t="str">
        <f>IFERROR(__xludf.DUMMYFUNCTION("REGEXEXTRACT(INDIRECT(ADDRESS(FLOOR((ROW()-1)/3+1),(COLUMN()-7))),""\d+\s""&amp;INDIRECT(""I""&amp;MOD(ROW(), 3)+1))"),"#N/A")</f>
        <v>#N/A</v>
      </c>
      <c r="L148" s="2" t="str">
        <f>IFERROR(__xludf.DUMMYFUNCTION("REGEXEXTRACT(INDIRECT(ADDRESS(FLOOR((ROW()-1)/3+1),(COLUMN()-7))),""\d+\s""&amp;INDIRECT(""I""&amp;MOD(ROW(), 3)+1))"),"#N/A")</f>
        <v>#N/A</v>
      </c>
      <c r="M148" s="2" t="str">
        <f>IFERROR(__xludf.DUMMYFUNCTION("REGEXEXTRACT(INDIRECT(ADDRESS(FLOOR((ROW()-1)/3+1),(COLUMN()-7))),""\d+\s""&amp;INDIRECT(""I""&amp;MOD(ROW(), 3)+1))"),"#N/A")</f>
        <v>#N/A</v>
      </c>
      <c r="N148" s="2" t="str">
        <f>IFERROR(__xludf.DUMMYFUNCTION("REGEXEXTRACT(INDIRECT(ADDRESS(FLOOR((ROW()-1)/3+1),(COLUMN()-7))),""\d+\s""&amp;INDIRECT(""I""&amp;MOD(ROW(), 3)+1))"),"2 red")</f>
        <v>2 red</v>
      </c>
      <c r="O148" s="2" t="str">
        <f>IFERROR(__xludf.DUMMYFUNCTION("REGEXEXTRACT(INDIRECT(ADDRESS(FLOOR((ROW()-1)/3+1),(COLUMN()-7))),""\d+\s""&amp;INDIRECT(""I""&amp;MOD(ROW(), 3)+1))"),"2 red")</f>
        <v>2 red</v>
      </c>
      <c r="P148" s="2">
        <f>IFERROR(__xludf.DUMMYFUNCTION("IFERROR(VALUE(REGEXEXTRACT(J148, ""\d+"")),0)"),2.0)</f>
        <v>2</v>
      </c>
      <c r="Q148" s="2">
        <f>IFERROR(__xludf.DUMMYFUNCTION("IFERROR(VALUE(REGEXEXTRACT(K148, ""\d+"")),0)"),0.0)</f>
        <v>0</v>
      </c>
      <c r="R148" s="2">
        <f>IFERROR(__xludf.DUMMYFUNCTION("IFERROR(VALUE(REGEXEXTRACT(L148, ""\d+"")),0)"),0.0)</f>
        <v>0</v>
      </c>
      <c r="S148" s="2">
        <f>IFERROR(__xludf.DUMMYFUNCTION("IFERROR(VALUE(REGEXEXTRACT(M148, ""\d+"")),0)"),0.0)</f>
        <v>0</v>
      </c>
      <c r="T148" s="2">
        <f>IFERROR(__xludf.DUMMYFUNCTION("IFERROR(VALUE(REGEXEXTRACT(N148, ""\d+"")),0)"),2.0)</f>
        <v>2</v>
      </c>
      <c r="U148" s="2">
        <f>IFERROR(__xludf.DUMMYFUNCTION("IFERROR(VALUE(REGEXEXTRACT(O148, ""\d+"")),0)"),2.0)</f>
        <v>2</v>
      </c>
      <c r="V148" s="2">
        <f t="shared" si="1"/>
        <v>2</v>
      </c>
      <c r="W148" s="2">
        <f>IFERROR(__xludf.DUMMYFUNCTION("VALUE(IF(V148 &lt;= INDIRECT(""AA""&amp;MOD(ROW(), 3) + 1), REGEXEXTRACT(INDIRECT(""B""&amp;FLOOR((ROW()-1)/3)+1), ""\d+""), 0))"),50.0)</f>
        <v>50</v>
      </c>
      <c r="X148" s="2">
        <f t="shared" si="2"/>
        <v>0</v>
      </c>
    </row>
    <row r="149">
      <c r="J149" s="2" t="str">
        <f>IFERROR(__xludf.DUMMYFUNCTION("REGEXEXTRACT(INDIRECT(ADDRESS(FLOOR((ROW()-1)/3+1),(COLUMN()-7))),""\d+\s""&amp;INDIRECT(""I""&amp;MOD(ROW(), 3)+1))"),"15 green")</f>
        <v>15 green</v>
      </c>
      <c r="K149" s="2" t="str">
        <f>IFERROR(__xludf.DUMMYFUNCTION("REGEXEXTRACT(INDIRECT(ADDRESS(FLOOR((ROW()-1)/3+1),(COLUMN()-7))),""\d+\s""&amp;INDIRECT(""I""&amp;MOD(ROW(), 3)+1))"),"8 green")</f>
        <v>8 green</v>
      </c>
      <c r="L149" s="2" t="str">
        <f>IFERROR(__xludf.DUMMYFUNCTION("REGEXEXTRACT(INDIRECT(ADDRESS(FLOOR((ROW()-1)/3+1),(COLUMN()-7))),""\d+\s""&amp;INDIRECT(""I""&amp;MOD(ROW(), 3)+1))"),"8 green")</f>
        <v>8 green</v>
      </c>
      <c r="M149" s="2" t="str">
        <f>IFERROR(__xludf.DUMMYFUNCTION("REGEXEXTRACT(INDIRECT(ADDRESS(FLOOR((ROW()-1)/3+1),(COLUMN()-7))),""\d+\s""&amp;INDIRECT(""I""&amp;MOD(ROW(), 3)+1))"),"17 green")</f>
        <v>17 green</v>
      </c>
      <c r="N149" s="2" t="str">
        <f>IFERROR(__xludf.DUMMYFUNCTION("REGEXEXTRACT(INDIRECT(ADDRESS(FLOOR((ROW()-1)/3+1),(COLUMN()-7))),""\d+\s""&amp;INDIRECT(""I""&amp;MOD(ROW(), 3)+1))"),"6 green")</f>
        <v>6 green</v>
      </c>
      <c r="O149" s="2" t="str">
        <f>IFERROR(__xludf.DUMMYFUNCTION("REGEXEXTRACT(INDIRECT(ADDRESS(FLOOR((ROW()-1)/3+1),(COLUMN()-7))),""\d+\s""&amp;INDIRECT(""I""&amp;MOD(ROW(), 3)+1))"),"16 green")</f>
        <v>16 green</v>
      </c>
      <c r="P149" s="2">
        <f>IFERROR(__xludf.DUMMYFUNCTION("IFERROR(VALUE(REGEXEXTRACT(J149, ""\d+"")),0)"),15.0)</f>
        <v>15</v>
      </c>
      <c r="Q149" s="2">
        <f>IFERROR(__xludf.DUMMYFUNCTION("IFERROR(VALUE(REGEXEXTRACT(K149, ""\d+"")),0)"),8.0)</f>
        <v>8</v>
      </c>
      <c r="R149" s="2">
        <f>IFERROR(__xludf.DUMMYFUNCTION("IFERROR(VALUE(REGEXEXTRACT(L149, ""\d+"")),0)"),8.0)</f>
        <v>8</v>
      </c>
      <c r="S149" s="2">
        <f>IFERROR(__xludf.DUMMYFUNCTION("IFERROR(VALUE(REGEXEXTRACT(M149, ""\d+"")),0)"),17.0)</f>
        <v>17</v>
      </c>
      <c r="T149" s="2">
        <f>IFERROR(__xludf.DUMMYFUNCTION("IFERROR(VALUE(REGEXEXTRACT(N149, ""\d+"")),0)"),6.0)</f>
        <v>6</v>
      </c>
      <c r="U149" s="2">
        <f>IFERROR(__xludf.DUMMYFUNCTION("IFERROR(VALUE(REGEXEXTRACT(O149, ""\d+"")),0)"),16.0)</f>
        <v>16</v>
      </c>
      <c r="V149" s="2">
        <f t="shared" si="1"/>
        <v>17</v>
      </c>
      <c r="W149" s="2">
        <f>IFERROR(__xludf.DUMMYFUNCTION("VALUE(IF(V149 &lt;= INDIRECT(""AA""&amp;MOD(ROW(), 3) + 1), REGEXEXTRACT(INDIRECT(""B""&amp;FLOOR((ROW()-1)/3)+1), ""\d+""), 0))"),0.0)</f>
        <v>0</v>
      </c>
      <c r="X149" s="2">
        <f t="shared" si="2"/>
        <v>0</v>
      </c>
    </row>
    <row r="150">
      <c r="J150" s="2" t="str">
        <f>IFERROR(__xludf.DUMMYFUNCTION("REGEXEXTRACT(INDIRECT(ADDRESS(FLOOR((ROW()-1)/3+1),(COLUMN()-7))),""\d+\s""&amp;INDIRECT(""I""&amp;MOD(ROW(), 3)+1))"),"1 blue")</f>
        <v>1 blue</v>
      </c>
      <c r="K150" s="2" t="str">
        <f>IFERROR(__xludf.DUMMYFUNCTION("REGEXEXTRACT(INDIRECT(ADDRESS(FLOOR((ROW()-1)/3+1),(COLUMN()-7))),""\d+\s""&amp;INDIRECT(""I""&amp;MOD(ROW(), 3)+1))"),"7 blue")</f>
        <v>7 blue</v>
      </c>
      <c r="L150" s="2" t="str">
        <f>IFERROR(__xludf.DUMMYFUNCTION("REGEXEXTRACT(INDIRECT(ADDRESS(FLOOR((ROW()-1)/3+1),(COLUMN()-7))),""\d+\s""&amp;INDIRECT(""I""&amp;MOD(ROW(), 3)+1))"),"4 blue")</f>
        <v>4 blue</v>
      </c>
      <c r="M150" s="2" t="str">
        <f>IFERROR(__xludf.DUMMYFUNCTION("REGEXEXTRACT(INDIRECT(ADDRESS(FLOOR((ROW()-1)/3+1),(COLUMN()-7))),""\d+\s""&amp;INDIRECT(""I""&amp;MOD(ROW(), 3)+1))"),"7 blue")</f>
        <v>7 blue</v>
      </c>
      <c r="N150" s="2" t="str">
        <f>IFERROR(__xludf.DUMMYFUNCTION("REGEXEXTRACT(INDIRECT(ADDRESS(FLOOR((ROW()-1)/3+1),(COLUMN()-7))),""\d+\s""&amp;INDIRECT(""I""&amp;MOD(ROW(), 3)+1))"),"5 blue")</f>
        <v>5 blue</v>
      </c>
      <c r="O150" s="2" t="str">
        <f>IFERROR(__xludf.DUMMYFUNCTION("REGEXEXTRACT(INDIRECT(ADDRESS(FLOOR((ROW()-1)/3+1),(COLUMN()-7))),""\d+\s""&amp;INDIRECT(""I""&amp;MOD(ROW(), 3)+1))"),"1 blue")</f>
        <v>1 blue</v>
      </c>
      <c r="P150" s="2">
        <f>IFERROR(__xludf.DUMMYFUNCTION("IFERROR(VALUE(REGEXEXTRACT(J150, ""\d+"")),0)"),1.0)</f>
        <v>1</v>
      </c>
      <c r="Q150" s="2">
        <f>IFERROR(__xludf.DUMMYFUNCTION("IFERROR(VALUE(REGEXEXTRACT(K150, ""\d+"")),0)"),7.0)</f>
        <v>7</v>
      </c>
      <c r="R150" s="2">
        <f>IFERROR(__xludf.DUMMYFUNCTION("IFERROR(VALUE(REGEXEXTRACT(L150, ""\d+"")),0)"),4.0)</f>
        <v>4</v>
      </c>
      <c r="S150" s="2">
        <f>IFERROR(__xludf.DUMMYFUNCTION("IFERROR(VALUE(REGEXEXTRACT(M150, ""\d+"")),0)"),7.0)</f>
        <v>7</v>
      </c>
      <c r="T150" s="2">
        <f>IFERROR(__xludf.DUMMYFUNCTION("IFERROR(VALUE(REGEXEXTRACT(N150, ""\d+"")),0)"),5.0)</f>
        <v>5</v>
      </c>
      <c r="U150" s="2">
        <f>IFERROR(__xludf.DUMMYFUNCTION("IFERROR(VALUE(REGEXEXTRACT(O150, ""\d+"")),0)"),1.0)</f>
        <v>1</v>
      </c>
      <c r="V150" s="2">
        <f t="shared" si="1"/>
        <v>7</v>
      </c>
      <c r="W150" s="2">
        <f>IFERROR(__xludf.DUMMYFUNCTION("VALUE(IF(V150 &lt;= INDIRECT(""AA""&amp;MOD(ROW(), 3) + 1), REGEXEXTRACT(INDIRECT(""B""&amp;FLOOR((ROW()-1)/3)+1), ""\d+""), 0))"),50.0)</f>
        <v>50</v>
      </c>
      <c r="X150" s="2">
        <f t="shared" si="2"/>
        <v>0</v>
      </c>
    </row>
    <row r="151">
      <c r="J151" s="2" t="str">
        <f>IFERROR(__xludf.DUMMYFUNCTION("REGEXEXTRACT(INDIRECT(ADDRESS(FLOOR((ROW()-1)/3+1),(COLUMN()-7))),""\d+\s""&amp;INDIRECT(""I""&amp;MOD(ROW(), 3)+1))"),"1 red")</f>
        <v>1 red</v>
      </c>
      <c r="K151" s="2" t="str">
        <f>IFERROR(__xludf.DUMMYFUNCTION("REGEXEXTRACT(INDIRECT(ADDRESS(FLOOR((ROW()-1)/3+1),(COLUMN()-7))),""\d+\s""&amp;INDIRECT(""I""&amp;MOD(ROW(), 3)+1))"),"11 red")</f>
        <v>11 red</v>
      </c>
      <c r="L151" s="2" t="str">
        <f>IFERROR(__xludf.DUMMYFUNCTION("REGEXEXTRACT(INDIRECT(ADDRESS(FLOOR((ROW()-1)/3+1),(COLUMN()-7))),""\d+\s""&amp;INDIRECT(""I""&amp;MOD(ROW(), 3)+1))"),"3 red")</f>
        <v>3 red</v>
      </c>
      <c r="M151" s="2" t="str">
        <f>IFERROR(__xludf.DUMMYFUNCTION("REGEXEXTRACT(INDIRECT(ADDRESS(FLOOR((ROW()-1)/3+1),(COLUMN()-7))),""\d+\s""&amp;INDIRECT(""I""&amp;MOD(ROW(), 3)+1))"),"1 red")</f>
        <v>1 red</v>
      </c>
      <c r="N151" s="2" t="str">
        <f>IFERROR(__xludf.DUMMYFUNCTION("REGEXEXTRACT(INDIRECT(ADDRESS(FLOOR((ROW()-1)/3+1),(COLUMN()-7))),""\d+\s""&amp;INDIRECT(""I""&amp;MOD(ROW(), 3)+1))"),"1 red")</f>
        <v>1 red</v>
      </c>
      <c r="O151" s="2" t="str">
        <f>IFERROR(__xludf.DUMMYFUNCTION("REGEXEXTRACT(INDIRECT(ADDRESS(FLOOR((ROW()-1)/3+1),(COLUMN()-7))),""\d+\s""&amp;INDIRECT(""I""&amp;MOD(ROW(), 3)+1))"),"7 red")</f>
        <v>7 red</v>
      </c>
      <c r="P151" s="2">
        <f>IFERROR(__xludf.DUMMYFUNCTION("IFERROR(VALUE(REGEXEXTRACT(J151, ""\d+"")),0)"),1.0)</f>
        <v>1</v>
      </c>
      <c r="Q151" s="2">
        <f>IFERROR(__xludf.DUMMYFUNCTION("IFERROR(VALUE(REGEXEXTRACT(K151, ""\d+"")),0)"),11.0)</f>
        <v>11</v>
      </c>
      <c r="R151" s="2">
        <f>IFERROR(__xludf.DUMMYFUNCTION("IFERROR(VALUE(REGEXEXTRACT(L151, ""\d+"")),0)"),3.0)</f>
        <v>3</v>
      </c>
      <c r="S151" s="2">
        <f>IFERROR(__xludf.DUMMYFUNCTION("IFERROR(VALUE(REGEXEXTRACT(M151, ""\d+"")),0)"),1.0)</f>
        <v>1</v>
      </c>
      <c r="T151" s="2">
        <f>IFERROR(__xludf.DUMMYFUNCTION("IFERROR(VALUE(REGEXEXTRACT(N151, ""\d+"")),0)"),1.0)</f>
        <v>1</v>
      </c>
      <c r="U151" s="2">
        <f>IFERROR(__xludf.DUMMYFUNCTION("IFERROR(VALUE(REGEXEXTRACT(O151, ""\d+"")),0)"),7.0)</f>
        <v>7</v>
      </c>
      <c r="V151" s="2">
        <f t="shared" si="1"/>
        <v>11</v>
      </c>
      <c r="W151" s="2">
        <f>IFERROR(__xludf.DUMMYFUNCTION("VALUE(IF(V151 &lt;= INDIRECT(""AA""&amp;MOD(ROW(), 3) + 1), REGEXEXTRACT(INDIRECT(""B""&amp;FLOOR((ROW()-1)/3)+1), ""\d+""), 0))"),51.0)</f>
        <v>51</v>
      </c>
      <c r="X151" s="2">
        <f t="shared" si="2"/>
        <v>51</v>
      </c>
    </row>
    <row r="152">
      <c r="J152" s="2" t="str">
        <f>IFERROR(__xludf.DUMMYFUNCTION("REGEXEXTRACT(INDIRECT(ADDRESS(FLOOR((ROW()-1)/3+1),(COLUMN()-7))),""\d+\s""&amp;INDIRECT(""I""&amp;MOD(ROW(), 3)+1))"),"3 green")</f>
        <v>3 green</v>
      </c>
      <c r="K152" s="2" t="str">
        <f>IFERROR(__xludf.DUMMYFUNCTION("REGEXEXTRACT(INDIRECT(ADDRESS(FLOOR((ROW()-1)/3+1),(COLUMN()-7))),""\d+\s""&amp;INDIRECT(""I""&amp;MOD(ROW(), 3)+1))"),"8 green")</f>
        <v>8 green</v>
      </c>
      <c r="L152" s="2" t="str">
        <f>IFERROR(__xludf.DUMMYFUNCTION("REGEXEXTRACT(INDIRECT(ADDRESS(FLOOR((ROW()-1)/3+1),(COLUMN()-7))),""\d+\s""&amp;INDIRECT(""I""&amp;MOD(ROW(), 3)+1))"),"8 green")</f>
        <v>8 green</v>
      </c>
      <c r="M152" s="2" t="str">
        <f>IFERROR(__xludf.DUMMYFUNCTION("REGEXEXTRACT(INDIRECT(ADDRESS(FLOOR((ROW()-1)/3+1),(COLUMN()-7))),""\d+\s""&amp;INDIRECT(""I""&amp;MOD(ROW(), 3)+1))"),"6 green")</f>
        <v>6 green</v>
      </c>
      <c r="N152" s="2" t="str">
        <f>IFERROR(__xludf.DUMMYFUNCTION("REGEXEXTRACT(INDIRECT(ADDRESS(FLOOR((ROW()-1)/3+1),(COLUMN()-7))),""\d+\s""&amp;INDIRECT(""I""&amp;MOD(ROW(), 3)+1))"),"4 green")</f>
        <v>4 green</v>
      </c>
      <c r="O152" s="2" t="str">
        <f>IFERROR(__xludf.DUMMYFUNCTION("REGEXEXTRACT(INDIRECT(ADDRESS(FLOOR((ROW()-1)/3+1),(COLUMN()-7))),""\d+\s""&amp;INDIRECT(""I""&amp;MOD(ROW(), 3)+1))"),"8 green")</f>
        <v>8 green</v>
      </c>
      <c r="P152" s="2">
        <f>IFERROR(__xludf.DUMMYFUNCTION("IFERROR(VALUE(REGEXEXTRACT(J152, ""\d+"")),0)"),3.0)</f>
        <v>3</v>
      </c>
      <c r="Q152" s="2">
        <f>IFERROR(__xludf.DUMMYFUNCTION("IFERROR(VALUE(REGEXEXTRACT(K152, ""\d+"")),0)"),8.0)</f>
        <v>8</v>
      </c>
      <c r="R152" s="2">
        <f>IFERROR(__xludf.DUMMYFUNCTION("IFERROR(VALUE(REGEXEXTRACT(L152, ""\d+"")),0)"),8.0)</f>
        <v>8</v>
      </c>
      <c r="S152" s="2">
        <f>IFERROR(__xludf.DUMMYFUNCTION("IFERROR(VALUE(REGEXEXTRACT(M152, ""\d+"")),0)"),6.0)</f>
        <v>6</v>
      </c>
      <c r="T152" s="2">
        <f>IFERROR(__xludf.DUMMYFUNCTION("IFERROR(VALUE(REGEXEXTRACT(N152, ""\d+"")),0)"),4.0)</f>
        <v>4</v>
      </c>
      <c r="U152" s="2">
        <f>IFERROR(__xludf.DUMMYFUNCTION("IFERROR(VALUE(REGEXEXTRACT(O152, ""\d+"")),0)"),8.0)</f>
        <v>8</v>
      </c>
      <c r="V152" s="2">
        <f t="shared" si="1"/>
        <v>8</v>
      </c>
      <c r="W152" s="2">
        <f>IFERROR(__xludf.DUMMYFUNCTION("VALUE(IF(V152 &lt;= INDIRECT(""AA""&amp;MOD(ROW(), 3) + 1), REGEXEXTRACT(INDIRECT(""B""&amp;FLOOR((ROW()-1)/3)+1), ""\d+""), 0))"),51.0)</f>
        <v>51</v>
      </c>
      <c r="X152" s="2">
        <f t="shared" si="2"/>
        <v>0</v>
      </c>
    </row>
    <row r="153">
      <c r="J153" s="2" t="str">
        <f>IFERROR(__xludf.DUMMYFUNCTION("REGEXEXTRACT(INDIRECT(ADDRESS(FLOOR((ROW()-1)/3+1),(COLUMN()-7))),""\d+\s""&amp;INDIRECT(""I""&amp;MOD(ROW(), 3)+1))"),"5 blue")</f>
        <v>5 blue</v>
      </c>
      <c r="K153" s="2" t="str">
        <f>IFERROR(__xludf.DUMMYFUNCTION("REGEXEXTRACT(INDIRECT(ADDRESS(FLOOR((ROW()-1)/3+1),(COLUMN()-7))),""\d+\s""&amp;INDIRECT(""I""&amp;MOD(ROW(), 3)+1))"),"9 blue")</f>
        <v>9 blue</v>
      </c>
      <c r="L153" s="2" t="str">
        <f>IFERROR(__xludf.DUMMYFUNCTION("REGEXEXTRACT(INDIRECT(ADDRESS(FLOOR((ROW()-1)/3+1),(COLUMN()-7))),""\d+\s""&amp;INDIRECT(""I""&amp;MOD(ROW(), 3)+1))"),"7 blue")</f>
        <v>7 blue</v>
      </c>
      <c r="M153" s="2" t="str">
        <f>IFERROR(__xludf.DUMMYFUNCTION("REGEXEXTRACT(INDIRECT(ADDRESS(FLOOR((ROW()-1)/3+1),(COLUMN()-7))),""\d+\s""&amp;INDIRECT(""I""&amp;MOD(ROW(), 3)+1))"),"9 blue")</f>
        <v>9 blue</v>
      </c>
      <c r="N153" s="2" t="str">
        <f>IFERROR(__xludf.DUMMYFUNCTION("REGEXEXTRACT(INDIRECT(ADDRESS(FLOOR((ROW()-1)/3+1),(COLUMN()-7))),""\d+\s""&amp;INDIRECT(""I""&amp;MOD(ROW(), 3)+1))"),"3 blue")</f>
        <v>3 blue</v>
      </c>
      <c r="O153" s="2" t="str">
        <f>IFERROR(__xludf.DUMMYFUNCTION("REGEXEXTRACT(INDIRECT(ADDRESS(FLOOR((ROW()-1)/3+1),(COLUMN()-7))),""\d+\s""&amp;INDIRECT(""I""&amp;MOD(ROW(), 3)+1))"),"#N/A")</f>
        <v>#N/A</v>
      </c>
      <c r="P153" s="2">
        <f>IFERROR(__xludf.DUMMYFUNCTION("IFERROR(VALUE(REGEXEXTRACT(J153, ""\d+"")),0)"),5.0)</f>
        <v>5</v>
      </c>
      <c r="Q153" s="2">
        <f>IFERROR(__xludf.DUMMYFUNCTION("IFERROR(VALUE(REGEXEXTRACT(K153, ""\d+"")),0)"),9.0)</f>
        <v>9</v>
      </c>
      <c r="R153" s="2">
        <f>IFERROR(__xludf.DUMMYFUNCTION("IFERROR(VALUE(REGEXEXTRACT(L153, ""\d+"")),0)"),7.0)</f>
        <v>7</v>
      </c>
      <c r="S153" s="2">
        <f>IFERROR(__xludf.DUMMYFUNCTION("IFERROR(VALUE(REGEXEXTRACT(M153, ""\d+"")),0)"),9.0)</f>
        <v>9</v>
      </c>
      <c r="T153" s="2">
        <f>IFERROR(__xludf.DUMMYFUNCTION("IFERROR(VALUE(REGEXEXTRACT(N153, ""\d+"")),0)"),3.0)</f>
        <v>3</v>
      </c>
      <c r="U153" s="2">
        <f>IFERROR(__xludf.DUMMYFUNCTION("IFERROR(VALUE(REGEXEXTRACT(O153, ""\d+"")),0)"),0.0)</f>
        <v>0</v>
      </c>
      <c r="V153" s="2">
        <f t="shared" si="1"/>
        <v>9</v>
      </c>
      <c r="W153" s="2">
        <f>IFERROR(__xludf.DUMMYFUNCTION("VALUE(IF(V153 &lt;= INDIRECT(""AA""&amp;MOD(ROW(), 3) + 1), REGEXEXTRACT(INDIRECT(""B""&amp;FLOOR((ROW()-1)/3)+1), ""\d+""), 0))"),51.0)</f>
        <v>51</v>
      </c>
      <c r="X153" s="2">
        <f t="shared" si="2"/>
        <v>0</v>
      </c>
    </row>
    <row r="154">
      <c r="J154" s="2" t="str">
        <f>IFERROR(__xludf.DUMMYFUNCTION("REGEXEXTRACT(INDIRECT(ADDRESS(FLOOR((ROW()-1)/3+1),(COLUMN()-7))),""\d+\s""&amp;INDIRECT(""I""&amp;MOD(ROW(), 3)+1))"),"10 red")</f>
        <v>10 red</v>
      </c>
      <c r="K154" s="2" t="str">
        <f>IFERROR(__xludf.DUMMYFUNCTION("REGEXEXTRACT(INDIRECT(ADDRESS(FLOOR((ROW()-1)/3+1),(COLUMN()-7))),""\d+\s""&amp;INDIRECT(""I""&amp;MOD(ROW(), 3)+1))"),"2 red")</f>
        <v>2 red</v>
      </c>
      <c r="L154" s="2" t="str">
        <f>IFERROR(__xludf.DUMMYFUNCTION("REGEXEXTRACT(INDIRECT(ADDRESS(FLOOR((ROW()-1)/3+1),(COLUMN()-7))),""\d+\s""&amp;INDIRECT(""I""&amp;MOD(ROW(), 3)+1))"),"7 red")</f>
        <v>7 red</v>
      </c>
      <c r="M154" s="2" t="str">
        <f>IFERROR(__xludf.DUMMYFUNCTION("REGEXEXTRACT(INDIRECT(ADDRESS(FLOOR((ROW()-1)/3+1),(COLUMN()-7))),""\d+\s""&amp;INDIRECT(""I""&amp;MOD(ROW(), 3)+1))"),"#N/A")</f>
        <v>#N/A</v>
      </c>
      <c r="N154" s="2" t="str">
        <f>IFERROR(__xludf.DUMMYFUNCTION("REGEXEXTRACT(INDIRECT(ADDRESS(FLOOR((ROW()-1)/3+1),(COLUMN()-7))),""\d+\s""&amp;INDIRECT(""I""&amp;MOD(ROW(), 3)+1))"),"#N/A")</f>
        <v>#N/A</v>
      </c>
      <c r="O154" s="2" t="str">
        <f>IFERROR(__xludf.DUMMYFUNCTION("REGEXEXTRACT(INDIRECT(ADDRESS(FLOOR((ROW()-1)/3+1),(COLUMN()-7))),""\d+\s""&amp;INDIRECT(""I""&amp;MOD(ROW(), 3)+1))"),"#N/A")</f>
        <v>#N/A</v>
      </c>
      <c r="P154" s="2">
        <f>IFERROR(__xludf.DUMMYFUNCTION("IFERROR(VALUE(REGEXEXTRACT(J154, ""\d+"")),0)"),10.0)</f>
        <v>10</v>
      </c>
      <c r="Q154" s="2">
        <f>IFERROR(__xludf.DUMMYFUNCTION("IFERROR(VALUE(REGEXEXTRACT(K154, ""\d+"")),0)"),2.0)</f>
        <v>2</v>
      </c>
      <c r="R154" s="2">
        <f>IFERROR(__xludf.DUMMYFUNCTION("IFERROR(VALUE(REGEXEXTRACT(L154, ""\d+"")),0)"),7.0)</f>
        <v>7</v>
      </c>
      <c r="S154" s="2">
        <f>IFERROR(__xludf.DUMMYFUNCTION("IFERROR(VALUE(REGEXEXTRACT(M154, ""\d+"")),0)"),0.0)</f>
        <v>0</v>
      </c>
      <c r="T154" s="2">
        <f>IFERROR(__xludf.DUMMYFUNCTION("IFERROR(VALUE(REGEXEXTRACT(N154, ""\d+"")),0)"),0.0)</f>
        <v>0</v>
      </c>
      <c r="U154" s="2">
        <f>IFERROR(__xludf.DUMMYFUNCTION("IFERROR(VALUE(REGEXEXTRACT(O154, ""\d+"")),0)"),0.0)</f>
        <v>0</v>
      </c>
      <c r="V154" s="2">
        <f t="shared" si="1"/>
        <v>10</v>
      </c>
      <c r="W154" s="2">
        <f>IFERROR(__xludf.DUMMYFUNCTION("VALUE(IF(V154 &lt;= INDIRECT(""AA""&amp;MOD(ROW(), 3) + 1), REGEXEXTRACT(INDIRECT(""B""&amp;FLOOR((ROW()-1)/3)+1), ""\d+""), 0))"),52.0)</f>
        <v>52</v>
      </c>
      <c r="X154" s="2">
        <f t="shared" si="2"/>
        <v>52</v>
      </c>
    </row>
    <row r="155">
      <c r="J155" s="2" t="str">
        <f>IFERROR(__xludf.DUMMYFUNCTION("REGEXEXTRACT(INDIRECT(ADDRESS(FLOOR((ROW()-1)/3+1),(COLUMN()-7))),""\d+\s""&amp;INDIRECT(""I""&amp;MOD(ROW(), 3)+1))"),"1 green")</f>
        <v>1 green</v>
      </c>
      <c r="K155" s="2" t="str">
        <f>IFERROR(__xludf.DUMMYFUNCTION("REGEXEXTRACT(INDIRECT(ADDRESS(FLOOR((ROW()-1)/3+1),(COLUMN()-7))),""\d+\s""&amp;INDIRECT(""I""&amp;MOD(ROW(), 3)+1))"),"8 green")</f>
        <v>8 green</v>
      </c>
      <c r="L155" s="2" t="str">
        <f>IFERROR(__xludf.DUMMYFUNCTION("REGEXEXTRACT(INDIRECT(ADDRESS(FLOOR((ROW()-1)/3+1),(COLUMN()-7))),""\d+\s""&amp;INDIRECT(""I""&amp;MOD(ROW(), 3)+1))"),"8 green")</f>
        <v>8 green</v>
      </c>
      <c r="M155" s="2" t="str">
        <f>IFERROR(__xludf.DUMMYFUNCTION("REGEXEXTRACT(INDIRECT(ADDRESS(FLOOR((ROW()-1)/3+1),(COLUMN()-7))),""\d+\s""&amp;INDIRECT(""I""&amp;MOD(ROW(), 3)+1))"),"#N/A")</f>
        <v>#N/A</v>
      </c>
      <c r="N155" s="2" t="str">
        <f>IFERROR(__xludf.DUMMYFUNCTION("REGEXEXTRACT(INDIRECT(ADDRESS(FLOOR((ROW()-1)/3+1),(COLUMN()-7))),""\d+\s""&amp;INDIRECT(""I""&amp;MOD(ROW(), 3)+1))"),"#N/A")</f>
        <v>#N/A</v>
      </c>
      <c r="O155" s="2" t="str">
        <f>IFERROR(__xludf.DUMMYFUNCTION("REGEXEXTRACT(INDIRECT(ADDRESS(FLOOR((ROW()-1)/3+1),(COLUMN()-7))),""\d+\s""&amp;INDIRECT(""I""&amp;MOD(ROW(), 3)+1))"),"#N/A")</f>
        <v>#N/A</v>
      </c>
      <c r="P155" s="2">
        <f>IFERROR(__xludf.DUMMYFUNCTION("IFERROR(VALUE(REGEXEXTRACT(J155, ""\d+"")),0)"),1.0)</f>
        <v>1</v>
      </c>
      <c r="Q155" s="2">
        <f>IFERROR(__xludf.DUMMYFUNCTION("IFERROR(VALUE(REGEXEXTRACT(K155, ""\d+"")),0)"),8.0)</f>
        <v>8</v>
      </c>
      <c r="R155" s="2">
        <f>IFERROR(__xludf.DUMMYFUNCTION("IFERROR(VALUE(REGEXEXTRACT(L155, ""\d+"")),0)"),8.0)</f>
        <v>8</v>
      </c>
      <c r="S155" s="2">
        <f>IFERROR(__xludf.DUMMYFUNCTION("IFERROR(VALUE(REGEXEXTRACT(M155, ""\d+"")),0)"),0.0)</f>
        <v>0</v>
      </c>
      <c r="T155" s="2">
        <f>IFERROR(__xludf.DUMMYFUNCTION("IFERROR(VALUE(REGEXEXTRACT(N155, ""\d+"")),0)"),0.0)</f>
        <v>0</v>
      </c>
      <c r="U155" s="2">
        <f>IFERROR(__xludf.DUMMYFUNCTION("IFERROR(VALUE(REGEXEXTRACT(O155, ""\d+"")),0)"),0.0)</f>
        <v>0</v>
      </c>
      <c r="V155" s="2">
        <f t="shared" si="1"/>
        <v>8</v>
      </c>
      <c r="W155" s="2">
        <f>IFERROR(__xludf.DUMMYFUNCTION("VALUE(IF(V155 &lt;= INDIRECT(""AA""&amp;MOD(ROW(), 3) + 1), REGEXEXTRACT(INDIRECT(""B""&amp;FLOOR((ROW()-1)/3)+1), ""\d+""), 0))"),52.0)</f>
        <v>52</v>
      </c>
      <c r="X155" s="2">
        <f t="shared" si="2"/>
        <v>0</v>
      </c>
    </row>
    <row r="156">
      <c r="J156" s="2" t="str">
        <f>IFERROR(__xludf.DUMMYFUNCTION("REGEXEXTRACT(INDIRECT(ADDRESS(FLOOR((ROW()-1)/3+1),(COLUMN()-7))),""\d+\s""&amp;INDIRECT(""I""&amp;MOD(ROW(), 3)+1))"),"2 blue")</f>
        <v>2 blue</v>
      </c>
      <c r="K156" s="2" t="str">
        <f>IFERROR(__xludf.DUMMYFUNCTION("REGEXEXTRACT(INDIRECT(ADDRESS(FLOOR((ROW()-1)/3+1),(COLUMN()-7))),""\d+\s""&amp;INDIRECT(""I""&amp;MOD(ROW(), 3)+1))"),"1 blue")</f>
        <v>1 blue</v>
      </c>
      <c r="L156" s="2" t="str">
        <f>IFERROR(__xludf.DUMMYFUNCTION("REGEXEXTRACT(INDIRECT(ADDRESS(FLOOR((ROW()-1)/3+1),(COLUMN()-7))),""\d+\s""&amp;INDIRECT(""I""&amp;MOD(ROW(), 3)+1))"),"#N/A")</f>
        <v>#N/A</v>
      </c>
      <c r="M156" s="2" t="str">
        <f>IFERROR(__xludf.DUMMYFUNCTION("REGEXEXTRACT(INDIRECT(ADDRESS(FLOOR((ROW()-1)/3+1),(COLUMN()-7))),""\d+\s""&amp;INDIRECT(""I""&amp;MOD(ROW(), 3)+1))"),"#N/A")</f>
        <v>#N/A</v>
      </c>
      <c r="N156" s="2" t="str">
        <f>IFERROR(__xludf.DUMMYFUNCTION("REGEXEXTRACT(INDIRECT(ADDRESS(FLOOR((ROW()-1)/3+1),(COLUMN()-7))),""\d+\s""&amp;INDIRECT(""I""&amp;MOD(ROW(), 3)+1))"),"#N/A")</f>
        <v>#N/A</v>
      </c>
      <c r="O156" s="2" t="str">
        <f>IFERROR(__xludf.DUMMYFUNCTION("REGEXEXTRACT(INDIRECT(ADDRESS(FLOOR((ROW()-1)/3+1),(COLUMN()-7))),""\d+\s""&amp;INDIRECT(""I""&amp;MOD(ROW(), 3)+1))"),"#N/A")</f>
        <v>#N/A</v>
      </c>
      <c r="P156" s="2">
        <f>IFERROR(__xludf.DUMMYFUNCTION("IFERROR(VALUE(REGEXEXTRACT(J156, ""\d+"")),0)"),2.0)</f>
        <v>2</v>
      </c>
      <c r="Q156" s="2">
        <f>IFERROR(__xludf.DUMMYFUNCTION("IFERROR(VALUE(REGEXEXTRACT(K156, ""\d+"")),0)"),1.0)</f>
        <v>1</v>
      </c>
      <c r="R156" s="2">
        <f>IFERROR(__xludf.DUMMYFUNCTION("IFERROR(VALUE(REGEXEXTRACT(L156, ""\d+"")),0)"),0.0)</f>
        <v>0</v>
      </c>
      <c r="S156" s="2">
        <f>IFERROR(__xludf.DUMMYFUNCTION("IFERROR(VALUE(REGEXEXTRACT(M156, ""\d+"")),0)"),0.0)</f>
        <v>0</v>
      </c>
      <c r="T156" s="2">
        <f>IFERROR(__xludf.DUMMYFUNCTION("IFERROR(VALUE(REGEXEXTRACT(N156, ""\d+"")),0)"),0.0)</f>
        <v>0</v>
      </c>
      <c r="U156" s="2">
        <f>IFERROR(__xludf.DUMMYFUNCTION("IFERROR(VALUE(REGEXEXTRACT(O156, ""\d+"")),0)"),0.0)</f>
        <v>0</v>
      </c>
      <c r="V156" s="2">
        <f t="shared" si="1"/>
        <v>2</v>
      </c>
      <c r="W156" s="2">
        <f>IFERROR(__xludf.DUMMYFUNCTION("VALUE(IF(V156 &lt;= INDIRECT(""AA""&amp;MOD(ROW(), 3) + 1), REGEXEXTRACT(INDIRECT(""B""&amp;FLOOR((ROW()-1)/3)+1), ""\d+""), 0))"),52.0)</f>
        <v>52</v>
      </c>
      <c r="X156" s="2">
        <f t="shared" si="2"/>
        <v>0</v>
      </c>
    </row>
    <row r="157">
      <c r="J157" s="2" t="str">
        <f>IFERROR(__xludf.DUMMYFUNCTION("REGEXEXTRACT(INDIRECT(ADDRESS(FLOOR((ROW()-1)/3+1),(COLUMN()-7))),""\d+\s""&amp;INDIRECT(""I""&amp;MOD(ROW(), 3)+1))"),"2 red")</f>
        <v>2 red</v>
      </c>
      <c r="K157" s="2" t="str">
        <f>IFERROR(__xludf.DUMMYFUNCTION("REGEXEXTRACT(INDIRECT(ADDRESS(FLOOR((ROW()-1)/3+1),(COLUMN()-7))),""\d+\s""&amp;INDIRECT(""I""&amp;MOD(ROW(), 3)+1))"),"#N/A")</f>
        <v>#N/A</v>
      </c>
      <c r="L157" s="2" t="str">
        <f>IFERROR(__xludf.DUMMYFUNCTION("REGEXEXTRACT(INDIRECT(ADDRESS(FLOOR((ROW()-1)/3+1),(COLUMN()-7))),""\d+\s""&amp;INDIRECT(""I""&amp;MOD(ROW(), 3)+1))"),"#N/A")</f>
        <v>#N/A</v>
      </c>
      <c r="M157" s="2" t="str">
        <f>IFERROR(__xludf.DUMMYFUNCTION("REGEXEXTRACT(INDIRECT(ADDRESS(FLOOR((ROW()-1)/3+1),(COLUMN()-7))),""\d+\s""&amp;INDIRECT(""I""&amp;MOD(ROW(), 3)+1))"),"#N/A")</f>
        <v>#N/A</v>
      </c>
      <c r="N157" s="2" t="str">
        <f>IFERROR(__xludf.DUMMYFUNCTION("REGEXEXTRACT(INDIRECT(ADDRESS(FLOOR((ROW()-1)/3+1),(COLUMN()-7))),""\d+\s""&amp;INDIRECT(""I""&amp;MOD(ROW(), 3)+1))"),"#N/A")</f>
        <v>#N/A</v>
      </c>
      <c r="O157" s="2" t="str">
        <f>IFERROR(__xludf.DUMMYFUNCTION("REGEXEXTRACT(INDIRECT(ADDRESS(FLOOR((ROW()-1)/3+1),(COLUMN()-7))),""\d+\s""&amp;INDIRECT(""I""&amp;MOD(ROW(), 3)+1))"),"1 red")</f>
        <v>1 red</v>
      </c>
      <c r="P157" s="2">
        <f>IFERROR(__xludf.DUMMYFUNCTION("IFERROR(VALUE(REGEXEXTRACT(J157, ""\d+"")),0)"),2.0)</f>
        <v>2</v>
      </c>
      <c r="Q157" s="2">
        <f>IFERROR(__xludf.DUMMYFUNCTION("IFERROR(VALUE(REGEXEXTRACT(K157, ""\d+"")),0)"),0.0)</f>
        <v>0</v>
      </c>
      <c r="R157" s="2">
        <f>IFERROR(__xludf.DUMMYFUNCTION("IFERROR(VALUE(REGEXEXTRACT(L157, ""\d+"")),0)"),0.0)</f>
        <v>0</v>
      </c>
      <c r="S157" s="2">
        <f>IFERROR(__xludf.DUMMYFUNCTION("IFERROR(VALUE(REGEXEXTRACT(M157, ""\d+"")),0)"),0.0)</f>
        <v>0</v>
      </c>
      <c r="T157" s="2">
        <f>IFERROR(__xludf.DUMMYFUNCTION("IFERROR(VALUE(REGEXEXTRACT(N157, ""\d+"")),0)"),0.0)</f>
        <v>0</v>
      </c>
      <c r="U157" s="2">
        <f>IFERROR(__xludf.DUMMYFUNCTION("IFERROR(VALUE(REGEXEXTRACT(O157, ""\d+"")),0)"),1.0)</f>
        <v>1</v>
      </c>
      <c r="V157" s="2">
        <f t="shared" si="1"/>
        <v>2</v>
      </c>
      <c r="W157" s="2">
        <f>IFERROR(__xludf.DUMMYFUNCTION("VALUE(IF(V157 &lt;= INDIRECT(""AA""&amp;MOD(ROW(), 3) + 1), REGEXEXTRACT(INDIRECT(""B""&amp;FLOOR((ROW()-1)/3)+1), ""\d+""), 0))"),53.0)</f>
        <v>53</v>
      </c>
      <c r="X157" s="2">
        <f t="shared" si="2"/>
        <v>0</v>
      </c>
    </row>
    <row r="158">
      <c r="J158" s="2" t="str">
        <f>IFERROR(__xludf.DUMMYFUNCTION("REGEXEXTRACT(INDIRECT(ADDRESS(FLOOR((ROW()-1)/3+1),(COLUMN()-7))),""\d+\s""&amp;INDIRECT(""I""&amp;MOD(ROW(), 3)+1))"),"6 green")</f>
        <v>6 green</v>
      </c>
      <c r="K158" s="2" t="str">
        <f>IFERROR(__xludf.DUMMYFUNCTION("REGEXEXTRACT(INDIRECT(ADDRESS(FLOOR((ROW()-1)/3+1),(COLUMN()-7))),""\d+\s""&amp;INDIRECT(""I""&amp;MOD(ROW(), 3)+1))"),"1 green")</f>
        <v>1 green</v>
      </c>
      <c r="L158" s="2" t="str">
        <f>IFERROR(__xludf.DUMMYFUNCTION("REGEXEXTRACT(INDIRECT(ADDRESS(FLOOR((ROW()-1)/3+1),(COLUMN()-7))),""\d+\s""&amp;INDIRECT(""I""&amp;MOD(ROW(), 3)+1))"),"12 green")</f>
        <v>12 green</v>
      </c>
      <c r="M158" s="2" t="str">
        <f>IFERROR(__xludf.DUMMYFUNCTION("REGEXEXTRACT(INDIRECT(ADDRESS(FLOOR((ROW()-1)/3+1),(COLUMN()-7))),""\d+\s""&amp;INDIRECT(""I""&amp;MOD(ROW(), 3)+1))"),"1 green")</f>
        <v>1 green</v>
      </c>
      <c r="N158" s="2" t="str">
        <f>IFERROR(__xludf.DUMMYFUNCTION("REGEXEXTRACT(INDIRECT(ADDRESS(FLOOR((ROW()-1)/3+1),(COLUMN()-7))),""\d+\s""&amp;INDIRECT(""I""&amp;MOD(ROW(), 3)+1))"),"4 green")</f>
        <v>4 green</v>
      </c>
      <c r="O158" s="2" t="str">
        <f>IFERROR(__xludf.DUMMYFUNCTION("REGEXEXTRACT(INDIRECT(ADDRESS(FLOOR((ROW()-1)/3+1),(COLUMN()-7))),""\d+\s""&amp;INDIRECT(""I""&amp;MOD(ROW(), 3)+1))"),"9 green")</f>
        <v>9 green</v>
      </c>
      <c r="P158" s="2">
        <f>IFERROR(__xludf.DUMMYFUNCTION("IFERROR(VALUE(REGEXEXTRACT(J158, ""\d+"")),0)"),6.0)</f>
        <v>6</v>
      </c>
      <c r="Q158" s="2">
        <f>IFERROR(__xludf.DUMMYFUNCTION("IFERROR(VALUE(REGEXEXTRACT(K158, ""\d+"")),0)"),1.0)</f>
        <v>1</v>
      </c>
      <c r="R158" s="2">
        <f>IFERROR(__xludf.DUMMYFUNCTION("IFERROR(VALUE(REGEXEXTRACT(L158, ""\d+"")),0)"),12.0)</f>
        <v>12</v>
      </c>
      <c r="S158" s="2">
        <f>IFERROR(__xludf.DUMMYFUNCTION("IFERROR(VALUE(REGEXEXTRACT(M158, ""\d+"")),0)"),1.0)</f>
        <v>1</v>
      </c>
      <c r="T158" s="2">
        <f>IFERROR(__xludf.DUMMYFUNCTION("IFERROR(VALUE(REGEXEXTRACT(N158, ""\d+"")),0)"),4.0)</f>
        <v>4</v>
      </c>
      <c r="U158" s="2">
        <f>IFERROR(__xludf.DUMMYFUNCTION("IFERROR(VALUE(REGEXEXTRACT(O158, ""\d+"")),0)"),9.0)</f>
        <v>9</v>
      </c>
      <c r="V158" s="2">
        <f t="shared" si="1"/>
        <v>12</v>
      </c>
      <c r="W158" s="2">
        <f>IFERROR(__xludf.DUMMYFUNCTION("VALUE(IF(V158 &lt;= INDIRECT(""AA""&amp;MOD(ROW(), 3) + 1), REGEXEXTRACT(INDIRECT(""B""&amp;FLOOR((ROW()-1)/3)+1), ""\d+""), 0))"),53.0)</f>
        <v>53</v>
      </c>
      <c r="X158" s="2">
        <f t="shared" si="2"/>
        <v>0</v>
      </c>
    </row>
    <row r="159">
      <c r="J159" s="2" t="str">
        <f>IFERROR(__xludf.DUMMYFUNCTION("REGEXEXTRACT(INDIRECT(ADDRESS(FLOOR((ROW()-1)/3+1),(COLUMN()-7))),""\d+\s""&amp;INDIRECT(""I""&amp;MOD(ROW(), 3)+1))"),"#N/A")</f>
        <v>#N/A</v>
      </c>
      <c r="K159" s="2" t="str">
        <f>IFERROR(__xludf.DUMMYFUNCTION("REGEXEXTRACT(INDIRECT(ADDRESS(FLOOR((ROW()-1)/3+1),(COLUMN()-7))),""\d+\s""&amp;INDIRECT(""I""&amp;MOD(ROW(), 3)+1))"),"4 blue")</f>
        <v>4 blue</v>
      </c>
      <c r="L159" s="2" t="str">
        <f>IFERROR(__xludf.DUMMYFUNCTION("REGEXEXTRACT(INDIRECT(ADDRESS(FLOOR((ROW()-1)/3+1),(COLUMN()-7))),""\d+\s""&amp;INDIRECT(""I""&amp;MOD(ROW(), 3)+1))"),"19 blue")</f>
        <v>19 blue</v>
      </c>
      <c r="M159" s="2" t="str">
        <f>IFERROR(__xludf.DUMMYFUNCTION("REGEXEXTRACT(INDIRECT(ADDRESS(FLOOR((ROW()-1)/3+1),(COLUMN()-7))),""\d+\s""&amp;INDIRECT(""I""&amp;MOD(ROW(), 3)+1))"),"11 blue")</f>
        <v>11 blue</v>
      </c>
      <c r="N159" s="2" t="str">
        <f>IFERROR(__xludf.DUMMYFUNCTION("REGEXEXTRACT(INDIRECT(ADDRESS(FLOOR((ROW()-1)/3+1),(COLUMN()-7))),""\d+\s""&amp;INDIRECT(""I""&amp;MOD(ROW(), 3)+1))"),"20 blue")</f>
        <v>20 blue</v>
      </c>
      <c r="O159" s="2" t="str">
        <f>IFERROR(__xludf.DUMMYFUNCTION("REGEXEXTRACT(INDIRECT(ADDRESS(FLOOR((ROW()-1)/3+1),(COLUMN()-7))),""\d+\s""&amp;INDIRECT(""I""&amp;MOD(ROW(), 3)+1))"),"7 blue")</f>
        <v>7 blue</v>
      </c>
      <c r="P159" s="2">
        <f>IFERROR(__xludf.DUMMYFUNCTION("IFERROR(VALUE(REGEXEXTRACT(J159, ""\d+"")),0)"),0.0)</f>
        <v>0</v>
      </c>
      <c r="Q159" s="2">
        <f>IFERROR(__xludf.DUMMYFUNCTION("IFERROR(VALUE(REGEXEXTRACT(K159, ""\d+"")),0)"),4.0)</f>
        <v>4</v>
      </c>
      <c r="R159" s="2">
        <f>IFERROR(__xludf.DUMMYFUNCTION("IFERROR(VALUE(REGEXEXTRACT(L159, ""\d+"")),0)"),19.0)</f>
        <v>19</v>
      </c>
      <c r="S159" s="2">
        <f>IFERROR(__xludf.DUMMYFUNCTION("IFERROR(VALUE(REGEXEXTRACT(M159, ""\d+"")),0)"),11.0)</f>
        <v>11</v>
      </c>
      <c r="T159" s="2">
        <f>IFERROR(__xludf.DUMMYFUNCTION("IFERROR(VALUE(REGEXEXTRACT(N159, ""\d+"")),0)"),20.0)</f>
        <v>20</v>
      </c>
      <c r="U159" s="2">
        <f>IFERROR(__xludf.DUMMYFUNCTION("IFERROR(VALUE(REGEXEXTRACT(O159, ""\d+"")),0)"),7.0)</f>
        <v>7</v>
      </c>
      <c r="V159" s="2">
        <f t="shared" si="1"/>
        <v>20</v>
      </c>
      <c r="W159" s="2">
        <f>IFERROR(__xludf.DUMMYFUNCTION("VALUE(IF(V159 &lt;= INDIRECT(""AA""&amp;MOD(ROW(), 3) + 1), REGEXEXTRACT(INDIRECT(""B""&amp;FLOOR((ROW()-1)/3)+1), ""\d+""), 0))"),0.0)</f>
        <v>0</v>
      </c>
      <c r="X159" s="2">
        <f t="shared" si="2"/>
        <v>0</v>
      </c>
    </row>
    <row r="160">
      <c r="J160" s="2" t="str">
        <f>IFERROR(__xludf.DUMMYFUNCTION("REGEXEXTRACT(INDIRECT(ADDRESS(FLOOR((ROW()-1)/3+1),(COLUMN()-7))),""\d+\s""&amp;INDIRECT(""I""&amp;MOD(ROW(), 3)+1))"),"2 red")</f>
        <v>2 red</v>
      </c>
      <c r="K160" s="2" t="str">
        <f>IFERROR(__xludf.DUMMYFUNCTION("REGEXEXTRACT(INDIRECT(ADDRESS(FLOOR((ROW()-1)/3+1),(COLUMN()-7))),""\d+\s""&amp;INDIRECT(""I""&amp;MOD(ROW(), 3)+1))"),"13 red")</f>
        <v>13 red</v>
      </c>
      <c r="L160" s="2" t="str">
        <f>IFERROR(__xludf.DUMMYFUNCTION("REGEXEXTRACT(INDIRECT(ADDRESS(FLOOR((ROW()-1)/3+1),(COLUMN()-7))),""\d+\s""&amp;INDIRECT(""I""&amp;MOD(ROW(), 3)+1))"),"18 red")</f>
        <v>18 red</v>
      </c>
      <c r="M160" s="2" t="str">
        <f>IFERROR(__xludf.DUMMYFUNCTION("REGEXEXTRACT(INDIRECT(ADDRESS(FLOOR((ROW()-1)/3+1),(COLUMN()-7))),""\d+\s""&amp;INDIRECT(""I""&amp;MOD(ROW(), 3)+1))"),"11 red")</f>
        <v>11 red</v>
      </c>
      <c r="N160" s="2" t="str">
        <f>IFERROR(__xludf.DUMMYFUNCTION("REGEXEXTRACT(INDIRECT(ADDRESS(FLOOR((ROW()-1)/3+1),(COLUMN()-7))),""\d+\s""&amp;INDIRECT(""I""&amp;MOD(ROW(), 3)+1))"),"15 red")</f>
        <v>15 red</v>
      </c>
      <c r="O160" s="2" t="str">
        <f>IFERROR(__xludf.DUMMYFUNCTION("REGEXEXTRACT(INDIRECT(ADDRESS(FLOOR((ROW()-1)/3+1),(COLUMN()-7))),""\d+\s""&amp;INDIRECT(""I""&amp;MOD(ROW(), 3)+1))"),"#N/A")</f>
        <v>#N/A</v>
      </c>
      <c r="P160" s="2">
        <f>IFERROR(__xludf.DUMMYFUNCTION("IFERROR(VALUE(REGEXEXTRACT(J160, ""\d+"")),0)"),2.0)</f>
        <v>2</v>
      </c>
      <c r="Q160" s="2">
        <f>IFERROR(__xludf.DUMMYFUNCTION("IFERROR(VALUE(REGEXEXTRACT(K160, ""\d+"")),0)"),13.0)</f>
        <v>13</v>
      </c>
      <c r="R160" s="2">
        <f>IFERROR(__xludf.DUMMYFUNCTION("IFERROR(VALUE(REGEXEXTRACT(L160, ""\d+"")),0)"),18.0)</f>
        <v>18</v>
      </c>
      <c r="S160" s="2">
        <f>IFERROR(__xludf.DUMMYFUNCTION("IFERROR(VALUE(REGEXEXTRACT(M160, ""\d+"")),0)"),11.0)</f>
        <v>11</v>
      </c>
      <c r="T160" s="2">
        <f>IFERROR(__xludf.DUMMYFUNCTION("IFERROR(VALUE(REGEXEXTRACT(N160, ""\d+"")),0)"),15.0)</f>
        <v>15</v>
      </c>
      <c r="U160" s="2">
        <f>IFERROR(__xludf.DUMMYFUNCTION("IFERROR(VALUE(REGEXEXTRACT(O160, ""\d+"")),0)"),0.0)</f>
        <v>0</v>
      </c>
      <c r="V160" s="2">
        <f t="shared" si="1"/>
        <v>18</v>
      </c>
      <c r="W160" s="2">
        <f>IFERROR(__xludf.DUMMYFUNCTION("VALUE(IF(V160 &lt;= INDIRECT(""AA""&amp;MOD(ROW(), 3) + 1), REGEXEXTRACT(INDIRECT(""B""&amp;FLOOR((ROW()-1)/3)+1), ""\d+""), 0))"),0.0)</f>
        <v>0</v>
      </c>
      <c r="X160" s="2">
        <f t="shared" si="2"/>
        <v>0</v>
      </c>
    </row>
    <row r="161">
      <c r="J161" s="2" t="str">
        <f>IFERROR(__xludf.DUMMYFUNCTION("REGEXEXTRACT(INDIRECT(ADDRESS(FLOOR((ROW()-1)/3+1),(COLUMN()-7))),""\d+\s""&amp;INDIRECT(""I""&amp;MOD(ROW(), 3)+1))"),"2 green")</f>
        <v>2 green</v>
      </c>
      <c r="K161" s="2" t="str">
        <f>IFERROR(__xludf.DUMMYFUNCTION("REGEXEXTRACT(INDIRECT(ADDRESS(FLOOR((ROW()-1)/3+1),(COLUMN()-7))),""\d+\s""&amp;INDIRECT(""I""&amp;MOD(ROW(), 3)+1))"),"1 green")</f>
        <v>1 green</v>
      </c>
      <c r="L161" s="2" t="str">
        <f>IFERROR(__xludf.DUMMYFUNCTION("REGEXEXTRACT(INDIRECT(ADDRESS(FLOOR((ROW()-1)/3+1),(COLUMN()-7))),""\d+\s""&amp;INDIRECT(""I""&amp;MOD(ROW(), 3)+1))"),"1 green")</f>
        <v>1 green</v>
      </c>
      <c r="M161" s="2" t="str">
        <f>IFERROR(__xludf.DUMMYFUNCTION("REGEXEXTRACT(INDIRECT(ADDRESS(FLOOR((ROW()-1)/3+1),(COLUMN()-7))),""\d+\s""&amp;INDIRECT(""I""&amp;MOD(ROW(), 3)+1))"),"#N/A")</f>
        <v>#N/A</v>
      </c>
      <c r="N161" s="2" t="str">
        <f>IFERROR(__xludf.DUMMYFUNCTION("REGEXEXTRACT(INDIRECT(ADDRESS(FLOOR((ROW()-1)/3+1),(COLUMN()-7))),""\d+\s""&amp;INDIRECT(""I""&amp;MOD(ROW(), 3)+1))"),"3 green")</f>
        <v>3 green</v>
      </c>
      <c r="O161" s="2" t="str">
        <f>IFERROR(__xludf.DUMMYFUNCTION("REGEXEXTRACT(INDIRECT(ADDRESS(FLOOR((ROW()-1)/3+1),(COLUMN()-7))),""\d+\s""&amp;INDIRECT(""I""&amp;MOD(ROW(), 3)+1))"),"#N/A")</f>
        <v>#N/A</v>
      </c>
      <c r="P161" s="2">
        <f>IFERROR(__xludf.DUMMYFUNCTION("IFERROR(VALUE(REGEXEXTRACT(J161, ""\d+"")),0)"),2.0)</f>
        <v>2</v>
      </c>
      <c r="Q161" s="2">
        <f>IFERROR(__xludf.DUMMYFUNCTION("IFERROR(VALUE(REGEXEXTRACT(K161, ""\d+"")),0)"),1.0)</f>
        <v>1</v>
      </c>
      <c r="R161" s="2">
        <f>IFERROR(__xludf.DUMMYFUNCTION("IFERROR(VALUE(REGEXEXTRACT(L161, ""\d+"")),0)"),1.0)</f>
        <v>1</v>
      </c>
      <c r="S161" s="2">
        <f>IFERROR(__xludf.DUMMYFUNCTION("IFERROR(VALUE(REGEXEXTRACT(M161, ""\d+"")),0)"),0.0)</f>
        <v>0</v>
      </c>
      <c r="T161" s="2">
        <f>IFERROR(__xludf.DUMMYFUNCTION("IFERROR(VALUE(REGEXEXTRACT(N161, ""\d+"")),0)"),3.0)</f>
        <v>3</v>
      </c>
      <c r="U161" s="2">
        <f>IFERROR(__xludf.DUMMYFUNCTION("IFERROR(VALUE(REGEXEXTRACT(O161, ""\d+"")),0)"),0.0)</f>
        <v>0</v>
      </c>
      <c r="V161" s="2">
        <f t="shared" si="1"/>
        <v>3</v>
      </c>
      <c r="W161" s="2">
        <f>IFERROR(__xludf.DUMMYFUNCTION("VALUE(IF(V161 &lt;= INDIRECT(""AA""&amp;MOD(ROW(), 3) + 1), REGEXEXTRACT(INDIRECT(""B""&amp;FLOOR((ROW()-1)/3)+1), ""\d+""), 0))"),54.0)</f>
        <v>54</v>
      </c>
      <c r="X161" s="2">
        <f t="shared" si="2"/>
        <v>0</v>
      </c>
    </row>
    <row r="162">
      <c r="J162" s="2" t="str">
        <f>IFERROR(__xludf.DUMMYFUNCTION("REGEXEXTRACT(INDIRECT(ADDRESS(FLOOR((ROW()-1)/3+1),(COLUMN()-7))),""\d+\s""&amp;INDIRECT(""I""&amp;MOD(ROW(), 3)+1))"),"2 blue")</f>
        <v>2 blue</v>
      </c>
      <c r="K162" s="2" t="str">
        <f>IFERROR(__xludf.DUMMYFUNCTION("REGEXEXTRACT(INDIRECT(ADDRESS(FLOOR((ROW()-1)/3+1),(COLUMN()-7))),""\d+\s""&amp;INDIRECT(""I""&amp;MOD(ROW(), 3)+1))"),"6 blue")</f>
        <v>6 blue</v>
      </c>
      <c r="L162" s="2" t="str">
        <f>IFERROR(__xludf.DUMMYFUNCTION("REGEXEXTRACT(INDIRECT(ADDRESS(FLOOR((ROW()-1)/3+1),(COLUMN()-7))),""\d+\s""&amp;INDIRECT(""I""&amp;MOD(ROW(), 3)+1))"),"9 blue")</f>
        <v>9 blue</v>
      </c>
      <c r="M162" s="2" t="str">
        <f>IFERROR(__xludf.DUMMYFUNCTION("REGEXEXTRACT(INDIRECT(ADDRESS(FLOOR((ROW()-1)/3+1),(COLUMN()-7))),""\d+\s""&amp;INDIRECT(""I""&amp;MOD(ROW(), 3)+1))"),"16 blue")</f>
        <v>16 blue</v>
      </c>
      <c r="N162" s="2" t="str">
        <f>IFERROR(__xludf.DUMMYFUNCTION("REGEXEXTRACT(INDIRECT(ADDRESS(FLOOR((ROW()-1)/3+1),(COLUMN()-7))),""\d+\s""&amp;INDIRECT(""I""&amp;MOD(ROW(), 3)+1))"),"13 blue")</f>
        <v>13 blue</v>
      </c>
      <c r="O162" s="2" t="str">
        <f>IFERROR(__xludf.DUMMYFUNCTION("REGEXEXTRACT(INDIRECT(ADDRESS(FLOOR((ROW()-1)/3+1),(COLUMN()-7))),""\d+\s""&amp;INDIRECT(""I""&amp;MOD(ROW(), 3)+1))"),"#N/A")</f>
        <v>#N/A</v>
      </c>
      <c r="P162" s="2">
        <f>IFERROR(__xludf.DUMMYFUNCTION("IFERROR(VALUE(REGEXEXTRACT(J162, ""\d+"")),0)"),2.0)</f>
        <v>2</v>
      </c>
      <c r="Q162" s="2">
        <f>IFERROR(__xludf.DUMMYFUNCTION("IFERROR(VALUE(REGEXEXTRACT(K162, ""\d+"")),0)"),6.0)</f>
        <v>6</v>
      </c>
      <c r="R162" s="2">
        <f>IFERROR(__xludf.DUMMYFUNCTION("IFERROR(VALUE(REGEXEXTRACT(L162, ""\d+"")),0)"),9.0)</f>
        <v>9</v>
      </c>
      <c r="S162" s="2">
        <f>IFERROR(__xludf.DUMMYFUNCTION("IFERROR(VALUE(REGEXEXTRACT(M162, ""\d+"")),0)"),16.0)</f>
        <v>16</v>
      </c>
      <c r="T162" s="2">
        <f>IFERROR(__xludf.DUMMYFUNCTION("IFERROR(VALUE(REGEXEXTRACT(N162, ""\d+"")),0)"),13.0)</f>
        <v>13</v>
      </c>
      <c r="U162" s="2">
        <f>IFERROR(__xludf.DUMMYFUNCTION("IFERROR(VALUE(REGEXEXTRACT(O162, ""\d+"")),0)"),0.0)</f>
        <v>0</v>
      </c>
      <c r="V162" s="2">
        <f t="shared" si="1"/>
        <v>16</v>
      </c>
      <c r="W162" s="2">
        <f>IFERROR(__xludf.DUMMYFUNCTION("VALUE(IF(V162 &lt;= INDIRECT(""AA""&amp;MOD(ROW(), 3) + 1), REGEXEXTRACT(INDIRECT(""B""&amp;FLOOR((ROW()-1)/3)+1), ""\d+""), 0))"),0.0)</f>
        <v>0</v>
      </c>
      <c r="X162" s="2">
        <f t="shared" si="2"/>
        <v>0</v>
      </c>
    </row>
    <row r="163">
      <c r="J163" s="2" t="str">
        <f>IFERROR(__xludf.DUMMYFUNCTION("REGEXEXTRACT(INDIRECT(ADDRESS(FLOOR((ROW()-1)/3+1),(COLUMN()-7))),""\d+\s""&amp;INDIRECT(""I""&amp;MOD(ROW(), 3)+1))"),"9 red")</f>
        <v>9 red</v>
      </c>
      <c r="K163" s="2" t="str">
        <f>IFERROR(__xludf.DUMMYFUNCTION("REGEXEXTRACT(INDIRECT(ADDRESS(FLOOR((ROW()-1)/3+1),(COLUMN()-7))),""\d+\s""&amp;INDIRECT(""I""&amp;MOD(ROW(), 3)+1))"),"8 red")</f>
        <v>8 red</v>
      </c>
      <c r="L163" s="2" t="str">
        <f>IFERROR(__xludf.DUMMYFUNCTION("REGEXEXTRACT(INDIRECT(ADDRESS(FLOOR((ROW()-1)/3+1),(COLUMN()-7))),""\d+\s""&amp;INDIRECT(""I""&amp;MOD(ROW(), 3)+1))"),"2 red")</f>
        <v>2 red</v>
      </c>
      <c r="M163" s="2" t="str">
        <f>IFERROR(__xludf.DUMMYFUNCTION("REGEXEXTRACT(INDIRECT(ADDRESS(FLOOR((ROW()-1)/3+1),(COLUMN()-7))),""\d+\s""&amp;INDIRECT(""I""&amp;MOD(ROW(), 3)+1))"),"6 red")</f>
        <v>6 red</v>
      </c>
      <c r="N163" s="2" t="str">
        <f>IFERROR(__xludf.DUMMYFUNCTION("REGEXEXTRACT(INDIRECT(ADDRESS(FLOOR((ROW()-1)/3+1),(COLUMN()-7))),""\d+\s""&amp;INDIRECT(""I""&amp;MOD(ROW(), 3)+1))"),"4 red")</f>
        <v>4 red</v>
      </c>
      <c r="O163" s="2" t="str">
        <f>IFERROR(__xludf.DUMMYFUNCTION("REGEXEXTRACT(INDIRECT(ADDRESS(FLOOR((ROW()-1)/3+1),(COLUMN()-7))),""\d+\s""&amp;INDIRECT(""I""&amp;MOD(ROW(), 3)+1))"),"#N/A")</f>
        <v>#N/A</v>
      </c>
      <c r="P163" s="2">
        <f>IFERROR(__xludf.DUMMYFUNCTION("IFERROR(VALUE(REGEXEXTRACT(J163, ""\d+"")),0)"),9.0)</f>
        <v>9</v>
      </c>
      <c r="Q163" s="2">
        <f>IFERROR(__xludf.DUMMYFUNCTION("IFERROR(VALUE(REGEXEXTRACT(K163, ""\d+"")),0)"),8.0)</f>
        <v>8</v>
      </c>
      <c r="R163" s="2">
        <f>IFERROR(__xludf.DUMMYFUNCTION("IFERROR(VALUE(REGEXEXTRACT(L163, ""\d+"")),0)"),2.0)</f>
        <v>2</v>
      </c>
      <c r="S163" s="2">
        <f>IFERROR(__xludf.DUMMYFUNCTION("IFERROR(VALUE(REGEXEXTRACT(M163, ""\d+"")),0)"),6.0)</f>
        <v>6</v>
      </c>
      <c r="T163" s="2">
        <f>IFERROR(__xludf.DUMMYFUNCTION("IFERROR(VALUE(REGEXEXTRACT(N163, ""\d+"")),0)"),4.0)</f>
        <v>4</v>
      </c>
      <c r="U163" s="2">
        <f>IFERROR(__xludf.DUMMYFUNCTION("IFERROR(VALUE(REGEXEXTRACT(O163, ""\d+"")),0)"),0.0)</f>
        <v>0</v>
      </c>
      <c r="V163" s="2">
        <f t="shared" si="1"/>
        <v>9</v>
      </c>
      <c r="W163" s="2">
        <f>IFERROR(__xludf.DUMMYFUNCTION("VALUE(IF(V163 &lt;= INDIRECT(""AA""&amp;MOD(ROW(), 3) + 1), REGEXEXTRACT(INDIRECT(""B""&amp;FLOOR((ROW()-1)/3)+1), ""\d+""), 0))"),55.0)</f>
        <v>55</v>
      </c>
      <c r="X163" s="2">
        <f t="shared" si="2"/>
        <v>55</v>
      </c>
    </row>
    <row r="164">
      <c r="J164" s="2" t="str">
        <f>IFERROR(__xludf.DUMMYFUNCTION("REGEXEXTRACT(INDIRECT(ADDRESS(FLOOR((ROW()-1)/3+1),(COLUMN()-7))),""\d+\s""&amp;INDIRECT(""I""&amp;MOD(ROW(), 3)+1))"),"5 green")</f>
        <v>5 green</v>
      </c>
      <c r="K164" s="2" t="str">
        <f>IFERROR(__xludf.DUMMYFUNCTION("REGEXEXTRACT(INDIRECT(ADDRESS(FLOOR((ROW()-1)/3+1),(COLUMN()-7))),""\d+\s""&amp;INDIRECT(""I""&amp;MOD(ROW(), 3)+1))"),"7 green")</f>
        <v>7 green</v>
      </c>
      <c r="L164" s="2" t="str">
        <f>IFERROR(__xludf.DUMMYFUNCTION("REGEXEXTRACT(INDIRECT(ADDRESS(FLOOR((ROW()-1)/3+1),(COLUMN()-7))),""\d+\s""&amp;INDIRECT(""I""&amp;MOD(ROW(), 3)+1))"),"6 green")</f>
        <v>6 green</v>
      </c>
      <c r="M164" s="2" t="str">
        <f>IFERROR(__xludf.DUMMYFUNCTION("REGEXEXTRACT(INDIRECT(ADDRESS(FLOOR((ROW()-1)/3+1),(COLUMN()-7))),""\d+\s""&amp;INDIRECT(""I""&amp;MOD(ROW(), 3)+1))"),"9 green")</f>
        <v>9 green</v>
      </c>
      <c r="N164" s="2" t="str">
        <f>IFERROR(__xludf.DUMMYFUNCTION("REGEXEXTRACT(INDIRECT(ADDRESS(FLOOR((ROW()-1)/3+1),(COLUMN()-7))),""\d+\s""&amp;INDIRECT(""I""&amp;MOD(ROW(), 3)+1))"),"11 green")</f>
        <v>11 green</v>
      </c>
      <c r="O164" s="2" t="str">
        <f>IFERROR(__xludf.DUMMYFUNCTION("REGEXEXTRACT(INDIRECT(ADDRESS(FLOOR((ROW()-1)/3+1),(COLUMN()-7))),""\d+\s""&amp;INDIRECT(""I""&amp;MOD(ROW(), 3)+1))"),"#N/A")</f>
        <v>#N/A</v>
      </c>
      <c r="P164" s="2">
        <f>IFERROR(__xludf.DUMMYFUNCTION("IFERROR(VALUE(REGEXEXTRACT(J164, ""\d+"")),0)"),5.0)</f>
        <v>5</v>
      </c>
      <c r="Q164" s="2">
        <f>IFERROR(__xludf.DUMMYFUNCTION("IFERROR(VALUE(REGEXEXTRACT(K164, ""\d+"")),0)"),7.0)</f>
        <v>7</v>
      </c>
      <c r="R164" s="2">
        <f>IFERROR(__xludf.DUMMYFUNCTION("IFERROR(VALUE(REGEXEXTRACT(L164, ""\d+"")),0)"),6.0)</f>
        <v>6</v>
      </c>
      <c r="S164" s="2">
        <f>IFERROR(__xludf.DUMMYFUNCTION("IFERROR(VALUE(REGEXEXTRACT(M164, ""\d+"")),0)"),9.0)</f>
        <v>9</v>
      </c>
      <c r="T164" s="2">
        <f>IFERROR(__xludf.DUMMYFUNCTION("IFERROR(VALUE(REGEXEXTRACT(N164, ""\d+"")),0)"),11.0)</f>
        <v>11</v>
      </c>
      <c r="U164" s="2">
        <f>IFERROR(__xludf.DUMMYFUNCTION("IFERROR(VALUE(REGEXEXTRACT(O164, ""\d+"")),0)"),0.0)</f>
        <v>0</v>
      </c>
      <c r="V164" s="2">
        <f t="shared" si="1"/>
        <v>11</v>
      </c>
      <c r="W164" s="2">
        <f>IFERROR(__xludf.DUMMYFUNCTION("VALUE(IF(V164 &lt;= INDIRECT(""AA""&amp;MOD(ROW(), 3) + 1), REGEXEXTRACT(INDIRECT(""B""&amp;FLOOR((ROW()-1)/3)+1), ""\d+""), 0))"),55.0)</f>
        <v>55</v>
      </c>
      <c r="X164" s="2">
        <f t="shared" si="2"/>
        <v>0</v>
      </c>
    </row>
    <row r="165">
      <c r="J165" s="2" t="str">
        <f>IFERROR(__xludf.DUMMYFUNCTION("REGEXEXTRACT(INDIRECT(ADDRESS(FLOOR((ROW()-1)/3+1),(COLUMN()-7))),""\d+\s""&amp;INDIRECT(""I""&amp;MOD(ROW(), 3)+1))"),"5 blue")</f>
        <v>5 blue</v>
      </c>
      <c r="K165" s="2" t="str">
        <f>IFERROR(__xludf.DUMMYFUNCTION("REGEXEXTRACT(INDIRECT(ADDRESS(FLOOR((ROW()-1)/3+1),(COLUMN()-7))),""\d+\s""&amp;INDIRECT(""I""&amp;MOD(ROW(), 3)+1))"),"11 blue")</f>
        <v>11 blue</v>
      </c>
      <c r="L165" s="2" t="str">
        <f>IFERROR(__xludf.DUMMYFUNCTION("REGEXEXTRACT(INDIRECT(ADDRESS(FLOOR((ROW()-1)/3+1),(COLUMN()-7))),""\d+\s""&amp;INDIRECT(""I""&amp;MOD(ROW(), 3)+1))"),"10 blue")</f>
        <v>10 blue</v>
      </c>
      <c r="M165" s="2" t="str">
        <f>IFERROR(__xludf.DUMMYFUNCTION("REGEXEXTRACT(INDIRECT(ADDRESS(FLOOR((ROW()-1)/3+1),(COLUMN()-7))),""\d+\s""&amp;INDIRECT(""I""&amp;MOD(ROW(), 3)+1))"),"6 blue")</f>
        <v>6 blue</v>
      </c>
      <c r="N165" s="2" t="str">
        <f>IFERROR(__xludf.DUMMYFUNCTION("REGEXEXTRACT(INDIRECT(ADDRESS(FLOOR((ROW()-1)/3+1),(COLUMN()-7))),""\d+\s""&amp;INDIRECT(""I""&amp;MOD(ROW(), 3)+1))"),"14 blue")</f>
        <v>14 blue</v>
      </c>
      <c r="O165" s="2" t="str">
        <f>IFERROR(__xludf.DUMMYFUNCTION("REGEXEXTRACT(INDIRECT(ADDRESS(FLOOR((ROW()-1)/3+1),(COLUMN()-7))),""\d+\s""&amp;INDIRECT(""I""&amp;MOD(ROW(), 3)+1))"),"#N/A")</f>
        <v>#N/A</v>
      </c>
      <c r="P165" s="2">
        <f>IFERROR(__xludf.DUMMYFUNCTION("IFERROR(VALUE(REGEXEXTRACT(J165, ""\d+"")),0)"),5.0)</f>
        <v>5</v>
      </c>
      <c r="Q165" s="2">
        <f>IFERROR(__xludf.DUMMYFUNCTION("IFERROR(VALUE(REGEXEXTRACT(K165, ""\d+"")),0)"),11.0)</f>
        <v>11</v>
      </c>
      <c r="R165" s="2">
        <f>IFERROR(__xludf.DUMMYFUNCTION("IFERROR(VALUE(REGEXEXTRACT(L165, ""\d+"")),0)"),10.0)</f>
        <v>10</v>
      </c>
      <c r="S165" s="2">
        <f>IFERROR(__xludf.DUMMYFUNCTION("IFERROR(VALUE(REGEXEXTRACT(M165, ""\d+"")),0)"),6.0)</f>
        <v>6</v>
      </c>
      <c r="T165" s="2">
        <f>IFERROR(__xludf.DUMMYFUNCTION("IFERROR(VALUE(REGEXEXTRACT(N165, ""\d+"")),0)"),14.0)</f>
        <v>14</v>
      </c>
      <c r="U165" s="2">
        <f>IFERROR(__xludf.DUMMYFUNCTION("IFERROR(VALUE(REGEXEXTRACT(O165, ""\d+"")),0)"),0.0)</f>
        <v>0</v>
      </c>
      <c r="V165" s="2">
        <f t="shared" si="1"/>
        <v>14</v>
      </c>
      <c r="W165" s="2">
        <f>IFERROR(__xludf.DUMMYFUNCTION("VALUE(IF(V165 &lt;= INDIRECT(""AA""&amp;MOD(ROW(), 3) + 1), REGEXEXTRACT(INDIRECT(""B""&amp;FLOOR((ROW()-1)/3)+1), ""\d+""), 0))"),55.0)</f>
        <v>55</v>
      </c>
      <c r="X165" s="2">
        <f t="shared" si="2"/>
        <v>0</v>
      </c>
    </row>
    <row r="166">
      <c r="J166" s="2" t="str">
        <f>IFERROR(__xludf.DUMMYFUNCTION("REGEXEXTRACT(INDIRECT(ADDRESS(FLOOR((ROW()-1)/3+1),(COLUMN()-7))),""\d+\s""&amp;INDIRECT(""I""&amp;MOD(ROW(), 3)+1))"),"#N/A")</f>
        <v>#N/A</v>
      </c>
      <c r="K166" s="2" t="str">
        <f>IFERROR(__xludf.DUMMYFUNCTION("REGEXEXTRACT(INDIRECT(ADDRESS(FLOOR((ROW()-1)/3+1),(COLUMN()-7))),""\d+\s""&amp;INDIRECT(""I""&amp;MOD(ROW(), 3)+1))"),"3 red")</f>
        <v>3 red</v>
      </c>
      <c r="L166" s="2" t="str">
        <f>IFERROR(__xludf.DUMMYFUNCTION("REGEXEXTRACT(INDIRECT(ADDRESS(FLOOR((ROW()-1)/3+1),(COLUMN()-7))),""\d+\s""&amp;INDIRECT(""I""&amp;MOD(ROW(), 3)+1))"),"1 red")</f>
        <v>1 red</v>
      </c>
      <c r="M166" s="2" t="str">
        <f>IFERROR(__xludf.DUMMYFUNCTION("REGEXEXTRACT(INDIRECT(ADDRESS(FLOOR((ROW()-1)/3+1),(COLUMN()-7))),""\d+\s""&amp;INDIRECT(""I""&amp;MOD(ROW(), 3)+1))"),"3 red")</f>
        <v>3 red</v>
      </c>
      <c r="N166" s="2" t="str">
        <f>IFERROR(__xludf.DUMMYFUNCTION("REGEXEXTRACT(INDIRECT(ADDRESS(FLOOR((ROW()-1)/3+1),(COLUMN()-7))),""\d+\s""&amp;INDIRECT(""I""&amp;MOD(ROW(), 3)+1))"),"1 red")</f>
        <v>1 red</v>
      </c>
      <c r="O166" s="2" t="str">
        <f>IFERROR(__xludf.DUMMYFUNCTION("REGEXEXTRACT(INDIRECT(ADDRESS(FLOOR((ROW()-1)/3+1),(COLUMN()-7))),""\d+\s""&amp;INDIRECT(""I""&amp;MOD(ROW(), 3)+1))"),"2 red")</f>
        <v>2 red</v>
      </c>
      <c r="P166" s="2">
        <f>IFERROR(__xludf.DUMMYFUNCTION("IFERROR(VALUE(REGEXEXTRACT(J166, ""\d+"")),0)"),0.0)</f>
        <v>0</v>
      </c>
      <c r="Q166" s="2">
        <f>IFERROR(__xludf.DUMMYFUNCTION("IFERROR(VALUE(REGEXEXTRACT(K166, ""\d+"")),0)"),3.0)</f>
        <v>3</v>
      </c>
      <c r="R166" s="2">
        <f>IFERROR(__xludf.DUMMYFUNCTION("IFERROR(VALUE(REGEXEXTRACT(L166, ""\d+"")),0)"),1.0)</f>
        <v>1</v>
      </c>
      <c r="S166" s="2">
        <f>IFERROR(__xludf.DUMMYFUNCTION("IFERROR(VALUE(REGEXEXTRACT(M166, ""\d+"")),0)"),3.0)</f>
        <v>3</v>
      </c>
      <c r="T166" s="2">
        <f>IFERROR(__xludf.DUMMYFUNCTION("IFERROR(VALUE(REGEXEXTRACT(N166, ""\d+"")),0)"),1.0)</f>
        <v>1</v>
      </c>
      <c r="U166" s="2">
        <f>IFERROR(__xludf.DUMMYFUNCTION("IFERROR(VALUE(REGEXEXTRACT(O166, ""\d+"")),0)"),2.0)</f>
        <v>2</v>
      </c>
      <c r="V166" s="2">
        <f t="shared" si="1"/>
        <v>3</v>
      </c>
      <c r="W166" s="2">
        <f>IFERROR(__xludf.DUMMYFUNCTION("VALUE(IF(V166 &lt;= INDIRECT(""AA""&amp;MOD(ROW(), 3) + 1), REGEXEXTRACT(INDIRECT(""B""&amp;FLOOR((ROW()-1)/3)+1), ""\d+""), 0))"),56.0)</f>
        <v>56</v>
      </c>
      <c r="X166" s="2">
        <f t="shared" si="2"/>
        <v>0</v>
      </c>
    </row>
    <row r="167">
      <c r="J167" s="2" t="str">
        <f>IFERROR(__xludf.DUMMYFUNCTION("REGEXEXTRACT(INDIRECT(ADDRESS(FLOOR((ROW()-1)/3+1),(COLUMN()-7))),""\d+\s""&amp;INDIRECT(""I""&amp;MOD(ROW(), 3)+1))"),"14 green")</f>
        <v>14 green</v>
      </c>
      <c r="K167" s="2" t="str">
        <f>IFERROR(__xludf.DUMMYFUNCTION("REGEXEXTRACT(INDIRECT(ADDRESS(FLOOR((ROW()-1)/3+1),(COLUMN()-7))),""\d+\s""&amp;INDIRECT(""I""&amp;MOD(ROW(), 3)+1))"),"8 green")</f>
        <v>8 green</v>
      </c>
      <c r="L167" s="2" t="str">
        <f>IFERROR(__xludf.DUMMYFUNCTION("REGEXEXTRACT(INDIRECT(ADDRESS(FLOOR((ROW()-1)/3+1),(COLUMN()-7))),""\d+\s""&amp;INDIRECT(""I""&amp;MOD(ROW(), 3)+1))"),"14 green")</f>
        <v>14 green</v>
      </c>
      <c r="M167" s="2" t="str">
        <f>IFERROR(__xludf.DUMMYFUNCTION("REGEXEXTRACT(INDIRECT(ADDRESS(FLOOR((ROW()-1)/3+1),(COLUMN()-7))),""\d+\s""&amp;INDIRECT(""I""&amp;MOD(ROW(), 3)+1))"),"8 green")</f>
        <v>8 green</v>
      </c>
      <c r="N167" s="2" t="str">
        <f>IFERROR(__xludf.DUMMYFUNCTION("REGEXEXTRACT(INDIRECT(ADDRESS(FLOOR((ROW()-1)/3+1),(COLUMN()-7))),""\d+\s""&amp;INDIRECT(""I""&amp;MOD(ROW(), 3)+1))"),"11 green")</f>
        <v>11 green</v>
      </c>
      <c r="O167" s="2" t="str">
        <f>IFERROR(__xludf.DUMMYFUNCTION("REGEXEXTRACT(INDIRECT(ADDRESS(FLOOR((ROW()-1)/3+1),(COLUMN()-7))),""\d+\s""&amp;INDIRECT(""I""&amp;MOD(ROW(), 3)+1))"),"10 green")</f>
        <v>10 green</v>
      </c>
      <c r="P167" s="2">
        <f>IFERROR(__xludf.DUMMYFUNCTION("IFERROR(VALUE(REGEXEXTRACT(J167, ""\d+"")),0)"),14.0)</f>
        <v>14</v>
      </c>
      <c r="Q167" s="2">
        <f>IFERROR(__xludf.DUMMYFUNCTION("IFERROR(VALUE(REGEXEXTRACT(K167, ""\d+"")),0)"),8.0)</f>
        <v>8</v>
      </c>
      <c r="R167" s="2">
        <f>IFERROR(__xludf.DUMMYFUNCTION("IFERROR(VALUE(REGEXEXTRACT(L167, ""\d+"")),0)"),14.0)</f>
        <v>14</v>
      </c>
      <c r="S167" s="2">
        <f>IFERROR(__xludf.DUMMYFUNCTION("IFERROR(VALUE(REGEXEXTRACT(M167, ""\d+"")),0)"),8.0)</f>
        <v>8</v>
      </c>
      <c r="T167" s="2">
        <f>IFERROR(__xludf.DUMMYFUNCTION("IFERROR(VALUE(REGEXEXTRACT(N167, ""\d+"")),0)"),11.0)</f>
        <v>11</v>
      </c>
      <c r="U167" s="2">
        <f>IFERROR(__xludf.DUMMYFUNCTION("IFERROR(VALUE(REGEXEXTRACT(O167, ""\d+"")),0)"),10.0)</f>
        <v>10</v>
      </c>
      <c r="V167" s="2">
        <f t="shared" si="1"/>
        <v>14</v>
      </c>
      <c r="W167" s="2">
        <f>IFERROR(__xludf.DUMMYFUNCTION("VALUE(IF(V167 &lt;= INDIRECT(""AA""&amp;MOD(ROW(), 3) + 1), REGEXEXTRACT(INDIRECT(""B""&amp;FLOOR((ROW()-1)/3)+1), ""\d+""), 0))"),0.0)</f>
        <v>0</v>
      </c>
      <c r="X167" s="2">
        <f t="shared" si="2"/>
        <v>0</v>
      </c>
    </row>
    <row r="168">
      <c r="J168" s="2" t="str">
        <f>IFERROR(__xludf.DUMMYFUNCTION("REGEXEXTRACT(INDIRECT(ADDRESS(FLOOR((ROW()-1)/3+1),(COLUMN()-7))),""\d+\s""&amp;INDIRECT(""I""&amp;MOD(ROW(), 3)+1))"),"8 blue")</f>
        <v>8 blue</v>
      </c>
      <c r="K168" s="2" t="str">
        <f>IFERROR(__xludf.DUMMYFUNCTION("REGEXEXTRACT(INDIRECT(ADDRESS(FLOOR((ROW()-1)/3+1),(COLUMN()-7))),""\d+\s""&amp;INDIRECT(""I""&amp;MOD(ROW(), 3)+1))"),"3 blue")</f>
        <v>3 blue</v>
      </c>
      <c r="L168" s="2" t="str">
        <f>IFERROR(__xludf.DUMMYFUNCTION("REGEXEXTRACT(INDIRECT(ADDRESS(FLOOR((ROW()-1)/3+1),(COLUMN()-7))),""\d+\s""&amp;INDIRECT(""I""&amp;MOD(ROW(), 3)+1))"),"13 blue")</f>
        <v>13 blue</v>
      </c>
      <c r="M168" s="2" t="str">
        <f>IFERROR(__xludf.DUMMYFUNCTION("REGEXEXTRACT(INDIRECT(ADDRESS(FLOOR((ROW()-1)/3+1),(COLUMN()-7))),""\d+\s""&amp;INDIRECT(""I""&amp;MOD(ROW(), 3)+1))"),"#N/A")</f>
        <v>#N/A</v>
      </c>
      <c r="N168" s="2" t="str">
        <f>IFERROR(__xludf.DUMMYFUNCTION("REGEXEXTRACT(INDIRECT(ADDRESS(FLOOR((ROW()-1)/3+1),(COLUMN()-7))),""\d+\s""&amp;INDIRECT(""I""&amp;MOD(ROW(), 3)+1))"),"8 blue")</f>
        <v>8 blue</v>
      </c>
      <c r="O168" s="2" t="str">
        <f>IFERROR(__xludf.DUMMYFUNCTION("REGEXEXTRACT(INDIRECT(ADDRESS(FLOOR((ROW()-1)/3+1),(COLUMN()-7))),""\d+\s""&amp;INDIRECT(""I""&amp;MOD(ROW(), 3)+1))"),"8 blue")</f>
        <v>8 blue</v>
      </c>
      <c r="P168" s="2">
        <f>IFERROR(__xludf.DUMMYFUNCTION("IFERROR(VALUE(REGEXEXTRACT(J168, ""\d+"")),0)"),8.0)</f>
        <v>8</v>
      </c>
      <c r="Q168" s="2">
        <f>IFERROR(__xludf.DUMMYFUNCTION("IFERROR(VALUE(REGEXEXTRACT(K168, ""\d+"")),0)"),3.0)</f>
        <v>3</v>
      </c>
      <c r="R168" s="2">
        <f>IFERROR(__xludf.DUMMYFUNCTION("IFERROR(VALUE(REGEXEXTRACT(L168, ""\d+"")),0)"),13.0)</f>
        <v>13</v>
      </c>
      <c r="S168" s="2">
        <f>IFERROR(__xludf.DUMMYFUNCTION("IFERROR(VALUE(REGEXEXTRACT(M168, ""\d+"")),0)"),0.0)</f>
        <v>0</v>
      </c>
      <c r="T168" s="2">
        <f>IFERROR(__xludf.DUMMYFUNCTION("IFERROR(VALUE(REGEXEXTRACT(N168, ""\d+"")),0)"),8.0)</f>
        <v>8</v>
      </c>
      <c r="U168" s="2">
        <f>IFERROR(__xludf.DUMMYFUNCTION("IFERROR(VALUE(REGEXEXTRACT(O168, ""\d+"")),0)"),8.0)</f>
        <v>8</v>
      </c>
      <c r="V168" s="2">
        <f t="shared" si="1"/>
        <v>13</v>
      </c>
      <c r="W168" s="2">
        <f>IFERROR(__xludf.DUMMYFUNCTION("VALUE(IF(V168 &lt;= INDIRECT(""AA""&amp;MOD(ROW(), 3) + 1), REGEXEXTRACT(INDIRECT(""B""&amp;FLOOR((ROW()-1)/3)+1), ""\d+""), 0))"),56.0)</f>
        <v>56</v>
      </c>
      <c r="X168" s="2">
        <f t="shared" si="2"/>
        <v>0</v>
      </c>
    </row>
    <row r="169">
      <c r="J169" s="2" t="str">
        <f>IFERROR(__xludf.DUMMYFUNCTION("REGEXEXTRACT(INDIRECT(ADDRESS(FLOOR((ROW()-1)/3+1),(COLUMN()-7))),""\d+\s""&amp;INDIRECT(""I""&amp;MOD(ROW(), 3)+1))"),"7 red")</f>
        <v>7 red</v>
      </c>
      <c r="K169" s="2" t="str">
        <f>IFERROR(__xludf.DUMMYFUNCTION("REGEXEXTRACT(INDIRECT(ADDRESS(FLOOR((ROW()-1)/3+1),(COLUMN()-7))),""\d+\s""&amp;INDIRECT(""I""&amp;MOD(ROW(), 3)+1))"),"2 red")</f>
        <v>2 red</v>
      </c>
      <c r="L169" s="2" t="str">
        <f>IFERROR(__xludf.DUMMYFUNCTION("REGEXEXTRACT(INDIRECT(ADDRESS(FLOOR((ROW()-1)/3+1),(COLUMN()-7))),""\d+\s""&amp;INDIRECT(""I""&amp;MOD(ROW(), 3)+1))"),"#N/A")</f>
        <v>#N/A</v>
      </c>
      <c r="M169" s="2" t="str">
        <f>IFERROR(__xludf.DUMMYFUNCTION("REGEXEXTRACT(INDIRECT(ADDRESS(FLOOR((ROW()-1)/3+1),(COLUMN()-7))),""\d+\s""&amp;INDIRECT(""I""&amp;MOD(ROW(), 3)+1))"),"2 red")</f>
        <v>2 red</v>
      </c>
      <c r="N169" s="2" t="str">
        <f>IFERROR(__xludf.DUMMYFUNCTION("REGEXEXTRACT(INDIRECT(ADDRESS(FLOOR((ROW()-1)/3+1),(COLUMN()-7))),""\d+\s""&amp;INDIRECT(""I""&amp;MOD(ROW(), 3)+1))"),"3 red")</f>
        <v>3 red</v>
      </c>
      <c r="O169" s="2" t="str">
        <f>IFERROR(__xludf.DUMMYFUNCTION("REGEXEXTRACT(INDIRECT(ADDRESS(FLOOR((ROW()-1)/3+1),(COLUMN()-7))),""\d+\s""&amp;INDIRECT(""I""&amp;MOD(ROW(), 3)+1))"),"7 red")</f>
        <v>7 red</v>
      </c>
      <c r="P169" s="2">
        <f>IFERROR(__xludf.DUMMYFUNCTION("IFERROR(VALUE(REGEXEXTRACT(J169, ""\d+"")),0)"),7.0)</f>
        <v>7</v>
      </c>
      <c r="Q169" s="2">
        <f>IFERROR(__xludf.DUMMYFUNCTION("IFERROR(VALUE(REGEXEXTRACT(K169, ""\d+"")),0)"),2.0)</f>
        <v>2</v>
      </c>
      <c r="R169" s="2">
        <f>IFERROR(__xludf.DUMMYFUNCTION("IFERROR(VALUE(REGEXEXTRACT(L169, ""\d+"")),0)"),0.0)</f>
        <v>0</v>
      </c>
      <c r="S169" s="2">
        <f>IFERROR(__xludf.DUMMYFUNCTION("IFERROR(VALUE(REGEXEXTRACT(M169, ""\d+"")),0)"),2.0)</f>
        <v>2</v>
      </c>
      <c r="T169" s="2">
        <f>IFERROR(__xludf.DUMMYFUNCTION("IFERROR(VALUE(REGEXEXTRACT(N169, ""\d+"")),0)"),3.0)</f>
        <v>3</v>
      </c>
      <c r="U169" s="2">
        <f>IFERROR(__xludf.DUMMYFUNCTION("IFERROR(VALUE(REGEXEXTRACT(O169, ""\d+"")),0)"),7.0)</f>
        <v>7</v>
      </c>
      <c r="V169" s="2">
        <f t="shared" si="1"/>
        <v>7</v>
      </c>
      <c r="W169" s="2">
        <f>IFERROR(__xludf.DUMMYFUNCTION("VALUE(IF(V169 &lt;= INDIRECT(""AA""&amp;MOD(ROW(), 3) + 1), REGEXEXTRACT(INDIRECT(""B""&amp;FLOOR((ROW()-1)/3)+1), ""\d+""), 0))"),57.0)</f>
        <v>57</v>
      </c>
      <c r="X169" s="2">
        <f t="shared" si="2"/>
        <v>0</v>
      </c>
    </row>
    <row r="170">
      <c r="J170" s="2" t="str">
        <f>IFERROR(__xludf.DUMMYFUNCTION("REGEXEXTRACT(INDIRECT(ADDRESS(FLOOR((ROW()-1)/3+1),(COLUMN()-7))),""\d+\s""&amp;INDIRECT(""I""&amp;MOD(ROW(), 3)+1))"),"#N/A")</f>
        <v>#N/A</v>
      </c>
      <c r="K170" s="2" t="str">
        <f>IFERROR(__xludf.DUMMYFUNCTION("REGEXEXTRACT(INDIRECT(ADDRESS(FLOOR((ROW()-1)/3+1),(COLUMN()-7))),""\d+\s""&amp;INDIRECT(""I""&amp;MOD(ROW(), 3)+1))"),"11 green")</f>
        <v>11 green</v>
      </c>
      <c r="L170" s="2" t="str">
        <f>IFERROR(__xludf.DUMMYFUNCTION("REGEXEXTRACT(INDIRECT(ADDRESS(FLOOR((ROW()-1)/3+1),(COLUMN()-7))),""\d+\s""&amp;INDIRECT(""I""&amp;MOD(ROW(), 3)+1))"),"14 green")</f>
        <v>14 green</v>
      </c>
      <c r="M170" s="2" t="str">
        <f>IFERROR(__xludf.DUMMYFUNCTION("REGEXEXTRACT(INDIRECT(ADDRESS(FLOOR((ROW()-1)/3+1),(COLUMN()-7))),""\d+\s""&amp;INDIRECT(""I""&amp;MOD(ROW(), 3)+1))"),"17 green")</f>
        <v>17 green</v>
      </c>
      <c r="N170" s="2" t="str">
        <f>IFERROR(__xludf.DUMMYFUNCTION("REGEXEXTRACT(INDIRECT(ADDRESS(FLOOR((ROW()-1)/3+1),(COLUMN()-7))),""\d+\s""&amp;INDIRECT(""I""&amp;MOD(ROW(), 3)+1))"),"12 green")</f>
        <v>12 green</v>
      </c>
      <c r="O170" s="2" t="str">
        <f>IFERROR(__xludf.DUMMYFUNCTION("REGEXEXTRACT(INDIRECT(ADDRESS(FLOOR((ROW()-1)/3+1),(COLUMN()-7))),""\d+\s""&amp;INDIRECT(""I""&amp;MOD(ROW(), 3)+1))"),"9 green")</f>
        <v>9 green</v>
      </c>
      <c r="P170" s="2">
        <f>IFERROR(__xludf.DUMMYFUNCTION("IFERROR(VALUE(REGEXEXTRACT(J170, ""\d+"")),0)"),0.0)</f>
        <v>0</v>
      </c>
      <c r="Q170" s="2">
        <f>IFERROR(__xludf.DUMMYFUNCTION("IFERROR(VALUE(REGEXEXTRACT(K170, ""\d+"")),0)"),11.0)</f>
        <v>11</v>
      </c>
      <c r="R170" s="2">
        <f>IFERROR(__xludf.DUMMYFUNCTION("IFERROR(VALUE(REGEXEXTRACT(L170, ""\d+"")),0)"),14.0)</f>
        <v>14</v>
      </c>
      <c r="S170" s="2">
        <f>IFERROR(__xludf.DUMMYFUNCTION("IFERROR(VALUE(REGEXEXTRACT(M170, ""\d+"")),0)"),17.0)</f>
        <v>17</v>
      </c>
      <c r="T170" s="2">
        <f>IFERROR(__xludf.DUMMYFUNCTION("IFERROR(VALUE(REGEXEXTRACT(N170, ""\d+"")),0)"),12.0)</f>
        <v>12</v>
      </c>
      <c r="U170" s="2">
        <f>IFERROR(__xludf.DUMMYFUNCTION("IFERROR(VALUE(REGEXEXTRACT(O170, ""\d+"")),0)"),9.0)</f>
        <v>9</v>
      </c>
      <c r="V170" s="2">
        <f t="shared" si="1"/>
        <v>17</v>
      </c>
      <c r="W170" s="2">
        <f>IFERROR(__xludf.DUMMYFUNCTION("VALUE(IF(V170 &lt;= INDIRECT(""AA""&amp;MOD(ROW(), 3) + 1), REGEXEXTRACT(INDIRECT(""B""&amp;FLOOR((ROW()-1)/3)+1), ""\d+""), 0))"),0.0)</f>
        <v>0</v>
      </c>
      <c r="X170" s="2">
        <f t="shared" si="2"/>
        <v>0</v>
      </c>
    </row>
    <row r="171">
      <c r="J171" s="2" t="str">
        <f>IFERROR(__xludf.DUMMYFUNCTION("REGEXEXTRACT(INDIRECT(ADDRESS(FLOOR((ROW()-1)/3+1),(COLUMN()-7))),""\d+\s""&amp;INDIRECT(""I""&amp;MOD(ROW(), 3)+1))"),"7 blue")</f>
        <v>7 blue</v>
      </c>
      <c r="K171" s="2" t="str">
        <f>IFERROR(__xludf.DUMMYFUNCTION("REGEXEXTRACT(INDIRECT(ADDRESS(FLOOR((ROW()-1)/3+1),(COLUMN()-7))),""\d+\s""&amp;INDIRECT(""I""&amp;MOD(ROW(), 3)+1))"),"5 blue")</f>
        <v>5 blue</v>
      </c>
      <c r="L171" s="2" t="str">
        <f>IFERROR(__xludf.DUMMYFUNCTION("REGEXEXTRACT(INDIRECT(ADDRESS(FLOOR((ROW()-1)/3+1),(COLUMN()-7))),""\d+\s""&amp;INDIRECT(""I""&amp;MOD(ROW(), 3)+1))"),"8 blue")</f>
        <v>8 blue</v>
      </c>
      <c r="M171" s="2" t="str">
        <f>IFERROR(__xludf.DUMMYFUNCTION("REGEXEXTRACT(INDIRECT(ADDRESS(FLOOR((ROW()-1)/3+1),(COLUMN()-7))),""\d+\s""&amp;INDIRECT(""I""&amp;MOD(ROW(), 3)+1))"),"5 blue")</f>
        <v>5 blue</v>
      </c>
      <c r="N171" s="2" t="str">
        <f>IFERROR(__xludf.DUMMYFUNCTION("REGEXEXTRACT(INDIRECT(ADDRESS(FLOOR((ROW()-1)/3+1),(COLUMN()-7))),""\d+\s""&amp;INDIRECT(""I""&amp;MOD(ROW(), 3)+1))"),"#N/A")</f>
        <v>#N/A</v>
      </c>
      <c r="O171" s="2" t="str">
        <f>IFERROR(__xludf.DUMMYFUNCTION("REGEXEXTRACT(INDIRECT(ADDRESS(FLOOR((ROW()-1)/3+1),(COLUMN()-7))),""\d+\s""&amp;INDIRECT(""I""&amp;MOD(ROW(), 3)+1))"),"7 blue")</f>
        <v>7 blue</v>
      </c>
      <c r="P171" s="2">
        <f>IFERROR(__xludf.DUMMYFUNCTION("IFERROR(VALUE(REGEXEXTRACT(J171, ""\d+"")),0)"),7.0)</f>
        <v>7</v>
      </c>
      <c r="Q171" s="2">
        <f>IFERROR(__xludf.DUMMYFUNCTION("IFERROR(VALUE(REGEXEXTRACT(K171, ""\d+"")),0)"),5.0)</f>
        <v>5</v>
      </c>
      <c r="R171" s="2">
        <f>IFERROR(__xludf.DUMMYFUNCTION("IFERROR(VALUE(REGEXEXTRACT(L171, ""\d+"")),0)"),8.0)</f>
        <v>8</v>
      </c>
      <c r="S171" s="2">
        <f>IFERROR(__xludf.DUMMYFUNCTION("IFERROR(VALUE(REGEXEXTRACT(M171, ""\d+"")),0)"),5.0)</f>
        <v>5</v>
      </c>
      <c r="T171" s="2">
        <f>IFERROR(__xludf.DUMMYFUNCTION("IFERROR(VALUE(REGEXEXTRACT(N171, ""\d+"")),0)"),0.0)</f>
        <v>0</v>
      </c>
      <c r="U171" s="2">
        <f>IFERROR(__xludf.DUMMYFUNCTION("IFERROR(VALUE(REGEXEXTRACT(O171, ""\d+"")),0)"),7.0)</f>
        <v>7</v>
      </c>
      <c r="V171" s="2">
        <f t="shared" si="1"/>
        <v>8</v>
      </c>
      <c r="W171" s="2">
        <f>IFERROR(__xludf.DUMMYFUNCTION("VALUE(IF(V171 &lt;= INDIRECT(""AA""&amp;MOD(ROW(), 3) + 1), REGEXEXTRACT(INDIRECT(""B""&amp;FLOOR((ROW()-1)/3)+1), ""\d+""), 0))"),57.0)</f>
        <v>57</v>
      </c>
      <c r="X171" s="2">
        <f t="shared" si="2"/>
        <v>0</v>
      </c>
    </row>
    <row r="172">
      <c r="J172" s="2" t="str">
        <f>IFERROR(__xludf.DUMMYFUNCTION("REGEXEXTRACT(INDIRECT(ADDRESS(FLOOR((ROW()-1)/3+1),(COLUMN()-7))),""\d+\s""&amp;INDIRECT(""I""&amp;MOD(ROW(), 3)+1))"),"4 red")</f>
        <v>4 red</v>
      </c>
      <c r="K172" s="2" t="str">
        <f>IFERROR(__xludf.DUMMYFUNCTION("REGEXEXTRACT(INDIRECT(ADDRESS(FLOOR((ROW()-1)/3+1),(COLUMN()-7))),""\d+\s""&amp;INDIRECT(""I""&amp;MOD(ROW(), 3)+1))"),"3 red")</f>
        <v>3 red</v>
      </c>
      <c r="L172" s="2" t="str">
        <f>IFERROR(__xludf.DUMMYFUNCTION("REGEXEXTRACT(INDIRECT(ADDRESS(FLOOR((ROW()-1)/3+1),(COLUMN()-7))),""\d+\s""&amp;INDIRECT(""I""&amp;MOD(ROW(), 3)+1))"),"1 red")</f>
        <v>1 red</v>
      </c>
      <c r="M172" s="2" t="str">
        <f>IFERROR(__xludf.DUMMYFUNCTION("REGEXEXTRACT(INDIRECT(ADDRESS(FLOOR((ROW()-1)/3+1),(COLUMN()-7))),""\d+\s""&amp;INDIRECT(""I""&amp;MOD(ROW(), 3)+1))"),"4 red")</f>
        <v>4 red</v>
      </c>
      <c r="N172" s="2" t="str">
        <f>IFERROR(__xludf.DUMMYFUNCTION("REGEXEXTRACT(INDIRECT(ADDRESS(FLOOR((ROW()-1)/3+1),(COLUMN()-7))),""\d+\s""&amp;INDIRECT(""I""&amp;MOD(ROW(), 3)+1))"),"#N/A")</f>
        <v>#N/A</v>
      </c>
      <c r="O172" s="2" t="str">
        <f>IFERROR(__xludf.DUMMYFUNCTION("REGEXEXTRACT(INDIRECT(ADDRESS(FLOOR((ROW()-1)/3+1),(COLUMN()-7))),""\d+\s""&amp;INDIRECT(""I""&amp;MOD(ROW(), 3)+1))"),"#N/A")</f>
        <v>#N/A</v>
      </c>
      <c r="P172" s="2">
        <f>IFERROR(__xludf.DUMMYFUNCTION("IFERROR(VALUE(REGEXEXTRACT(J172, ""\d+"")),0)"),4.0)</f>
        <v>4</v>
      </c>
      <c r="Q172" s="2">
        <f>IFERROR(__xludf.DUMMYFUNCTION("IFERROR(VALUE(REGEXEXTRACT(K172, ""\d+"")),0)"),3.0)</f>
        <v>3</v>
      </c>
      <c r="R172" s="2">
        <f>IFERROR(__xludf.DUMMYFUNCTION("IFERROR(VALUE(REGEXEXTRACT(L172, ""\d+"")),0)"),1.0)</f>
        <v>1</v>
      </c>
      <c r="S172" s="2">
        <f>IFERROR(__xludf.DUMMYFUNCTION("IFERROR(VALUE(REGEXEXTRACT(M172, ""\d+"")),0)"),4.0)</f>
        <v>4</v>
      </c>
      <c r="T172" s="2">
        <f>IFERROR(__xludf.DUMMYFUNCTION("IFERROR(VALUE(REGEXEXTRACT(N172, ""\d+"")),0)"),0.0)</f>
        <v>0</v>
      </c>
      <c r="U172" s="2">
        <f>IFERROR(__xludf.DUMMYFUNCTION("IFERROR(VALUE(REGEXEXTRACT(O172, ""\d+"")),0)"),0.0)</f>
        <v>0</v>
      </c>
      <c r="V172" s="2">
        <f t="shared" si="1"/>
        <v>4</v>
      </c>
      <c r="W172" s="2">
        <f>IFERROR(__xludf.DUMMYFUNCTION("VALUE(IF(V172 &lt;= INDIRECT(""AA""&amp;MOD(ROW(), 3) + 1), REGEXEXTRACT(INDIRECT(""B""&amp;FLOOR((ROW()-1)/3)+1), ""\d+""), 0))"),58.0)</f>
        <v>58</v>
      </c>
      <c r="X172" s="2">
        <f t="shared" si="2"/>
        <v>58</v>
      </c>
    </row>
    <row r="173">
      <c r="J173" s="2" t="str">
        <f>IFERROR(__xludf.DUMMYFUNCTION("REGEXEXTRACT(INDIRECT(ADDRESS(FLOOR((ROW()-1)/3+1),(COLUMN()-7))),""\d+\s""&amp;INDIRECT(""I""&amp;MOD(ROW(), 3)+1))"),"1 green")</f>
        <v>1 green</v>
      </c>
      <c r="K173" s="2" t="str">
        <f>IFERROR(__xludf.DUMMYFUNCTION("REGEXEXTRACT(INDIRECT(ADDRESS(FLOOR((ROW()-1)/3+1),(COLUMN()-7))),""\d+\s""&amp;INDIRECT(""I""&amp;MOD(ROW(), 3)+1))"),"2 green")</f>
        <v>2 green</v>
      </c>
      <c r="L173" s="2" t="str">
        <f>IFERROR(__xludf.DUMMYFUNCTION("REGEXEXTRACT(INDIRECT(ADDRESS(FLOOR((ROW()-1)/3+1),(COLUMN()-7))),""\d+\s""&amp;INDIRECT(""I""&amp;MOD(ROW(), 3)+1))"),"2 green")</f>
        <v>2 green</v>
      </c>
      <c r="M173" s="2" t="str">
        <f>IFERROR(__xludf.DUMMYFUNCTION("REGEXEXTRACT(INDIRECT(ADDRESS(FLOOR((ROW()-1)/3+1),(COLUMN()-7))),""\d+\s""&amp;INDIRECT(""I""&amp;MOD(ROW(), 3)+1))"),"4 green")</f>
        <v>4 green</v>
      </c>
      <c r="N173" s="2" t="str">
        <f>IFERROR(__xludf.DUMMYFUNCTION("REGEXEXTRACT(INDIRECT(ADDRESS(FLOOR((ROW()-1)/3+1),(COLUMN()-7))),""\d+\s""&amp;INDIRECT(""I""&amp;MOD(ROW(), 3)+1))"),"#N/A")</f>
        <v>#N/A</v>
      </c>
      <c r="O173" s="2" t="str">
        <f>IFERROR(__xludf.DUMMYFUNCTION("REGEXEXTRACT(INDIRECT(ADDRESS(FLOOR((ROW()-1)/3+1),(COLUMN()-7))),""\d+\s""&amp;INDIRECT(""I""&amp;MOD(ROW(), 3)+1))"),"#N/A")</f>
        <v>#N/A</v>
      </c>
      <c r="P173" s="2">
        <f>IFERROR(__xludf.DUMMYFUNCTION("IFERROR(VALUE(REGEXEXTRACT(J173, ""\d+"")),0)"),1.0)</f>
        <v>1</v>
      </c>
      <c r="Q173" s="2">
        <f>IFERROR(__xludf.DUMMYFUNCTION("IFERROR(VALUE(REGEXEXTRACT(K173, ""\d+"")),0)"),2.0)</f>
        <v>2</v>
      </c>
      <c r="R173" s="2">
        <f>IFERROR(__xludf.DUMMYFUNCTION("IFERROR(VALUE(REGEXEXTRACT(L173, ""\d+"")),0)"),2.0)</f>
        <v>2</v>
      </c>
      <c r="S173" s="2">
        <f>IFERROR(__xludf.DUMMYFUNCTION("IFERROR(VALUE(REGEXEXTRACT(M173, ""\d+"")),0)"),4.0)</f>
        <v>4</v>
      </c>
      <c r="T173" s="2">
        <f>IFERROR(__xludf.DUMMYFUNCTION("IFERROR(VALUE(REGEXEXTRACT(N173, ""\d+"")),0)"),0.0)</f>
        <v>0</v>
      </c>
      <c r="U173" s="2">
        <f>IFERROR(__xludf.DUMMYFUNCTION("IFERROR(VALUE(REGEXEXTRACT(O173, ""\d+"")),0)"),0.0)</f>
        <v>0</v>
      </c>
      <c r="V173" s="2">
        <f t="shared" si="1"/>
        <v>4</v>
      </c>
      <c r="W173" s="2">
        <f>IFERROR(__xludf.DUMMYFUNCTION("VALUE(IF(V173 &lt;= INDIRECT(""AA""&amp;MOD(ROW(), 3) + 1), REGEXEXTRACT(INDIRECT(""B""&amp;FLOOR((ROW()-1)/3)+1), ""\d+""), 0))"),58.0)</f>
        <v>58</v>
      </c>
      <c r="X173" s="2">
        <f t="shared" si="2"/>
        <v>0</v>
      </c>
    </row>
    <row r="174">
      <c r="J174" s="2" t="str">
        <f>IFERROR(__xludf.DUMMYFUNCTION("REGEXEXTRACT(INDIRECT(ADDRESS(FLOOR((ROW()-1)/3+1),(COLUMN()-7))),""\d+\s""&amp;INDIRECT(""I""&amp;MOD(ROW(), 3)+1))"),"3 blue")</f>
        <v>3 blue</v>
      </c>
      <c r="K174" s="2" t="str">
        <f>IFERROR(__xludf.DUMMYFUNCTION("REGEXEXTRACT(INDIRECT(ADDRESS(FLOOR((ROW()-1)/3+1),(COLUMN()-7))),""\d+\s""&amp;INDIRECT(""I""&amp;MOD(ROW(), 3)+1))"),"#N/A")</f>
        <v>#N/A</v>
      </c>
      <c r="L174" s="2" t="str">
        <f>IFERROR(__xludf.DUMMYFUNCTION("REGEXEXTRACT(INDIRECT(ADDRESS(FLOOR((ROW()-1)/3+1),(COLUMN()-7))),""\d+\s""&amp;INDIRECT(""I""&amp;MOD(ROW(), 3)+1))"),"4 blue")</f>
        <v>4 blue</v>
      </c>
      <c r="M174" s="2" t="str">
        <f>IFERROR(__xludf.DUMMYFUNCTION("REGEXEXTRACT(INDIRECT(ADDRESS(FLOOR((ROW()-1)/3+1),(COLUMN()-7))),""\d+\s""&amp;INDIRECT(""I""&amp;MOD(ROW(), 3)+1))"),"2 blue")</f>
        <v>2 blue</v>
      </c>
      <c r="N174" s="2" t="str">
        <f>IFERROR(__xludf.DUMMYFUNCTION("REGEXEXTRACT(INDIRECT(ADDRESS(FLOOR((ROW()-1)/3+1),(COLUMN()-7))),""\d+\s""&amp;INDIRECT(""I""&amp;MOD(ROW(), 3)+1))"),"#N/A")</f>
        <v>#N/A</v>
      </c>
      <c r="O174" s="2" t="str">
        <f>IFERROR(__xludf.DUMMYFUNCTION("REGEXEXTRACT(INDIRECT(ADDRESS(FLOOR((ROW()-1)/3+1),(COLUMN()-7))),""\d+\s""&amp;INDIRECT(""I""&amp;MOD(ROW(), 3)+1))"),"#N/A")</f>
        <v>#N/A</v>
      </c>
      <c r="P174" s="2">
        <f>IFERROR(__xludf.DUMMYFUNCTION("IFERROR(VALUE(REGEXEXTRACT(J174, ""\d+"")),0)"),3.0)</f>
        <v>3</v>
      </c>
      <c r="Q174" s="2">
        <f>IFERROR(__xludf.DUMMYFUNCTION("IFERROR(VALUE(REGEXEXTRACT(K174, ""\d+"")),0)"),0.0)</f>
        <v>0</v>
      </c>
      <c r="R174" s="2">
        <f>IFERROR(__xludf.DUMMYFUNCTION("IFERROR(VALUE(REGEXEXTRACT(L174, ""\d+"")),0)"),4.0)</f>
        <v>4</v>
      </c>
      <c r="S174" s="2">
        <f>IFERROR(__xludf.DUMMYFUNCTION("IFERROR(VALUE(REGEXEXTRACT(M174, ""\d+"")),0)"),2.0)</f>
        <v>2</v>
      </c>
      <c r="T174" s="2">
        <f>IFERROR(__xludf.DUMMYFUNCTION("IFERROR(VALUE(REGEXEXTRACT(N174, ""\d+"")),0)"),0.0)</f>
        <v>0</v>
      </c>
      <c r="U174" s="2">
        <f>IFERROR(__xludf.DUMMYFUNCTION("IFERROR(VALUE(REGEXEXTRACT(O174, ""\d+"")),0)"),0.0)</f>
        <v>0</v>
      </c>
      <c r="V174" s="2">
        <f t="shared" si="1"/>
        <v>4</v>
      </c>
      <c r="W174" s="2">
        <f>IFERROR(__xludf.DUMMYFUNCTION("VALUE(IF(V174 &lt;= INDIRECT(""AA""&amp;MOD(ROW(), 3) + 1), REGEXEXTRACT(INDIRECT(""B""&amp;FLOOR((ROW()-1)/3)+1), ""\d+""), 0))"),58.0)</f>
        <v>58</v>
      </c>
      <c r="X174" s="2">
        <f t="shared" si="2"/>
        <v>0</v>
      </c>
    </row>
    <row r="175">
      <c r="J175" s="2" t="str">
        <f>IFERROR(__xludf.DUMMYFUNCTION("REGEXEXTRACT(INDIRECT(ADDRESS(FLOOR((ROW()-1)/3+1),(COLUMN()-7))),""\d+\s""&amp;INDIRECT(""I""&amp;MOD(ROW(), 3)+1))"),"6 red")</f>
        <v>6 red</v>
      </c>
      <c r="K175" s="2" t="str">
        <f>IFERROR(__xludf.DUMMYFUNCTION("REGEXEXTRACT(INDIRECT(ADDRESS(FLOOR((ROW()-1)/3+1),(COLUMN()-7))),""\d+\s""&amp;INDIRECT(""I""&amp;MOD(ROW(), 3)+1))"),"6 red")</f>
        <v>6 red</v>
      </c>
      <c r="L175" s="2" t="str">
        <f>IFERROR(__xludf.DUMMYFUNCTION("REGEXEXTRACT(INDIRECT(ADDRESS(FLOOR((ROW()-1)/3+1),(COLUMN()-7))),""\d+\s""&amp;INDIRECT(""I""&amp;MOD(ROW(), 3)+1))"),"1 red")</f>
        <v>1 red</v>
      </c>
      <c r="M175" s="2" t="str">
        <f>IFERROR(__xludf.DUMMYFUNCTION("REGEXEXTRACT(INDIRECT(ADDRESS(FLOOR((ROW()-1)/3+1),(COLUMN()-7))),""\d+\s""&amp;INDIRECT(""I""&amp;MOD(ROW(), 3)+1))"),"1 red")</f>
        <v>1 red</v>
      </c>
      <c r="N175" s="2" t="str">
        <f>IFERROR(__xludf.DUMMYFUNCTION("REGEXEXTRACT(INDIRECT(ADDRESS(FLOOR((ROW()-1)/3+1),(COLUMN()-7))),""\d+\s""&amp;INDIRECT(""I""&amp;MOD(ROW(), 3)+1))"),"#N/A")</f>
        <v>#N/A</v>
      </c>
      <c r="O175" s="2" t="str">
        <f>IFERROR(__xludf.DUMMYFUNCTION("REGEXEXTRACT(INDIRECT(ADDRESS(FLOOR((ROW()-1)/3+1),(COLUMN()-7))),""\d+\s""&amp;INDIRECT(""I""&amp;MOD(ROW(), 3)+1))"),"#N/A")</f>
        <v>#N/A</v>
      </c>
      <c r="P175" s="2">
        <f>IFERROR(__xludf.DUMMYFUNCTION("IFERROR(VALUE(REGEXEXTRACT(J175, ""\d+"")),0)"),6.0)</f>
        <v>6</v>
      </c>
      <c r="Q175" s="2">
        <f>IFERROR(__xludf.DUMMYFUNCTION("IFERROR(VALUE(REGEXEXTRACT(K175, ""\d+"")),0)"),6.0)</f>
        <v>6</v>
      </c>
      <c r="R175" s="2">
        <f>IFERROR(__xludf.DUMMYFUNCTION("IFERROR(VALUE(REGEXEXTRACT(L175, ""\d+"")),0)"),1.0)</f>
        <v>1</v>
      </c>
      <c r="S175" s="2">
        <f>IFERROR(__xludf.DUMMYFUNCTION("IFERROR(VALUE(REGEXEXTRACT(M175, ""\d+"")),0)"),1.0)</f>
        <v>1</v>
      </c>
      <c r="T175" s="2">
        <f>IFERROR(__xludf.DUMMYFUNCTION("IFERROR(VALUE(REGEXEXTRACT(N175, ""\d+"")),0)"),0.0)</f>
        <v>0</v>
      </c>
      <c r="U175" s="2">
        <f>IFERROR(__xludf.DUMMYFUNCTION("IFERROR(VALUE(REGEXEXTRACT(O175, ""\d+"")),0)"),0.0)</f>
        <v>0</v>
      </c>
      <c r="V175" s="2">
        <f t="shared" si="1"/>
        <v>6</v>
      </c>
      <c r="W175" s="2">
        <f>IFERROR(__xludf.DUMMYFUNCTION("VALUE(IF(V175 &lt;= INDIRECT(""AA""&amp;MOD(ROW(), 3) + 1), REGEXEXTRACT(INDIRECT(""B""&amp;FLOOR((ROW()-1)/3)+1), ""\d+""), 0))"),59.0)</f>
        <v>59</v>
      </c>
      <c r="X175" s="2">
        <f t="shared" si="2"/>
        <v>59</v>
      </c>
    </row>
    <row r="176">
      <c r="J176" s="2" t="str">
        <f>IFERROR(__xludf.DUMMYFUNCTION("REGEXEXTRACT(INDIRECT(ADDRESS(FLOOR((ROW()-1)/3+1),(COLUMN()-7))),""\d+\s""&amp;INDIRECT(""I""&amp;MOD(ROW(), 3)+1))"),"5 green")</f>
        <v>5 green</v>
      </c>
      <c r="K176" s="2" t="str">
        <f>IFERROR(__xludf.DUMMYFUNCTION("REGEXEXTRACT(INDIRECT(ADDRESS(FLOOR((ROW()-1)/3+1),(COLUMN()-7))),""\d+\s""&amp;INDIRECT(""I""&amp;MOD(ROW(), 3)+1))"),"#N/A")</f>
        <v>#N/A</v>
      </c>
      <c r="L176" s="2" t="str">
        <f>IFERROR(__xludf.DUMMYFUNCTION("REGEXEXTRACT(INDIRECT(ADDRESS(FLOOR((ROW()-1)/3+1),(COLUMN()-7))),""\d+\s""&amp;INDIRECT(""I""&amp;MOD(ROW(), 3)+1))"),"#N/A")</f>
        <v>#N/A</v>
      </c>
      <c r="M176" s="2" t="str">
        <f>IFERROR(__xludf.DUMMYFUNCTION("REGEXEXTRACT(INDIRECT(ADDRESS(FLOOR((ROW()-1)/3+1),(COLUMN()-7))),""\d+\s""&amp;INDIRECT(""I""&amp;MOD(ROW(), 3)+1))"),"#N/A")</f>
        <v>#N/A</v>
      </c>
      <c r="N176" s="2" t="str">
        <f>IFERROR(__xludf.DUMMYFUNCTION("REGEXEXTRACT(INDIRECT(ADDRESS(FLOOR((ROW()-1)/3+1),(COLUMN()-7))),""\d+\s""&amp;INDIRECT(""I""&amp;MOD(ROW(), 3)+1))"),"#N/A")</f>
        <v>#N/A</v>
      </c>
      <c r="O176" s="2" t="str">
        <f>IFERROR(__xludf.DUMMYFUNCTION("REGEXEXTRACT(INDIRECT(ADDRESS(FLOOR((ROW()-1)/3+1),(COLUMN()-7))),""\d+\s""&amp;INDIRECT(""I""&amp;MOD(ROW(), 3)+1))"),"#N/A")</f>
        <v>#N/A</v>
      </c>
      <c r="P176" s="2">
        <f>IFERROR(__xludf.DUMMYFUNCTION("IFERROR(VALUE(REGEXEXTRACT(J176, ""\d+"")),0)"),5.0)</f>
        <v>5</v>
      </c>
      <c r="Q176" s="2">
        <f>IFERROR(__xludf.DUMMYFUNCTION("IFERROR(VALUE(REGEXEXTRACT(K176, ""\d+"")),0)"),0.0)</f>
        <v>0</v>
      </c>
      <c r="R176" s="2">
        <f>IFERROR(__xludf.DUMMYFUNCTION("IFERROR(VALUE(REGEXEXTRACT(L176, ""\d+"")),0)"),0.0)</f>
        <v>0</v>
      </c>
      <c r="S176" s="2">
        <f>IFERROR(__xludf.DUMMYFUNCTION("IFERROR(VALUE(REGEXEXTRACT(M176, ""\d+"")),0)"),0.0)</f>
        <v>0</v>
      </c>
      <c r="T176" s="2">
        <f>IFERROR(__xludf.DUMMYFUNCTION("IFERROR(VALUE(REGEXEXTRACT(N176, ""\d+"")),0)"),0.0)</f>
        <v>0</v>
      </c>
      <c r="U176" s="2">
        <f>IFERROR(__xludf.DUMMYFUNCTION("IFERROR(VALUE(REGEXEXTRACT(O176, ""\d+"")),0)"),0.0)</f>
        <v>0</v>
      </c>
      <c r="V176" s="2">
        <f t="shared" si="1"/>
        <v>5</v>
      </c>
      <c r="W176" s="2">
        <f>IFERROR(__xludf.DUMMYFUNCTION("VALUE(IF(V176 &lt;= INDIRECT(""AA""&amp;MOD(ROW(), 3) + 1), REGEXEXTRACT(INDIRECT(""B""&amp;FLOOR((ROW()-1)/3)+1), ""\d+""), 0))"),59.0)</f>
        <v>59</v>
      </c>
      <c r="X176" s="2">
        <f t="shared" si="2"/>
        <v>0</v>
      </c>
    </row>
    <row r="177">
      <c r="J177" s="2" t="str">
        <f>IFERROR(__xludf.DUMMYFUNCTION("REGEXEXTRACT(INDIRECT(ADDRESS(FLOOR((ROW()-1)/3+1),(COLUMN()-7))),""\d+\s""&amp;INDIRECT(""I""&amp;MOD(ROW(), 3)+1))"),"4 blue")</f>
        <v>4 blue</v>
      </c>
      <c r="K177" s="2" t="str">
        <f>IFERROR(__xludf.DUMMYFUNCTION("REGEXEXTRACT(INDIRECT(ADDRESS(FLOOR((ROW()-1)/3+1),(COLUMN()-7))),""\d+\s""&amp;INDIRECT(""I""&amp;MOD(ROW(), 3)+1))"),"6 blue")</f>
        <v>6 blue</v>
      </c>
      <c r="L177" s="2" t="str">
        <f>IFERROR(__xludf.DUMMYFUNCTION("REGEXEXTRACT(INDIRECT(ADDRESS(FLOOR((ROW()-1)/3+1),(COLUMN()-7))),""\d+\s""&amp;INDIRECT(""I""&amp;MOD(ROW(), 3)+1))"),"#N/A")</f>
        <v>#N/A</v>
      </c>
      <c r="M177" s="2" t="str">
        <f>IFERROR(__xludf.DUMMYFUNCTION("REGEXEXTRACT(INDIRECT(ADDRESS(FLOOR((ROW()-1)/3+1),(COLUMN()-7))),""\d+\s""&amp;INDIRECT(""I""&amp;MOD(ROW(), 3)+1))"),"8 blue")</f>
        <v>8 blue</v>
      </c>
      <c r="N177" s="2" t="str">
        <f>IFERROR(__xludf.DUMMYFUNCTION("REGEXEXTRACT(INDIRECT(ADDRESS(FLOOR((ROW()-1)/3+1),(COLUMN()-7))),""\d+\s""&amp;INDIRECT(""I""&amp;MOD(ROW(), 3)+1))"),"#N/A")</f>
        <v>#N/A</v>
      </c>
      <c r="O177" s="2" t="str">
        <f>IFERROR(__xludf.DUMMYFUNCTION("REGEXEXTRACT(INDIRECT(ADDRESS(FLOOR((ROW()-1)/3+1),(COLUMN()-7))),""\d+\s""&amp;INDIRECT(""I""&amp;MOD(ROW(), 3)+1))"),"#N/A")</f>
        <v>#N/A</v>
      </c>
      <c r="P177" s="2">
        <f>IFERROR(__xludf.DUMMYFUNCTION("IFERROR(VALUE(REGEXEXTRACT(J177, ""\d+"")),0)"),4.0)</f>
        <v>4</v>
      </c>
      <c r="Q177" s="2">
        <f>IFERROR(__xludf.DUMMYFUNCTION("IFERROR(VALUE(REGEXEXTRACT(K177, ""\d+"")),0)"),6.0)</f>
        <v>6</v>
      </c>
      <c r="R177" s="2">
        <f>IFERROR(__xludf.DUMMYFUNCTION("IFERROR(VALUE(REGEXEXTRACT(L177, ""\d+"")),0)"),0.0)</f>
        <v>0</v>
      </c>
      <c r="S177" s="2">
        <f>IFERROR(__xludf.DUMMYFUNCTION("IFERROR(VALUE(REGEXEXTRACT(M177, ""\d+"")),0)"),8.0)</f>
        <v>8</v>
      </c>
      <c r="T177" s="2">
        <f>IFERROR(__xludf.DUMMYFUNCTION("IFERROR(VALUE(REGEXEXTRACT(N177, ""\d+"")),0)"),0.0)</f>
        <v>0</v>
      </c>
      <c r="U177" s="2">
        <f>IFERROR(__xludf.DUMMYFUNCTION("IFERROR(VALUE(REGEXEXTRACT(O177, ""\d+"")),0)"),0.0)</f>
        <v>0</v>
      </c>
      <c r="V177" s="2">
        <f t="shared" si="1"/>
        <v>8</v>
      </c>
      <c r="W177" s="2">
        <f>IFERROR(__xludf.DUMMYFUNCTION("VALUE(IF(V177 &lt;= INDIRECT(""AA""&amp;MOD(ROW(), 3) + 1), REGEXEXTRACT(INDIRECT(""B""&amp;FLOOR((ROW()-1)/3)+1), ""\d+""), 0))"),59.0)</f>
        <v>59</v>
      </c>
      <c r="X177" s="2">
        <f t="shared" si="2"/>
        <v>0</v>
      </c>
    </row>
    <row r="178">
      <c r="J178" s="2" t="str">
        <f>IFERROR(__xludf.DUMMYFUNCTION("REGEXEXTRACT(INDIRECT(ADDRESS(FLOOR((ROW()-1)/3+1),(COLUMN()-7))),""\d+\s""&amp;INDIRECT(""I""&amp;MOD(ROW(), 3)+1))"),"11 red")</f>
        <v>11 red</v>
      </c>
      <c r="K178" s="2" t="str">
        <f>IFERROR(__xludf.DUMMYFUNCTION("REGEXEXTRACT(INDIRECT(ADDRESS(FLOOR((ROW()-1)/3+1),(COLUMN()-7))),""\d+\s""&amp;INDIRECT(""I""&amp;MOD(ROW(), 3)+1))"),"3 red")</f>
        <v>3 red</v>
      </c>
      <c r="L178" s="2" t="str">
        <f>IFERROR(__xludf.DUMMYFUNCTION("REGEXEXTRACT(INDIRECT(ADDRESS(FLOOR((ROW()-1)/3+1),(COLUMN()-7))),""\d+\s""&amp;INDIRECT(""I""&amp;MOD(ROW(), 3)+1))"),"#N/A")</f>
        <v>#N/A</v>
      </c>
      <c r="M178" s="2" t="str">
        <f>IFERROR(__xludf.DUMMYFUNCTION("REGEXEXTRACT(INDIRECT(ADDRESS(FLOOR((ROW()-1)/3+1),(COLUMN()-7))),""\d+\s""&amp;INDIRECT(""I""&amp;MOD(ROW(), 3)+1))"),"11 red")</f>
        <v>11 red</v>
      </c>
      <c r="N178" s="2" t="str">
        <f>IFERROR(__xludf.DUMMYFUNCTION("REGEXEXTRACT(INDIRECT(ADDRESS(FLOOR((ROW()-1)/3+1),(COLUMN()-7))),""\d+\s""&amp;INDIRECT(""I""&amp;MOD(ROW(), 3)+1))"),"#N/A")</f>
        <v>#N/A</v>
      </c>
      <c r="O178" s="2" t="str">
        <f>IFERROR(__xludf.DUMMYFUNCTION("REGEXEXTRACT(INDIRECT(ADDRESS(FLOOR((ROW()-1)/3+1),(COLUMN()-7))),""\d+\s""&amp;INDIRECT(""I""&amp;MOD(ROW(), 3)+1))"),"#N/A")</f>
        <v>#N/A</v>
      </c>
      <c r="P178" s="2">
        <f>IFERROR(__xludf.DUMMYFUNCTION("IFERROR(VALUE(REGEXEXTRACT(J178, ""\d+"")),0)"),11.0)</f>
        <v>11</v>
      </c>
      <c r="Q178" s="2">
        <f>IFERROR(__xludf.DUMMYFUNCTION("IFERROR(VALUE(REGEXEXTRACT(K178, ""\d+"")),0)"),3.0)</f>
        <v>3</v>
      </c>
      <c r="R178" s="2">
        <f>IFERROR(__xludf.DUMMYFUNCTION("IFERROR(VALUE(REGEXEXTRACT(L178, ""\d+"")),0)"),0.0)</f>
        <v>0</v>
      </c>
      <c r="S178" s="2">
        <f>IFERROR(__xludf.DUMMYFUNCTION("IFERROR(VALUE(REGEXEXTRACT(M178, ""\d+"")),0)"),11.0)</f>
        <v>11</v>
      </c>
      <c r="T178" s="2">
        <f>IFERROR(__xludf.DUMMYFUNCTION("IFERROR(VALUE(REGEXEXTRACT(N178, ""\d+"")),0)"),0.0)</f>
        <v>0</v>
      </c>
      <c r="U178" s="2">
        <f>IFERROR(__xludf.DUMMYFUNCTION("IFERROR(VALUE(REGEXEXTRACT(O178, ""\d+"")),0)"),0.0)</f>
        <v>0</v>
      </c>
      <c r="V178" s="2">
        <f t="shared" si="1"/>
        <v>11</v>
      </c>
      <c r="W178" s="2">
        <f>IFERROR(__xludf.DUMMYFUNCTION("VALUE(IF(V178 &lt;= INDIRECT(""AA""&amp;MOD(ROW(), 3) + 1), REGEXEXTRACT(INDIRECT(""B""&amp;FLOOR((ROW()-1)/3)+1), ""\d+""), 0))"),60.0)</f>
        <v>60</v>
      </c>
      <c r="X178" s="2">
        <f t="shared" si="2"/>
        <v>0</v>
      </c>
    </row>
    <row r="179">
      <c r="J179" s="2" t="str">
        <f>IFERROR(__xludf.DUMMYFUNCTION("REGEXEXTRACT(INDIRECT(ADDRESS(FLOOR((ROW()-1)/3+1),(COLUMN()-7))),""\d+\s""&amp;INDIRECT(""I""&amp;MOD(ROW(), 3)+1))"),"9 green")</f>
        <v>9 green</v>
      </c>
      <c r="K179" s="2" t="str">
        <f>IFERROR(__xludf.DUMMYFUNCTION("REGEXEXTRACT(INDIRECT(ADDRESS(FLOOR((ROW()-1)/3+1),(COLUMN()-7))),""\d+\s""&amp;INDIRECT(""I""&amp;MOD(ROW(), 3)+1))"),"12 green")</f>
        <v>12 green</v>
      </c>
      <c r="L179" s="2" t="str">
        <f>IFERROR(__xludf.DUMMYFUNCTION("REGEXEXTRACT(INDIRECT(ADDRESS(FLOOR((ROW()-1)/3+1),(COLUMN()-7))),""\d+\s""&amp;INDIRECT(""I""&amp;MOD(ROW(), 3)+1))"),"7 green")</f>
        <v>7 green</v>
      </c>
      <c r="M179" s="2" t="str">
        <f>IFERROR(__xludf.DUMMYFUNCTION("REGEXEXTRACT(INDIRECT(ADDRESS(FLOOR((ROW()-1)/3+1),(COLUMN()-7))),""\d+\s""&amp;INDIRECT(""I""&amp;MOD(ROW(), 3)+1))"),"14 green")</f>
        <v>14 green</v>
      </c>
      <c r="N179" s="2" t="str">
        <f>IFERROR(__xludf.DUMMYFUNCTION("REGEXEXTRACT(INDIRECT(ADDRESS(FLOOR((ROW()-1)/3+1),(COLUMN()-7))),""\d+\s""&amp;INDIRECT(""I""&amp;MOD(ROW(), 3)+1))"),"#N/A")</f>
        <v>#N/A</v>
      </c>
      <c r="O179" s="2" t="str">
        <f>IFERROR(__xludf.DUMMYFUNCTION("REGEXEXTRACT(INDIRECT(ADDRESS(FLOOR((ROW()-1)/3+1),(COLUMN()-7))),""\d+\s""&amp;INDIRECT(""I""&amp;MOD(ROW(), 3)+1))"),"#N/A")</f>
        <v>#N/A</v>
      </c>
      <c r="P179" s="2">
        <f>IFERROR(__xludf.DUMMYFUNCTION("IFERROR(VALUE(REGEXEXTRACT(J179, ""\d+"")),0)"),9.0)</f>
        <v>9</v>
      </c>
      <c r="Q179" s="2">
        <f>IFERROR(__xludf.DUMMYFUNCTION("IFERROR(VALUE(REGEXEXTRACT(K179, ""\d+"")),0)"),12.0)</f>
        <v>12</v>
      </c>
      <c r="R179" s="2">
        <f>IFERROR(__xludf.DUMMYFUNCTION("IFERROR(VALUE(REGEXEXTRACT(L179, ""\d+"")),0)"),7.0)</f>
        <v>7</v>
      </c>
      <c r="S179" s="2">
        <f>IFERROR(__xludf.DUMMYFUNCTION("IFERROR(VALUE(REGEXEXTRACT(M179, ""\d+"")),0)"),14.0)</f>
        <v>14</v>
      </c>
      <c r="T179" s="2">
        <f>IFERROR(__xludf.DUMMYFUNCTION("IFERROR(VALUE(REGEXEXTRACT(N179, ""\d+"")),0)"),0.0)</f>
        <v>0</v>
      </c>
      <c r="U179" s="2">
        <f>IFERROR(__xludf.DUMMYFUNCTION("IFERROR(VALUE(REGEXEXTRACT(O179, ""\d+"")),0)"),0.0)</f>
        <v>0</v>
      </c>
      <c r="V179" s="2">
        <f t="shared" si="1"/>
        <v>14</v>
      </c>
      <c r="W179" s="2">
        <f>IFERROR(__xludf.DUMMYFUNCTION("VALUE(IF(V179 &lt;= INDIRECT(""AA""&amp;MOD(ROW(), 3) + 1), REGEXEXTRACT(INDIRECT(""B""&amp;FLOOR((ROW()-1)/3)+1), ""\d+""), 0))"),0.0)</f>
        <v>0</v>
      </c>
      <c r="X179" s="2">
        <f t="shared" si="2"/>
        <v>0</v>
      </c>
    </row>
    <row r="180">
      <c r="J180" s="2" t="str">
        <f>IFERROR(__xludf.DUMMYFUNCTION("REGEXEXTRACT(INDIRECT(ADDRESS(FLOOR((ROW()-1)/3+1),(COLUMN()-7))),""\d+\s""&amp;INDIRECT(""I""&amp;MOD(ROW(), 3)+1))"),"4 blue")</f>
        <v>4 blue</v>
      </c>
      <c r="K180" s="2" t="str">
        <f>IFERROR(__xludf.DUMMYFUNCTION("REGEXEXTRACT(INDIRECT(ADDRESS(FLOOR((ROW()-1)/3+1),(COLUMN()-7))),""\d+\s""&amp;INDIRECT(""I""&amp;MOD(ROW(), 3)+1))"),"9 blue")</f>
        <v>9 blue</v>
      </c>
      <c r="L180" s="2" t="str">
        <f>IFERROR(__xludf.DUMMYFUNCTION("REGEXEXTRACT(INDIRECT(ADDRESS(FLOOR((ROW()-1)/3+1),(COLUMN()-7))),""\d+\s""&amp;INDIRECT(""I""&amp;MOD(ROW(), 3)+1))"),"1 blue")</f>
        <v>1 blue</v>
      </c>
      <c r="M180" s="2" t="str">
        <f>IFERROR(__xludf.DUMMYFUNCTION("REGEXEXTRACT(INDIRECT(ADDRESS(FLOOR((ROW()-1)/3+1),(COLUMN()-7))),""\d+\s""&amp;INDIRECT(""I""&amp;MOD(ROW(), 3)+1))"),"11 blue")</f>
        <v>11 blue</v>
      </c>
      <c r="N180" s="2" t="str">
        <f>IFERROR(__xludf.DUMMYFUNCTION("REGEXEXTRACT(INDIRECT(ADDRESS(FLOOR((ROW()-1)/3+1),(COLUMN()-7))),""\d+\s""&amp;INDIRECT(""I""&amp;MOD(ROW(), 3)+1))"),"#N/A")</f>
        <v>#N/A</v>
      </c>
      <c r="O180" s="2" t="str">
        <f>IFERROR(__xludf.DUMMYFUNCTION("REGEXEXTRACT(INDIRECT(ADDRESS(FLOOR((ROW()-1)/3+1),(COLUMN()-7))),""\d+\s""&amp;INDIRECT(""I""&amp;MOD(ROW(), 3)+1))"),"#N/A")</f>
        <v>#N/A</v>
      </c>
      <c r="P180" s="2">
        <f>IFERROR(__xludf.DUMMYFUNCTION("IFERROR(VALUE(REGEXEXTRACT(J180, ""\d+"")),0)"),4.0)</f>
        <v>4</v>
      </c>
      <c r="Q180" s="2">
        <f>IFERROR(__xludf.DUMMYFUNCTION("IFERROR(VALUE(REGEXEXTRACT(K180, ""\d+"")),0)"),9.0)</f>
        <v>9</v>
      </c>
      <c r="R180" s="2">
        <f>IFERROR(__xludf.DUMMYFUNCTION("IFERROR(VALUE(REGEXEXTRACT(L180, ""\d+"")),0)"),1.0)</f>
        <v>1</v>
      </c>
      <c r="S180" s="2">
        <f>IFERROR(__xludf.DUMMYFUNCTION("IFERROR(VALUE(REGEXEXTRACT(M180, ""\d+"")),0)"),11.0)</f>
        <v>11</v>
      </c>
      <c r="T180" s="2">
        <f>IFERROR(__xludf.DUMMYFUNCTION("IFERROR(VALUE(REGEXEXTRACT(N180, ""\d+"")),0)"),0.0)</f>
        <v>0</v>
      </c>
      <c r="U180" s="2">
        <f>IFERROR(__xludf.DUMMYFUNCTION("IFERROR(VALUE(REGEXEXTRACT(O180, ""\d+"")),0)"),0.0)</f>
        <v>0</v>
      </c>
      <c r="V180" s="2">
        <f t="shared" si="1"/>
        <v>11</v>
      </c>
      <c r="W180" s="2">
        <f>IFERROR(__xludf.DUMMYFUNCTION("VALUE(IF(V180 &lt;= INDIRECT(""AA""&amp;MOD(ROW(), 3) + 1), REGEXEXTRACT(INDIRECT(""B""&amp;FLOOR((ROW()-1)/3)+1), ""\d+""), 0))"),60.0)</f>
        <v>60</v>
      </c>
      <c r="X180" s="2">
        <f t="shared" si="2"/>
        <v>0</v>
      </c>
    </row>
    <row r="181">
      <c r="J181" s="2" t="str">
        <f>IFERROR(__xludf.DUMMYFUNCTION("REGEXEXTRACT(INDIRECT(ADDRESS(FLOOR((ROW()-1)/3+1),(COLUMN()-7))),""\d+\s""&amp;INDIRECT(""I""&amp;MOD(ROW(), 3)+1))"),"#N/A")</f>
        <v>#N/A</v>
      </c>
      <c r="K181" s="2" t="str">
        <f>IFERROR(__xludf.DUMMYFUNCTION("REGEXEXTRACT(INDIRECT(ADDRESS(FLOOR((ROW()-1)/3+1),(COLUMN()-7))),""\d+\s""&amp;INDIRECT(""I""&amp;MOD(ROW(), 3)+1))"),"9 red")</f>
        <v>9 red</v>
      </c>
      <c r="L181" s="2" t="str">
        <f>IFERROR(__xludf.DUMMYFUNCTION("REGEXEXTRACT(INDIRECT(ADDRESS(FLOOR((ROW()-1)/3+1),(COLUMN()-7))),""\d+\s""&amp;INDIRECT(""I""&amp;MOD(ROW(), 3)+1))"),"12 red")</f>
        <v>12 red</v>
      </c>
      <c r="M181" s="2" t="str">
        <f>IFERROR(__xludf.DUMMYFUNCTION("REGEXEXTRACT(INDIRECT(ADDRESS(FLOOR((ROW()-1)/3+1),(COLUMN()-7))),""\d+\s""&amp;INDIRECT(""I""&amp;MOD(ROW(), 3)+1))"),"16 red")</f>
        <v>16 red</v>
      </c>
      <c r="N181" s="2" t="str">
        <f>IFERROR(__xludf.DUMMYFUNCTION("REGEXEXTRACT(INDIRECT(ADDRESS(FLOOR((ROW()-1)/3+1),(COLUMN()-7))),""\d+\s""&amp;INDIRECT(""I""&amp;MOD(ROW(), 3)+1))"),"15 red")</f>
        <v>15 red</v>
      </c>
      <c r="O181" s="2" t="str">
        <f>IFERROR(__xludf.DUMMYFUNCTION("REGEXEXTRACT(INDIRECT(ADDRESS(FLOOR((ROW()-1)/3+1),(COLUMN()-7))),""\d+\s""&amp;INDIRECT(""I""&amp;MOD(ROW(), 3)+1))"),"#N/A")</f>
        <v>#N/A</v>
      </c>
      <c r="P181" s="2">
        <f>IFERROR(__xludf.DUMMYFUNCTION("IFERROR(VALUE(REGEXEXTRACT(J181, ""\d+"")),0)"),0.0)</f>
        <v>0</v>
      </c>
      <c r="Q181" s="2">
        <f>IFERROR(__xludf.DUMMYFUNCTION("IFERROR(VALUE(REGEXEXTRACT(K181, ""\d+"")),0)"),9.0)</f>
        <v>9</v>
      </c>
      <c r="R181" s="2">
        <f>IFERROR(__xludf.DUMMYFUNCTION("IFERROR(VALUE(REGEXEXTRACT(L181, ""\d+"")),0)"),12.0)</f>
        <v>12</v>
      </c>
      <c r="S181" s="2">
        <f>IFERROR(__xludf.DUMMYFUNCTION("IFERROR(VALUE(REGEXEXTRACT(M181, ""\d+"")),0)"),16.0)</f>
        <v>16</v>
      </c>
      <c r="T181" s="2">
        <f>IFERROR(__xludf.DUMMYFUNCTION("IFERROR(VALUE(REGEXEXTRACT(N181, ""\d+"")),0)"),15.0)</f>
        <v>15</v>
      </c>
      <c r="U181" s="2">
        <f>IFERROR(__xludf.DUMMYFUNCTION("IFERROR(VALUE(REGEXEXTRACT(O181, ""\d+"")),0)"),0.0)</f>
        <v>0</v>
      </c>
      <c r="V181" s="2">
        <f t="shared" si="1"/>
        <v>16</v>
      </c>
      <c r="W181" s="2">
        <f>IFERROR(__xludf.DUMMYFUNCTION("VALUE(IF(V181 &lt;= INDIRECT(""AA""&amp;MOD(ROW(), 3) + 1), REGEXEXTRACT(INDIRECT(""B""&amp;FLOOR((ROW()-1)/3)+1), ""\d+""), 0))"),0.0)</f>
        <v>0</v>
      </c>
      <c r="X181" s="2">
        <f t="shared" si="2"/>
        <v>0</v>
      </c>
    </row>
    <row r="182">
      <c r="J182" s="2" t="str">
        <f>IFERROR(__xludf.DUMMYFUNCTION("REGEXEXTRACT(INDIRECT(ADDRESS(FLOOR((ROW()-1)/3+1),(COLUMN()-7))),""\d+\s""&amp;INDIRECT(""I""&amp;MOD(ROW(), 3)+1))"),"12 green")</f>
        <v>12 green</v>
      </c>
      <c r="K182" s="2" t="str">
        <f>IFERROR(__xludf.DUMMYFUNCTION("REGEXEXTRACT(INDIRECT(ADDRESS(FLOOR((ROW()-1)/3+1),(COLUMN()-7))),""\d+\s""&amp;INDIRECT(""I""&amp;MOD(ROW(), 3)+1))"),"9 green")</f>
        <v>9 green</v>
      </c>
      <c r="L182" s="2" t="str">
        <f>IFERROR(__xludf.DUMMYFUNCTION("REGEXEXTRACT(INDIRECT(ADDRESS(FLOOR((ROW()-1)/3+1),(COLUMN()-7))),""\d+\s""&amp;INDIRECT(""I""&amp;MOD(ROW(), 3)+1))"),"8 green")</f>
        <v>8 green</v>
      </c>
      <c r="M182" s="2" t="str">
        <f>IFERROR(__xludf.DUMMYFUNCTION("REGEXEXTRACT(INDIRECT(ADDRESS(FLOOR((ROW()-1)/3+1),(COLUMN()-7))),""\d+\s""&amp;INDIRECT(""I""&amp;MOD(ROW(), 3)+1))"),"3 green")</f>
        <v>3 green</v>
      </c>
      <c r="N182" s="2" t="str">
        <f>IFERROR(__xludf.DUMMYFUNCTION("REGEXEXTRACT(INDIRECT(ADDRESS(FLOOR((ROW()-1)/3+1),(COLUMN()-7))),""\d+\s""&amp;INDIRECT(""I""&amp;MOD(ROW(), 3)+1))"),"6 green")</f>
        <v>6 green</v>
      </c>
      <c r="O182" s="2" t="str">
        <f>IFERROR(__xludf.DUMMYFUNCTION("REGEXEXTRACT(INDIRECT(ADDRESS(FLOOR((ROW()-1)/3+1),(COLUMN()-7))),""\d+\s""&amp;INDIRECT(""I""&amp;MOD(ROW(), 3)+1))"),"13 green")</f>
        <v>13 green</v>
      </c>
      <c r="P182" s="2">
        <f>IFERROR(__xludf.DUMMYFUNCTION("IFERROR(VALUE(REGEXEXTRACT(J182, ""\d+"")),0)"),12.0)</f>
        <v>12</v>
      </c>
      <c r="Q182" s="2">
        <f>IFERROR(__xludf.DUMMYFUNCTION("IFERROR(VALUE(REGEXEXTRACT(K182, ""\d+"")),0)"),9.0)</f>
        <v>9</v>
      </c>
      <c r="R182" s="2">
        <f>IFERROR(__xludf.DUMMYFUNCTION("IFERROR(VALUE(REGEXEXTRACT(L182, ""\d+"")),0)"),8.0)</f>
        <v>8</v>
      </c>
      <c r="S182" s="2">
        <f>IFERROR(__xludf.DUMMYFUNCTION("IFERROR(VALUE(REGEXEXTRACT(M182, ""\d+"")),0)"),3.0)</f>
        <v>3</v>
      </c>
      <c r="T182" s="2">
        <f>IFERROR(__xludf.DUMMYFUNCTION("IFERROR(VALUE(REGEXEXTRACT(N182, ""\d+"")),0)"),6.0)</f>
        <v>6</v>
      </c>
      <c r="U182" s="2">
        <f>IFERROR(__xludf.DUMMYFUNCTION("IFERROR(VALUE(REGEXEXTRACT(O182, ""\d+"")),0)"),13.0)</f>
        <v>13</v>
      </c>
      <c r="V182" s="2">
        <f t="shared" si="1"/>
        <v>13</v>
      </c>
      <c r="W182" s="2">
        <f>IFERROR(__xludf.DUMMYFUNCTION("VALUE(IF(V182 &lt;= INDIRECT(""AA""&amp;MOD(ROW(), 3) + 1), REGEXEXTRACT(INDIRECT(""B""&amp;FLOOR((ROW()-1)/3)+1), ""\d+""), 0))"),61.0)</f>
        <v>61</v>
      </c>
      <c r="X182" s="2">
        <f t="shared" si="2"/>
        <v>0</v>
      </c>
    </row>
    <row r="183">
      <c r="J183" s="2" t="str">
        <f>IFERROR(__xludf.DUMMYFUNCTION("REGEXEXTRACT(INDIRECT(ADDRESS(FLOOR((ROW()-1)/3+1),(COLUMN()-7))),""\d+\s""&amp;INDIRECT(""I""&amp;MOD(ROW(), 3)+1))"),"#N/A")</f>
        <v>#N/A</v>
      </c>
      <c r="K183" s="2" t="str">
        <f>IFERROR(__xludf.DUMMYFUNCTION("REGEXEXTRACT(INDIRECT(ADDRESS(FLOOR((ROW()-1)/3+1),(COLUMN()-7))),""\d+\s""&amp;INDIRECT(""I""&amp;MOD(ROW(), 3)+1))"),"#N/A")</f>
        <v>#N/A</v>
      </c>
      <c r="L183" s="2" t="str">
        <f>IFERROR(__xludf.DUMMYFUNCTION("REGEXEXTRACT(INDIRECT(ADDRESS(FLOOR((ROW()-1)/3+1),(COLUMN()-7))),""\d+\s""&amp;INDIRECT(""I""&amp;MOD(ROW(), 3)+1))"),"18 blue")</f>
        <v>18 blue</v>
      </c>
      <c r="M183" s="2" t="str">
        <f>IFERROR(__xludf.DUMMYFUNCTION("REGEXEXTRACT(INDIRECT(ADDRESS(FLOOR((ROW()-1)/3+1),(COLUMN()-7))),""\d+\s""&amp;INDIRECT(""I""&amp;MOD(ROW(), 3)+1))"),"10 blue")</f>
        <v>10 blue</v>
      </c>
      <c r="N183" s="2" t="str">
        <f>IFERROR(__xludf.DUMMYFUNCTION("REGEXEXTRACT(INDIRECT(ADDRESS(FLOOR((ROW()-1)/3+1),(COLUMN()-7))),""\d+\s""&amp;INDIRECT(""I""&amp;MOD(ROW(), 3)+1))"),"3 blue")</f>
        <v>3 blue</v>
      </c>
      <c r="O183" s="2" t="str">
        <f>IFERROR(__xludf.DUMMYFUNCTION("REGEXEXTRACT(INDIRECT(ADDRESS(FLOOR((ROW()-1)/3+1),(COLUMN()-7))),""\d+\s""&amp;INDIRECT(""I""&amp;MOD(ROW(), 3)+1))"),"#N/A")</f>
        <v>#N/A</v>
      </c>
      <c r="P183" s="2">
        <f>IFERROR(__xludf.DUMMYFUNCTION("IFERROR(VALUE(REGEXEXTRACT(J183, ""\d+"")),0)"),0.0)</f>
        <v>0</v>
      </c>
      <c r="Q183" s="2">
        <f>IFERROR(__xludf.DUMMYFUNCTION("IFERROR(VALUE(REGEXEXTRACT(K183, ""\d+"")),0)"),0.0)</f>
        <v>0</v>
      </c>
      <c r="R183" s="2">
        <f>IFERROR(__xludf.DUMMYFUNCTION("IFERROR(VALUE(REGEXEXTRACT(L183, ""\d+"")),0)"),18.0)</f>
        <v>18</v>
      </c>
      <c r="S183" s="2">
        <f>IFERROR(__xludf.DUMMYFUNCTION("IFERROR(VALUE(REGEXEXTRACT(M183, ""\d+"")),0)"),10.0)</f>
        <v>10</v>
      </c>
      <c r="T183" s="2">
        <f>IFERROR(__xludf.DUMMYFUNCTION("IFERROR(VALUE(REGEXEXTRACT(N183, ""\d+"")),0)"),3.0)</f>
        <v>3</v>
      </c>
      <c r="U183" s="2">
        <f>IFERROR(__xludf.DUMMYFUNCTION("IFERROR(VALUE(REGEXEXTRACT(O183, ""\d+"")),0)"),0.0)</f>
        <v>0</v>
      </c>
      <c r="V183" s="2">
        <f t="shared" si="1"/>
        <v>18</v>
      </c>
      <c r="W183" s="2">
        <f>IFERROR(__xludf.DUMMYFUNCTION("VALUE(IF(V183 &lt;= INDIRECT(""AA""&amp;MOD(ROW(), 3) + 1), REGEXEXTRACT(INDIRECT(""B""&amp;FLOOR((ROW()-1)/3)+1), ""\d+""), 0))"),0.0)</f>
        <v>0</v>
      </c>
      <c r="X183" s="2">
        <f t="shared" si="2"/>
        <v>0</v>
      </c>
    </row>
    <row r="184">
      <c r="J184" s="2" t="str">
        <f>IFERROR(__xludf.DUMMYFUNCTION("REGEXEXTRACT(INDIRECT(ADDRESS(FLOOR((ROW()-1)/3+1),(COLUMN()-7))),""\d+\s""&amp;INDIRECT(""I""&amp;MOD(ROW(), 3)+1))"),"3 red")</f>
        <v>3 red</v>
      </c>
      <c r="K184" s="2" t="str">
        <f>IFERROR(__xludf.DUMMYFUNCTION("REGEXEXTRACT(INDIRECT(ADDRESS(FLOOR((ROW()-1)/3+1),(COLUMN()-7))),""\d+\s""&amp;INDIRECT(""I""&amp;MOD(ROW(), 3)+1))"),"12 red")</f>
        <v>12 red</v>
      </c>
      <c r="L184" s="2" t="str">
        <f>IFERROR(__xludf.DUMMYFUNCTION("REGEXEXTRACT(INDIRECT(ADDRESS(FLOOR((ROW()-1)/3+1),(COLUMN()-7))),""\d+\s""&amp;INDIRECT(""I""&amp;MOD(ROW(), 3)+1))"),"1 red")</f>
        <v>1 red</v>
      </c>
      <c r="M184" s="2" t="str">
        <f>IFERROR(__xludf.DUMMYFUNCTION("REGEXEXTRACT(INDIRECT(ADDRESS(FLOOR((ROW()-1)/3+1),(COLUMN()-7))),""\d+\s""&amp;INDIRECT(""I""&amp;MOD(ROW(), 3)+1))"),"7 red")</f>
        <v>7 red</v>
      </c>
      <c r="N184" s="2" t="str">
        <f>IFERROR(__xludf.DUMMYFUNCTION("REGEXEXTRACT(INDIRECT(ADDRESS(FLOOR((ROW()-1)/3+1),(COLUMN()-7))),""\d+\s""&amp;INDIRECT(""I""&amp;MOD(ROW(), 3)+1))"),"3 red")</f>
        <v>3 red</v>
      </c>
      <c r="O184" s="2" t="str">
        <f>IFERROR(__xludf.DUMMYFUNCTION("REGEXEXTRACT(INDIRECT(ADDRESS(FLOOR((ROW()-1)/3+1),(COLUMN()-7))),""\d+\s""&amp;INDIRECT(""I""&amp;MOD(ROW(), 3)+1))"),"8 red")</f>
        <v>8 red</v>
      </c>
      <c r="P184" s="2">
        <f>IFERROR(__xludf.DUMMYFUNCTION("IFERROR(VALUE(REGEXEXTRACT(J184, ""\d+"")),0)"),3.0)</f>
        <v>3</v>
      </c>
      <c r="Q184" s="2">
        <f>IFERROR(__xludf.DUMMYFUNCTION("IFERROR(VALUE(REGEXEXTRACT(K184, ""\d+"")),0)"),12.0)</f>
        <v>12</v>
      </c>
      <c r="R184" s="2">
        <f>IFERROR(__xludf.DUMMYFUNCTION("IFERROR(VALUE(REGEXEXTRACT(L184, ""\d+"")),0)"),1.0)</f>
        <v>1</v>
      </c>
      <c r="S184" s="2">
        <f>IFERROR(__xludf.DUMMYFUNCTION("IFERROR(VALUE(REGEXEXTRACT(M184, ""\d+"")),0)"),7.0)</f>
        <v>7</v>
      </c>
      <c r="T184" s="2">
        <f>IFERROR(__xludf.DUMMYFUNCTION("IFERROR(VALUE(REGEXEXTRACT(N184, ""\d+"")),0)"),3.0)</f>
        <v>3</v>
      </c>
      <c r="U184" s="2">
        <f>IFERROR(__xludf.DUMMYFUNCTION("IFERROR(VALUE(REGEXEXTRACT(O184, ""\d+"")),0)"),8.0)</f>
        <v>8</v>
      </c>
      <c r="V184" s="2">
        <f t="shared" si="1"/>
        <v>12</v>
      </c>
      <c r="W184" s="2">
        <f>IFERROR(__xludf.DUMMYFUNCTION("VALUE(IF(V184 &lt;= INDIRECT(""AA""&amp;MOD(ROW(), 3) + 1), REGEXEXTRACT(INDIRECT(""B""&amp;FLOOR((ROW()-1)/3)+1), ""\d+""), 0))"),62.0)</f>
        <v>62</v>
      </c>
      <c r="X184" s="2">
        <f t="shared" si="2"/>
        <v>0</v>
      </c>
    </row>
    <row r="185">
      <c r="J185" s="2" t="str">
        <f>IFERROR(__xludf.DUMMYFUNCTION("REGEXEXTRACT(INDIRECT(ADDRESS(FLOOR((ROW()-1)/3+1),(COLUMN()-7))),""\d+\s""&amp;INDIRECT(""I""&amp;MOD(ROW(), 3)+1))"),"2 green")</f>
        <v>2 green</v>
      </c>
      <c r="K185" s="2" t="str">
        <f>IFERROR(__xludf.DUMMYFUNCTION("REGEXEXTRACT(INDIRECT(ADDRESS(FLOOR((ROW()-1)/3+1),(COLUMN()-7))),""\d+\s""&amp;INDIRECT(""I""&amp;MOD(ROW(), 3)+1))"),"12 green")</f>
        <v>12 green</v>
      </c>
      <c r="L185" s="2" t="str">
        <f>IFERROR(__xludf.DUMMYFUNCTION("REGEXEXTRACT(INDIRECT(ADDRESS(FLOOR((ROW()-1)/3+1),(COLUMN()-7))),""\d+\s""&amp;INDIRECT(""I""&amp;MOD(ROW(), 3)+1))"),"5 green")</f>
        <v>5 green</v>
      </c>
      <c r="M185" s="2" t="str">
        <f>IFERROR(__xludf.DUMMYFUNCTION("REGEXEXTRACT(INDIRECT(ADDRESS(FLOOR((ROW()-1)/3+1),(COLUMN()-7))),""\d+\s""&amp;INDIRECT(""I""&amp;MOD(ROW(), 3)+1))"),"13 green")</f>
        <v>13 green</v>
      </c>
      <c r="N185" s="2" t="str">
        <f>IFERROR(__xludf.DUMMYFUNCTION("REGEXEXTRACT(INDIRECT(ADDRESS(FLOOR((ROW()-1)/3+1),(COLUMN()-7))),""\d+\s""&amp;INDIRECT(""I""&amp;MOD(ROW(), 3)+1))"),"10 green")</f>
        <v>10 green</v>
      </c>
      <c r="O185" s="2" t="str">
        <f>IFERROR(__xludf.DUMMYFUNCTION("REGEXEXTRACT(INDIRECT(ADDRESS(FLOOR((ROW()-1)/3+1),(COLUMN()-7))),""\d+\s""&amp;INDIRECT(""I""&amp;MOD(ROW(), 3)+1))"),"17 green")</f>
        <v>17 green</v>
      </c>
      <c r="P185" s="2">
        <f>IFERROR(__xludf.DUMMYFUNCTION("IFERROR(VALUE(REGEXEXTRACT(J185, ""\d+"")),0)"),2.0)</f>
        <v>2</v>
      </c>
      <c r="Q185" s="2">
        <f>IFERROR(__xludf.DUMMYFUNCTION("IFERROR(VALUE(REGEXEXTRACT(K185, ""\d+"")),0)"),12.0)</f>
        <v>12</v>
      </c>
      <c r="R185" s="2">
        <f>IFERROR(__xludf.DUMMYFUNCTION("IFERROR(VALUE(REGEXEXTRACT(L185, ""\d+"")),0)"),5.0)</f>
        <v>5</v>
      </c>
      <c r="S185" s="2">
        <f>IFERROR(__xludf.DUMMYFUNCTION("IFERROR(VALUE(REGEXEXTRACT(M185, ""\d+"")),0)"),13.0)</f>
        <v>13</v>
      </c>
      <c r="T185" s="2">
        <f>IFERROR(__xludf.DUMMYFUNCTION("IFERROR(VALUE(REGEXEXTRACT(N185, ""\d+"")),0)"),10.0)</f>
        <v>10</v>
      </c>
      <c r="U185" s="2">
        <f>IFERROR(__xludf.DUMMYFUNCTION("IFERROR(VALUE(REGEXEXTRACT(O185, ""\d+"")),0)"),17.0)</f>
        <v>17</v>
      </c>
      <c r="V185" s="2">
        <f t="shared" si="1"/>
        <v>17</v>
      </c>
      <c r="W185" s="2">
        <f>IFERROR(__xludf.DUMMYFUNCTION("VALUE(IF(V185 &lt;= INDIRECT(""AA""&amp;MOD(ROW(), 3) + 1), REGEXEXTRACT(INDIRECT(""B""&amp;FLOOR((ROW()-1)/3)+1), ""\d+""), 0))"),0.0)</f>
        <v>0</v>
      </c>
      <c r="X185" s="2">
        <f t="shared" si="2"/>
        <v>0</v>
      </c>
    </row>
    <row r="186">
      <c r="J186" s="2" t="str">
        <f>IFERROR(__xludf.DUMMYFUNCTION("REGEXEXTRACT(INDIRECT(ADDRESS(FLOOR((ROW()-1)/3+1),(COLUMN()-7))),""\d+\s""&amp;INDIRECT(""I""&amp;MOD(ROW(), 3)+1))"),"12 blue")</f>
        <v>12 blue</v>
      </c>
      <c r="K186" s="2" t="str">
        <f>IFERROR(__xludf.DUMMYFUNCTION("REGEXEXTRACT(INDIRECT(ADDRESS(FLOOR((ROW()-1)/3+1),(COLUMN()-7))),""\d+\s""&amp;INDIRECT(""I""&amp;MOD(ROW(), 3)+1))"),"12 blue")</f>
        <v>12 blue</v>
      </c>
      <c r="L186" s="2" t="str">
        <f>IFERROR(__xludf.DUMMYFUNCTION("REGEXEXTRACT(INDIRECT(ADDRESS(FLOOR((ROW()-1)/3+1),(COLUMN()-7))),""\d+\s""&amp;INDIRECT(""I""&amp;MOD(ROW(), 3)+1))"),"12 blue")</f>
        <v>12 blue</v>
      </c>
      <c r="M186" s="2" t="str">
        <f>IFERROR(__xludf.DUMMYFUNCTION("REGEXEXTRACT(INDIRECT(ADDRESS(FLOOR((ROW()-1)/3+1),(COLUMN()-7))),""\d+\s""&amp;INDIRECT(""I""&amp;MOD(ROW(), 3)+1))"),"9 blue")</f>
        <v>9 blue</v>
      </c>
      <c r="N186" s="2" t="str">
        <f>IFERROR(__xludf.DUMMYFUNCTION("REGEXEXTRACT(INDIRECT(ADDRESS(FLOOR((ROW()-1)/3+1),(COLUMN()-7))),""\d+\s""&amp;INDIRECT(""I""&amp;MOD(ROW(), 3)+1))"),"1 blue")</f>
        <v>1 blue</v>
      </c>
      <c r="O186" s="2" t="str">
        <f>IFERROR(__xludf.DUMMYFUNCTION("REGEXEXTRACT(INDIRECT(ADDRESS(FLOOR((ROW()-1)/3+1),(COLUMN()-7))),""\d+\s""&amp;INDIRECT(""I""&amp;MOD(ROW(), 3)+1))"),"2 blue")</f>
        <v>2 blue</v>
      </c>
      <c r="P186" s="2">
        <f>IFERROR(__xludf.DUMMYFUNCTION("IFERROR(VALUE(REGEXEXTRACT(J186, ""\d+"")),0)"),12.0)</f>
        <v>12</v>
      </c>
      <c r="Q186" s="2">
        <f>IFERROR(__xludf.DUMMYFUNCTION("IFERROR(VALUE(REGEXEXTRACT(K186, ""\d+"")),0)"),12.0)</f>
        <v>12</v>
      </c>
      <c r="R186" s="2">
        <f>IFERROR(__xludf.DUMMYFUNCTION("IFERROR(VALUE(REGEXEXTRACT(L186, ""\d+"")),0)"),12.0)</f>
        <v>12</v>
      </c>
      <c r="S186" s="2">
        <f>IFERROR(__xludf.DUMMYFUNCTION("IFERROR(VALUE(REGEXEXTRACT(M186, ""\d+"")),0)"),9.0)</f>
        <v>9</v>
      </c>
      <c r="T186" s="2">
        <f>IFERROR(__xludf.DUMMYFUNCTION("IFERROR(VALUE(REGEXEXTRACT(N186, ""\d+"")),0)"),1.0)</f>
        <v>1</v>
      </c>
      <c r="U186" s="2">
        <f>IFERROR(__xludf.DUMMYFUNCTION("IFERROR(VALUE(REGEXEXTRACT(O186, ""\d+"")),0)"),2.0)</f>
        <v>2</v>
      </c>
      <c r="V186" s="2">
        <f t="shared" si="1"/>
        <v>12</v>
      </c>
      <c r="W186" s="2">
        <f>IFERROR(__xludf.DUMMYFUNCTION("VALUE(IF(V186 &lt;= INDIRECT(""AA""&amp;MOD(ROW(), 3) + 1), REGEXEXTRACT(INDIRECT(""B""&amp;FLOOR((ROW()-1)/3)+1), ""\d+""), 0))"),62.0)</f>
        <v>62</v>
      </c>
      <c r="X186" s="2">
        <f t="shared" si="2"/>
        <v>0</v>
      </c>
    </row>
    <row r="187">
      <c r="J187" s="2" t="str">
        <f>IFERROR(__xludf.DUMMYFUNCTION("REGEXEXTRACT(INDIRECT(ADDRESS(FLOOR((ROW()-1)/3+1),(COLUMN()-7))),""\d+\s""&amp;INDIRECT(""I""&amp;MOD(ROW(), 3)+1))"),"4 red")</f>
        <v>4 red</v>
      </c>
      <c r="K187" s="2" t="str">
        <f>IFERROR(__xludf.DUMMYFUNCTION("REGEXEXTRACT(INDIRECT(ADDRESS(FLOOR((ROW()-1)/3+1),(COLUMN()-7))),""\d+\s""&amp;INDIRECT(""I""&amp;MOD(ROW(), 3)+1))"),"2 red")</f>
        <v>2 red</v>
      </c>
      <c r="L187" s="2" t="str">
        <f>IFERROR(__xludf.DUMMYFUNCTION("REGEXEXTRACT(INDIRECT(ADDRESS(FLOOR((ROW()-1)/3+1),(COLUMN()-7))),""\d+\s""&amp;INDIRECT(""I""&amp;MOD(ROW(), 3)+1))"),"10 red")</f>
        <v>10 red</v>
      </c>
      <c r="M187" s="2" t="str">
        <f>IFERROR(__xludf.DUMMYFUNCTION("REGEXEXTRACT(INDIRECT(ADDRESS(FLOOR((ROW()-1)/3+1),(COLUMN()-7))),""\d+\s""&amp;INDIRECT(""I""&amp;MOD(ROW(), 3)+1))"),"5 red")</f>
        <v>5 red</v>
      </c>
      <c r="N187" s="2" t="str">
        <f>IFERROR(__xludf.DUMMYFUNCTION("REGEXEXTRACT(INDIRECT(ADDRESS(FLOOR((ROW()-1)/3+1),(COLUMN()-7))),""\d+\s""&amp;INDIRECT(""I""&amp;MOD(ROW(), 3)+1))"),"#N/A")</f>
        <v>#N/A</v>
      </c>
      <c r="O187" s="2" t="str">
        <f>IFERROR(__xludf.DUMMYFUNCTION("REGEXEXTRACT(INDIRECT(ADDRESS(FLOOR((ROW()-1)/3+1),(COLUMN()-7))),""\d+\s""&amp;INDIRECT(""I""&amp;MOD(ROW(), 3)+1))"),"#N/A")</f>
        <v>#N/A</v>
      </c>
      <c r="P187" s="2">
        <f>IFERROR(__xludf.DUMMYFUNCTION("IFERROR(VALUE(REGEXEXTRACT(J187, ""\d+"")),0)"),4.0)</f>
        <v>4</v>
      </c>
      <c r="Q187" s="2">
        <f>IFERROR(__xludf.DUMMYFUNCTION("IFERROR(VALUE(REGEXEXTRACT(K187, ""\d+"")),0)"),2.0)</f>
        <v>2</v>
      </c>
      <c r="R187" s="2">
        <f>IFERROR(__xludf.DUMMYFUNCTION("IFERROR(VALUE(REGEXEXTRACT(L187, ""\d+"")),0)"),10.0)</f>
        <v>10</v>
      </c>
      <c r="S187" s="2">
        <f>IFERROR(__xludf.DUMMYFUNCTION("IFERROR(VALUE(REGEXEXTRACT(M187, ""\d+"")),0)"),5.0)</f>
        <v>5</v>
      </c>
      <c r="T187" s="2">
        <f>IFERROR(__xludf.DUMMYFUNCTION("IFERROR(VALUE(REGEXEXTRACT(N187, ""\d+"")),0)"),0.0)</f>
        <v>0</v>
      </c>
      <c r="U187" s="2">
        <f>IFERROR(__xludf.DUMMYFUNCTION("IFERROR(VALUE(REGEXEXTRACT(O187, ""\d+"")),0)"),0.0)</f>
        <v>0</v>
      </c>
      <c r="V187" s="2">
        <f t="shared" si="1"/>
        <v>10</v>
      </c>
      <c r="W187" s="2">
        <f>IFERROR(__xludf.DUMMYFUNCTION("VALUE(IF(V187 &lt;= INDIRECT(""AA""&amp;MOD(ROW(), 3) + 1), REGEXEXTRACT(INDIRECT(""B""&amp;FLOOR((ROW()-1)/3)+1), ""\d+""), 0))"),63.0)</f>
        <v>63</v>
      </c>
      <c r="X187" s="2">
        <f t="shared" si="2"/>
        <v>0</v>
      </c>
    </row>
    <row r="188">
      <c r="J188" s="2" t="str">
        <f>IFERROR(__xludf.DUMMYFUNCTION("REGEXEXTRACT(INDIRECT(ADDRESS(FLOOR((ROW()-1)/3+1),(COLUMN()-7))),""\d+\s""&amp;INDIRECT(""I""&amp;MOD(ROW(), 3)+1))"),"10 green")</f>
        <v>10 green</v>
      </c>
      <c r="K188" s="2" t="str">
        <f>IFERROR(__xludf.DUMMYFUNCTION("REGEXEXTRACT(INDIRECT(ADDRESS(FLOOR((ROW()-1)/3+1),(COLUMN()-7))),""\d+\s""&amp;INDIRECT(""I""&amp;MOD(ROW(), 3)+1))"),"6 green")</f>
        <v>6 green</v>
      </c>
      <c r="L188" s="2" t="str">
        <f>IFERROR(__xludf.DUMMYFUNCTION("REGEXEXTRACT(INDIRECT(ADDRESS(FLOOR((ROW()-1)/3+1),(COLUMN()-7))),""\d+\s""&amp;INDIRECT(""I""&amp;MOD(ROW(), 3)+1))"),"4 green")</f>
        <v>4 green</v>
      </c>
      <c r="M188" s="2" t="str">
        <f>IFERROR(__xludf.DUMMYFUNCTION("REGEXEXTRACT(INDIRECT(ADDRESS(FLOOR((ROW()-1)/3+1),(COLUMN()-7))),""\d+\s""&amp;INDIRECT(""I""&amp;MOD(ROW(), 3)+1))"),"4 green")</f>
        <v>4 green</v>
      </c>
      <c r="N188" s="2" t="str">
        <f>IFERROR(__xludf.DUMMYFUNCTION("REGEXEXTRACT(INDIRECT(ADDRESS(FLOOR((ROW()-1)/3+1),(COLUMN()-7))),""\d+\s""&amp;INDIRECT(""I""&amp;MOD(ROW(), 3)+1))"),"#N/A")</f>
        <v>#N/A</v>
      </c>
      <c r="O188" s="2" t="str">
        <f>IFERROR(__xludf.DUMMYFUNCTION("REGEXEXTRACT(INDIRECT(ADDRESS(FLOOR((ROW()-1)/3+1),(COLUMN()-7))),""\d+\s""&amp;INDIRECT(""I""&amp;MOD(ROW(), 3)+1))"),"#N/A")</f>
        <v>#N/A</v>
      </c>
      <c r="P188" s="2">
        <f>IFERROR(__xludf.DUMMYFUNCTION("IFERROR(VALUE(REGEXEXTRACT(J188, ""\d+"")),0)"),10.0)</f>
        <v>10</v>
      </c>
      <c r="Q188" s="2">
        <f>IFERROR(__xludf.DUMMYFUNCTION("IFERROR(VALUE(REGEXEXTRACT(K188, ""\d+"")),0)"),6.0)</f>
        <v>6</v>
      </c>
      <c r="R188" s="2">
        <f>IFERROR(__xludf.DUMMYFUNCTION("IFERROR(VALUE(REGEXEXTRACT(L188, ""\d+"")),0)"),4.0)</f>
        <v>4</v>
      </c>
      <c r="S188" s="2">
        <f>IFERROR(__xludf.DUMMYFUNCTION("IFERROR(VALUE(REGEXEXTRACT(M188, ""\d+"")),0)"),4.0)</f>
        <v>4</v>
      </c>
      <c r="T188" s="2">
        <f>IFERROR(__xludf.DUMMYFUNCTION("IFERROR(VALUE(REGEXEXTRACT(N188, ""\d+"")),0)"),0.0)</f>
        <v>0</v>
      </c>
      <c r="U188" s="2">
        <f>IFERROR(__xludf.DUMMYFUNCTION("IFERROR(VALUE(REGEXEXTRACT(O188, ""\d+"")),0)"),0.0)</f>
        <v>0</v>
      </c>
      <c r="V188" s="2">
        <f t="shared" si="1"/>
        <v>10</v>
      </c>
      <c r="W188" s="2">
        <f>IFERROR(__xludf.DUMMYFUNCTION("VALUE(IF(V188 &lt;= INDIRECT(""AA""&amp;MOD(ROW(), 3) + 1), REGEXEXTRACT(INDIRECT(""B""&amp;FLOOR((ROW()-1)/3)+1), ""\d+""), 0))"),63.0)</f>
        <v>63</v>
      </c>
      <c r="X188" s="2">
        <f t="shared" si="2"/>
        <v>0</v>
      </c>
    </row>
    <row r="189">
      <c r="J189" s="2" t="str">
        <f>IFERROR(__xludf.DUMMYFUNCTION("REGEXEXTRACT(INDIRECT(ADDRESS(FLOOR((ROW()-1)/3+1),(COLUMN()-7))),""\d+\s""&amp;INDIRECT(""I""&amp;MOD(ROW(), 3)+1))"),"7 blue")</f>
        <v>7 blue</v>
      </c>
      <c r="K189" s="2" t="str">
        <f>IFERROR(__xludf.DUMMYFUNCTION("REGEXEXTRACT(INDIRECT(ADDRESS(FLOOR((ROW()-1)/3+1),(COLUMN()-7))),""\d+\s""&amp;INDIRECT(""I""&amp;MOD(ROW(), 3)+1))"),"3 blue")</f>
        <v>3 blue</v>
      </c>
      <c r="L189" s="2" t="str">
        <f>IFERROR(__xludf.DUMMYFUNCTION("REGEXEXTRACT(INDIRECT(ADDRESS(FLOOR((ROW()-1)/3+1),(COLUMN()-7))),""\d+\s""&amp;INDIRECT(""I""&amp;MOD(ROW(), 3)+1))"),"6 blue")</f>
        <v>6 blue</v>
      </c>
      <c r="M189" s="2" t="str">
        <f>IFERROR(__xludf.DUMMYFUNCTION("REGEXEXTRACT(INDIRECT(ADDRESS(FLOOR((ROW()-1)/3+1),(COLUMN()-7))),""\d+\s""&amp;INDIRECT(""I""&amp;MOD(ROW(), 3)+1))"),"16 blue")</f>
        <v>16 blue</v>
      </c>
      <c r="N189" s="2" t="str">
        <f>IFERROR(__xludf.DUMMYFUNCTION("REGEXEXTRACT(INDIRECT(ADDRESS(FLOOR((ROW()-1)/3+1),(COLUMN()-7))),""\d+\s""&amp;INDIRECT(""I""&amp;MOD(ROW(), 3)+1))"),"#N/A")</f>
        <v>#N/A</v>
      </c>
      <c r="O189" s="2" t="str">
        <f>IFERROR(__xludf.DUMMYFUNCTION("REGEXEXTRACT(INDIRECT(ADDRESS(FLOOR((ROW()-1)/3+1),(COLUMN()-7))),""\d+\s""&amp;INDIRECT(""I""&amp;MOD(ROW(), 3)+1))"),"#N/A")</f>
        <v>#N/A</v>
      </c>
      <c r="P189" s="2">
        <f>IFERROR(__xludf.DUMMYFUNCTION("IFERROR(VALUE(REGEXEXTRACT(J189, ""\d+"")),0)"),7.0)</f>
        <v>7</v>
      </c>
      <c r="Q189" s="2">
        <f>IFERROR(__xludf.DUMMYFUNCTION("IFERROR(VALUE(REGEXEXTRACT(K189, ""\d+"")),0)"),3.0)</f>
        <v>3</v>
      </c>
      <c r="R189" s="2">
        <f>IFERROR(__xludf.DUMMYFUNCTION("IFERROR(VALUE(REGEXEXTRACT(L189, ""\d+"")),0)"),6.0)</f>
        <v>6</v>
      </c>
      <c r="S189" s="2">
        <f>IFERROR(__xludf.DUMMYFUNCTION("IFERROR(VALUE(REGEXEXTRACT(M189, ""\d+"")),0)"),16.0)</f>
        <v>16</v>
      </c>
      <c r="T189" s="2">
        <f>IFERROR(__xludf.DUMMYFUNCTION("IFERROR(VALUE(REGEXEXTRACT(N189, ""\d+"")),0)"),0.0)</f>
        <v>0</v>
      </c>
      <c r="U189" s="2">
        <f>IFERROR(__xludf.DUMMYFUNCTION("IFERROR(VALUE(REGEXEXTRACT(O189, ""\d+"")),0)"),0.0)</f>
        <v>0</v>
      </c>
      <c r="V189" s="2">
        <f t="shared" si="1"/>
        <v>16</v>
      </c>
      <c r="W189" s="2">
        <f>IFERROR(__xludf.DUMMYFUNCTION("VALUE(IF(V189 &lt;= INDIRECT(""AA""&amp;MOD(ROW(), 3) + 1), REGEXEXTRACT(INDIRECT(""B""&amp;FLOOR((ROW()-1)/3)+1), ""\d+""), 0))"),0.0)</f>
        <v>0</v>
      </c>
      <c r="X189" s="2">
        <f t="shared" si="2"/>
        <v>0</v>
      </c>
    </row>
    <row r="190">
      <c r="J190" s="2" t="str">
        <f>IFERROR(__xludf.DUMMYFUNCTION("REGEXEXTRACT(INDIRECT(ADDRESS(FLOOR((ROW()-1)/3+1),(COLUMN()-7))),""\d+\s""&amp;INDIRECT(""I""&amp;MOD(ROW(), 3)+1))"),"11 red")</f>
        <v>11 red</v>
      </c>
      <c r="K190" s="2" t="str">
        <f>IFERROR(__xludf.DUMMYFUNCTION("REGEXEXTRACT(INDIRECT(ADDRESS(FLOOR((ROW()-1)/3+1),(COLUMN()-7))),""\d+\s""&amp;INDIRECT(""I""&amp;MOD(ROW(), 3)+1))"),"12 red")</f>
        <v>12 red</v>
      </c>
      <c r="L190" s="2" t="str">
        <f>IFERROR(__xludf.DUMMYFUNCTION("REGEXEXTRACT(INDIRECT(ADDRESS(FLOOR((ROW()-1)/3+1),(COLUMN()-7))),""\d+\s""&amp;INDIRECT(""I""&amp;MOD(ROW(), 3)+1))"),"2 red")</f>
        <v>2 red</v>
      </c>
      <c r="M190" s="2" t="str">
        <f>IFERROR(__xludf.DUMMYFUNCTION("REGEXEXTRACT(INDIRECT(ADDRESS(FLOOR((ROW()-1)/3+1),(COLUMN()-7))),""\d+\s""&amp;INDIRECT(""I""&amp;MOD(ROW(), 3)+1))"),"11 red")</f>
        <v>11 red</v>
      </c>
      <c r="N190" s="2" t="str">
        <f>IFERROR(__xludf.DUMMYFUNCTION("REGEXEXTRACT(INDIRECT(ADDRESS(FLOOR((ROW()-1)/3+1),(COLUMN()-7))),""\d+\s""&amp;INDIRECT(""I""&amp;MOD(ROW(), 3)+1))"),"8 red")</f>
        <v>8 red</v>
      </c>
      <c r="O190" s="2" t="str">
        <f>IFERROR(__xludf.DUMMYFUNCTION("REGEXEXTRACT(INDIRECT(ADDRESS(FLOOR((ROW()-1)/3+1),(COLUMN()-7))),""\d+\s""&amp;INDIRECT(""I""&amp;MOD(ROW(), 3)+1))"),"#N/A")</f>
        <v>#N/A</v>
      </c>
      <c r="P190" s="2">
        <f>IFERROR(__xludf.DUMMYFUNCTION("IFERROR(VALUE(REGEXEXTRACT(J190, ""\d+"")),0)"),11.0)</f>
        <v>11</v>
      </c>
      <c r="Q190" s="2">
        <f>IFERROR(__xludf.DUMMYFUNCTION("IFERROR(VALUE(REGEXEXTRACT(K190, ""\d+"")),0)"),12.0)</f>
        <v>12</v>
      </c>
      <c r="R190" s="2">
        <f>IFERROR(__xludf.DUMMYFUNCTION("IFERROR(VALUE(REGEXEXTRACT(L190, ""\d+"")),0)"),2.0)</f>
        <v>2</v>
      </c>
      <c r="S190" s="2">
        <f>IFERROR(__xludf.DUMMYFUNCTION("IFERROR(VALUE(REGEXEXTRACT(M190, ""\d+"")),0)"),11.0)</f>
        <v>11</v>
      </c>
      <c r="T190" s="2">
        <f>IFERROR(__xludf.DUMMYFUNCTION("IFERROR(VALUE(REGEXEXTRACT(N190, ""\d+"")),0)"),8.0)</f>
        <v>8</v>
      </c>
      <c r="U190" s="2">
        <f>IFERROR(__xludf.DUMMYFUNCTION("IFERROR(VALUE(REGEXEXTRACT(O190, ""\d+"")),0)"),0.0)</f>
        <v>0</v>
      </c>
      <c r="V190" s="2">
        <f t="shared" si="1"/>
        <v>12</v>
      </c>
      <c r="W190" s="2">
        <f>IFERROR(__xludf.DUMMYFUNCTION("VALUE(IF(V190 &lt;= INDIRECT(""AA""&amp;MOD(ROW(), 3) + 1), REGEXEXTRACT(INDIRECT(""B""&amp;FLOOR((ROW()-1)/3)+1), ""\d+""), 0))"),64.0)</f>
        <v>64</v>
      </c>
      <c r="X190" s="2">
        <f t="shared" si="2"/>
        <v>64</v>
      </c>
    </row>
    <row r="191">
      <c r="J191" s="2" t="str">
        <f>IFERROR(__xludf.DUMMYFUNCTION("REGEXEXTRACT(INDIRECT(ADDRESS(FLOOR((ROW()-1)/3+1),(COLUMN()-7))),""\d+\s""&amp;INDIRECT(""I""&amp;MOD(ROW(), 3)+1))"),"1 green")</f>
        <v>1 green</v>
      </c>
      <c r="K191" s="2" t="str">
        <f>IFERROR(__xludf.DUMMYFUNCTION("REGEXEXTRACT(INDIRECT(ADDRESS(FLOOR((ROW()-1)/3+1),(COLUMN()-7))),""\d+\s""&amp;INDIRECT(""I""&amp;MOD(ROW(), 3)+1))"),"3 green")</f>
        <v>3 green</v>
      </c>
      <c r="L191" s="2" t="str">
        <f>IFERROR(__xludf.DUMMYFUNCTION("REGEXEXTRACT(INDIRECT(ADDRESS(FLOOR((ROW()-1)/3+1),(COLUMN()-7))),""\d+\s""&amp;INDIRECT(""I""&amp;MOD(ROW(), 3)+1))"),"6 green")</f>
        <v>6 green</v>
      </c>
      <c r="M191" s="2" t="str">
        <f>IFERROR(__xludf.DUMMYFUNCTION("REGEXEXTRACT(INDIRECT(ADDRESS(FLOOR((ROW()-1)/3+1),(COLUMN()-7))),""\d+\s""&amp;INDIRECT(""I""&amp;MOD(ROW(), 3)+1))"),"4 green")</f>
        <v>4 green</v>
      </c>
      <c r="N191" s="2" t="str">
        <f>IFERROR(__xludf.DUMMYFUNCTION("REGEXEXTRACT(INDIRECT(ADDRESS(FLOOR((ROW()-1)/3+1),(COLUMN()-7))),""\d+\s""&amp;INDIRECT(""I""&amp;MOD(ROW(), 3)+1))"),"8 green")</f>
        <v>8 green</v>
      </c>
      <c r="O191" s="2" t="str">
        <f>IFERROR(__xludf.DUMMYFUNCTION("REGEXEXTRACT(INDIRECT(ADDRESS(FLOOR((ROW()-1)/3+1),(COLUMN()-7))),""\d+\s""&amp;INDIRECT(""I""&amp;MOD(ROW(), 3)+1))"),"9 green")</f>
        <v>9 green</v>
      </c>
      <c r="P191" s="2">
        <f>IFERROR(__xludf.DUMMYFUNCTION("IFERROR(VALUE(REGEXEXTRACT(J191, ""\d+"")),0)"),1.0)</f>
        <v>1</v>
      </c>
      <c r="Q191" s="2">
        <f>IFERROR(__xludf.DUMMYFUNCTION("IFERROR(VALUE(REGEXEXTRACT(K191, ""\d+"")),0)"),3.0)</f>
        <v>3</v>
      </c>
      <c r="R191" s="2">
        <f>IFERROR(__xludf.DUMMYFUNCTION("IFERROR(VALUE(REGEXEXTRACT(L191, ""\d+"")),0)"),6.0)</f>
        <v>6</v>
      </c>
      <c r="S191" s="2">
        <f>IFERROR(__xludf.DUMMYFUNCTION("IFERROR(VALUE(REGEXEXTRACT(M191, ""\d+"")),0)"),4.0)</f>
        <v>4</v>
      </c>
      <c r="T191" s="2">
        <f>IFERROR(__xludf.DUMMYFUNCTION("IFERROR(VALUE(REGEXEXTRACT(N191, ""\d+"")),0)"),8.0)</f>
        <v>8</v>
      </c>
      <c r="U191" s="2">
        <f>IFERROR(__xludf.DUMMYFUNCTION("IFERROR(VALUE(REGEXEXTRACT(O191, ""\d+"")),0)"),9.0)</f>
        <v>9</v>
      </c>
      <c r="V191" s="2">
        <f t="shared" si="1"/>
        <v>9</v>
      </c>
      <c r="W191" s="2">
        <f>IFERROR(__xludf.DUMMYFUNCTION("VALUE(IF(V191 &lt;= INDIRECT(""AA""&amp;MOD(ROW(), 3) + 1), REGEXEXTRACT(INDIRECT(""B""&amp;FLOOR((ROW()-1)/3)+1), ""\d+""), 0))"),64.0)</f>
        <v>64</v>
      </c>
      <c r="X191" s="2">
        <f t="shared" si="2"/>
        <v>0</v>
      </c>
    </row>
    <row r="192">
      <c r="J192" s="2" t="str">
        <f>IFERROR(__xludf.DUMMYFUNCTION("REGEXEXTRACT(INDIRECT(ADDRESS(FLOOR((ROW()-1)/3+1),(COLUMN()-7))),""\d+\s""&amp;INDIRECT(""I""&amp;MOD(ROW(), 3)+1))"),"6 blue")</f>
        <v>6 blue</v>
      </c>
      <c r="K192" s="2" t="str">
        <f>IFERROR(__xludf.DUMMYFUNCTION("REGEXEXTRACT(INDIRECT(ADDRESS(FLOOR((ROW()-1)/3+1),(COLUMN()-7))),""\d+\s""&amp;INDIRECT(""I""&amp;MOD(ROW(), 3)+1))"),"#N/A")</f>
        <v>#N/A</v>
      </c>
      <c r="L192" s="2" t="str">
        <f>IFERROR(__xludf.DUMMYFUNCTION("REGEXEXTRACT(INDIRECT(ADDRESS(FLOOR((ROW()-1)/3+1),(COLUMN()-7))),""\d+\s""&amp;INDIRECT(""I""&amp;MOD(ROW(), 3)+1))"),"5 blue")</f>
        <v>5 blue</v>
      </c>
      <c r="M192" s="2" t="str">
        <f>IFERROR(__xludf.DUMMYFUNCTION("REGEXEXTRACT(INDIRECT(ADDRESS(FLOOR((ROW()-1)/3+1),(COLUMN()-7))),""\d+\s""&amp;INDIRECT(""I""&amp;MOD(ROW(), 3)+1))"),"9 blue")</f>
        <v>9 blue</v>
      </c>
      <c r="N192" s="2" t="str">
        <f>IFERROR(__xludf.DUMMYFUNCTION("REGEXEXTRACT(INDIRECT(ADDRESS(FLOOR((ROW()-1)/3+1),(COLUMN()-7))),""\d+\s""&amp;INDIRECT(""I""&amp;MOD(ROW(), 3)+1))"),"5 blue")</f>
        <v>5 blue</v>
      </c>
      <c r="O192" s="2" t="str">
        <f>IFERROR(__xludf.DUMMYFUNCTION("REGEXEXTRACT(INDIRECT(ADDRESS(FLOOR((ROW()-1)/3+1),(COLUMN()-7))),""\d+\s""&amp;INDIRECT(""I""&amp;MOD(ROW(), 3)+1))"),"11 blue")</f>
        <v>11 blue</v>
      </c>
      <c r="P192" s="2">
        <f>IFERROR(__xludf.DUMMYFUNCTION("IFERROR(VALUE(REGEXEXTRACT(J192, ""\d+"")),0)"),6.0)</f>
        <v>6</v>
      </c>
      <c r="Q192" s="2">
        <f>IFERROR(__xludf.DUMMYFUNCTION("IFERROR(VALUE(REGEXEXTRACT(K192, ""\d+"")),0)"),0.0)</f>
        <v>0</v>
      </c>
      <c r="R192" s="2">
        <f>IFERROR(__xludf.DUMMYFUNCTION("IFERROR(VALUE(REGEXEXTRACT(L192, ""\d+"")),0)"),5.0)</f>
        <v>5</v>
      </c>
      <c r="S192" s="2">
        <f>IFERROR(__xludf.DUMMYFUNCTION("IFERROR(VALUE(REGEXEXTRACT(M192, ""\d+"")),0)"),9.0)</f>
        <v>9</v>
      </c>
      <c r="T192" s="2">
        <f>IFERROR(__xludf.DUMMYFUNCTION("IFERROR(VALUE(REGEXEXTRACT(N192, ""\d+"")),0)"),5.0)</f>
        <v>5</v>
      </c>
      <c r="U192" s="2">
        <f>IFERROR(__xludf.DUMMYFUNCTION("IFERROR(VALUE(REGEXEXTRACT(O192, ""\d+"")),0)"),11.0)</f>
        <v>11</v>
      </c>
      <c r="V192" s="2">
        <f t="shared" si="1"/>
        <v>11</v>
      </c>
      <c r="W192" s="2">
        <f>IFERROR(__xludf.DUMMYFUNCTION("VALUE(IF(V192 &lt;= INDIRECT(""AA""&amp;MOD(ROW(), 3) + 1), REGEXEXTRACT(INDIRECT(""B""&amp;FLOOR((ROW()-1)/3)+1), ""\d+""), 0))"),64.0)</f>
        <v>64</v>
      </c>
      <c r="X192" s="2">
        <f t="shared" si="2"/>
        <v>0</v>
      </c>
    </row>
    <row r="193">
      <c r="J193" s="2" t="str">
        <f>IFERROR(__xludf.DUMMYFUNCTION("REGEXEXTRACT(INDIRECT(ADDRESS(FLOOR((ROW()-1)/3+1),(COLUMN()-7))),""\d+\s""&amp;INDIRECT(""I""&amp;MOD(ROW(), 3)+1))"),"12 red")</f>
        <v>12 red</v>
      </c>
      <c r="K193" s="2" t="str">
        <f>IFERROR(__xludf.DUMMYFUNCTION("REGEXEXTRACT(INDIRECT(ADDRESS(FLOOR((ROW()-1)/3+1),(COLUMN()-7))),""\d+\s""&amp;INDIRECT(""I""&amp;MOD(ROW(), 3)+1))"),"12 red")</f>
        <v>12 red</v>
      </c>
      <c r="L193" s="2" t="str">
        <f>IFERROR(__xludf.DUMMYFUNCTION("REGEXEXTRACT(INDIRECT(ADDRESS(FLOOR((ROW()-1)/3+1),(COLUMN()-7))),""\d+\s""&amp;INDIRECT(""I""&amp;MOD(ROW(), 3)+1))"),"13 red")</f>
        <v>13 red</v>
      </c>
      <c r="M193" s="2" t="str">
        <f>IFERROR(__xludf.DUMMYFUNCTION("REGEXEXTRACT(INDIRECT(ADDRESS(FLOOR((ROW()-1)/3+1),(COLUMN()-7))),""\d+\s""&amp;INDIRECT(""I""&amp;MOD(ROW(), 3)+1))"),"2 red")</f>
        <v>2 red</v>
      </c>
      <c r="N193" s="2" t="str">
        <f>IFERROR(__xludf.DUMMYFUNCTION("REGEXEXTRACT(INDIRECT(ADDRESS(FLOOR((ROW()-1)/3+1),(COLUMN()-7))),""\d+\s""&amp;INDIRECT(""I""&amp;MOD(ROW(), 3)+1))"),"12 red")</f>
        <v>12 red</v>
      </c>
      <c r="O193" s="2" t="str">
        <f>IFERROR(__xludf.DUMMYFUNCTION("REGEXEXTRACT(INDIRECT(ADDRESS(FLOOR((ROW()-1)/3+1),(COLUMN()-7))),""\d+\s""&amp;INDIRECT(""I""&amp;MOD(ROW(), 3)+1))"),"#N/A")</f>
        <v>#N/A</v>
      </c>
      <c r="P193" s="2">
        <f>IFERROR(__xludf.DUMMYFUNCTION("IFERROR(VALUE(REGEXEXTRACT(J193, ""\d+"")),0)"),12.0)</f>
        <v>12</v>
      </c>
      <c r="Q193" s="2">
        <f>IFERROR(__xludf.DUMMYFUNCTION("IFERROR(VALUE(REGEXEXTRACT(K193, ""\d+"")),0)"),12.0)</f>
        <v>12</v>
      </c>
      <c r="R193" s="2">
        <f>IFERROR(__xludf.DUMMYFUNCTION("IFERROR(VALUE(REGEXEXTRACT(L193, ""\d+"")),0)"),13.0)</f>
        <v>13</v>
      </c>
      <c r="S193" s="2">
        <f>IFERROR(__xludf.DUMMYFUNCTION("IFERROR(VALUE(REGEXEXTRACT(M193, ""\d+"")),0)"),2.0)</f>
        <v>2</v>
      </c>
      <c r="T193" s="2">
        <f>IFERROR(__xludf.DUMMYFUNCTION("IFERROR(VALUE(REGEXEXTRACT(N193, ""\d+"")),0)"),12.0)</f>
        <v>12</v>
      </c>
      <c r="U193" s="2">
        <f>IFERROR(__xludf.DUMMYFUNCTION("IFERROR(VALUE(REGEXEXTRACT(O193, ""\d+"")),0)"),0.0)</f>
        <v>0</v>
      </c>
      <c r="V193" s="2">
        <f t="shared" si="1"/>
        <v>13</v>
      </c>
      <c r="W193" s="2">
        <f>IFERROR(__xludf.DUMMYFUNCTION("VALUE(IF(V193 &lt;= INDIRECT(""AA""&amp;MOD(ROW(), 3) + 1), REGEXEXTRACT(INDIRECT(""B""&amp;FLOOR((ROW()-1)/3)+1), ""\d+""), 0))"),0.0)</f>
        <v>0</v>
      </c>
      <c r="X193" s="2">
        <f t="shared" si="2"/>
        <v>0</v>
      </c>
    </row>
    <row r="194">
      <c r="J194" s="2" t="str">
        <f>IFERROR(__xludf.DUMMYFUNCTION("REGEXEXTRACT(INDIRECT(ADDRESS(FLOOR((ROW()-1)/3+1),(COLUMN()-7))),""\d+\s""&amp;INDIRECT(""I""&amp;MOD(ROW(), 3)+1))"),"#N/A")</f>
        <v>#N/A</v>
      </c>
      <c r="K194" s="2" t="str">
        <f>IFERROR(__xludf.DUMMYFUNCTION("REGEXEXTRACT(INDIRECT(ADDRESS(FLOOR((ROW()-1)/3+1),(COLUMN()-7))),""\d+\s""&amp;INDIRECT(""I""&amp;MOD(ROW(), 3)+1))"),"1 green")</f>
        <v>1 green</v>
      </c>
      <c r="L194" s="2" t="str">
        <f>IFERROR(__xludf.DUMMYFUNCTION("REGEXEXTRACT(INDIRECT(ADDRESS(FLOOR((ROW()-1)/3+1),(COLUMN()-7))),""\d+\s""&amp;INDIRECT(""I""&amp;MOD(ROW(), 3)+1))"),"1 green")</f>
        <v>1 green</v>
      </c>
      <c r="M194" s="2" t="str">
        <f>IFERROR(__xludf.DUMMYFUNCTION("REGEXEXTRACT(INDIRECT(ADDRESS(FLOOR((ROW()-1)/3+1),(COLUMN()-7))),""\d+\s""&amp;INDIRECT(""I""&amp;MOD(ROW(), 3)+1))"),"#N/A")</f>
        <v>#N/A</v>
      </c>
      <c r="N194" s="2" t="str">
        <f>IFERROR(__xludf.DUMMYFUNCTION("REGEXEXTRACT(INDIRECT(ADDRESS(FLOOR((ROW()-1)/3+1),(COLUMN()-7))),""\d+\s""&amp;INDIRECT(""I""&amp;MOD(ROW(), 3)+1))"),"#N/A")</f>
        <v>#N/A</v>
      </c>
      <c r="O194" s="2" t="str">
        <f>IFERROR(__xludf.DUMMYFUNCTION("REGEXEXTRACT(INDIRECT(ADDRESS(FLOOR((ROW()-1)/3+1),(COLUMN()-7))),""\d+\s""&amp;INDIRECT(""I""&amp;MOD(ROW(), 3)+1))"),"#N/A")</f>
        <v>#N/A</v>
      </c>
      <c r="P194" s="2">
        <f>IFERROR(__xludf.DUMMYFUNCTION("IFERROR(VALUE(REGEXEXTRACT(J194, ""\d+"")),0)"),0.0)</f>
        <v>0</v>
      </c>
      <c r="Q194" s="2">
        <f>IFERROR(__xludf.DUMMYFUNCTION("IFERROR(VALUE(REGEXEXTRACT(K194, ""\d+"")),0)"),1.0)</f>
        <v>1</v>
      </c>
      <c r="R194" s="2">
        <f>IFERROR(__xludf.DUMMYFUNCTION("IFERROR(VALUE(REGEXEXTRACT(L194, ""\d+"")),0)"),1.0)</f>
        <v>1</v>
      </c>
      <c r="S194" s="2">
        <f>IFERROR(__xludf.DUMMYFUNCTION("IFERROR(VALUE(REGEXEXTRACT(M194, ""\d+"")),0)"),0.0)</f>
        <v>0</v>
      </c>
      <c r="T194" s="2">
        <f>IFERROR(__xludf.DUMMYFUNCTION("IFERROR(VALUE(REGEXEXTRACT(N194, ""\d+"")),0)"),0.0)</f>
        <v>0</v>
      </c>
      <c r="U194" s="2">
        <f>IFERROR(__xludf.DUMMYFUNCTION("IFERROR(VALUE(REGEXEXTRACT(O194, ""\d+"")),0)"),0.0)</f>
        <v>0</v>
      </c>
      <c r="V194" s="2">
        <f t="shared" si="1"/>
        <v>1</v>
      </c>
      <c r="W194" s="2">
        <f>IFERROR(__xludf.DUMMYFUNCTION("VALUE(IF(V194 &lt;= INDIRECT(""AA""&amp;MOD(ROW(), 3) + 1), REGEXEXTRACT(INDIRECT(""B""&amp;FLOOR((ROW()-1)/3)+1), ""\d+""), 0))"),65.0)</f>
        <v>65</v>
      </c>
      <c r="X194" s="2">
        <f t="shared" si="2"/>
        <v>0</v>
      </c>
    </row>
    <row r="195">
      <c r="J195" s="2" t="str">
        <f>IFERROR(__xludf.DUMMYFUNCTION("REGEXEXTRACT(INDIRECT(ADDRESS(FLOOR((ROW()-1)/3+1),(COLUMN()-7))),""\d+\s""&amp;INDIRECT(""I""&amp;MOD(ROW(), 3)+1))"),"4 blue")</f>
        <v>4 blue</v>
      </c>
      <c r="K195" s="2" t="str">
        <f>IFERROR(__xludf.DUMMYFUNCTION("REGEXEXTRACT(INDIRECT(ADDRESS(FLOOR((ROW()-1)/3+1),(COLUMN()-7))),""\d+\s""&amp;INDIRECT(""I""&amp;MOD(ROW(), 3)+1))"),"3 blue")</f>
        <v>3 blue</v>
      </c>
      <c r="L195" s="2" t="str">
        <f>IFERROR(__xludf.DUMMYFUNCTION("REGEXEXTRACT(INDIRECT(ADDRESS(FLOOR((ROW()-1)/3+1),(COLUMN()-7))),""\d+\s""&amp;INDIRECT(""I""&amp;MOD(ROW(), 3)+1))"),"3 blue")</f>
        <v>3 blue</v>
      </c>
      <c r="M195" s="2" t="str">
        <f>IFERROR(__xludf.DUMMYFUNCTION("REGEXEXTRACT(INDIRECT(ADDRESS(FLOOR((ROW()-1)/3+1),(COLUMN()-7))),""\d+\s""&amp;INDIRECT(""I""&amp;MOD(ROW(), 3)+1))"),"#N/A")</f>
        <v>#N/A</v>
      </c>
      <c r="N195" s="2" t="str">
        <f>IFERROR(__xludf.DUMMYFUNCTION("REGEXEXTRACT(INDIRECT(ADDRESS(FLOOR((ROW()-1)/3+1),(COLUMN()-7))),""\d+\s""&amp;INDIRECT(""I""&amp;MOD(ROW(), 3)+1))"),"#N/A")</f>
        <v>#N/A</v>
      </c>
      <c r="O195" s="2" t="str">
        <f>IFERROR(__xludf.DUMMYFUNCTION("REGEXEXTRACT(INDIRECT(ADDRESS(FLOOR((ROW()-1)/3+1),(COLUMN()-7))),""\d+\s""&amp;INDIRECT(""I""&amp;MOD(ROW(), 3)+1))"),"#N/A")</f>
        <v>#N/A</v>
      </c>
      <c r="P195" s="2">
        <f>IFERROR(__xludf.DUMMYFUNCTION("IFERROR(VALUE(REGEXEXTRACT(J195, ""\d+"")),0)"),4.0)</f>
        <v>4</v>
      </c>
      <c r="Q195" s="2">
        <f>IFERROR(__xludf.DUMMYFUNCTION("IFERROR(VALUE(REGEXEXTRACT(K195, ""\d+"")),0)"),3.0)</f>
        <v>3</v>
      </c>
      <c r="R195" s="2">
        <f>IFERROR(__xludf.DUMMYFUNCTION("IFERROR(VALUE(REGEXEXTRACT(L195, ""\d+"")),0)"),3.0)</f>
        <v>3</v>
      </c>
      <c r="S195" s="2">
        <f>IFERROR(__xludf.DUMMYFUNCTION("IFERROR(VALUE(REGEXEXTRACT(M195, ""\d+"")),0)"),0.0)</f>
        <v>0</v>
      </c>
      <c r="T195" s="2">
        <f>IFERROR(__xludf.DUMMYFUNCTION("IFERROR(VALUE(REGEXEXTRACT(N195, ""\d+"")),0)"),0.0)</f>
        <v>0</v>
      </c>
      <c r="U195" s="2">
        <f>IFERROR(__xludf.DUMMYFUNCTION("IFERROR(VALUE(REGEXEXTRACT(O195, ""\d+"")),0)"),0.0)</f>
        <v>0</v>
      </c>
      <c r="V195" s="2">
        <f t="shared" si="1"/>
        <v>4</v>
      </c>
      <c r="W195" s="2">
        <f>IFERROR(__xludf.DUMMYFUNCTION("VALUE(IF(V195 &lt;= INDIRECT(""AA""&amp;MOD(ROW(), 3) + 1), REGEXEXTRACT(INDIRECT(""B""&amp;FLOOR((ROW()-1)/3)+1), ""\d+""), 0))"),65.0)</f>
        <v>65</v>
      </c>
      <c r="X195" s="2">
        <f t="shared" si="2"/>
        <v>0</v>
      </c>
    </row>
    <row r="196">
      <c r="J196" s="2" t="str">
        <f>IFERROR(__xludf.DUMMYFUNCTION("REGEXEXTRACT(INDIRECT(ADDRESS(FLOOR((ROW()-1)/3+1),(COLUMN()-7))),""\d+\s""&amp;INDIRECT(""I""&amp;MOD(ROW(), 3)+1))"),"4 red")</f>
        <v>4 red</v>
      </c>
      <c r="K196" s="2" t="str">
        <f>IFERROR(__xludf.DUMMYFUNCTION("REGEXEXTRACT(INDIRECT(ADDRESS(FLOOR((ROW()-1)/3+1),(COLUMN()-7))),""\d+\s""&amp;INDIRECT(""I""&amp;MOD(ROW(), 3)+1))"),"4 red")</f>
        <v>4 red</v>
      </c>
      <c r="L196" s="2" t="str">
        <f>IFERROR(__xludf.DUMMYFUNCTION("REGEXEXTRACT(INDIRECT(ADDRESS(FLOOR((ROW()-1)/3+1),(COLUMN()-7))),""\d+\s""&amp;INDIRECT(""I""&amp;MOD(ROW(), 3)+1))"),"10 red")</f>
        <v>10 red</v>
      </c>
      <c r="M196" s="2" t="str">
        <f>IFERROR(__xludf.DUMMYFUNCTION("REGEXEXTRACT(INDIRECT(ADDRESS(FLOOR((ROW()-1)/3+1),(COLUMN()-7))),""\d+\s""&amp;INDIRECT(""I""&amp;MOD(ROW(), 3)+1))"),"#N/A")</f>
        <v>#N/A</v>
      </c>
      <c r="N196" s="2" t="str">
        <f>IFERROR(__xludf.DUMMYFUNCTION("REGEXEXTRACT(INDIRECT(ADDRESS(FLOOR((ROW()-1)/3+1),(COLUMN()-7))),""\d+\s""&amp;INDIRECT(""I""&amp;MOD(ROW(), 3)+1))"),"#N/A")</f>
        <v>#N/A</v>
      </c>
      <c r="O196" s="2" t="str">
        <f>IFERROR(__xludf.DUMMYFUNCTION("REGEXEXTRACT(INDIRECT(ADDRESS(FLOOR((ROW()-1)/3+1),(COLUMN()-7))),""\d+\s""&amp;INDIRECT(""I""&amp;MOD(ROW(), 3)+1))"),"#N/A")</f>
        <v>#N/A</v>
      </c>
      <c r="P196" s="2">
        <f>IFERROR(__xludf.DUMMYFUNCTION("IFERROR(VALUE(REGEXEXTRACT(J196, ""\d+"")),0)"),4.0)</f>
        <v>4</v>
      </c>
      <c r="Q196" s="2">
        <f>IFERROR(__xludf.DUMMYFUNCTION("IFERROR(VALUE(REGEXEXTRACT(K196, ""\d+"")),0)"),4.0)</f>
        <v>4</v>
      </c>
      <c r="R196" s="2">
        <f>IFERROR(__xludf.DUMMYFUNCTION("IFERROR(VALUE(REGEXEXTRACT(L196, ""\d+"")),0)"),10.0)</f>
        <v>10</v>
      </c>
      <c r="S196" s="2">
        <f>IFERROR(__xludf.DUMMYFUNCTION("IFERROR(VALUE(REGEXEXTRACT(M196, ""\d+"")),0)"),0.0)</f>
        <v>0</v>
      </c>
      <c r="T196" s="2">
        <f>IFERROR(__xludf.DUMMYFUNCTION("IFERROR(VALUE(REGEXEXTRACT(N196, ""\d+"")),0)"),0.0)</f>
        <v>0</v>
      </c>
      <c r="U196" s="2">
        <f>IFERROR(__xludf.DUMMYFUNCTION("IFERROR(VALUE(REGEXEXTRACT(O196, ""\d+"")),0)"),0.0)</f>
        <v>0</v>
      </c>
      <c r="V196" s="2">
        <f t="shared" si="1"/>
        <v>10</v>
      </c>
      <c r="W196" s="2">
        <f>IFERROR(__xludf.DUMMYFUNCTION("VALUE(IF(V196 &lt;= INDIRECT(""AA""&amp;MOD(ROW(), 3) + 1), REGEXEXTRACT(INDIRECT(""B""&amp;FLOOR((ROW()-1)/3)+1), ""\d+""), 0))"),66.0)</f>
        <v>66</v>
      </c>
      <c r="X196" s="2">
        <f t="shared" si="2"/>
        <v>66</v>
      </c>
    </row>
    <row r="197">
      <c r="J197" s="2" t="str">
        <f>IFERROR(__xludf.DUMMYFUNCTION("REGEXEXTRACT(INDIRECT(ADDRESS(FLOOR((ROW()-1)/3+1),(COLUMN()-7))),""\d+\s""&amp;INDIRECT(""I""&amp;MOD(ROW(), 3)+1))"),"3 green")</f>
        <v>3 green</v>
      </c>
      <c r="K197" s="2" t="str">
        <f>IFERROR(__xludf.DUMMYFUNCTION("REGEXEXTRACT(INDIRECT(ADDRESS(FLOOR((ROW()-1)/3+1),(COLUMN()-7))),""\d+\s""&amp;INDIRECT(""I""&amp;MOD(ROW(), 3)+1))"),"#N/A")</f>
        <v>#N/A</v>
      </c>
      <c r="L197" s="2" t="str">
        <f>IFERROR(__xludf.DUMMYFUNCTION("REGEXEXTRACT(INDIRECT(ADDRESS(FLOOR((ROW()-1)/3+1),(COLUMN()-7))),""\d+\s""&amp;INDIRECT(""I""&amp;MOD(ROW(), 3)+1))"),"3 green")</f>
        <v>3 green</v>
      </c>
      <c r="M197" s="2" t="str">
        <f>IFERROR(__xludf.DUMMYFUNCTION("REGEXEXTRACT(INDIRECT(ADDRESS(FLOOR((ROW()-1)/3+1),(COLUMN()-7))),""\d+\s""&amp;INDIRECT(""I""&amp;MOD(ROW(), 3)+1))"),"#N/A")</f>
        <v>#N/A</v>
      </c>
      <c r="N197" s="2" t="str">
        <f>IFERROR(__xludf.DUMMYFUNCTION("REGEXEXTRACT(INDIRECT(ADDRESS(FLOOR((ROW()-1)/3+1),(COLUMN()-7))),""\d+\s""&amp;INDIRECT(""I""&amp;MOD(ROW(), 3)+1))"),"#N/A")</f>
        <v>#N/A</v>
      </c>
      <c r="O197" s="2" t="str">
        <f>IFERROR(__xludf.DUMMYFUNCTION("REGEXEXTRACT(INDIRECT(ADDRESS(FLOOR((ROW()-1)/3+1),(COLUMN()-7))),""\d+\s""&amp;INDIRECT(""I""&amp;MOD(ROW(), 3)+1))"),"#N/A")</f>
        <v>#N/A</v>
      </c>
      <c r="P197" s="2">
        <f>IFERROR(__xludf.DUMMYFUNCTION("IFERROR(VALUE(REGEXEXTRACT(J197, ""\d+"")),0)"),3.0)</f>
        <v>3</v>
      </c>
      <c r="Q197" s="2">
        <f>IFERROR(__xludf.DUMMYFUNCTION("IFERROR(VALUE(REGEXEXTRACT(K197, ""\d+"")),0)"),0.0)</f>
        <v>0</v>
      </c>
      <c r="R197" s="2">
        <f>IFERROR(__xludf.DUMMYFUNCTION("IFERROR(VALUE(REGEXEXTRACT(L197, ""\d+"")),0)"),3.0)</f>
        <v>3</v>
      </c>
      <c r="S197" s="2">
        <f>IFERROR(__xludf.DUMMYFUNCTION("IFERROR(VALUE(REGEXEXTRACT(M197, ""\d+"")),0)"),0.0)</f>
        <v>0</v>
      </c>
      <c r="T197" s="2">
        <f>IFERROR(__xludf.DUMMYFUNCTION("IFERROR(VALUE(REGEXEXTRACT(N197, ""\d+"")),0)"),0.0)</f>
        <v>0</v>
      </c>
      <c r="U197" s="2">
        <f>IFERROR(__xludf.DUMMYFUNCTION("IFERROR(VALUE(REGEXEXTRACT(O197, ""\d+"")),0)"),0.0)</f>
        <v>0</v>
      </c>
      <c r="V197" s="2">
        <f t="shared" si="1"/>
        <v>3</v>
      </c>
      <c r="W197" s="2">
        <f>IFERROR(__xludf.DUMMYFUNCTION("VALUE(IF(V197 &lt;= INDIRECT(""AA""&amp;MOD(ROW(), 3) + 1), REGEXEXTRACT(INDIRECT(""B""&amp;FLOOR((ROW()-1)/3)+1), ""\d+""), 0))"),66.0)</f>
        <v>66</v>
      </c>
      <c r="X197" s="2">
        <f t="shared" si="2"/>
        <v>0</v>
      </c>
    </row>
    <row r="198">
      <c r="J198" s="2" t="str">
        <f>IFERROR(__xludf.DUMMYFUNCTION("REGEXEXTRACT(INDIRECT(ADDRESS(FLOOR((ROW()-1)/3+1),(COLUMN()-7))),""\d+\s""&amp;INDIRECT(""I""&amp;MOD(ROW(), 3)+1))"),"3 blue")</f>
        <v>3 blue</v>
      </c>
      <c r="K198" s="2" t="str">
        <f>IFERROR(__xludf.DUMMYFUNCTION("REGEXEXTRACT(INDIRECT(ADDRESS(FLOOR((ROW()-1)/3+1),(COLUMN()-7))),""\d+\s""&amp;INDIRECT(""I""&amp;MOD(ROW(), 3)+1))"),"2 blue")</f>
        <v>2 blue</v>
      </c>
      <c r="L198" s="2" t="str">
        <f>IFERROR(__xludf.DUMMYFUNCTION("REGEXEXTRACT(INDIRECT(ADDRESS(FLOOR((ROW()-1)/3+1),(COLUMN()-7))),""\d+\s""&amp;INDIRECT(""I""&amp;MOD(ROW(), 3)+1))"),"6 blue")</f>
        <v>6 blue</v>
      </c>
      <c r="M198" s="2" t="str">
        <f>IFERROR(__xludf.DUMMYFUNCTION("REGEXEXTRACT(INDIRECT(ADDRESS(FLOOR((ROW()-1)/3+1),(COLUMN()-7))),""\d+\s""&amp;INDIRECT(""I""&amp;MOD(ROW(), 3)+1))"),"#N/A")</f>
        <v>#N/A</v>
      </c>
      <c r="N198" s="2" t="str">
        <f>IFERROR(__xludf.DUMMYFUNCTION("REGEXEXTRACT(INDIRECT(ADDRESS(FLOOR((ROW()-1)/3+1),(COLUMN()-7))),""\d+\s""&amp;INDIRECT(""I""&amp;MOD(ROW(), 3)+1))"),"#N/A")</f>
        <v>#N/A</v>
      </c>
      <c r="O198" s="2" t="str">
        <f>IFERROR(__xludf.DUMMYFUNCTION("REGEXEXTRACT(INDIRECT(ADDRESS(FLOOR((ROW()-1)/3+1),(COLUMN()-7))),""\d+\s""&amp;INDIRECT(""I""&amp;MOD(ROW(), 3)+1))"),"#N/A")</f>
        <v>#N/A</v>
      </c>
      <c r="P198" s="2">
        <f>IFERROR(__xludf.DUMMYFUNCTION("IFERROR(VALUE(REGEXEXTRACT(J198, ""\d+"")),0)"),3.0)</f>
        <v>3</v>
      </c>
      <c r="Q198" s="2">
        <f>IFERROR(__xludf.DUMMYFUNCTION("IFERROR(VALUE(REGEXEXTRACT(K198, ""\d+"")),0)"),2.0)</f>
        <v>2</v>
      </c>
      <c r="R198" s="2">
        <f>IFERROR(__xludf.DUMMYFUNCTION("IFERROR(VALUE(REGEXEXTRACT(L198, ""\d+"")),0)"),6.0)</f>
        <v>6</v>
      </c>
      <c r="S198" s="2">
        <f>IFERROR(__xludf.DUMMYFUNCTION("IFERROR(VALUE(REGEXEXTRACT(M198, ""\d+"")),0)"),0.0)</f>
        <v>0</v>
      </c>
      <c r="T198" s="2">
        <f>IFERROR(__xludf.DUMMYFUNCTION("IFERROR(VALUE(REGEXEXTRACT(N198, ""\d+"")),0)"),0.0)</f>
        <v>0</v>
      </c>
      <c r="U198" s="2">
        <f>IFERROR(__xludf.DUMMYFUNCTION("IFERROR(VALUE(REGEXEXTRACT(O198, ""\d+"")),0)"),0.0)</f>
        <v>0</v>
      </c>
      <c r="V198" s="2">
        <f t="shared" si="1"/>
        <v>6</v>
      </c>
      <c r="W198" s="2">
        <f>IFERROR(__xludf.DUMMYFUNCTION("VALUE(IF(V198 &lt;= INDIRECT(""AA""&amp;MOD(ROW(), 3) + 1), REGEXEXTRACT(INDIRECT(""B""&amp;FLOOR((ROW()-1)/3)+1), ""\d+""), 0))"),66.0)</f>
        <v>66</v>
      </c>
      <c r="X198" s="2">
        <f t="shared" si="2"/>
        <v>0</v>
      </c>
    </row>
    <row r="199">
      <c r="J199" s="2" t="str">
        <f>IFERROR(__xludf.DUMMYFUNCTION("REGEXEXTRACT(INDIRECT(ADDRESS(FLOOR((ROW()-1)/3+1),(COLUMN()-7))),""\d+\s""&amp;INDIRECT(""I""&amp;MOD(ROW(), 3)+1))"),"7 red")</f>
        <v>7 red</v>
      </c>
      <c r="K199" s="2" t="str">
        <f>IFERROR(__xludf.DUMMYFUNCTION("REGEXEXTRACT(INDIRECT(ADDRESS(FLOOR((ROW()-1)/3+1),(COLUMN()-7))),""\d+\s""&amp;INDIRECT(""I""&amp;MOD(ROW(), 3)+1))"),"5 red")</f>
        <v>5 red</v>
      </c>
      <c r="L199" s="2" t="str">
        <f>IFERROR(__xludf.DUMMYFUNCTION("REGEXEXTRACT(INDIRECT(ADDRESS(FLOOR((ROW()-1)/3+1),(COLUMN()-7))),""\d+\s""&amp;INDIRECT(""I""&amp;MOD(ROW(), 3)+1))"),"16 red")</f>
        <v>16 red</v>
      </c>
      <c r="M199" s="2" t="str">
        <f>IFERROR(__xludf.DUMMYFUNCTION("REGEXEXTRACT(INDIRECT(ADDRESS(FLOOR((ROW()-1)/3+1),(COLUMN()-7))),""\d+\s""&amp;INDIRECT(""I""&amp;MOD(ROW(), 3)+1))"),"16 red")</f>
        <v>16 red</v>
      </c>
      <c r="N199" s="2" t="str">
        <f>IFERROR(__xludf.DUMMYFUNCTION("REGEXEXTRACT(INDIRECT(ADDRESS(FLOOR((ROW()-1)/3+1),(COLUMN()-7))),""\d+\s""&amp;INDIRECT(""I""&amp;MOD(ROW(), 3)+1))"),"#N/A")</f>
        <v>#N/A</v>
      </c>
      <c r="O199" s="2" t="str">
        <f>IFERROR(__xludf.DUMMYFUNCTION("REGEXEXTRACT(INDIRECT(ADDRESS(FLOOR((ROW()-1)/3+1),(COLUMN()-7))),""\d+\s""&amp;INDIRECT(""I""&amp;MOD(ROW(), 3)+1))"),"#N/A")</f>
        <v>#N/A</v>
      </c>
      <c r="P199" s="2">
        <f>IFERROR(__xludf.DUMMYFUNCTION("IFERROR(VALUE(REGEXEXTRACT(J199, ""\d+"")),0)"),7.0)</f>
        <v>7</v>
      </c>
      <c r="Q199" s="2">
        <f>IFERROR(__xludf.DUMMYFUNCTION("IFERROR(VALUE(REGEXEXTRACT(K199, ""\d+"")),0)"),5.0)</f>
        <v>5</v>
      </c>
      <c r="R199" s="2">
        <f>IFERROR(__xludf.DUMMYFUNCTION("IFERROR(VALUE(REGEXEXTRACT(L199, ""\d+"")),0)"),16.0)</f>
        <v>16</v>
      </c>
      <c r="S199" s="2">
        <f>IFERROR(__xludf.DUMMYFUNCTION("IFERROR(VALUE(REGEXEXTRACT(M199, ""\d+"")),0)"),16.0)</f>
        <v>16</v>
      </c>
      <c r="T199" s="2">
        <f>IFERROR(__xludf.DUMMYFUNCTION("IFERROR(VALUE(REGEXEXTRACT(N199, ""\d+"")),0)"),0.0)</f>
        <v>0</v>
      </c>
      <c r="U199" s="2">
        <f>IFERROR(__xludf.DUMMYFUNCTION("IFERROR(VALUE(REGEXEXTRACT(O199, ""\d+"")),0)"),0.0)</f>
        <v>0</v>
      </c>
      <c r="V199" s="2">
        <f t="shared" si="1"/>
        <v>16</v>
      </c>
      <c r="W199" s="2">
        <f>IFERROR(__xludf.DUMMYFUNCTION("VALUE(IF(V199 &lt;= INDIRECT(""AA""&amp;MOD(ROW(), 3) + 1), REGEXEXTRACT(INDIRECT(""B""&amp;FLOOR((ROW()-1)/3)+1), ""\d+""), 0))"),0.0)</f>
        <v>0</v>
      </c>
      <c r="X199" s="2">
        <f t="shared" si="2"/>
        <v>0</v>
      </c>
    </row>
    <row r="200">
      <c r="J200" s="2" t="str">
        <f>IFERROR(__xludf.DUMMYFUNCTION("REGEXEXTRACT(INDIRECT(ADDRESS(FLOOR((ROW()-1)/3+1),(COLUMN()-7))),""\d+\s""&amp;INDIRECT(""I""&amp;MOD(ROW(), 3)+1))"),"5 green")</f>
        <v>5 green</v>
      </c>
      <c r="K200" s="2" t="str">
        <f>IFERROR(__xludf.DUMMYFUNCTION("REGEXEXTRACT(INDIRECT(ADDRESS(FLOOR((ROW()-1)/3+1),(COLUMN()-7))),""\d+\s""&amp;INDIRECT(""I""&amp;MOD(ROW(), 3)+1))"),"3 green")</f>
        <v>3 green</v>
      </c>
      <c r="L200" s="2" t="str">
        <f>IFERROR(__xludf.DUMMYFUNCTION("REGEXEXTRACT(INDIRECT(ADDRESS(FLOOR((ROW()-1)/3+1),(COLUMN()-7))),""\d+\s""&amp;INDIRECT(""I""&amp;MOD(ROW(), 3)+1))"),"5 green")</f>
        <v>5 green</v>
      </c>
      <c r="M200" s="2" t="str">
        <f>IFERROR(__xludf.DUMMYFUNCTION("REGEXEXTRACT(INDIRECT(ADDRESS(FLOOR((ROW()-1)/3+1),(COLUMN()-7))),""\d+\s""&amp;INDIRECT(""I""&amp;MOD(ROW(), 3)+1))"),"2 green")</f>
        <v>2 green</v>
      </c>
      <c r="N200" s="2" t="str">
        <f>IFERROR(__xludf.DUMMYFUNCTION("REGEXEXTRACT(INDIRECT(ADDRESS(FLOOR((ROW()-1)/3+1),(COLUMN()-7))),""\d+\s""&amp;INDIRECT(""I""&amp;MOD(ROW(), 3)+1))"),"#N/A")</f>
        <v>#N/A</v>
      </c>
      <c r="O200" s="2" t="str">
        <f>IFERROR(__xludf.DUMMYFUNCTION("REGEXEXTRACT(INDIRECT(ADDRESS(FLOOR((ROW()-1)/3+1),(COLUMN()-7))),""\d+\s""&amp;INDIRECT(""I""&amp;MOD(ROW(), 3)+1))"),"#N/A")</f>
        <v>#N/A</v>
      </c>
      <c r="P200" s="2">
        <f>IFERROR(__xludf.DUMMYFUNCTION("IFERROR(VALUE(REGEXEXTRACT(J200, ""\d+"")),0)"),5.0)</f>
        <v>5</v>
      </c>
      <c r="Q200" s="2">
        <f>IFERROR(__xludf.DUMMYFUNCTION("IFERROR(VALUE(REGEXEXTRACT(K200, ""\d+"")),0)"),3.0)</f>
        <v>3</v>
      </c>
      <c r="R200" s="2">
        <f>IFERROR(__xludf.DUMMYFUNCTION("IFERROR(VALUE(REGEXEXTRACT(L200, ""\d+"")),0)"),5.0)</f>
        <v>5</v>
      </c>
      <c r="S200" s="2">
        <f>IFERROR(__xludf.DUMMYFUNCTION("IFERROR(VALUE(REGEXEXTRACT(M200, ""\d+"")),0)"),2.0)</f>
        <v>2</v>
      </c>
      <c r="T200" s="2">
        <f>IFERROR(__xludf.DUMMYFUNCTION("IFERROR(VALUE(REGEXEXTRACT(N200, ""\d+"")),0)"),0.0)</f>
        <v>0</v>
      </c>
      <c r="U200" s="2">
        <f>IFERROR(__xludf.DUMMYFUNCTION("IFERROR(VALUE(REGEXEXTRACT(O200, ""\d+"")),0)"),0.0)</f>
        <v>0</v>
      </c>
      <c r="V200" s="2">
        <f t="shared" si="1"/>
        <v>5</v>
      </c>
      <c r="W200" s="2">
        <f>IFERROR(__xludf.DUMMYFUNCTION("VALUE(IF(V200 &lt;= INDIRECT(""AA""&amp;MOD(ROW(), 3) + 1), REGEXEXTRACT(INDIRECT(""B""&amp;FLOOR((ROW()-1)/3)+1), ""\d+""), 0))"),67.0)</f>
        <v>67</v>
      </c>
      <c r="X200" s="2">
        <f t="shared" si="2"/>
        <v>0</v>
      </c>
    </row>
    <row r="201">
      <c r="J201" s="2" t="str">
        <f>IFERROR(__xludf.DUMMYFUNCTION("REGEXEXTRACT(INDIRECT(ADDRESS(FLOOR((ROW()-1)/3+1),(COLUMN()-7))),""\d+\s""&amp;INDIRECT(""I""&amp;MOD(ROW(), 3)+1))"),"2 blue")</f>
        <v>2 blue</v>
      </c>
      <c r="K201" s="2" t="str">
        <f>IFERROR(__xludf.DUMMYFUNCTION("REGEXEXTRACT(INDIRECT(ADDRESS(FLOOR((ROW()-1)/3+1),(COLUMN()-7))),""\d+\s""&amp;INDIRECT(""I""&amp;MOD(ROW(), 3)+1))"),"18 blue")</f>
        <v>18 blue</v>
      </c>
      <c r="L201" s="2" t="str">
        <f>IFERROR(__xludf.DUMMYFUNCTION("REGEXEXTRACT(INDIRECT(ADDRESS(FLOOR((ROW()-1)/3+1),(COLUMN()-7))),""\d+\s""&amp;INDIRECT(""I""&amp;MOD(ROW(), 3)+1))"),"13 blue")</f>
        <v>13 blue</v>
      </c>
      <c r="M201" s="2" t="str">
        <f>IFERROR(__xludf.DUMMYFUNCTION("REGEXEXTRACT(INDIRECT(ADDRESS(FLOOR((ROW()-1)/3+1),(COLUMN()-7))),""\d+\s""&amp;INDIRECT(""I""&amp;MOD(ROW(), 3)+1))"),"5 blue")</f>
        <v>5 blue</v>
      </c>
      <c r="N201" s="2" t="str">
        <f>IFERROR(__xludf.DUMMYFUNCTION("REGEXEXTRACT(INDIRECT(ADDRESS(FLOOR((ROW()-1)/3+1),(COLUMN()-7))),""\d+\s""&amp;INDIRECT(""I""&amp;MOD(ROW(), 3)+1))"),"#N/A")</f>
        <v>#N/A</v>
      </c>
      <c r="O201" s="2" t="str">
        <f>IFERROR(__xludf.DUMMYFUNCTION("REGEXEXTRACT(INDIRECT(ADDRESS(FLOOR((ROW()-1)/3+1),(COLUMN()-7))),""\d+\s""&amp;INDIRECT(""I""&amp;MOD(ROW(), 3)+1))"),"#N/A")</f>
        <v>#N/A</v>
      </c>
      <c r="P201" s="2">
        <f>IFERROR(__xludf.DUMMYFUNCTION("IFERROR(VALUE(REGEXEXTRACT(J201, ""\d+"")),0)"),2.0)</f>
        <v>2</v>
      </c>
      <c r="Q201" s="2">
        <f>IFERROR(__xludf.DUMMYFUNCTION("IFERROR(VALUE(REGEXEXTRACT(K201, ""\d+"")),0)"),18.0)</f>
        <v>18</v>
      </c>
      <c r="R201" s="2">
        <f>IFERROR(__xludf.DUMMYFUNCTION("IFERROR(VALUE(REGEXEXTRACT(L201, ""\d+"")),0)"),13.0)</f>
        <v>13</v>
      </c>
      <c r="S201" s="2">
        <f>IFERROR(__xludf.DUMMYFUNCTION("IFERROR(VALUE(REGEXEXTRACT(M201, ""\d+"")),0)"),5.0)</f>
        <v>5</v>
      </c>
      <c r="T201" s="2">
        <f>IFERROR(__xludf.DUMMYFUNCTION("IFERROR(VALUE(REGEXEXTRACT(N201, ""\d+"")),0)"),0.0)</f>
        <v>0</v>
      </c>
      <c r="U201" s="2">
        <f>IFERROR(__xludf.DUMMYFUNCTION("IFERROR(VALUE(REGEXEXTRACT(O201, ""\d+"")),0)"),0.0)</f>
        <v>0</v>
      </c>
      <c r="V201" s="2">
        <f t="shared" si="1"/>
        <v>18</v>
      </c>
      <c r="W201" s="2">
        <f>IFERROR(__xludf.DUMMYFUNCTION("VALUE(IF(V201 &lt;= INDIRECT(""AA""&amp;MOD(ROW(), 3) + 1), REGEXEXTRACT(INDIRECT(""B""&amp;FLOOR((ROW()-1)/3)+1), ""\d+""), 0))"),0.0)</f>
        <v>0</v>
      </c>
      <c r="X201" s="2">
        <f t="shared" si="2"/>
        <v>0</v>
      </c>
    </row>
    <row r="202">
      <c r="J202" s="2" t="str">
        <f>IFERROR(__xludf.DUMMYFUNCTION("REGEXEXTRACT(INDIRECT(ADDRESS(FLOOR((ROW()-1)/3+1),(COLUMN()-7))),""\d+\s""&amp;INDIRECT(""I""&amp;MOD(ROW(), 3)+1))"),"2 red")</f>
        <v>2 red</v>
      </c>
      <c r="K202" s="2" t="str">
        <f>IFERROR(__xludf.DUMMYFUNCTION("REGEXEXTRACT(INDIRECT(ADDRESS(FLOOR((ROW()-1)/3+1),(COLUMN()-7))),""\d+\s""&amp;INDIRECT(""I""&amp;MOD(ROW(), 3)+1))"),"8 red")</f>
        <v>8 red</v>
      </c>
      <c r="L202" s="2" t="str">
        <f>IFERROR(__xludf.DUMMYFUNCTION("REGEXEXTRACT(INDIRECT(ADDRESS(FLOOR((ROW()-1)/3+1),(COLUMN()-7))),""\d+\s""&amp;INDIRECT(""I""&amp;MOD(ROW(), 3)+1))"),"16 red")</f>
        <v>16 red</v>
      </c>
      <c r="M202" s="2" t="str">
        <f>IFERROR(__xludf.DUMMYFUNCTION("REGEXEXTRACT(INDIRECT(ADDRESS(FLOOR((ROW()-1)/3+1),(COLUMN()-7))),""\d+\s""&amp;INDIRECT(""I""&amp;MOD(ROW(), 3)+1))"),"4 red")</f>
        <v>4 red</v>
      </c>
      <c r="N202" s="2" t="str">
        <f>IFERROR(__xludf.DUMMYFUNCTION("REGEXEXTRACT(INDIRECT(ADDRESS(FLOOR((ROW()-1)/3+1),(COLUMN()-7))),""\d+\s""&amp;INDIRECT(""I""&amp;MOD(ROW(), 3)+1))"),"3 red")</f>
        <v>3 red</v>
      </c>
      <c r="O202" s="2" t="str">
        <f>IFERROR(__xludf.DUMMYFUNCTION("REGEXEXTRACT(INDIRECT(ADDRESS(FLOOR((ROW()-1)/3+1),(COLUMN()-7))),""\d+\s""&amp;INDIRECT(""I""&amp;MOD(ROW(), 3)+1))"),"#N/A")</f>
        <v>#N/A</v>
      </c>
      <c r="P202" s="2">
        <f>IFERROR(__xludf.DUMMYFUNCTION("IFERROR(VALUE(REGEXEXTRACT(J202, ""\d+"")),0)"),2.0)</f>
        <v>2</v>
      </c>
      <c r="Q202" s="2">
        <f>IFERROR(__xludf.DUMMYFUNCTION("IFERROR(VALUE(REGEXEXTRACT(K202, ""\d+"")),0)"),8.0)</f>
        <v>8</v>
      </c>
      <c r="R202" s="2">
        <f>IFERROR(__xludf.DUMMYFUNCTION("IFERROR(VALUE(REGEXEXTRACT(L202, ""\d+"")),0)"),16.0)</f>
        <v>16</v>
      </c>
      <c r="S202" s="2">
        <f>IFERROR(__xludf.DUMMYFUNCTION("IFERROR(VALUE(REGEXEXTRACT(M202, ""\d+"")),0)"),4.0)</f>
        <v>4</v>
      </c>
      <c r="T202" s="2">
        <f>IFERROR(__xludf.DUMMYFUNCTION("IFERROR(VALUE(REGEXEXTRACT(N202, ""\d+"")),0)"),3.0)</f>
        <v>3</v>
      </c>
      <c r="U202" s="2">
        <f>IFERROR(__xludf.DUMMYFUNCTION("IFERROR(VALUE(REGEXEXTRACT(O202, ""\d+"")),0)"),0.0)</f>
        <v>0</v>
      </c>
      <c r="V202" s="2">
        <f t="shared" si="1"/>
        <v>16</v>
      </c>
      <c r="W202" s="2">
        <f>IFERROR(__xludf.DUMMYFUNCTION("VALUE(IF(V202 &lt;= INDIRECT(""AA""&amp;MOD(ROW(), 3) + 1), REGEXEXTRACT(INDIRECT(""B""&amp;FLOOR((ROW()-1)/3)+1), ""\d+""), 0))"),0.0)</f>
        <v>0</v>
      </c>
      <c r="X202" s="2">
        <f t="shared" si="2"/>
        <v>0</v>
      </c>
    </row>
    <row r="203">
      <c r="J203" s="2" t="str">
        <f>IFERROR(__xludf.DUMMYFUNCTION("REGEXEXTRACT(INDIRECT(ADDRESS(FLOOR((ROW()-1)/3+1),(COLUMN()-7))),""\d+\s""&amp;INDIRECT(""I""&amp;MOD(ROW(), 3)+1))"),"#N/A")</f>
        <v>#N/A</v>
      </c>
      <c r="K203" s="2" t="str">
        <f>IFERROR(__xludf.DUMMYFUNCTION("REGEXEXTRACT(INDIRECT(ADDRESS(FLOOR((ROW()-1)/3+1),(COLUMN()-7))),""\d+\s""&amp;INDIRECT(""I""&amp;MOD(ROW(), 3)+1))"),"1 green")</f>
        <v>1 green</v>
      </c>
      <c r="L203" s="2" t="str">
        <f>IFERROR(__xludf.DUMMYFUNCTION("REGEXEXTRACT(INDIRECT(ADDRESS(FLOOR((ROW()-1)/3+1),(COLUMN()-7))),""\d+\s""&amp;INDIRECT(""I""&amp;MOD(ROW(), 3)+1))"),"1 green")</f>
        <v>1 green</v>
      </c>
      <c r="M203" s="2" t="str">
        <f>IFERROR(__xludf.DUMMYFUNCTION("REGEXEXTRACT(INDIRECT(ADDRESS(FLOOR((ROW()-1)/3+1),(COLUMN()-7))),""\d+\s""&amp;INDIRECT(""I""&amp;MOD(ROW(), 3)+1))"),"1 green")</f>
        <v>1 green</v>
      </c>
      <c r="N203" s="2" t="str">
        <f>IFERROR(__xludf.DUMMYFUNCTION("REGEXEXTRACT(INDIRECT(ADDRESS(FLOOR((ROW()-1)/3+1),(COLUMN()-7))),""\d+\s""&amp;INDIRECT(""I""&amp;MOD(ROW(), 3)+1))"),"#N/A")</f>
        <v>#N/A</v>
      </c>
      <c r="O203" s="2" t="str">
        <f>IFERROR(__xludf.DUMMYFUNCTION("REGEXEXTRACT(INDIRECT(ADDRESS(FLOOR((ROW()-1)/3+1),(COLUMN()-7))),""\d+\s""&amp;INDIRECT(""I""&amp;MOD(ROW(), 3)+1))"),"#N/A")</f>
        <v>#N/A</v>
      </c>
      <c r="P203" s="2">
        <f>IFERROR(__xludf.DUMMYFUNCTION("IFERROR(VALUE(REGEXEXTRACT(J203, ""\d+"")),0)"),0.0)</f>
        <v>0</v>
      </c>
      <c r="Q203" s="2">
        <f>IFERROR(__xludf.DUMMYFUNCTION("IFERROR(VALUE(REGEXEXTRACT(K203, ""\d+"")),0)"),1.0)</f>
        <v>1</v>
      </c>
      <c r="R203" s="2">
        <f>IFERROR(__xludf.DUMMYFUNCTION("IFERROR(VALUE(REGEXEXTRACT(L203, ""\d+"")),0)"),1.0)</f>
        <v>1</v>
      </c>
      <c r="S203" s="2">
        <f>IFERROR(__xludf.DUMMYFUNCTION("IFERROR(VALUE(REGEXEXTRACT(M203, ""\d+"")),0)"),1.0)</f>
        <v>1</v>
      </c>
      <c r="T203" s="2">
        <f>IFERROR(__xludf.DUMMYFUNCTION("IFERROR(VALUE(REGEXEXTRACT(N203, ""\d+"")),0)"),0.0)</f>
        <v>0</v>
      </c>
      <c r="U203" s="2">
        <f>IFERROR(__xludf.DUMMYFUNCTION("IFERROR(VALUE(REGEXEXTRACT(O203, ""\d+"")),0)"),0.0)</f>
        <v>0</v>
      </c>
      <c r="V203" s="2">
        <f t="shared" si="1"/>
        <v>1</v>
      </c>
      <c r="W203" s="2">
        <f>IFERROR(__xludf.DUMMYFUNCTION("VALUE(IF(V203 &lt;= INDIRECT(""AA""&amp;MOD(ROW(), 3) + 1), REGEXEXTRACT(INDIRECT(""B""&amp;FLOOR((ROW()-1)/3)+1), ""\d+""), 0))"),68.0)</f>
        <v>68</v>
      </c>
      <c r="X203" s="2">
        <f t="shared" si="2"/>
        <v>0</v>
      </c>
    </row>
    <row r="204">
      <c r="J204" s="2" t="str">
        <f>IFERROR(__xludf.DUMMYFUNCTION("REGEXEXTRACT(INDIRECT(ADDRESS(FLOOR((ROW()-1)/3+1),(COLUMN()-7))),""\d+\s""&amp;INDIRECT(""I""&amp;MOD(ROW(), 3)+1))"),"11 blue")</f>
        <v>11 blue</v>
      </c>
      <c r="K204" s="2" t="str">
        <f>IFERROR(__xludf.DUMMYFUNCTION("REGEXEXTRACT(INDIRECT(ADDRESS(FLOOR((ROW()-1)/3+1),(COLUMN()-7))),""\d+\s""&amp;INDIRECT(""I""&amp;MOD(ROW(), 3)+1))"),"3 blue")</f>
        <v>3 blue</v>
      </c>
      <c r="L204" s="2" t="str">
        <f>IFERROR(__xludf.DUMMYFUNCTION("REGEXEXTRACT(INDIRECT(ADDRESS(FLOOR((ROW()-1)/3+1),(COLUMN()-7))),""\d+\s""&amp;INDIRECT(""I""&amp;MOD(ROW(), 3)+1))"),"17 blue")</f>
        <v>17 blue</v>
      </c>
      <c r="M204" s="2" t="str">
        <f>IFERROR(__xludf.DUMMYFUNCTION("REGEXEXTRACT(INDIRECT(ADDRESS(FLOOR((ROW()-1)/3+1),(COLUMN()-7))),""\d+\s""&amp;INDIRECT(""I""&amp;MOD(ROW(), 3)+1))"),"11 blue")</f>
        <v>11 blue</v>
      </c>
      <c r="N204" s="2" t="str">
        <f>IFERROR(__xludf.DUMMYFUNCTION("REGEXEXTRACT(INDIRECT(ADDRESS(FLOOR((ROW()-1)/3+1),(COLUMN()-7))),""\d+\s""&amp;INDIRECT(""I""&amp;MOD(ROW(), 3)+1))"),"#N/A")</f>
        <v>#N/A</v>
      </c>
      <c r="O204" s="2" t="str">
        <f>IFERROR(__xludf.DUMMYFUNCTION("REGEXEXTRACT(INDIRECT(ADDRESS(FLOOR((ROW()-1)/3+1),(COLUMN()-7))),""\d+\s""&amp;INDIRECT(""I""&amp;MOD(ROW(), 3)+1))"),"#N/A")</f>
        <v>#N/A</v>
      </c>
      <c r="P204" s="2">
        <f>IFERROR(__xludf.DUMMYFUNCTION("IFERROR(VALUE(REGEXEXTRACT(J204, ""\d+"")),0)"),11.0)</f>
        <v>11</v>
      </c>
      <c r="Q204" s="2">
        <f>IFERROR(__xludf.DUMMYFUNCTION("IFERROR(VALUE(REGEXEXTRACT(K204, ""\d+"")),0)"),3.0)</f>
        <v>3</v>
      </c>
      <c r="R204" s="2">
        <f>IFERROR(__xludf.DUMMYFUNCTION("IFERROR(VALUE(REGEXEXTRACT(L204, ""\d+"")),0)"),17.0)</f>
        <v>17</v>
      </c>
      <c r="S204" s="2">
        <f>IFERROR(__xludf.DUMMYFUNCTION("IFERROR(VALUE(REGEXEXTRACT(M204, ""\d+"")),0)"),11.0)</f>
        <v>11</v>
      </c>
      <c r="T204" s="2">
        <f>IFERROR(__xludf.DUMMYFUNCTION("IFERROR(VALUE(REGEXEXTRACT(N204, ""\d+"")),0)"),0.0)</f>
        <v>0</v>
      </c>
      <c r="U204" s="2">
        <f>IFERROR(__xludf.DUMMYFUNCTION("IFERROR(VALUE(REGEXEXTRACT(O204, ""\d+"")),0)"),0.0)</f>
        <v>0</v>
      </c>
      <c r="V204" s="2">
        <f t="shared" si="1"/>
        <v>17</v>
      </c>
      <c r="W204" s="2">
        <f>IFERROR(__xludf.DUMMYFUNCTION("VALUE(IF(V204 &lt;= INDIRECT(""AA""&amp;MOD(ROW(), 3) + 1), REGEXEXTRACT(INDIRECT(""B""&amp;FLOOR((ROW()-1)/3)+1), ""\d+""), 0))"),0.0)</f>
        <v>0</v>
      </c>
      <c r="X204" s="2">
        <f t="shared" si="2"/>
        <v>0</v>
      </c>
    </row>
    <row r="205">
      <c r="J205" s="2" t="str">
        <f>IFERROR(__xludf.DUMMYFUNCTION("REGEXEXTRACT(INDIRECT(ADDRESS(FLOOR((ROW()-1)/3+1),(COLUMN()-7))),""\d+\s""&amp;INDIRECT(""I""&amp;MOD(ROW(), 3)+1))"),"9 red")</f>
        <v>9 red</v>
      </c>
      <c r="K205" s="2" t="str">
        <f>IFERROR(__xludf.DUMMYFUNCTION("REGEXEXTRACT(INDIRECT(ADDRESS(FLOOR((ROW()-1)/3+1),(COLUMN()-7))),""\d+\s""&amp;INDIRECT(""I""&amp;MOD(ROW(), 3)+1))"),"12 red")</f>
        <v>12 red</v>
      </c>
      <c r="L205" s="2" t="str">
        <f>IFERROR(__xludf.DUMMYFUNCTION("REGEXEXTRACT(INDIRECT(ADDRESS(FLOOR((ROW()-1)/3+1),(COLUMN()-7))),""\d+\s""&amp;INDIRECT(""I""&amp;MOD(ROW(), 3)+1))"),"#N/A")</f>
        <v>#N/A</v>
      </c>
      <c r="M205" s="2" t="str">
        <f>IFERROR(__xludf.DUMMYFUNCTION("REGEXEXTRACT(INDIRECT(ADDRESS(FLOOR((ROW()-1)/3+1),(COLUMN()-7))),""\d+\s""&amp;INDIRECT(""I""&amp;MOD(ROW(), 3)+1))"),"#N/A")</f>
        <v>#N/A</v>
      </c>
      <c r="N205" s="2" t="str">
        <f>IFERROR(__xludf.DUMMYFUNCTION("REGEXEXTRACT(INDIRECT(ADDRESS(FLOOR((ROW()-1)/3+1),(COLUMN()-7))),""\d+\s""&amp;INDIRECT(""I""&amp;MOD(ROW(), 3)+1))"),"#N/A")</f>
        <v>#N/A</v>
      </c>
      <c r="O205" s="2" t="str">
        <f>IFERROR(__xludf.DUMMYFUNCTION("REGEXEXTRACT(INDIRECT(ADDRESS(FLOOR((ROW()-1)/3+1),(COLUMN()-7))),""\d+\s""&amp;INDIRECT(""I""&amp;MOD(ROW(), 3)+1))"),"#N/A")</f>
        <v>#N/A</v>
      </c>
      <c r="P205" s="2">
        <f>IFERROR(__xludf.DUMMYFUNCTION("IFERROR(VALUE(REGEXEXTRACT(J205, ""\d+"")),0)"),9.0)</f>
        <v>9</v>
      </c>
      <c r="Q205" s="2">
        <f>IFERROR(__xludf.DUMMYFUNCTION("IFERROR(VALUE(REGEXEXTRACT(K205, ""\d+"")),0)"),12.0)</f>
        <v>12</v>
      </c>
      <c r="R205" s="2">
        <f>IFERROR(__xludf.DUMMYFUNCTION("IFERROR(VALUE(REGEXEXTRACT(L205, ""\d+"")),0)"),0.0)</f>
        <v>0</v>
      </c>
      <c r="S205" s="2">
        <f>IFERROR(__xludf.DUMMYFUNCTION("IFERROR(VALUE(REGEXEXTRACT(M205, ""\d+"")),0)"),0.0)</f>
        <v>0</v>
      </c>
      <c r="T205" s="2">
        <f>IFERROR(__xludf.DUMMYFUNCTION("IFERROR(VALUE(REGEXEXTRACT(N205, ""\d+"")),0)"),0.0)</f>
        <v>0</v>
      </c>
      <c r="U205" s="2">
        <f>IFERROR(__xludf.DUMMYFUNCTION("IFERROR(VALUE(REGEXEXTRACT(O205, ""\d+"")),0)"),0.0)</f>
        <v>0</v>
      </c>
      <c r="V205" s="2">
        <f t="shared" si="1"/>
        <v>12</v>
      </c>
      <c r="W205" s="2">
        <f>IFERROR(__xludf.DUMMYFUNCTION("VALUE(IF(V205 &lt;= INDIRECT(""AA""&amp;MOD(ROW(), 3) + 1), REGEXEXTRACT(INDIRECT(""B""&amp;FLOOR((ROW()-1)/3)+1), ""\d+""), 0))"),69.0)</f>
        <v>69</v>
      </c>
      <c r="X205" s="2">
        <f t="shared" si="2"/>
        <v>69</v>
      </c>
    </row>
    <row r="206">
      <c r="J206" s="2" t="str">
        <f>IFERROR(__xludf.DUMMYFUNCTION("REGEXEXTRACT(INDIRECT(ADDRESS(FLOOR((ROW()-1)/3+1),(COLUMN()-7))),""\d+\s""&amp;INDIRECT(""I""&amp;MOD(ROW(), 3)+1))"),"1 green")</f>
        <v>1 green</v>
      </c>
      <c r="K206" s="2" t="str">
        <f>IFERROR(__xludf.DUMMYFUNCTION("REGEXEXTRACT(INDIRECT(ADDRESS(FLOOR((ROW()-1)/3+1),(COLUMN()-7))),""\d+\s""&amp;INDIRECT(""I""&amp;MOD(ROW(), 3)+1))"),"#N/A")</f>
        <v>#N/A</v>
      </c>
      <c r="L206" s="2" t="str">
        <f>IFERROR(__xludf.DUMMYFUNCTION("REGEXEXTRACT(INDIRECT(ADDRESS(FLOOR((ROW()-1)/3+1),(COLUMN()-7))),""\d+\s""&amp;INDIRECT(""I""&amp;MOD(ROW(), 3)+1))"),"#N/A")</f>
        <v>#N/A</v>
      </c>
      <c r="M206" s="2" t="str">
        <f>IFERROR(__xludf.DUMMYFUNCTION("REGEXEXTRACT(INDIRECT(ADDRESS(FLOOR((ROW()-1)/3+1),(COLUMN()-7))),""\d+\s""&amp;INDIRECT(""I""&amp;MOD(ROW(), 3)+1))"),"1 green")</f>
        <v>1 green</v>
      </c>
      <c r="N206" s="2" t="str">
        <f>IFERROR(__xludf.DUMMYFUNCTION("REGEXEXTRACT(INDIRECT(ADDRESS(FLOOR((ROW()-1)/3+1),(COLUMN()-7))),""\d+\s""&amp;INDIRECT(""I""&amp;MOD(ROW(), 3)+1))"),"#N/A")</f>
        <v>#N/A</v>
      </c>
      <c r="O206" s="2" t="str">
        <f>IFERROR(__xludf.DUMMYFUNCTION("REGEXEXTRACT(INDIRECT(ADDRESS(FLOOR((ROW()-1)/3+1),(COLUMN()-7))),""\d+\s""&amp;INDIRECT(""I""&amp;MOD(ROW(), 3)+1))"),"#N/A")</f>
        <v>#N/A</v>
      </c>
      <c r="P206" s="2">
        <f>IFERROR(__xludf.DUMMYFUNCTION("IFERROR(VALUE(REGEXEXTRACT(J206, ""\d+"")),0)"),1.0)</f>
        <v>1</v>
      </c>
      <c r="Q206" s="2">
        <f>IFERROR(__xludf.DUMMYFUNCTION("IFERROR(VALUE(REGEXEXTRACT(K206, ""\d+"")),0)"),0.0)</f>
        <v>0</v>
      </c>
      <c r="R206" s="2">
        <f>IFERROR(__xludf.DUMMYFUNCTION("IFERROR(VALUE(REGEXEXTRACT(L206, ""\d+"")),0)"),0.0)</f>
        <v>0</v>
      </c>
      <c r="S206" s="2">
        <f>IFERROR(__xludf.DUMMYFUNCTION("IFERROR(VALUE(REGEXEXTRACT(M206, ""\d+"")),0)"),1.0)</f>
        <v>1</v>
      </c>
      <c r="T206" s="2">
        <f>IFERROR(__xludf.DUMMYFUNCTION("IFERROR(VALUE(REGEXEXTRACT(N206, ""\d+"")),0)"),0.0)</f>
        <v>0</v>
      </c>
      <c r="U206" s="2">
        <f>IFERROR(__xludf.DUMMYFUNCTION("IFERROR(VALUE(REGEXEXTRACT(O206, ""\d+"")),0)"),0.0)</f>
        <v>0</v>
      </c>
      <c r="V206" s="2">
        <f t="shared" si="1"/>
        <v>1</v>
      </c>
      <c r="W206" s="2">
        <f>IFERROR(__xludf.DUMMYFUNCTION("VALUE(IF(V206 &lt;= INDIRECT(""AA""&amp;MOD(ROW(), 3) + 1), REGEXEXTRACT(INDIRECT(""B""&amp;FLOOR((ROW()-1)/3)+1), ""\d+""), 0))"),69.0)</f>
        <v>69</v>
      </c>
      <c r="X206" s="2">
        <f t="shared" si="2"/>
        <v>0</v>
      </c>
    </row>
    <row r="207">
      <c r="J207" s="2" t="str">
        <f>IFERROR(__xludf.DUMMYFUNCTION("REGEXEXTRACT(INDIRECT(ADDRESS(FLOOR((ROW()-1)/3+1),(COLUMN()-7))),""\d+\s""&amp;INDIRECT(""I""&amp;MOD(ROW(), 3)+1))"),"12 blue")</f>
        <v>12 blue</v>
      </c>
      <c r="K207" s="2" t="str">
        <f>IFERROR(__xludf.DUMMYFUNCTION("REGEXEXTRACT(INDIRECT(ADDRESS(FLOOR((ROW()-1)/3+1),(COLUMN()-7))),""\d+\s""&amp;INDIRECT(""I""&amp;MOD(ROW(), 3)+1))"),"#N/A")</f>
        <v>#N/A</v>
      </c>
      <c r="L207" s="2" t="str">
        <f>IFERROR(__xludf.DUMMYFUNCTION("REGEXEXTRACT(INDIRECT(ADDRESS(FLOOR((ROW()-1)/3+1),(COLUMN()-7))),""\d+\s""&amp;INDIRECT(""I""&amp;MOD(ROW(), 3)+1))"),"11 blue")</f>
        <v>11 blue</v>
      </c>
      <c r="M207" s="2" t="str">
        <f>IFERROR(__xludf.DUMMYFUNCTION("REGEXEXTRACT(INDIRECT(ADDRESS(FLOOR((ROW()-1)/3+1),(COLUMN()-7))),""\d+\s""&amp;INDIRECT(""I""&amp;MOD(ROW(), 3)+1))"),"#N/A")</f>
        <v>#N/A</v>
      </c>
      <c r="N207" s="2" t="str">
        <f>IFERROR(__xludf.DUMMYFUNCTION("REGEXEXTRACT(INDIRECT(ADDRESS(FLOOR((ROW()-1)/3+1),(COLUMN()-7))),""\d+\s""&amp;INDIRECT(""I""&amp;MOD(ROW(), 3)+1))"),"#N/A")</f>
        <v>#N/A</v>
      </c>
      <c r="O207" s="2" t="str">
        <f>IFERROR(__xludf.DUMMYFUNCTION("REGEXEXTRACT(INDIRECT(ADDRESS(FLOOR((ROW()-1)/3+1),(COLUMN()-7))),""\d+\s""&amp;INDIRECT(""I""&amp;MOD(ROW(), 3)+1))"),"#N/A")</f>
        <v>#N/A</v>
      </c>
      <c r="P207" s="2">
        <f>IFERROR(__xludf.DUMMYFUNCTION("IFERROR(VALUE(REGEXEXTRACT(J207, ""\d+"")),0)"),12.0)</f>
        <v>12</v>
      </c>
      <c r="Q207" s="2">
        <f>IFERROR(__xludf.DUMMYFUNCTION("IFERROR(VALUE(REGEXEXTRACT(K207, ""\d+"")),0)"),0.0)</f>
        <v>0</v>
      </c>
      <c r="R207" s="2">
        <f>IFERROR(__xludf.DUMMYFUNCTION("IFERROR(VALUE(REGEXEXTRACT(L207, ""\d+"")),0)"),11.0)</f>
        <v>11</v>
      </c>
      <c r="S207" s="2">
        <f>IFERROR(__xludf.DUMMYFUNCTION("IFERROR(VALUE(REGEXEXTRACT(M207, ""\d+"")),0)"),0.0)</f>
        <v>0</v>
      </c>
      <c r="T207" s="2">
        <f>IFERROR(__xludf.DUMMYFUNCTION("IFERROR(VALUE(REGEXEXTRACT(N207, ""\d+"")),0)"),0.0)</f>
        <v>0</v>
      </c>
      <c r="U207" s="2">
        <f>IFERROR(__xludf.DUMMYFUNCTION("IFERROR(VALUE(REGEXEXTRACT(O207, ""\d+"")),0)"),0.0)</f>
        <v>0</v>
      </c>
      <c r="V207" s="2">
        <f t="shared" si="1"/>
        <v>12</v>
      </c>
      <c r="W207" s="2">
        <f>IFERROR(__xludf.DUMMYFUNCTION("VALUE(IF(V207 &lt;= INDIRECT(""AA""&amp;MOD(ROW(), 3) + 1), REGEXEXTRACT(INDIRECT(""B""&amp;FLOOR((ROW()-1)/3)+1), ""\d+""), 0))"),69.0)</f>
        <v>69</v>
      </c>
      <c r="X207" s="2">
        <f t="shared" si="2"/>
        <v>0</v>
      </c>
    </row>
    <row r="208">
      <c r="J208" s="2" t="str">
        <f>IFERROR(__xludf.DUMMYFUNCTION("REGEXEXTRACT(INDIRECT(ADDRESS(FLOOR((ROW()-1)/3+1),(COLUMN()-7))),""\d+\s""&amp;INDIRECT(""I""&amp;MOD(ROW(), 3)+1))"),"16 red")</f>
        <v>16 red</v>
      </c>
      <c r="K208" s="2" t="str">
        <f>IFERROR(__xludf.DUMMYFUNCTION("REGEXEXTRACT(INDIRECT(ADDRESS(FLOOR((ROW()-1)/3+1),(COLUMN()-7))),""\d+\s""&amp;INDIRECT(""I""&amp;MOD(ROW(), 3)+1))"),"15 red")</f>
        <v>15 red</v>
      </c>
      <c r="L208" s="2" t="str">
        <f>IFERROR(__xludf.DUMMYFUNCTION("REGEXEXTRACT(INDIRECT(ADDRESS(FLOOR((ROW()-1)/3+1),(COLUMN()-7))),""\d+\s""&amp;INDIRECT(""I""&amp;MOD(ROW(), 3)+1))"),"10 red")</f>
        <v>10 red</v>
      </c>
      <c r="M208" s="2" t="str">
        <f>IFERROR(__xludf.DUMMYFUNCTION("REGEXEXTRACT(INDIRECT(ADDRESS(FLOOR((ROW()-1)/3+1),(COLUMN()-7))),""\d+\s""&amp;INDIRECT(""I""&amp;MOD(ROW(), 3)+1))"),"10 red")</f>
        <v>10 red</v>
      </c>
      <c r="N208" s="2" t="str">
        <f>IFERROR(__xludf.DUMMYFUNCTION("REGEXEXTRACT(INDIRECT(ADDRESS(FLOOR((ROW()-1)/3+1),(COLUMN()-7))),""\d+\s""&amp;INDIRECT(""I""&amp;MOD(ROW(), 3)+1))"),"#N/A")</f>
        <v>#N/A</v>
      </c>
      <c r="O208" s="2" t="str">
        <f>IFERROR(__xludf.DUMMYFUNCTION("REGEXEXTRACT(INDIRECT(ADDRESS(FLOOR((ROW()-1)/3+1),(COLUMN()-7))),""\d+\s""&amp;INDIRECT(""I""&amp;MOD(ROW(), 3)+1))"),"#N/A")</f>
        <v>#N/A</v>
      </c>
      <c r="P208" s="2">
        <f>IFERROR(__xludf.DUMMYFUNCTION("IFERROR(VALUE(REGEXEXTRACT(J208, ""\d+"")),0)"),16.0)</f>
        <v>16</v>
      </c>
      <c r="Q208" s="2">
        <f>IFERROR(__xludf.DUMMYFUNCTION("IFERROR(VALUE(REGEXEXTRACT(K208, ""\d+"")),0)"),15.0)</f>
        <v>15</v>
      </c>
      <c r="R208" s="2">
        <f>IFERROR(__xludf.DUMMYFUNCTION("IFERROR(VALUE(REGEXEXTRACT(L208, ""\d+"")),0)"),10.0)</f>
        <v>10</v>
      </c>
      <c r="S208" s="2">
        <f>IFERROR(__xludf.DUMMYFUNCTION("IFERROR(VALUE(REGEXEXTRACT(M208, ""\d+"")),0)"),10.0)</f>
        <v>10</v>
      </c>
      <c r="T208" s="2">
        <f>IFERROR(__xludf.DUMMYFUNCTION("IFERROR(VALUE(REGEXEXTRACT(N208, ""\d+"")),0)"),0.0)</f>
        <v>0</v>
      </c>
      <c r="U208" s="2">
        <f>IFERROR(__xludf.DUMMYFUNCTION("IFERROR(VALUE(REGEXEXTRACT(O208, ""\d+"")),0)"),0.0)</f>
        <v>0</v>
      </c>
      <c r="V208" s="2">
        <f t="shared" si="1"/>
        <v>16</v>
      </c>
      <c r="W208" s="2">
        <f>IFERROR(__xludf.DUMMYFUNCTION("VALUE(IF(V208 &lt;= INDIRECT(""AA""&amp;MOD(ROW(), 3) + 1), REGEXEXTRACT(INDIRECT(""B""&amp;FLOOR((ROW()-1)/3)+1), ""\d+""), 0))"),0.0)</f>
        <v>0</v>
      </c>
      <c r="X208" s="2">
        <f t="shared" si="2"/>
        <v>0</v>
      </c>
    </row>
    <row r="209">
      <c r="J209" s="2" t="str">
        <f>IFERROR(__xludf.DUMMYFUNCTION("REGEXEXTRACT(INDIRECT(ADDRESS(FLOOR((ROW()-1)/3+1),(COLUMN()-7))),""\d+\s""&amp;INDIRECT(""I""&amp;MOD(ROW(), 3)+1))"),"1 green")</f>
        <v>1 green</v>
      </c>
      <c r="K209" s="2" t="str">
        <f>IFERROR(__xludf.DUMMYFUNCTION("REGEXEXTRACT(INDIRECT(ADDRESS(FLOOR((ROW()-1)/3+1),(COLUMN()-7))),""\d+\s""&amp;INDIRECT(""I""&amp;MOD(ROW(), 3)+1))"),"3 green")</f>
        <v>3 green</v>
      </c>
      <c r="L209" s="2" t="str">
        <f>IFERROR(__xludf.DUMMYFUNCTION("REGEXEXTRACT(INDIRECT(ADDRESS(FLOOR((ROW()-1)/3+1),(COLUMN()-7))),""\d+\s""&amp;INDIRECT(""I""&amp;MOD(ROW(), 3)+1))"),"3 green")</f>
        <v>3 green</v>
      </c>
      <c r="M209" s="2" t="str">
        <f>IFERROR(__xludf.DUMMYFUNCTION("REGEXEXTRACT(INDIRECT(ADDRESS(FLOOR((ROW()-1)/3+1),(COLUMN()-7))),""\d+\s""&amp;INDIRECT(""I""&amp;MOD(ROW(), 3)+1))"),"3 green")</f>
        <v>3 green</v>
      </c>
      <c r="N209" s="2" t="str">
        <f>IFERROR(__xludf.DUMMYFUNCTION("REGEXEXTRACT(INDIRECT(ADDRESS(FLOOR((ROW()-1)/3+1),(COLUMN()-7))),""\d+\s""&amp;INDIRECT(""I""&amp;MOD(ROW(), 3)+1))"),"#N/A")</f>
        <v>#N/A</v>
      </c>
      <c r="O209" s="2" t="str">
        <f>IFERROR(__xludf.DUMMYFUNCTION("REGEXEXTRACT(INDIRECT(ADDRESS(FLOOR((ROW()-1)/3+1),(COLUMN()-7))),""\d+\s""&amp;INDIRECT(""I""&amp;MOD(ROW(), 3)+1))"),"#N/A")</f>
        <v>#N/A</v>
      </c>
      <c r="P209" s="2">
        <f>IFERROR(__xludf.DUMMYFUNCTION("IFERROR(VALUE(REGEXEXTRACT(J209, ""\d+"")),0)"),1.0)</f>
        <v>1</v>
      </c>
      <c r="Q209" s="2">
        <f>IFERROR(__xludf.DUMMYFUNCTION("IFERROR(VALUE(REGEXEXTRACT(K209, ""\d+"")),0)"),3.0)</f>
        <v>3</v>
      </c>
      <c r="R209" s="2">
        <f>IFERROR(__xludf.DUMMYFUNCTION("IFERROR(VALUE(REGEXEXTRACT(L209, ""\d+"")),0)"),3.0)</f>
        <v>3</v>
      </c>
      <c r="S209" s="2">
        <f>IFERROR(__xludf.DUMMYFUNCTION("IFERROR(VALUE(REGEXEXTRACT(M209, ""\d+"")),0)"),3.0)</f>
        <v>3</v>
      </c>
      <c r="T209" s="2">
        <f>IFERROR(__xludf.DUMMYFUNCTION("IFERROR(VALUE(REGEXEXTRACT(N209, ""\d+"")),0)"),0.0)</f>
        <v>0</v>
      </c>
      <c r="U209" s="2">
        <f>IFERROR(__xludf.DUMMYFUNCTION("IFERROR(VALUE(REGEXEXTRACT(O209, ""\d+"")),0)"),0.0)</f>
        <v>0</v>
      </c>
      <c r="V209" s="2">
        <f t="shared" si="1"/>
        <v>3</v>
      </c>
      <c r="W209" s="2">
        <f>IFERROR(__xludf.DUMMYFUNCTION("VALUE(IF(V209 &lt;= INDIRECT(""AA""&amp;MOD(ROW(), 3) + 1), REGEXEXTRACT(INDIRECT(""B""&amp;FLOOR((ROW()-1)/3)+1), ""\d+""), 0))"),70.0)</f>
        <v>70</v>
      </c>
      <c r="X209" s="2">
        <f t="shared" si="2"/>
        <v>0</v>
      </c>
    </row>
    <row r="210">
      <c r="J210" s="2" t="str">
        <f>IFERROR(__xludf.DUMMYFUNCTION("REGEXEXTRACT(INDIRECT(ADDRESS(FLOOR((ROW()-1)/3+1),(COLUMN()-7))),""\d+\s""&amp;INDIRECT(""I""&amp;MOD(ROW(), 3)+1))"),"18 blue")</f>
        <v>18 blue</v>
      </c>
      <c r="K210" s="2" t="str">
        <f>IFERROR(__xludf.DUMMYFUNCTION("REGEXEXTRACT(INDIRECT(ADDRESS(FLOOR((ROW()-1)/3+1),(COLUMN()-7))),""\d+\s""&amp;INDIRECT(""I""&amp;MOD(ROW(), 3)+1))"),"7 blue")</f>
        <v>7 blue</v>
      </c>
      <c r="L210" s="2" t="str">
        <f>IFERROR(__xludf.DUMMYFUNCTION("REGEXEXTRACT(INDIRECT(ADDRESS(FLOOR((ROW()-1)/3+1),(COLUMN()-7))),""\d+\s""&amp;INDIRECT(""I""&amp;MOD(ROW(), 3)+1))"),"3 blue")</f>
        <v>3 blue</v>
      </c>
      <c r="M210" s="2" t="str">
        <f>IFERROR(__xludf.DUMMYFUNCTION("REGEXEXTRACT(INDIRECT(ADDRESS(FLOOR((ROW()-1)/3+1),(COLUMN()-7))),""\d+\s""&amp;INDIRECT(""I""&amp;MOD(ROW(), 3)+1))"),"1 blue")</f>
        <v>1 blue</v>
      </c>
      <c r="N210" s="2" t="str">
        <f>IFERROR(__xludf.DUMMYFUNCTION("REGEXEXTRACT(INDIRECT(ADDRESS(FLOOR((ROW()-1)/3+1),(COLUMN()-7))),""\d+\s""&amp;INDIRECT(""I""&amp;MOD(ROW(), 3)+1))"),"#N/A")</f>
        <v>#N/A</v>
      </c>
      <c r="O210" s="2" t="str">
        <f>IFERROR(__xludf.DUMMYFUNCTION("REGEXEXTRACT(INDIRECT(ADDRESS(FLOOR((ROW()-1)/3+1),(COLUMN()-7))),""\d+\s""&amp;INDIRECT(""I""&amp;MOD(ROW(), 3)+1))"),"#N/A")</f>
        <v>#N/A</v>
      </c>
      <c r="P210" s="2">
        <f>IFERROR(__xludf.DUMMYFUNCTION("IFERROR(VALUE(REGEXEXTRACT(J210, ""\d+"")),0)"),18.0)</f>
        <v>18</v>
      </c>
      <c r="Q210" s="2">
        <f>IFERROR(__xludf.DUMMYFUNCTION("IFERROR(VALUE(REGEXEXTRACT(K210, ""\d+"")),0)"),7.0)</f>
        <v>7</v>
      </c>
      <c r="R210" s="2">
        <f>IFERROR(__xludf.DUMMYFUNCTION("IFERROR(VALUE(REGEXEXTRACT(L210, ""\d+"")),0)"),3.0)</f>
        <v>3</v>
      </c>
      <c r="S210" s="2">
        <f>IFERROR(__xludf.DUMMYFUNCTION("IFERROR(VALUE(REGEXEXTRACT(M210, ""\d+"")),0)"),1.0)</f>
        <v>1</v>
      </c>
      <c r="T210" s="2">
        <f>IFERROR(__xludf.DUMMYFUNCTION("IFERROR(VALUE(REGEXEXTRACT(N210, ""\d+"")),0)"),0.0)</f>
        <v>0</v>
      </c>
      <c r="U210" s="2">
        <f>IFERROR(__xludf.DUMMYFUNCTION("IFERROR(VALUE(REGEXEXTRACT(O210, ""\d+"")),0)"),0.0)</f>
        <v>0</v>
      </c>
      <c r="V210" s="2">
        <f t="shared" si="1"/>
        <v>18</v>
      </c>
      <c r="W210" s="2">
        <f>IFERROR(__xludf.DUMMYFUNCTION("VALUE(IF(V210 &lt;= INDIRECT(""AA""&amp;MOD(ROW(), 3) + 1), REGEXEXTRACT(INDIRECT(""B""&amp;FLOOR((ROW()-1)/3)+1), ""\d+""), 0))"),0.0)</f>
        <v>0</v>
      </c>
      <c r="X210" s="2">
        <f t="shared" si="2"/>
        <v>0</v>
      </c>
    </row>
    <row r="211">
      <c r="J211" s="2" t="str">
        <f>IFERROR(__xludf.DUMMYFUNCTION("REGEXEXTRACT(INDIRECT(ADDRESS(FLOOR((ROW()-1)/3+1),(COLUMN()-7))),""\d+\s""&amp;INDIRECT(""I""&amp;MOD(ROW(), 3)+1))"),"3 red")</f>
        <v>3 red</v>
      </c>
      <c r="K211" s="2" t="str">
        <f>IFERROR(__xludf.DUMMYFUNCTION("REGEXEXTRACT(INDIRECT(ADDRESS(FLOOR((ROW()-1)/3+1),(COLUMN()-7))),""\d+\s""&amp;INDIRECT(""I""&amp;MOD(ROW(), 3)+1))"),"5 red")</f>
        <v>5 red</v>
      </c>
      <c r="L211" s="2" t="str">
        <f>IFERROR(__xludf.DUMMYFUNCTION("REGEXEXTRACT(INDIRECT(ADDRESS(FLOOR((ROW()-1)/3+1),(COLUMN()-7))),""\d+\s""&amp;INDIRECT(""I""&amp;MOD(ROW(), 3)+1))"),"7 red")</f>
        <v>7 red</v>
      </c>
      <c r="M211" s="2" t="str">
        <f>IFERROR(__xludf.DUMMYFUNCTION("REGEXEXTRACT(INDIRECT(ADDRESS(FLOOR((ROW()-1)/3+1),(COLUMN()-7))),""\d+\s""&amp;INDIRECT(""I""&amp;MOD(ROW(), 3)+1))"),"#N/A")</f>
        <v>#N/A</v>
      </c>
      <c r="N211" s="2" t="str">
        <f>IFERROR(__xludf.DUMMYFUNCTION("REGEXEXTRACT(INDIRECT(ADDRESS(FLOOR((ROW()-1)/3+1),(COLUMN()-7))),""\d+\s""&amp;INDIRECT(""I""&amp;MOD(ROW(), 3)+1))"),"7 red")</f>
        <v>7 red</v>
      </c>
      <c r="O211" s="2" t="str">
        <f>IFERROR(__xludf.DUMMYFUNCTION("REGEXEXTRACT(INDIRECT(ADDRESS(FLOOR((ROW()-1)/3+1),(COLUMN()-7))),""\d+\s""&amp;INDIRECT(""I""&amp;MOD(ROW(), 3)+1))"),"2 red")</f>
        <v>2 red</v>
      </c>
      <c r="P211" s="2">
        <f>IFERROR(__xludf.DUMMYFUNCTION("IFERROR(VALUE(REGEXEXTRACT(J211, ""\d+"")),0)"),3.0)</f>
        <v>3</v>
      </c>
      <c r="Q211" s="2">
        <f>IFERROR(__xludf.DUMMYFUNCTION("IFERROR(VALUE(REGEXEXTRACT(K211, ""\d+"")),0)"),5.0)</f>
        <v>5</v>
      </c>
      <c r="R211" s="2">
        <f>IFERROR(__xludf.DUMMYFUNCTION("IFERROR(VALUE(REGEXEXTRACT(L211, ""\d+"")),0)"),7.0)</f>
        <v>7</v>
      </c>
      <c r="S211" s="2">
        <f>IFERROR(__xludf.DUMMYFUNCTION("IFERROR(VALUE(REGEXEXTRACT(M211, ""\d+"")),0)"),0.0)</f>
        <v>0</v>
      </c>
      <c r="T211" s="2">
        <f>IFERROR(__xludf.DUMMYFUNCTION("IFERROR(VALUE(REGEXEXTRACT(N211, ""\d+"")),0)"),7.0)</f>
        <v>7</v>
      </c>
      <c r="U211" s="2">
        <f>IFERROR(__xludf.DUMMYFUNCTION("IFERROR(VALUE(REGEXEXTRACT(O211, ""\d+"")),0)"),2.0)</f>
        <v>2</v>
      </c>
      <c r="V211" s="2">
        <f t="shared" si="1"/>
        <v>7</v>
      </c>
      <c r="W211" s="2">
        <f>IFERROR(__xludf.DUMMYFUNCTION("VALUE(IF(V211 &lt;= INDIRECT(""AA""&amp;MOD(ROW(), 3) + 1), REGEXEXTRACT(INDIRECT(""B""&amp;FLOOR((ROW()-1)/3)+1), ""\d+""), 0))"),71.0)</f>
        <v>71</v>
      </c>
      <c r="X211" s="2">
        <f t="shared" si="2"/>
        <v>0</v>
      </c>
    </row>
    <row r="212">
      <c r="J212" s="2" t="str">
        <f>IFERROR(__xludf.DUMMYFUNCTION("REGEXEXTRACT(INDIRECT(ADDRESS(FLOOR((ROW()-1)/3+1),(COLUMN()-7))),""\d+\s""&amp;INDIRECT(""I""&amp;MOD(ROW(), 3)+1))"),"8 green")</f>
        <v>8 green</v>
      </c>
      <c r="K212" s="2" t="str">
        <f>IFERROR(__xludf.DUMMYFUNCTION("REGEXEXTRACT(INDIRECT(ADDRESS(FLOOR((ROW()-1)/3+1),(COLUMN()-7))),""\d+\s""&amp;INDIRECT(""I""&amp;MOD(ROW(), 3)+1))"),"18 green")</f>
        <v>18 green</v>
      </c>
      <c r="L212" s="2" t="str">
        <f>IFERROR(__xludf.DUMMYFUNCTION("REGEXEXTRACT(INDIRECT(ADDRESS(FLOOR((ROW()-1)/3+1),(COLUMN()-7))),""\d+\s""&amp;INDIRECT(""I""&amp;MOD(ROW(), 3)+1))"),"#N/A")</f>
        <v>#N/A</v>
      </c>
      <c r="M212" s="2" t="str">
        <f>IFERROR(__xludf.DUMMYFUNCTION("REGEXEXTRACT(INDIRECT(ADDRESS(FLOOR((ROW()-1)/3+1),(COLUMN()-7))),""\d+\s""&amp;INDIRECT(""I""&amp;MOD(ROW(), 3)+1))"),"9 green")</f>
        <v>9 green</v>
      </c>
      <c r="N212" s="2" t="str">
        <f>IFERROR(__xludf.DUMMYFUNCTION("REGEXEXTRACT(INDIRECT(ADDRESS(FLOOR((ROW()-1)/3+1),(COLUMN()-7))),""\d+\s""&amp;INDIRECT(""I""&amp;MOD(ROW(), 3)+1))"),"19 green")</f>
        <v>19 green</v>
      </c>
      <c r="O212" s="2" t="str">
        <f>IFERROR(__xludf.DUMMYFUNCTION("REGEXEXTRACT(INDIRECT(ADDRESS(FLOOR((ROW()-1)/3+1),(COLUMN()-7))),""\d+\s""&amp;INDIRECT(""I""&amp;MOD(ROW(), 3)+1))"),"13 green")</f>
        <v>13 green</v>
      </c>
      <c r="P212" s="2">
        <f>IFERROR(__xludf.DUMMYFUNCTION("IFERROR(VALUE(REGEXEXTRACT(J212, ""\d+"")),0)"),8.0)</f>
        <v>8</v>
      </c>
      <c r="Q212" s="2">
        <f>IFERROR(__xludf.DUMMYFUNCTION("IFERROR(VALUE(REGEXEXTRACT(K212, ""\d+"")),0)"),18.0)</f>
        <v>18</v>
      </c>
      <c r="R212" s="2">
        <f>IFERROR(__xludf.DUMMYFUNCTION("IFERROR(VALUE(REGEXEXTRACT(L212, ""\d+"")),0)"),0.0)</f>
        <v>0</v>
      </c>
      <c r="S212" s="2">
        <f>IFERROR(__xludf.DUMMYFUNCTION("IFERROR(VALUE(REGEXEXTRACT(M212, ""\d+"")),0)"),9.0)</f>
        <v>9</v>
      </c>
      <c r="T212" s="2">
        <f>IFERROR(__xludf.DUMMYFUNCTION("IFERROR(VALUE(REGEXEXTRACT(N212, ""\d+"")),0)"),19.0)</f>
        <v>19</v>
      </c>
      <c r="U212" s="2">
        <f>IFERROR(__xludf.DUMMYFUNCTION("IFERROR(VALUE(REGEXEXTRACT(O212, ""\d+"")),0)"),13.0)</f>
        <v>13</v>
      </c>
      <c r="V212" s="2">
        <f t="shared" si="1"/>
        <v>19</v>
      </c>
      <c r="W212" s="2">
        <f>IFERROR(__xludf.DUMMYFUNCTION("VALUE(IF(V212 &lt;= INDIRECT(""AA""&amp;MOD(ROW(), 3) + 1), REGEXEXTRACT(INDIRECT(""B""&amp;FLOOR((ROW()-1)/3)+1), ""\d+""), 0))"),0.0)</f>
        <v>0</v>
      </c>
      <c r="X212" s="2">
        <f t="shared" si="2"/>
        <v>0</v>
      </c>
    </row>
    <row r="213">
      <c r="J213" s="2" t="str">
        <f>IFERROR(__xludf.DUMMYFUNCTION("REGEXEXTRACT(INDIRECT(ADDRESS(FLOOR((ROW()-1)/3+1),(COLUMN()-7))),""\d+\s""&amp;INDIRECT(""I""&amp;MOD(ROW(), 3)+1))"),"12 blue")</f>
        <v>12 blue</v>
      </c>
      <c r="K213" s="2" t="str">
        <f>IFERROR(__xludf.DUMMYFUNCTION("REGEXEXTRACT(INDIRECT(ADDRESS(FLOOR((ROW()-1)/3+1),(COLUMN()-7))),""\d+\s""&amp;INDIRECT(""I""&amp;MOD(ROW(), 3)+1))"),"12 blue")</f>
        <v>12 blue</v>
      </c>
      <c r="L213" s="2" t="str">
        <f>IFERROR(__xludf.DUMMYFUNCTION("REGEXEXTRACT(INDIRECT(ADDRESS(FLOOR((ROW()-1)/3+1),(COLUMN()-7))),""\d+\s""&amp;INDIRECT(""I""&amp;MOD(ROW(), 3)+1))"),"2 blue")</f>
        <v>2 blue</v>
      </c>
      <c r="M213" s="2" t="str">
        <f>IFERROR(__xludf.DUMMYFUNCTION("REGEXEXTRACT(INDIRECT(ADDRESS(FLOOR((ROW()-1)/3+1),(COLUMN()-7))),""\d+\s""&amp;INDIRECT(""I""&amp;MOD(ROW(), 3)+1))"),"11 blue")</f>
        <v>11 blue</v>
      </c>
      <c r="N213" s="2" t="str">
        <f>IFERROR(__xludf.DUMMYFUNCTION("REGEXEXTRACT(INDIRECT(ADDRESS(FLOOR((ROW()-1)/3+1),(COLUMN()-7))),""\d+\s""&amp;INDIRECT(""I""&amp;MOD(ROW(), 3)+1))"),"5 blue")</f>
        <v>5 blue</v>
      </c>
      <c r="O213" s="2" t="str">
        <f>IFERROR(__xludf.DUMMYFUNCTION("REGEXEXTRACT(INDIRECT(ADDRESS(FLOOR((ROW()-1)/3+1),(COLUMN()-7))),""\d+\s""&amp;INDIRECT(""I""&amp;MOD(ROW(), 3)+1))"),"1 blue")</f>
        <v>1 blue</v>
      </c>
      <c r="P213" s="2">
        <f>IFERROR(__xludf.DUMMYFUNCTION("IFERROR(VALUE(REGEXEXTRACT(J213, ""\d+"")),0)"),12.0)</f>
        <v>12</v>
      </c>
      <c r="Q213" s="2">
        <f>IFERROR(__xludf.DUMMYFUNCTION("IFERROR(VALUE(REGEXEXTRACT(K213, ""\d+"")),0)"),12.0)</f>
        <v>12</v>
      </c>
      <c r="R213" s="2">
        <f>IFERROR(__xludf.DUMMYFUNCTION("IFERROR(VALUE(REGEXEXTRACT(L213, ""\d+"")),0)"),2.0)</f>
        <v>2</v>
      </c>
      <c r="S213" s="2">
        <f>IFERROR(__xludf.DUMMYFUNCTION("IFERROR(VALUE(REGEXEXTRACT(M213, ""\d+"")),0)"),11.0)</f>
        <v>11</v>
      </c>
      <c r="T213" s="2">
        <f>IFERROR(__xludf.DUMMYFUNCTION("IFERROR(VALUE(REGEXEXTRACT(N213, ""\d+"")),0)"),5.0)</f>
        <v>5</v>
      </c>
      <c r="U213" s="2">
        <f>IFERROR(__xludf.DUMMYFUNCTION("IFERROR(VALUE(REGEXEXTRACT(O213, ""\d+"")),0)"),1.0)</f>
        <v>1</v>
      </c>
      <c r="V213" s="2">
        <f t="shared" si="1"/>
        <v>12</v>
      </c>
      <c r="W213" s="2">
        <f>IFERROR(__xludf.DUMMYFUNCTION("VALUE(IF(V213 &lt;= INDIRECT(""AA""&amp;MOD(ROW(), 3) + 1), REGEXEXTRACT(INDIRECT(""B""&amp;FLOOR((ROW()-1)/3)+1), ""\d+""), 0))"),71.0)</f>
        <v>71</v>
      </c>
      <c r="X213" s="2">
        <f t="shared" si="2"/>
        <v>0</v>
      </c>
    </row>
    <row r="214">
      <c r="J214" s="2" t="str">
        <f>IFERROR(__xludf.DUMMYFUNCTION("REGEXEXTRACT(INDIRECT(ADDRESS(FLOOR((ROW()-1)/3+1),(COLUMN()-7))),""\d+\s""&amp;INDIRECT(""I""&amp;MOD(ROW(), 3)+1))"),"8 red")</f>
        <v>8 red</v>
      </c>
      <c r="K214" s="2" t="str">
        <f>IFERROR(__xludf.DUMMYFUNCTION("REGEXEXTRACT(INDIRECT(ADDRESS(FLOOR((ROW()-1)/3+1),(COLUMN()-7))),""\d+\s""&amp;INDIRECT(""I""&amp;MOD(ROW(), 3)+1))"),"15 red")</f>
        <v>15 red</v>
      </c>
      <c r="L214" s="2" t="str">
        <f>IFERROR(__xludf.DUMMYFUNCTION("REGEXEXTRACT(INDIRECT(ADDRESS(FLOOR((ROW()-1)/3+1),(COLUMN()-7))),""\d+\s""&amp;INDIRECT(""I""&amp;MOD(ROW(), 3)+1))"),"2 red")</f>
        <v>2 red</v>
      </c>
      <c r="M214" s="2" t="str">
        <f>IFERROR(__xludf.DUMMYFUNCTION("REGEXEXTRACT(INDIRECT(ADDRESS(FLOOR((ROW()-1)/3+1),(COLUMN()-7))),""\d+\s""&amp;INDIRECT(""I""&amp;MOD(ROW(), 3)+1))"),"5 red")</f>
        <v>5 red</v>
      </c>
      <c r="N214" s="2" t="str">
        <f>IFERROR(__xludf.DUMMYFUNCTION("REGEXEXTRACT(INDIRECT(ADDRESS(FLOOR((ROW()-1)/3+1),(COLUMN()-7))),""\d+\s""&amp;INDIRECT(""I""&amp;MOD(ROW(), 3)+1))"),"#N/A")</f>
        <v>#N/A</v>
      </c>
      <c r="O214" s="2" t="str">
        <f>IFERROR(__xludf.DUMMYFUNCTION("REGEXEXTRACT(INDIRECT(ADDRESS(FLOOR((ROW()-1)/3+1),(COLUMN()-7))),""\d+\s""&amp;INDIRECT(""I""&amp;MOD(ROW(), 3)+1))"),"#N/A")</f>
        <v>#N/A</v>
      </c>
      <c r="P214" s="2">
        <f>IFERROR(__xludf.DUMMYFUNCTION("IFERROR(VALUE(REGEXEXTRACT(J214, ""\d+"")),0)"),8.0)</f>
        <v>8</v>
      </c>
      <c r="Q214" s="2">
        <f>IFERROR(__xludf.DUMMYFUNCTION("IFERROR(VALUE(REGEXEXTRACT(K214, ""\d+"")),0)"),15.0)</f>
        <v>15</v>
      </c>
      <c r="R214" s="2">
        <f>IFERROR(__xludf.DUMMYFUNCTION("IFERROR(VALUE(REGEXEXTRACT(L214, ""\d+"")),0)"),2.0)</f>
        <v>2</v>
      </c>
      <c r="S214" s="2">
        <f>IFERROR(__xludf.DUMMYFUNCTION("IFERROR(VALUE(REGEXEXTRACT(M214, ""\d+"")),0)"),5.0)</f>
        <v>5</v>
      </c>
      <c r="T214" s="2">
        <f>IFERROR(__xludf.DUMMYFUNCTION("IFERROR(VALUE(REGEXEXTRACT(N214, ""\d+"")),0)"),0.0)</f>
        <v>0</v>
      </c>
      <c r="U214" s="2">
        <f>IFERROR(__xludf.DUMMYFUNCTION("IFERROR(VALUE(REGEXEXTRACT(O214, ""\d+"")),0)"),0.0)</f>
        <v>0</v>
      </c>
      <c r="V214" s="2">
        <f t="shared" si="1"/>
        <v>15</v>
      </c>
      <c r="W214" s="2">
        <f>IFERROR(__xludf.DUMMYFUNCTION("VALUE(IF(V214 &lt;= INDIRECT(""AA""&amp;MOD(ROW(), 3) + 1), REGEXEXTRACT(INDIRECT(""B""&amp;FLOOR((ROW()-1)/3)+1), ""\d+""), 0))"),0.0)</f>
        <v>0</v>
      </c>
      <c r="X214" s="2">
        <f t="shared" si="2"/>
        <v>0</v>
      </c>
    </row>
    <row r="215">
      <c r="J215" s="2" t="str">
        <f>IFERROR(__xludf.DUMMYFUNCTION("REGEXEXTRACT(INDIRECT(ADDRESS(FLOOR((ROW()-1)/3+1),(COLUMN()-7))),""\d+\s""&amp;INDIRECT(""I""&amp;MOD(ROW(), 3)+1))"),"3 green")</f>
        <v>3 green</v>
      </c>
      <c r="K215" s="2" t="str">
        <f>IFERROR(__xludf.DUMMYFUNCTION("REGEXEXTRACT(INDIRECT(ADDRESS(FLOOR((ROW()-1)/3+1),(COLUMN()-7))),""\d+\s""&amp;INDIRECT(""I""&amp;MOD(ROW(), 3)+1))"),"2 green")</f>
        <v>2 green</v>
      </c>
      <c r="L215" s="2" t="str">
        <f>IFERROR(__xludf.DUMMYFUNCTION("REGEXEXTRACT(INDIRECT(ADDRESS(FLOOR((ROW()-1)/3+1),(COLUMN()-7))),""\d+\s""&amp;INDIRECT(""I""&amp;MOD(ROW(), 3)+1))"),"5 green")</f>
        <v>5 green</v>
      </c>
      <c r="M215" s="2" t="str">
        <f>IFERROR(__xludf.DUMMYFUNCTION("REGEXEXTRACT(INDIRECT(ADDRESS(FLOOR((ROW()-1)/3+1),(COLUMN()-7))),""\d+\s""&amp;INDIRECT(""I""&amp;MOD(ROW(), 3)+1))"),"3 green")</f>
        <v>3 green</v>
      </c>
      <c r="N215" s="2" t="str">
        <f>IFERROR(__xludf.DUMMYFUNCTION("REGEXEXTRACT(INDIRECT(ADDRESS(FLOOR((ROW()-1)/3+1),(COLUMN()-7))),""\d+\s""&amp;INDIRECT(""I""&amp;MOD(ROW(), 3)+1))"),"#N/A")</f>
        <v>#N/A</v>
      </c>
      <c r="O215" s="2" t="str">
        <f>IFERROR(__xludf.DUMMYFUNCTION("REGEXEXTRACT(INDIRECT(ADDRESS(FLOOR((ROW()-1)/3+1),(COLUMN()-7))),""\d+\s""&amp;INDIRECT(""I""&amp;MOD(ROW(), 3)+1))"),"#N/A")</f>
        <v>#N/A</v>
      </c>
      <c r="P215" s="2">
        <f>IFERROR(__xludf.DUMMYFUNCTION("IFERROR(VALUE(REGEXEXTRACT(J215, ""\d+"")),0)"),3.0)</f>
        <v>3</v>
      </c>
      <c r="Q215" s="2">
        <f>IFERROR(__xludf.DUMMYFUNCTION("IFERROR(VALUE(REGEXEXTRACT(K215, ""\d+"")),0)"),2.0)</f>
        <v>2</v>
      </c>
      <c r="R215" s="2">
        <f>IFERROR(__xludf.DUMMYFUNCTION("IFERROR(VALUE(REGEXEXTRACT(L215, ""\d+"")),0)"),5.0)</f>
        <v>5</v>
      </c>
      <c r="S215" s="2">
        <f>IFERROR(__xludf.DUMMYFUNCTION("IFERROR(VALUE(REGEXEXTRACT(M215, ""\d+"")),0)"),3.0)</f>
        <v>3</v>
      </c>
      <c r="T215" s="2">
        <f>IFERROR(__xludf.DUMMYFUNCTION("IFERROR(VALUE(REGEXEXTRACT(N215, ""\d+"")),0)"),0.0)</f>
        <v>0</v>
      </c>
      <c r="U215" s="2">
        <f>IFERROR(__xludf.DUMMYFUNCTION("IFERROR(VALUE(REGEXEXTRACT(O215, ""\d+"")),0)"),0.0)</f>
        <v>0</v>
      </c>
      <c r="V215" s="2">
        <f t="shared" si="1"/>
        <v>5</v>
      </c>
      <c r="W215" s="2">
        <f>IFERROR(__xludf.DUMMYFUNCTION("VALUE(IF(V215 &lt;= INDIRECT(""AA""&amp;MOD(ROW(), 3) + 1), REGEXEXTRACT(INDIRECT(""B""&amp;FLOOR((ROW()-1)/3)+1), ""\d+""), 0))"),72.0)</f>
        <v>72</v>
      </c>
      <c r="X215" s="2">
        <f t="shared" si="2"/>
        <v>0</v>
      </c>
    </row>
    <row r="216">
      <c r="J216" s="2" t="str">
        <f>IFERROR(__xludf.DUMMYFUNCTION("REGEXEXTRACT(INDIRECT(ADDRESS(FLOOR((ROW()-1)/3+1),(COLUMN()-7))),""\d+\s""&amp;INDIRECT(""I""&amp;MOD(ROW(), 3)+1))"),"6 blue")</f>
        <v>6 blue</v>
      </c>
      <c r="K216" s="2" t="str">
        <f>IFERROR(__xludf.DUMMYFUNCTION("REGEXEXTRACT(INDIRECT(ADDRESS(FLOOR((ROW()-1)/3+1),(COLUMN()-7))),""\d+\s""&amp;INDIRECT(""I""&amp;MOD(ROW(), 3)+1))"),"13 blue")</f>
        <v>13 blue</v>
      </c>
      <c r="L216" s="2" t="str">
        <f>IFERROR(__xludf.DUMMYFUNCTION("REGEXEXTRACT(INDIRECT(ADDRESS(FLOOR((ROW()-1)/3+1),(COLUMN()-7))),""\d+\s""&amp;INDIRECT(""I""&amp;MOD(ROW(), 3)+1))"),"8 blue")</f>
        <v>8 blue</v>
      </c>
      <c r="M216" s="2" t="str">
        <f>IFERROR(__xludf.DUMMYFUNCTION("REGEXEXTRACT(INDIRECT(ADDRESS(FLOOR((ROW()-1)/3+1),(COLUMN()-7))),""\d+\s""&amp;INDIRECT(""I""&amp;MOD(ROW(), 3)+1))"),"12 blue")</f>
        <v>12 blue</v>
      </c>
      <c r="N216" s="2" t="str">
        <f>IFERROR(__xludf.DUMMYFUNCTION("REGEXEXTRACT(INDIRECT(ADDRESS(FLOOR((ROW()-1)/3+1),(COLUMN()-7))),""\d+\s""&amp;INDIRECT(""I""&amp;MOD(ROW(), 3)+1))"),"#N/A")</f>
        <v>#N/A</v>
      </c>
      <c r="O216" s="2" t="str">
        <f>IFERROR(__xludf.DUMMYFUNCTION("REGEXEXTRACT(INDIRECT(ADDRESS(FLOOR((ROW()-1)/3+1),(COLUMN()-7))),""\d+\s""&amp;INDIRECT(""I""&amp;MOD(ROW(), 3)+1))"),"#N/A")</f>
        <v>#N/A</v>
      </c>
      <c r="P216" s="2">
        <f>IFERROR(__xludf.DUMMYFUNCTION("IFERROR(VALUE(REGEXEXTRACT(J216, ""\d+"")),0)"),6.0)</f>
        <v>6</v>
      </c>
      <c r="Q216" s="2">
        <f>IFERROR(__xludf.DUMMYFUNCTION("IFERROR(VALUE(REGEXEXTRACT(K216, ""\d+"")),0)"),13.0)</f>
        <v>13</v>
      </c>
      <c r="R216" s="2">
        <f>IFERROR(__xludf.DUMMYFUNCTION("IFERROR(VALUE(REGEXEXTRACT(L216, ""\d+"")),0)"),8.0)</f>
        <v>8</v>
      </c>
      <c r="S216" s="2">
        <f>IFERROR(__xludf.DUMMYFUNCTION("IFERROR(VALUE(REGEXEXTRACT(M216, ""\d+"")),0)"),12.0)</f>
        <v>12</v>
      </c>
      <c r="T216" s="2">
        <f>IFERROR(__xludf.DUMMYFUNCTION("IFERROR(VALUE(REGEXEXTRACT(N216, ""\d+"")),0)"),0.0)</f>
        <v>0</v>
      </c>
      <c r="U216" s="2">
        <f>IFERROR(__xludf.DUMMYFUNCTION("IFERROR(VALUE(REGEXEXTRACT(O216, ""\d+"")),0)"),0.0)</f>
        <v>0</v>
      </c>
      <c r="V216" s="2">
        <f t="shared" si="1"/>
        <v>13</v>
      </c>
      <c r="W216" s="2">
        <f>IFERROR(__xludf.DUMMYFUNCTION("VALUE(IF(V216 &lt;= INDIRECT(""AA""&amp;MOD(ROW(), 3) + 1), REGEXEXTRACT(INDIRECT(""B""&amp;FLOOR((ROW()-1)/3)+1), ""\d+""), 0))"),72.0)</f>
        <v>72</v>
      </c>
      <c r="X216" s="2">
        <f t="shared" si="2"/>
        <v>0</v>
      </c>
    </row>
    <row r="217">
      <c r="J217" s="2" t="str">
        <f>IFERROR(__xludf.DUMMYFUNCTION("REGEXEXTRACT(INDIRECT(ADDRESS(FLOOR((ROW()-1)/3+1),(COLUMN()-7))),""\d+\s""&amp;INDIRECT(""I""&amp;MOD(ROW(), 3)+1))"),"#N/A")</f>
        <v>#N/A</v>
      </c>
      <c r="K217" s="2" t="str">
        <f>IFERROR(__xludf.DUMMYFUNCTION("REGEXEXTRACT(INDIRECT(ADDRESS(FLOOR((ROW()-1)/3+1),(COLUMN()-7))),""\d+\s""&amp;INDIRECT(""I""&amp;MOD(ROW(), 3)+1))"),"7 red")</f>
        <v>7 red</v>
      </c>
      <c r="L217" s="2" t="str">
        <f>IFERROR(__xludf.DUMMYFUNCTION("REGEXEXTRACT(INDIRECT(ADDRESS(FLOOR((ROW()-1)/3+1),(COLUMN()-7))),""\d+\s""&amp;INDIRECT(""I""&amp;MOD(ROW(), 3)+1))"),"10 red")</f>
        <v>10 red</v>
      </c>
      <c r="M217" s="2" t="str">
        <f>IFERROR(__xludf.DUMMYFUNCTION("REGEXEXTRACT(INDIRECT(ADDRESS(FLOOR((ROW()-1)/3+1),(COLUMN()-7))),""\d+\s""&amp;INDIRECT(""I""&amp;MOD(ROW(), 3)+1))"),"#N/A")</f>
        <v>#N/A</v>
      </c>
      <c r="N217" s="2" t="str">
        <f>IFERROR(__xludf.DUMMYFUNCTION("REGEXEXTRACT(INDIRECT(ADDRESS(FLOOR((ROW()-1)/3+1),(COLUMN()-7))),""\d+\s""&amp;INDIRECT(""I""&amp;MOD(ROW(), 3)+1))"),"#N/A")</f>
        <v>#N/A</v>
      </c>
      <c r="O217" s="2" t="str">
        <f>IFERROR(__xludf.DUMMYFUNCTION("REGEXEXTRACT(INDIRECT(ADDRESS(FLOOR((ROW()-1)/3+1),(COLUMN()-7))),""\d+\s""&amp;INDIRECT(""I""&amp;MOD(ROW(), 3)+1))"),"#N/A")</f>
        <v>#N/A</v>
      </c>
      <c r="P217" s="2">
        <f>IFERROR(__xludf.DUMMYFUNCTION("IFERROR(VALUE(REGEXEXTRACT(J217, ""\d+"")),0)"),0.0)</f>
        <v>0</v>
      </c>
      <c r="Q217" s="2">
        <f>IFERROR(__xludf.DUMMYFUNCTION("IFERROR(VALUE(REGEXEXTRACT(K217, ""\d+"")),0)"),7.0)</f>
        <v>7</v>
      </c>
      <c r="R217" s="2">
        <f>IFERROR(__xludf.DUMMYFUNCTION("IFERROR(VALUE(REGEXEXTRACT(L217, ""\d+"")),0)"),10.0)</f>
        <v>10</v>
      </c>
      <c r="S217" s="2">
        <f>IFERROR(__xludf.DUMMYFUNCTION("IFERROR(VALUE(REGEXEXTRACT(M217, ""\d+"")),0)"),0.0)</f>
        <v>0</v>
      </c>
      <c r="T217" s="2">
        <f>IFERROR(__xludf.DUMMYFUNCTION("IFERROR(VALUE(REGEXEXTRACT(N217, ""\d+"")),0)"),0.0)</f>
        <v>0</v>
      </c>
      <c r="U217" s="2">
        <f>IFERROR(__xludf.DUMMYFUNCTION("IFERROR(VALUE(REGEXEXTRACT(O217, ""\d+"")),0)"),0.0)</f>
        <v>0</v>
      </c>
      <c r="V217" s="2">
        <f t="shared" si="1"/>
        <v>10</v>
      </c>
      <c r="W217" s="2">
        <f>IFERROR(__xludf.DUMMYFUNCTION("VALUE(IF(V217 &lt;= INDIRECT(""AA""&amp;MOD(ROW(), 3) + 1), REGEXEXTRACT(INDIRECT(""B""&amp;FLOOR((ROW()-1)/3)+1), ""\d+""), 0))"),73.0)</f>
        <v>73</v>
      </c>
      <c r="X217" s="2">
        <f t="shared" si="2"/>
        <v>73</v>
      </c>
    </row>
    <row r="218">
      <c r="J218" s="2" t="str">
        <f>IFERROR(__xludf.DUMMYFUNCTION("REGEXEXTRACT(INDIRECT(ADDRESS(FLOOR((ROW()-1)/3+1),(COLUMN()-7))),""\d+\s""&amp;INDIRECT(""I""&amp;MOD(ROW(), 3)+1))"),"13 green")</f>
        <v>13 green</v>
      </c>
      <c r="K218" s="2" t="str">
        <f>IFERROR(__xludf.DUMMYFUNCTION("REGEXEXTRACT(INDIRECT(ADDRESS(FLOOR((ROW()-1)/3+1),(COLUMN()-7))),""\d+\s""&amp;INDIRECT(""I""&amp;MOD(ROW(), 3)+1))"),"3 green")</f>
        <v>3 green</v>
      </c>
      <c r="L218" s="2" t="str">
        <f>IFERROR(__xludf.DUMMYFUNCTION("REGEXEXTRACT(INDIRECT(ADDRESS(FLOOR((ROW()-1)/3+1),(COLUMN()-7))),""\d+\s""&amp;INDIRECT(""I""&amp;MOD(ROW(), 3)+1))"),"1 green")</f>
        <v>1 green</v>
      </c>
      <c r="M218" s="2" t="str">
        <f>IFERROR(__xludf.DUMMYFUNCTION("REGEXEXTRACT(INDIRECT(ADDRESS(FLOOR((ROW()-1)/3+1),(COLUMN()-7))),""\d+\s""&amp;INDIRECT(""I""&amp;MOD(ROW(), 3)+1))"),"#N/A")</f>
        <v>#N/A</v>
      </c>
      <c r="N218" s="2" t="str">
        <f>IFERROR(__xludf.DUMMYFUNCTION("REGEXEXTRACT(INDIRECT(ADDRESS(FLOOR((ROW()-1)/3+1),(COLUMN()-7))),""\d+\s""&amp;INDIRECT(""I""&amp;MOD(ROW(), 3)+1))"),"#N/A")</f>
        <v>#N/A</v>
      </c>
      <c r="O218" s="2" t="str">
        <f>IFERROR(__xludf.DUMMYFUNCTION("REGEXEXTRACT(INDIRECT(ADDRESS(FLOOR((ROW()-1)/3+1),(COLUMN()-7))),""\d+\s""&amp;INDIRECT(""I""&amp;MOD(ROW(), 3)+1))"),"#N/A")</f>
        <v>#N/A</v>
      </c>
      <c r="P218" s="2">
        <f>IFERROR(__xludf.DUMMYFUNCTION("IFERROR(VALUE(REGEXEXTRACT(J218, ""\d+"")),0)"),13.0)</f>
        <v>13</v>
      </c>
      <c r="Q218" s="2">
        <f>IFERROR(__xludf.DUMMYFUNCTION("IFERROR(VALUE(REGEXEXTRACT(K218, ""\d+"")),0)"),3.0)</f>
        <v>3</v>
      </c>
      <c r="R218" s="2">
        <f>IFERROR(__xludf.DUMMYFUNCTION("IFERROR(VALUE(REGEXEXTRACT(L218, ""\d+"")),0)"),1.0)</f>
        <v>1</v>
      </c>
      <c r="S218" s="2">
        <f>IFERROR(__xludf.DUMMYFUNCTION("IFERROR(VALUE(REGEXEXTRACT(M218, ""\d+"")),0)"),0.0)</f>
        <v>0</v>
      </c>
      <c r="T218" s="2">
        <f>IFERROR(__xludf.DUMMYFUNCTION("IFERROR(VALUE(REGEXEXTRACT(N218, ""\d+"")),0)"),0.0)</f>
        <v>0</v>
      </c>
      <c r="U218" s="2">
        <f>IFERROR(__xludf.DUMMYFUNCTION("IFERROR(VALUE(REGEXEXTRACT(O218, ""\d+"")),0)"),0.0)</f>
        <v>0</v>
      </c>
      <c r="V218" s="2">
        <f t="shared" si="1"/>
        <v>13</v>
      </c>
      <c r="W218" s="2">
        <f>IFERROR(__xludf.DUMMYFUNCTION("VALUE(IF(V218 &lt;= INDIRECT(""AA""&amp;MOD(ROW(), 3) + 1), REGEXEXTRACT(INDIRECT(""B""&amp;FLOOR((ROW()-1)/3)+1), ""\d+""), 0))"),73.0)</f>
        <v>73</v>
      </c>
      <c r="X218" s="2">
        <f t="shared" si="2"/>
        <v>0</v>
      </c>
    </row>
    <row r="219">
      <c r="J219" s="2" t="str">
        <f>IFERROR(__xludf.DUMMYFUNCTION("REGEXEXTRACT(INDIRECT(ADDRESS(FLOOR((ROW()-1)/3+1),(COLUMN()-7))),""\d+\s""&amp;INDIRECT(""I""&amp;MOD(ROW(), 3)+1))"),"3 blue")</f>
        <v>3 blue</v>
      </c>
      <c r="K219" s="2" t="str">
        <f>IFERROR(__xludf.DUMMYFUNCTION("REGEXEXTRACT(INDIRECT(ADDRESS(FLOOR((ROW()-1)/3+1),(COLUMN()-7))),""\d+\s""&amp;INDIRECT(""I""&amp;MOD(ROW(), 3)+1))"),"#N/A")</f>
        <v>#N/A</v>
      </c>
      <c r="L219" s="2" t="str">
        <f>IFERROR(__xludf.DUMMYFUNCTION("REGEXEXTRACT(INDIRECT(ADDRESS(FLOOR((ROW()-1)/3+1),(COLUMN()-7))),""\d+\s""&amp;INDIRECT(""I""&amp;MOD(ROW(), 3)+1))"),"2 blue")</f>
        <v>2 blue</v>
      </c>
      <c r="M219" s="2" t="str">
        <f>IFERROR(__xludf.DUMMYFUNCTION("REGEXEXTRACT(INDIRECT(ADDRESS(FLOOR((ROW()-1)/3+1),(COLUMN()-7))),""\d+\s""&amp;INDIRECT(""I""&amp;MOD(ROW(), 3)+1))"),"#N/A")</f>
        <v>#N/A</v>
      </c>
      <c r="N219" s="2" t="str">
        <f>IFERROR(__xludf.DUMMYFUNCTION("REGEXEXTRACT(INDIRECT(ADDRESS(FLOOR((ROW()-1)/3+1),(COLUMN()-7))),""\d+\s""&amp;INDIRECT(""I""&amp;MOD(ROW(), 3)+1))"),"#N/A")</f>
        <v>#N/A</v>
      </c>
      <c r="O219" s="2" t="str">
        <f>IFERROR(__xludf.DUMMYFUNCTION("REGEXEXTRACT(INDIRECT(ADDRESS(FLOOR((ROW()-1)/3+1),(COLUMN()-7))),""\d+\s""&amp;INDIRECT(""I""&amp;MOD(ROW(), 3)+1))"),"#N/A")</f>
        <v>#N/A</v>
      </c>
      <c r="P219" s="2">
        <f>IFERROR(__xludf.DUMMYFUNCTION("IFERROR(VALUE(REGEXEXTRACT(J219, ""\d+"")),0)"),3.0)</f>
        <v>3</v>
      </c>
      <c r="Q219" s="2">
        <f>IFERROR(__xludf.DUMMYFUNCTION("IFERROR(VALUE(REGEXEXTRACT(K219, ""\d+"")),0)"),0.0)</f>
        <v>0</v>
      </c>
      <c r="R219" s="2">
        <f>IFERROR(__xludf.DUMMYFUNCTION("IFERROR(VALUE(REGEXEXTRACT(L219, ""\d+"")),0)"),2.0)</f>
        <v>2</v>
      </c>
      <c r="S219" s="2">
        <f>IFERROR(__xludf.DUMMYFUNCTION("IFERROR(VALUE(REGEXEXTRACT(M219, ""\d+"")),0)"),0.0)</f>
        <v>0</v>
      </c>
      <c r="T219" s="2">
        <f>IFERROR(__xludf.DUMMYFUNCTION("IFERROR(VALUE(REGEXEXTRACT(N219, ""\d+"")),0)"),0.0)</f>
        <v>0</v>
      </c>
      <c r="U219" s="2">
        <f>IFERROR(__xludf.DUMMYFUNCTION("IFERROR(VALUE(REGEXEXTRACT(O219, ""\d+"")),0)"),0.0)</f>
        <v>0</v>
      </c>
      <c r="V219" s="2">
        <f t="shared" si="1"/>
        <v>3</v>
      </c>
      <c r="W219" s="2">
        <f>IFERROR(__xludf.DUMMYFUNCTION("VALUE(IF(V219 &lt;= INDIRECT(""AA""&amp;MOD(ROW(), 3) + 1), REGEXEXTRACT(INDIRECT(""B""&amp;FLOOR((ROW()-1)/3)+1), ""\d+""), 0))"),73.0)</f>
        <v>73</v>
      </c>
      <c r="X219" s="2">
        <f t="shared" si="2"/>
        <v>0</v>
      </c>
    </row>
    <row r="220">
      <c r="J220" s="2" t="str">
        <f>IFERROR(__xludf.DUMMYFUNCTION("REGEXEXTRACT(INDIRECT(ADDRESS(FLOOR((ROW()-1)/3+1),(COLUMN()-7))),""\d+\s""&amp;INDIRECT(""I""&amp;MOD(ROW(), 3)+1))"),"3 red")</f>
        <v>3 red</v>
      </c>
      <c r="K220" s="2" t="str">
        <f>IFERROR(__xludf.DUMMYFUNCTION("REGEXEXTRACT(INDIRECT(ADDRESS(FLOOR((ROW()-1)/3+1),(COLUMN()-7))),""\d+\s""&amp;INDIRECT(""I""&amp;MOD(ROW(), 3)+1))"),"2 red")</f>
        <v>2 red</v>
      </c>
      <c r="L220" s="2" t="str">
        <f>IFERROR(__xludf.DUMMYFUNCTION("REGEXEXTRACT(INDIRECT(ADDRESS(FLOOR((ROW()-1)/3+1),(COLUMN()-7))),""\d+\s""&amp;INDIRECT(""I""&amp;MOD(ROW(), 3)+1))"),"1 red")</f>
        <v>1 red</v>
      </c>
      <c r="M220" s="2" t="str">
        <f>IFERROR(__xludf.DUMMYFUNCTION("REGEXEXTRACT(INDIRECT(ADDRESS(FLOOR((ROW()-1)/3+1),(COLUMN()-7))),""\d+\s""&amp;INDIRECT(""I""&amp;MOD(ROW(), 3)+1))"),"#N/A")</f>
        <v>#N/A</v>
      </c>
      <c r="N220" s="2" t="str">
        <f>IFERROR(__xludf.DUMMYFUNCTION("REGEXEXTRACT(INDIRECT(ADDRESS(FLOOR((ROW()-1)/3+1),(COLUMN()-7))),""\d+\s""&amp;INDIRECT(""I""&amp;MOD(ROW(), 3)+1))"),"#N/A")</f>
        <v>#N/A</v>
      </c>
      <c r="O220" s="2" t="str">
        <f>IFERROR(__xludf.DUMMYFUNCTION("REGEXEXTRACT(INDIRECT(ADDRESS(FLOOR((ROW()-1)/3+1),(COLUMN()-7))),""\d+\s""&amp;INDIRECT(""I""&amp;MOD(ROW(), 3)+1))"),"#N/A")</f>
        <v>#N/A</v>
      </c>
      <c r="P220" s="2">
        <f>IFERROR(__xludf.DUMMYFUNCTION("IFERROR(VALUE(REGEXEXTRACT(J220, ""\d+"")),0)"),3.0)</f>
        <v>3</v>
      </c>
      <c r="Q220" s="2">
        <f>IFERROR(__xludf.DUMMYFUNCTION("IFERROR(VALUE(REGEXEXTRACT(K220, ""\d+"")),0)"),2.0)</f>
        <v>2</v>
      </c>
      <c r="R220" s="2">
        <f>IFERROR(__xludf.DUMMYFUNCTION("IFERROR(VALUE(REGEXEXTRACT(L220, ""\d+"")),0)"),1.0)</f>
        <v>1</v>
      </c>
      <c r="S220" s="2">
        <f>IFERROR(__xludf.DUMMYFUNCTION("IFERROR(VALUE(REGEXEXTRACT(M220, ""\d+"")),0)"),0.0)</f>
        <v>0</v>
      </c>
      <c r="T220" s="2">
        <f>IFERROR(__xludf.DUMMYFUNCTION("IFERROR(VALUE(REGEXEXTRACT(N220, ""\d+"")),0)"),0.0)</f>
        <v>0</v>
      </c>
      <c r="U220" s="2">
        <f>IFERROR(__xludf.DUMMYFUNCTION("IFERROR(VALUE(REGEXEXTRACT(O220, ""\d+"")),0)"),0.0)</f>
        <v>0</v>
      </c>
      <c r="V220" s="2">
        <f t="shared" si="1"/>
        <v>3</v>
      </c>
      <c r="W220" s="2">
        <f>IFERROR(__xludf.DUMMYFUNCTION("VALUE(IF(V220 &lt;= INDIRECT(""AA""&amp;MOD(ROW(), 3) + 1), REGEXEXTRACT(INDIRECT(""B""&amp;FLOOR((ROW()-1)/3)+1), ""\d+""), 0))"),74.0)</f>
        <v>74</v>
      </c>
      <c r="X220" s="2">
        <f t="shared" si="2"/>
        <v>74</v>
      </c>
    </row>
    <row r="221">
      <c r="J221" s="2" t="str">
        <f>IFERROR(__xludf.DUMMYFUNCTION("REGEXEXTRACT(INDIRECT(ADDRESS(FLOOR((ROW()-1)/3+1),(COLUMN()-7))),""\d+\s""&amp;INDIRECT(""I""&amp;MOD(ROW(), 3)+1))"),"#N/A")</f>
        <v>#N/A</v>
      </c>
      <c r="K221" s="2" t="str">
        <f>IFERROR(__xludf.DUMMYFUNCTION("REGEXEXTRACT(INDIRECT(ADDRESS(FLOOR((ROW()-1)/3+1),(COLUMN()-7))),""\d+\s""&amp;INDIRECT(""I""&amp;MOD(ROW(), 3)+1))"),"7 green")</f>
        <v>7 green</v>
      </c>
      <c r="L221" s="2" t="str">
        <f>IFERROR(__xludf.DUMMYFUNCTION("REGEXEXTRACT(INDIRECT(ADDRESS(FLOOR((ROW()-1)/3+1),(COLUMN()-7))),""\d+\s""&amp;INDIRECT(""I""&amp;MOD(ROW(), 3)+1))"),"10 green")</f>
        <v>10 green</v>
      </c>
      <c r="M221" s="2" t="str">
        <f>IFERROR(__xludf.DUMMYFUNCTION("REGEXEXTRACT(INDIRECT(ADDRESS(FLOOR((ROW()-1)/3+1),(COLUMN()-7))),""\d+\s""&amp;INDIRECT(""I""&amp;MOD(ROW(), 3)+1))"),"6 green")</f>
        <v>6 green</v>
      </c>
      <c r="N221" s="2" t="str">
        <f>IFERROR(__xludf.DUMMYFUNCTION("REGEXEXTRACT(INDIRECT(ADDRESS(FLOOR((ROW()-1)/3+1),(COLUMN()-7))),""\d+\s""&amp;INDIRECT(""I""&amp;MOD(ROW(), 3)+1))"),"11 green")</f>
        <v>11 green</v>
      </c>
      <c r="O221" s="2" t="str">
        <f>IFERROR(__xludf.DUMMYFUNCTION("REGEXEXTRACT(INDIRECT(ADDRESS(FLOOR((ROW()-1)/3+1),(COLUMN()-7))),""\d+\s""&amp;INDIRECT(""I""&amp;MOD(ROW(), 3)+1))"),"#N/A")</f>
        <v>#N/A</v>
      </c>
      <c r="P221" s="2">
        <f>IFERROR(__xludf.DUMMYFUNCTION("IFERROR(VALUE(REGEXEXTRACT(J221, ""\d+"")),0)"),0.0)</f>
        <v>0</v>
      </c>
      <c r="Q221" s="2">
        <f>IFERROR(__xludf.DUMMYFUNCTION("IFERROR(VALUE(REGEXEXTRACT(K221, ""\d+"")),0)"),7.0)</f>
        <v>7</v>
      </c>
      <c r="R221" s="2">
        <f>IFERROR(__xludf.DUMMYFUNCTION("IFERROR(VALUE(REGEXEXTRACT(L221, ""\d+"")),0)"),10.0)</f>
        <v>10</v>
      </c>
      <c r="S221" s="2">
        <f>IFERROR(__xludf.DUMMYFUNCTION("IFERROR(VALUE(REGEXEXTRACT(M221, ""\d+"")),0)"),6.0)</f>
        <v>6</v>
      </c>
      <c r="T221" s="2">
        <f>IFERROR(__xludf.DUMMYFUNCTION("IFERROR(VALUE(REGEXEXTRACT(N221, ""\d+"")),0)"),11.0)</f>
        <v>11</v>
      </c>
      <c r="U221" s="2">
        <f>IFERROR(__xludf.DUMMYFUNCTION("IFERROR(VALUE(REGEXEXTRACT(O221, ""\d+"")),0)"),0.0)</f>
        <v>0</v>
      </c>
      <c r="V221" s="2">
        <f t="shared" si="1"/>
        <v>11</v>
      </c>
      <c r="W221" s="2">
        <f>IFERROR(__xludf.DUMMYFUNCTION("VALUE(IF(V221 &lt;= INDIRECT(""AA""&amp;MOD(ROW(), 3) + 1), REGEXEXTRACT(INDIRECT(""B""&amp;FLOOR((ROW()-1)/3)+1), ""\d+""), 0))"),74.0)</f>
        <v>74</v>
      </c>
      <c r="X221" s="2">
        <f t="shared" si="2"/>
        <v>0</v>
      </c>
    </row>
    <row r="222">
      <c r="J222" s="2" t="str">
        <f>IFERROR(__xludf.DUMMYFUNCTION("REGEXEXTRACT(INDIRECT(ADDRESS(FLOOR((ROW()-1)/3+1),(COLUMN()-7))),""\d+\s""&amp;INDIRECT(""I""&amp;MOD(ROW(), 3)+1))"),"#N/A")</f>
        <v>#N/A</v>
      </c>
      <c r="K222" s="2" t="str">
        <f>IFERROR(__xludf.DUMMYFUNCTION("REGEXEXTRACT(INDIRECT(ADDRESS(FLOOR((ROW()-1)/3+1),(COLUMN()-7))),""\d+\s""&amp;INDIRECT(""I""&amp;MOD(ROW(), 3)+1))"),"1 blue")</f>
        <v>1 blue</v>
      </c>
      <c r="L222" s="2" t="str">
        <f>IFERROR(__xludf.DUMMYFUNCTION("REGEXEXTRACT(INDIRECT(ADDRESS(FLOOR((ROW()-1)/3+1),(COLUMN()-7))),""\d+\s""&amp;INDIRECT(""I""&amp;MOD(ROW(), 3)+1))"),"3 blue")</f>
        <v>3 blue</v>
      </c>
      <c r="M222" s="2" t="str">
        <f>IFERROR(__xludf.DUMMYFUNCTION("REGEXEXTRACT(INDIRECT(ADDRESS(FLOOR((ROW()-1)/3+1),(COLUMN()-7))),""\d+\s""&amp;INDIRECT(""I""&amp;MOD(ROW(), 3)+1))"),"1 blue")</f>
        <v>1 blue</v>
      </c>
      <c r="N222" s="2" t="str">
        <f>IFERROR(__xludf.DUMMYFUNCTION("REGEXEXTRACT(INDIRECT(ADDRESS(FLOOR((ROW()-1)/3+1),(COLUMN()-7))),""\d+\s""&amp;INDIRECT(""I""&amp;MOD(ROW(), 3)+1))"),"4 blue")</f>
        <v>4 blue</v>
      </c>
      <c r="O222" s="2" t="str">
        <f>IFERROR(__xludf.DUMMYFUNCTION("REGEXEXTRACT(INDIRECT(ADDRESS(FLOOR((ROW()-1)/3+1),(COLUMN()-7))),""\d+\s""&amp;INDIRECT(""I""&amp;MOD(ROW(), 3)+1))"),"#N/A")</f>
        <v>#N/A</v>
      </c>
      <c r="P222" s="2">
        <f>IFERROR(__xludf.DUMMYFUNCTION("IFERROR(VALUE(REGEXEXTRACT(J222, ""\d+"")),0)"),0.0)</f>
        <v>0</v>
      </c>
      <c r="Q222" s="2">
        <f>IFERROR(__xludf.DUMMYFUNCTION("IFERROR(VALUE(REGEXEXTRACT(K222, ""\d+"")),0)"),1.0)</f>
        <v>1</v>
      </c>
      <c r="R222" s="2">
        <f>IFERROR(__xludf.DUMMYFUNCTION("IFERROR(VALUE(REGEXEXTRACT(L222, ""\d+"")),0)"),3.0)</f>
        <v>3</v>
      </c>
      <c r="S222" s="2">
        <f>IFERROR(__xludf.DUMMYFUNCTION("IFERROR(VALUE(REGEXEXTRACT(M222, ""\d+"")),0)"),1.0)</f>
        <v>1</v>
      </c>
      <c r="T222" s="2">
        <f>IFERROR(__xludf.DUMMYFUNCTION("IFERROR(VALUE(REGEXEXTRACT(N222, ""\d+"")),0)"),4.0)</f>
        <v>4</v>
      </c>
      <c r="U222" s="2">
        <f>IFERROR(__xludf.DUMMYFUNCTION("IFERROR(VALUE(REGEXEXTRACT(O222, ""\d+"")),0)"),0.0)</f>
        <v>0</v>
      </c>
      <c r="V222" s="2">
        <f t="shared" si="1"/>
        <v>4</v>
      </c>
      <c r="W222" s="2">
        <f>IFERROR(__xludf.DUMMYFUNCTION("VALUE(IF(V222 &lt;= INDIRECT(""AA""&amp;MOD(ROW(), 3) + 1), REGEXEXTRACT(INDIRECT(""B""&amp;FLOOR((ROW()-1)/3)+1), ""\d+""), 0))"),74.0)</f>
        <v>74</v>
      </c>
      <c r="X222" s="2">
        <f t="shared" si="2"/>
        <v>0</v>
      </c>
    </row>
    <row r="223">
      <c r="J223" s="2" t="str">
        <f>IFERROR(__xludf.DUMMYFUNCTION("REGEXEXTRACT(INDIRECT(ADDRESS(FLOOR((ROW()-1)/3+1),(COLUMN()-7))),""\d+\s""&amp;INDIRECT(""I""&amp;MOD(ROW(), 3)+1))"),"4 red")</f>
        <v>4 red</v>
      </c>
      <c r="K223" s="2" t="str">
        <f>IFERROR(__xludf.DUMMYFUNCTION("REGEXEXTRACT(INDIRECT(ADDRESS(FLOOR((ROW()-1)/3+1),(COLUMN()-7))),""\d+\s""&amp;INDIRECT(""I""&amp;MOD(ROW(), 3)+1))"),"#N/A")</f>
        <v>#N/A</v>
      </c>
      <c r="L223" s="2" t="str">
        <f>IFERROR(__xludf.DUMMYFUNCTION("REGEXEXTRACT(INDIRECT(ADDRESS(FLOOR((ROW()-1)/3+1),(COLUMN()-7))),""\d+\s""&amp;INDIRECT(""I""&amp;MOD(ROW(), 3)+1))"),"1 red")</f>
        <v>1 red</v>
      </c>
      <c r="M223" s="2" t="str">
        <f>IFERROR(__xludf.DUMMYFUNCTION("REGEXEXTRACT(INDIRECT(ADDRESS(FLOOR((ROW()-1)/3+1),(COLUMN()-7))),""\d+\s""&amp;INDIRECT(""I""&amp;MOD(ROW(), 3)+1))"),"3 red")</f>
        <v>3 red</v>
      </c>
      <c r="N223" s="2" t="str">
        <f>IFERROR(__xludf.DUMMYFUNCTION("REGEXEXTRACT(INDIRECT(ADDRESS(FLOOR((ROW()-1)/3+1),(COLUMN()-7))),""\d+\s""&amp;INDIRECT(""I""&amp;MOD(ROW(), 3)+1))"),"#N/A")</f>
        <v>#N/A</v>
      </c>
      <c r="O223" s="2" t="str">
        <f>IFERROR(__xludf.DUMMYFUNCTION("REGEXEXTRACT(INDIRECT(ADDRESS(FLOOR((ROW()-1)/3+1),(COLUMN()-7))),""\d+\s""&amp;INDIRECT(""I""&amp;MOD(ROW(), 3)+1))"),"#N/A")</f>
        <v>#N/A</v>
      </c>
      <c r="P223" s="2">
        <f>IFERROR(__xludf.DUMMYFUNCTION("IFERROR(VALUE(REGEXEXTRACT(J223, ""\d+"")),0)"),4.0)</f>
        <v>4</v>
      </c>
      <c r="Q223" s="2">
        <f>IFERROR(__xludf.DUMMYFUNCTION("IFERROR(VALUE(REGEXEXTRACT(K223, ""\d+"")),0)"),0.0)</f>
        <v>0</v>
      </c>
      <c r="R223" s="2">
        <f>IFERROR(__xludf.DUMMYFUNCTION("IFERROR(VALUE(REGEXEXTRACT(L223, ""\d+"")),0)"),1.0)</f>
        <v>1</v>
      </c>
      <c r="S223" s="2">
        <f>IFERROR(__xludf.DUMMYFUNCTION("IFERROR(VALUE(REGEXEXTRACT(M223, ""\d+"")),0)"),3.0)</f>
        <v>3</v>
      </c>
      <c r="T223" s="2">
        <f>IFERROR(__xludf.DUMMYFUNCTION("IFERROR(VALUE(REGEXEXTRACT(N223, ""\d+"")),0)"),0.0)</f>
        <v>0</v>
      </c>
      <c r="U223" s="2">
        <f>IFERROR(__xludf.DUMMYFUNCTION("IFERROR(VALUE(REGEXEXTRACT(O223, ""\d+"")),0)"),0.0)</f>
        <v>0</v>
      </c>
      <c r="V223" s="2">
        <f t="shared" si="1"/>
        <v>4</v>
      </c>
      <c r="W223" s="2">
        <f>IFERROR(__xludf.DUMMYFUNCTION("VALUE(IF(V223 &lt;= INDIRECT(""AA""&amp;MOD(ROW(), 3) + 1), REGEXEXTRACT(INDIRECT(""B""&amp;FLOOR((ROW()-1)/3)+1), ""\d+""), 0))"),75.0)</f>
        <v>75</v>
      </c>
      <c r="X223" s="2">
        <f t="shared" si="2"/>
        <v>0</v>
      </c>
    </row>
    <row r="224">
      <c r="J224" s="2" t="str">
        <f>IFERROR(__xludf.DUMMYFUNCTION("REGEXEXTRACT(INDIRECT(ADDRESS(FLOOR((ROW()-1)/3+1),(COLUMN()-7))),""\d+\s""&amp;INDIRECT(""I""&amp;MOD(ROW(), 3)+1))"),"2 green")</f>
        <v>2 green</v>
      </c>
      <c r="K224" s="2" t="str">
        <f>IFERROR(__xludf.DUMMYFUNCTION("REGEXEXTRACT(INDIRECT(ADDRESS(FLOOR((ROW()-1)/3+1),(COLUMN()-7))),""\d+\s""&amp;INDIRECT(""I""&amp;MOD(ROW(), 3)+1))"),"2 green")</f>
        <v>2 green</v>
      </c>
      <c r="L224" s="2" t="str">
        <f>IFERROR(__xludf.DUMMYFUNCTION("REGEXEXTRACT(INDIRECT(ADDRESS(FLOOR((ROW()-1)/3+1),(COLUMN()-7))),""\d+\s""&amp;INDIRECT(""I""&amp;MOD(ROW(), 3)+1))"),"3 green")</f>
        <v>3 green</v>
      </c>
      <c r="M224" s="2" t="str">
        <f>IFERROR(__xludf.DUMMYFUNCTION("REGEXEXTRACT(INDIRECT(ADDRESS(FLOOR((ROW()-1)/3+1),(COLUMN()-7))),""\d+\s""&amp;INDIRECT(""I""&amp;MOD(ROW(), 3)+1))"),"5 green")</f>
        <v>5 green</v>
      </c>
      <c r="N224" s="2" t="str">
        <f>IFERROR(__xludf.DUMMYFUNCTION("REGEXEXTRACT(INDIRECT(ADDRESS(FLOOR((ROW()-1)/3+1),(COLUMN()-7))),""\d+\s""&amp;INDIRECT(""I""&amp;MOD(ROW(), 3)+1))"),"#N/A")</f>
        <v>#N/A</v>
      </c>
      <c r="O224" s="2" t="str">
        <f>IFERROR(__xludf.DUMMYFUNCTION("REGEXEXTRACT(INDIRECT(ADDRESS(FLOOR((ROW()-1)/3+1),(COLUMN()-7))),""\d+\s""&amp;INDIRECT(""I""&amp;MOD(ROW(), 3)+1))"),"#N/A")</f>
        <v>#N/A</v>
      </c>
      <c r="P224" s="2">
        <f>IFERROR(__xludf.DUMMYFUNCTION("IFERROR(VALUE(REGEXEXTRACT(J224, ""\d+"")),0)"),2.0)</f>
        <v>2</v>
      </c>
      <c r="Q224" s="2">
        <f>IFERROR(__xludf.DUMMYFUNCTION("IFERROR(VALUE(REGEXEXTRACT(K224, ""\d+"")),0)"),2.0)</f>
        <v>2</v>
      </c>
      <c r="R224" s="2">
        <f>IFERROR(__xludf.DUMMYFUNCTION("IFERROR(VALUE(REGEXEXTRACT(L224, ""\d+"")),0)"),3.0)</f>
        <v>3</v>
      </c>
      <c r="S224" s="2">
        <f>IFERROR(__xludf.DUMMYFUNCTION("IFERROR(VALUE(REGEXEXTRACT(M224, ""\d+"")),0)"),5.0)</f>
        <v>5</v>
      </c>
      <c r="T224" s="2">
        <f>IFERROR(__xludf.DUMMYFUNCTION("IFERROR(VALUE(REGEXEXTRACT(N224, ""\d+"")),0)"),0.0)</f>
        <v>0</v>
      </c>
      <c r="U224" s="2">
        <f>IFERROR(__xludf.DUMMYFUNCTION("IFERROR(VALUE(REGEXEXTRACT(O224, ""\d+"")),0)"),0.0)</f>
        <v>0</v>
      </c>
      <c r="V224" s="2">
        <f t="shared" si="1"/>
        <v>5</v>
      </c>
      <c r="W224" s="2">
        <f>IFERROR(__xludf.DUMMYFUNCTION("VALUE(IF(V224 &lt;= INDIRECT(""AA""&amp;MOD(ROW(), 3) + 1), REGEXEXTRACT(INDIRECT(""B""&amp;FLOOR((ROW()-1)/3)+1), ""\d+""), 0))"),75.0)</f>
        <v>75</v>
      </c>
      <c r="X224" s="2">
        <f t="shared" si="2"/>
        <v>0</v>
      </c>
    </row>
    <row r="225">
      <c r="J225" s="2" t="str">
        <f>IFERROR(__xludf.DUMMYFUNCTION("REGEXEXTRACT(INDIRECT(ADDRESS(FLOOR((ROW()-1)/3+1),(COLUMN()-7))),""\d+\s""&amp;INDIRECT(""I""&amp;MOD(ROW(), 3)+1))"),"8 blue")</f>
        <v>8 blue</v>
      </c>
      <c r="K225" s="2" t="str">
        <f>IFERROR(__xludf.DUMMYFUNCTION("REGEXEXTRACT(INDIRECT(ADDRESS(FLOOR((ROW()-1)/3+1),(COLUMN()-7))),""\d+\s""&amp;INDIRECT(""I""&amp;MOD(ROW(), 3)+1))"),"19 blue")</f>
        <v>19 blue</v>
      </c>
      <c r="L225" s="2" t="str">
        <f>IFERROR(__xludf.DUMMYFUNCTION("REGEXEXTRACT(INDIRECT(ADDRESS(FLOOR((ROW()-1)/3+1),(COLUMN()-7))),""\d+\s""&amp;INDIRECT(""I""&amp;MOD(ROW(), 3)+1))"),"18 blue")</f>
        <v>18 blue</v>
      </c>
      <c r="M225" s="2" t="str">
        <f>IFERROR(__xludf.DUMMYFUNCTION("REGEXEXTRACT(INDIRECT(ADDRESS(FLOOR((ROW()-1)/3+1),(COLUMN()-7))),""\d+\s""&amp;INDIRECT(""I""&amp;MOD(ROW(), 3)+1))"),"18 blue")</f>
        <v>18 blue</v>
      </c>
      <c r="N225" s="2" t="str">
        <f>IFERROR(__xludf.DUMMYFUNCTION("REGEXEXTRACT(INDIRECT(ADDRESS(FLOOR((ROW()-1)/3+1),(COLUMN()-7))),""\d+\s""&amp;INDIRECT(""I""&amp;MOD(ROW(), 3)+1))"),"#N/A")</f>
        <v>#N/A</v>
      </c>
      <c r="O225" s="2" t="str">
        <f>IFERROR(__xludf.DUMMYFUNCTION("REGEXEXTRACT(INDIRECT(ADDRESS(FLOOR((ROW()-1)/3+1),(COLUMN()-7))),""\d+\s""&amp;INDIRECT(""I""&amp;MOD(ROW(), 3)+1))"),"#N/A")</f>
        <v>#N/A</v>
      </c>
      <c r="P225" s="2">
        <f>IFERROR(__xludf.DUMMYFUNCTION("IFERROR(VALUE(REGEXEXTRACT(J225, ""\d+"")),0)"),8.0)</f>
        <v>8</v>
      </c>
      <c r="Q225" s="2">
        <f>IFERROR(__xludf.DUMMYFUNCTION("IFERROR(VALUE(REGEXEXTRACT(K225, ""\d+"")),0)"),19.0)</f>
        <v>19</v>
      </c>
      <c r="R225" s="2">
        <f>IFERROR(__xludf.DUMMYFUNCTION("IFERROR(VALUE(REGEXEXTRACT(L225, ""\d+"")),0)"),18.0)</f>
        <v>18</v>
      </c>
      <c r="S225" s="2">
        <f>IFERROR(__xludf.DUMMYFUNCTION("IFERROR(VALUE(REGEXEXTRACT(M225, ""\d+"")),0)"),18.0)</f>
        <v>18</v>
      </c>
      <c r="T225" s="2">
        <f>IFERROR(__xludf.DUMMYFUNCTION("IFERROR(VALUE(REGEXEXTRACT(N225, ""\d+"")),0)"),0.0)</f>
        <v>0</v>
      </c>
      <c r="U225" s="2">
        <f>IFERROR(__xludf.DUMMYFUNCTION("IFERROR(VALUE(REGEXEXTRACT(O225, ""\d+"")),0)"),0.0)</f>
        <v>0</v>
      </c>
      <c r="V225" s="2">
        <f t="shared" si="1"/>
        <v>19</v>
      </c>
      <c r="W225" s="2">
        <f>IFERROR(__xludf.DUMMYFUNCTION("VALUE(IF(V225 &lt;= INDIRECT(""AA""&amp;MOD(ROW(), 3) + 1), REGEXEXTRACT(INDIRECT(""B""&amp;FLOOR((ROW()-1)/3)+1), ""\d+""), 0))"),0.0)</f>
        <v>0</v>
      </c>
      <c r="X225" s="2">
        <f t="shared" si="2"/>
        <v>0</v>
      </c>
    </row>
    <row r="226">
      <c r="J226" s="2" t="str">
        <f>IFERROR(__xludf.DUMMYFUNCTION("REGEXEXTRACT(INDIRECT(ADDRESS(FLOOR((ROW()-1)/3+1),(COLUMN()-7))),""\d+\s""&amp;INDIRECT(""I""&amp;MOD(ROW(), 3)+1))"),"2 red")</f>
        <v>2 red</v>
      </c>
      <c r="K226" s="2" t="str">
        <f>IFERROR(__xludf.DUMMYFUNCTION("REGEXEXTRACT(INDIRECT(ADDRESS(FLOOR((ROW()-1)/3+1),(COLUMN()-7))),""\d+\s""&amp;INDIRECT(""I""&amp;MOD(ROW(), 3)+1))"),"1 red")</f>
        <v>1 red</v>
      </c>
      <c r="L226" s="2" t="str">
        <f>IFERROR(__xludf.DUMMYFUNCTION("REGEXEXTRACT(INDIRECT(ADDRESS(FLOOR((ROW()-1)/3+1),(COLUMN()-7))),""\d+\s""&amp;INDIRECT(""I""&amp;MOD(ROW(), 3)+1))"),"#N/A")</f>
        <v>#N/A</v>
      </c>
      <c r="M226" s="2" t="str">
        <f>IFERROR(__xludf.DUMMYFUNCTION("REGEXEXTRACT(INDIRECT(ADDRESS(FLOOR((ROW()-1)/3+1),(COLUMN()-7))),""\d+\s""&amp;INDIRECT(""I""&amp;MOD(ROW(), 3)+1))"),"#N/A")</f>
        <v>#N/A</v>
      </c>
      <c r="N226" s="2" t="str">
        <f>IFERROR(__xludf.DUMMYFUNCTION("REGEXEXTRACT(INDIRECT(ADDRESS(FLOOR((ROW()-1)/3+1),(COLUMN()-7))),""\d+\s""&amp;INDIRECT(""I""&amp;MOD(ROW(), 3)+1))"),"#N/A")</f>
        <v>#N/A</v>
      </c>
      <c r="O226" s="2" t="str">
        <f>IFERROR(__xludf.DUMMYFUNCTION("REGEXEXTRACT(INDIRECT(ADDRESS(FLOOR((ROW()-1)/3+1),(COLUMN()-7))),""\d+\s""&amp;INDIRECT(""I""&amp;MOD(ROW(), 3)+1))"),"#N/A")</f>
        <v>#N/A</v>
      </c>
      <c r="P226" s="2">
        <f>IFERROR(__xludf.DUMMYFUNCTION("IFERROR(VALUE(REGEXEXTRACT(J226, ""\d+"")),0)"),2.0)</f>
        <v>2</v>
      </c>
      <c r="Q226" s="2">
        <f>IFERROR(__xludf.DUMMYFUNCTION("IFERROR(VALUE(REGEXEXTRACT(K226, ""\d+"")),0)"),1.0)</f>
        <v>1</v>
      </c>
      <c r="R226" s="2">
        <f>IFERROR(__xludf.DUMMYFUNCTION("IFERROR(VALUE(REGEXEXTRACT(L226, ""\d+"")),0)"),0.0)</f>
        <v>0</v>
      </c>
      <c r="S226" s="2">
        <f>IFERROR(__xludf.DUMMYFUNCTION("IFERROR(VALUE(REGEXEXTRACT(M226, ""\d+"")),0)"),0.0)</f>
        <v>0</v>
      </c>
      <c r="T226" s="2">
        <f>IFERROR(__xludf.DUMMYFUNCTION("IFERROR(VALUE(REGEXEXTRACT(N226, ""\d+"")),0)"),0.0)</f>
        <v>0</v>
      </c>
      <c r="U226" s="2">
        <f>IFERROR(__xludf.DUMMYFUNCTION("IFERROR(VALUE(REGEXEXTRACT(O226, ""\d+"")),0)"),0.0)</f>
        <v>0</v>
      </c>
      <c r="V226" s="2">
        <f t="shared" si="1"/>
        <v>2</v>
      </c>
      <c r="W226" s="2">
        <f>IFERROR(__xludf.DUMMYFUNCTION("VALUE(IF(V226 &lt;= INDIRECT(""AA""&amp;MOD(ROW(), 3) + 1), REGEXEXTRACT(INDIRECT(""B""&amp;FLOOR((ROW()-1)/3)+1), ""\d+""), 0))"),76.0)</f>
        <v>76</v>
      </c>
      <c r="X226" s="2">
        <f t="shared" si="2"/>
        <v>76</v>
      </c>
    </row>
    <row r="227">
      <c r="J227" s="2" t="str">
        <f>IFERROR(__xludf.DUMMYFUNCTION("REGEXEXTRACT(INDIRECT(ADDRESS(FLOOR((ROW()-1)/3+1),(COLUMN()-7))),""\d+\s""&amp;INDIRECT(""I""&amp;MOD(ROW(), 3)+1))"),"3 green")</f>
        <v>3 green</v>
      </c>
      <c r="K227" s="2" t="str">
        <f>IFERROR(__xludf.DUMMYFUNCTION("REGEXEXTRACT(INDIRECT(ADDRESS(FLOOR((ROW()-1)/3+1),(COLUMN()-7))),""\d+\s""&amp;INDIRECT(""I""&amp;MOD(ROW(), 3)+1))"),"6 green")</f>
        <v>6 green</v>
      </c>
      <c r="L227" s="2" t="str">
        <f>IFERROR(__xludf.DUMMYFUNCTION("REGEXEXTRACT(INDIRECT(ADDRESS(FLOOR((ROW()-1)/3+1),(COLUMN()-7))),""\d+\s""&amp;INDIRECT(""I""&amp;MOD(ROW(), 3)+1))"),"1 green")</f>
        <v>1 green</v>
      </c>
      <c r="M227" s="2" t="str">
        <f>IFERROR(__xludf.DUMMYFUNCTION("REGEXEXTRACT(INDIRECT(ADDRESS(FLOOR((ROW()-1)/3+1),(COLUMN()-7))),""\d+\s""&amp;INDIRECT(""I""&amp;MOD(ROW(), 3)+1))"),"1 green")</f>
        <v>1 green</v>
      </c>
      <c r="N227" s="2" t="str">
        <f>IFERROR(__xludf.DUMMYFUNCTION("REGEXEXTRACT(INDIRECT(ADDRESS(FLOOR((ROW()-1)/3+1),(COLUMN()-7))),""\d+\s""&amp;INDIRECT(""I""&amp;MOD(ROW(), 3)+1))"),"#N/A")</f>
        <v>#N/A</v>
      </c>
      <c r="O227" s="2" t="str">
        <f>IFERROR(__xludf.DUMMYFUNCTION("REGEXEXTRACT(INDIRECT(ADDRESS(FLOOR((ROW()-1)/3+1),(COLUMN()-7))),""\d+\s""&amp;INDIRECT(""I""&amp;MOD(ROW(), 3)+1))"),"#N/A")</f>
        <v>#N/A</v>
      </c>
      <c r="P227" s="2">
        <f>IFERROR(__xludf.DUMMYFUNCTION("IFERROR(VALUE(REGEXEXTRACT(J227, ""\d+"")),0)"),3.0)</f>
        <v>3</v>
      </c>
      <c r="Q227" s="2">
        <f>IFERROR(__xludf.DUMMYFUNCTION("IFERROR(VALUE(REGEXEXTRACT(K227, ""\d+"")),0)"),6.0)</f>
        <v>6</v>
      </c>
      <c r="R227" s="2">
        <f>IFERROR(__xludf.DUMMYFUNCTION("IFERROR(VALUE(REGEXEXTRACT(L227, ""\d+"")),0)"),1.0)</f>
        <v>1</v>
      </c>
      <c r="S227" s="2">
        <f>IFERROR(__xludf.DUMMYFUNCTION("IFERROR(VALUE(REGEXEXTRACT(M227, ""\d+"")),0)"),1.0)</f>
        <v>1</v>
      </c>
      <c r="T227" s="2">
        <f>IFERROR(__xludf.DUMMYFUNCTION("IFERROR(VALUE(REGEXEXTRACT(N227, ""\d+"")),0)"),0.0)</f>
        <v>0</v>
      </c>
      <c r="U227" s="2">
        <f>IFERROR(__xludf.DUMMYFUNCTION("IFERROR(VALUE(REGEXEXTRACT(O227, ""\d+"")),0)"),0.0)</f>
        <v>0</v>
      </c>
      <c r="V227" s="2">
        <f t="shared" si="1"/>
        <v>6</v>
      </c>
      <c r="W227" s="2">
        <f>IFERROR(__xludf.DUMMYFUNCTION("VALUE(IF(V227 &lt;= INDIRECT(""AA""&amp;MOD(ROW(), 3) + 1), REGEXEXTRACT(INDIRECT(""B""&amp;FLOOR((ROW()-1)/3)+1), ""\d+""), 0))"),76.0)</f>
        <v>76</v>
      </c>
      <c r="X227" s="2">
        <f t="shared" si="2"/>
        <v>0</v>
      </c>
    </row>
    <row r="228">
      <c r="J228" s="2" t="str">
        <f>IFERROR(__xludf.DUMMYFUNCTION("REGEXEXTRACT(INDIRECT(ADDRESS(FLOOR((ROW()-1)/3+1),(COLUMN()-7))),""\d+\s""&amp;INDIRECT(""I""&amp;MOD(ROW(), 3)+1))"),"2 blue")</f>
        <v>2 blue</v>
      </c>
      <c r="K228" s="2" t="str">
        <f>IFERROR(__xludf.DUMMYFUNCTION("REGEXEXTRACT(INDIRECT(ADDRESS(FLOOR((ROW()-1)/3+1),(COLUMN()-7))),""\d+\s""&amp;INDIRECT(""I""&amp;MOD(ROW(), 3)+1))"),"3 blue")</f>
        <v>3 blue</v>
      </c>
      <c r="L228" s="2" t="str">
        <f>IFERROR(__xludf.DUMMYFUNCTION("REGEXEXTRACT(INDIRECT(ADDRESS(FLOOR((ROW()-1)/3+1),(COLUMN()-7))),""\d+\s""&amp;INDIRECT(""I""&amp;MOD(ROW(), 3)+1))"),"3 blue")</f>
        <v>3 blue</v>
      </c>
      <c r="M228" s="2" t="str">
        <f>IFERROR(__xludf.DUMMYFUNCTION("REGEXEXTRACT(INDIRECT(ADDRESS(FLOOR((ROW()-1)/3+1),(COLUMN()-7))),""\d+\s""&amp;INDIRECT(""I""&amp;MOD(ROW(), 3)+1))"),"1 blue")</f>
        <v>1 blue</v>
      </c>
      <c r="N228" s="2" t="str">
        <f>IFERROR(__xludf.DUMMYFUNCTION("REGEXEXTRACT(INDIRECT(ADDRESS(FLOOR((ROW()-1)/3+1),(COLUMN()-7))),""\d+\s""&amp;INDIRECT(""I""&amp;MOD(ROW(), 3)+1))"),"#N/A")</f>
        <v>#N/A</v>
      </c>
      <c r="O228" s="2" t="str">
        <f>IFERROR(__xludf.DUMMYFUNCTION("REGEXEXTRACT(INDIRECT(ADDRESS(FLOOR((ROW()-1)/3+1),(COLUMN()-7))),""\d+\s""&amp;INDIRECT(""I""&amp;MOD(ROW(), 3)+1))"),"#N/A")</f>
        <v>#N/A</v>
      </c>
      <c r="P228" s="2">
        <f>IFERROR(__xludf.DUMMYFUNCTION("IFERROR(VALUE(REGEXEXTRACT(J228, ""\d+"")),0)"),2.0)</f>
        <v>2</v>
      </c>
      <c r="Q228" s="2">
        <f>IFERROR(__xludf.DUMMYFUNCTION("IFERROR(VALUE(REGEXEXTRACT(K228, ""\d+"")),0)"),3.0)</f>
        <v>3</v>
      </c>
      <c r="R228" s="2">
        <f>IFERROR(__xludf.DUMMYFUNCTION("IFERROR(VALUE(REGEXEXTRACT(L228, ""\d+"")),0)"),3.0)</f>
        <v>3</v>
      </c>
      <c r="S228" s="2">
        <f>IFERROR(__xludf.DUMMYFUNCTION("IFERROR(VALUE(REGEXEXTRACT(M228, ""\d+"")),0)"),1.0)</f>
        <v>1</v>
      </c>
      <c r="T228" s="2">
        <f>IFERROR(__xludf.DUMMYFUNCTION("IFERROR(VALUE(REGEXEXTRACT(N228, ""\d+"")),0)"),0.0)</f>
        <v>0</v>
      </c>
      <c r="U228" s="2">
        <f>IFERROR(__xludf.DUMMYFUNCTION("IFERROR(VALUE(REGEXEXTRACT(O228, ""\d+"")),0)"),0.0)</f>
        <v>0</v>
      </c>
      <c r="V228" s="2">
        <f t="shared" si="1"/>
        <v>3</v>
      </c>
      <c r="W228" s="2">
        <f>IFERROR(__xludf.DUMMYFUNCTION("VALUE(IF(V228 &lt;= INDIRECT(""AA""&amp;MOD(ROW(), 3) + 1), REGEXEXTRACT(INDIRECT(""B""&amp;FLOOR((ROW()-1)/3)+1), ""\d+""), 0))"),76.0)</f>
        <v>76</v>
      </c>
      <c r="X228" s="2">
        <f t="shared" si="2"/>
        <v>0</v>
      </c>
    </row>
    <row r="229">
      <c r="J229" s="2" t="str">
        <f>IFERROR(__xludf.DUMMYFUNCTION("REGEXEXTRACT(INDIRECT(ADDRESS(FLOOR((ROW()-1)/3+1),(COLUMN()-7))),""\d+\s""&amp;INDIRECT(""I""&amp;MOD(ROW(), 3)+1))"),"7 red")</f>
        <v>7 red</v>
      </c>
      <c r="K229" s="2" t="str">
        <f>IFERROR(__xludf.DUMMYFUNCTION("REGEXEXTRACT(INDIRECT(ADDRESS(FLOOR((ROW()-1)/3+1),(COLUMN()-7))),""\d+\s""&amp;INDIRECT(""I""&amp;MOD(ROW(), 3)+1))"),"#N/A")</f>
        <v>#N/A</v>
      </c>
      <c r="L229" s="2" t="str">
        <f>IFERROR(__xludf.DUMMYFUNCTION("REGEXEXTRACT(INDIRECT(ADDRESS(FLOOR((ROW()-1)/3+1),(COLUMN()-7))),""\d+\s""&amp;INDIRECT(""I""&amp;MOD(ROW(), 3)+1))"),"9 red")</f>
        <v>9 red</v>
      </c>
      <c r="M229" s="2" t="str">
        <f>IFERROR(__xludf.DUMMYFUNCTION("REGEXEXTRACT(INDIRECT(ADDRESS(FLOOR((ROW()-1)/3+1),(COLUMN()-7))),""\d+\s""&amp;INDIRECT(""I""&amp;MOD(ROW(), 3)+1))"),"9 red")</f>
        <v>9 red</v>
      </c>
      <c r="N229" s="2" t="str">
        <f>IFERROR(__xludf.DUMMYFUNCTION("REGEXEXTRACT(INDIRECT(ADDRESS(FLOOR((ROW()-1)/3+1),(COLUMN()-7))),""\d+\s""&amp;INDIRECT(""I""&amp;MOD(ROW(), 3)+1))"),"#N/A")</f>
        <v>#N/A</v>
      </c>
      <c r="O229" s="2" t="str">
        <f>IFERROR(__xludf.DUMMYFUNCTION("REGEXEXTRACT(INDIRECT(ADDRESS(FLOOR((ROW()-1)/3+1),(COLUMN()-7))),""\d+\s""&amp;INDIRECT(""I""&amp;MOD(ROW(), 3)+1))"),"#N/A")</f>
        <v>#N/A</v>
      </c>
      <c r="P229" s="2">
        <f>IFERROR(__xludf.DUMMYFUNCTION("IFERROR(VALUE(REGEXEXTRACT(J229, ""\d+"")),0)"),7.0)</f>
        <v>7</v>
      </c>
      <c r="Q229" s="2">
        <f>IFERROR(__xludf.DUMMYFUNCTION("IFERROR(VALUE(REGEXEXTRACT(K229, ""\d+"")),0)"),0.0)</f>
        <v>0</v>
      </c>
      <c r="R229" s="2">
        <f>IFERROR(__xludf.DUMMYFUNCTION("IFERROR(VALUE(REGEXEXTRACT(L229, ""\d+"")),0)"),9.0)</f>
        <v>9</v>
      </c>
      <c r="S229" s="2">
        <f>IFERROR(__xludf.DUMMYFUNCTION("IFERROR(VALUE(REGEXEXTRACT(M229, ""\d+"")),0)"),9.0)</f>
        <v>9</v>
      </c>
      <c r="T229" s="2">
        <f>IFERROR(__xludf.DUMMYFUNCTION("IFERROR(VALUE(REGEXEXTRACT(N229, ""\d+"")),0)"),0.0)</f>
        <v>0</v>
      </c>
      <c r="U229" s="2">
        <f>IFERROR(__xludf.DUMMYFUNCTION("IFERROR(VALUE(REGEXEXTRACT(O229, ""\d+"")),0)"),0.0)</f>
        <v>0</v>
      </c>
      <c r="V229" s="2">
        <f t="shared" si="1"/>
        <v>9</v>
      </c>
      <c r="W229" s="2">
        <f>IFERROR(__xludf.DUMMYFUNCTION("VALUE(IF(V229 &lt;= INDIRECT(""AA""&amp;MOD(ROW(), 3) + 1), REGEXEXTRACT(INDIRECT(""B""&amp;FLOOR((ROW()-1)/3)+1), ""\d+""), 0))"),77.0)</f>
        <v>77</v>
      </c>
      <c r="X229" s="2">
        <f t="shared" si="2"/>
        <v>0</v>
      </c>
    </row>
    <row r="230">
      <c r="J230" s="2" t="str">
        <f>IFERROR(__xludf.DUMMYFUNCTION("REGEXEXTRACT(INDIRECT(ADDRESS(FLOOR((ROW()-1)/3+1),(COLUMN()-7))),""\d+\s""&amp;INDIRECT(""I""&amp;MOD(ROW(), 3)+1))"),"4 green")</f>
        <v>4 green</v>
      </c>
      <c r="K230" s="2" t="str">
        <f>IFERROR(__xludf.DUMMYFUNCTION("REGEXEXTRACT(INDIRECT(ADDRESS(FLOOR((ROW()-1)/3+1),(COLUMN()-7))),""\d+\s""&amp;INDIRECT(""I""&amp;MOD(ROW(), 3)+1))"),"#N/A")</f>
        <v>#N/A</v>
      </c>
      <c r="L230" s="2" t="str">
        <f>IFERROR(__xludf.DUMMYFUNCTION("REGEXEXTRACT(INDIRECT(ADDRESS(FLOOR((ROW()-1)/3+1),(COLUMN()-7))),""\d+\s""&amp;INDIRECT(""I""&amp;MOD(ROW(), 3)+1))"),"1 green")</f>
        <v>1 green</v>
      </c>
      <c r="M230" s="2" t="str">
        <f>IFERROR(__xludf.DUMMYFUNCTION("REGEXEXTRACT(INDIRECT(ADDRESS(FLOOR((ROW()-1)/3+1),(COLUMN()-7))),""\d+\s""&amp;INDIRECT(""I""&amp;MOD(ROW(), 3)+1))"),"2 green")</f>
        <v>2 green</v>
      </c>
      <c r="N230" s="2" t="str">
        <f>IFERROR(__xludf.DUMMYFUNCTION("REGEXEXTRACT(INDIRECT(ADDRESS(FLOOR((ROW()-1)/3+1),(COLUMN()-7))),""\d+\s""&amp;INDIRECT(""I""&amp;MOD(ROW(), 3)+1))"),"#N/A")</f>
        <v>#N/A</v>
      </c>
      <c r="O230" s="2" t="str">
        <f>IFERROR(__xludf.DUMMYFUNCTION("REGEXEXTRACT(INDIRECT(ADDRESS(FLOOR((ROW()-1)/3+1),(COLUMN()-7))),""\d+\s""&amp;INDIRECT(""I""&amp;MOD(ROW(), 3)+1))"),"#N/A")</f>
        <v>#N/A</v>
      </c>
      <c r="P230" s="2">
        <f>IFERROR(__xludf.DUMMYFUNCTION("IFERROR(VALUE(REGEXEXTRACT(J230, ""\d+"")),0)"),4.0)</f>
        <v>4</v>
      </c>
      <c r="Q230" s="2">
        <f>IFERROR(__xludf.DUMMYFUNCTION("IFERROR(VALUE(REGEXEXTRACT(K230, ""\d+"")),0)"),0.0)</f>
        <v>0</v>
      </c>
      <c r="R230" s="2">
        <f>IFERROR(__xludf.DUMMYFUNCTION("IFERROR(VALUE(REGEXEXTRACT(L230, ""\d+"")),0)"),1.0)</f>
        <v>1</v>
      </c>
      <c r="S230" s="2">
        <f>IFERROR(__xludf.DUMMYFUNCTION("IFERROR(VALUE(REGEXEXTRACT(M230, ""\d+"")),0)"),2.0)</f>
        <v>2</v>
      </c>
      <c r="T230" s="2">
        <f>IFERROR(__xludf.DUMMYFUNCTION("IFERROR(VALUE(REGEXEXTRACT(N230, ""\d+"")),0)"),0.0)</f>
        <v>0</v>
      </c>
      <c r="U230" s="2">
        <f>IFERROR(__xludf.DUMMYFUNCTION("IFERROR(VALUE(REGEXEXTRACT(O230, ""\d+"")),0)"),0.0)</f>
        <v>0</v>
      </c>
      <c r="V230" s="2">
        <f t="shared" si="1"/>
        <v>4</v>
      </c>
      <c r="W230" s="2">
        <f>IFERROR(__xludf.DUMMYFUNCTION("VALUE(IF(V230 &lt;= INDIRECT(""AA""&amp;MOD(ROW(), 3) + 1), REGEXEXTRACT(INDIRECT(""B""&amp;FLOOR((ROW()-1)/3)+1), ""\d+""), 0))"),77.0)</f>
        <v>77</v>
      </c>
      <c r="X230" s="2">
        <f t="shared" si="2"/>
        <v>0</v>
      </c>
    </row>
    <row r="231">
      <c r="J231" s="2" t="str">
        <f>IFERROR(__xludf.DUMMYFUNCTION("REGEXEXTRACT(INDIRECT(ADDRESS(FLOOR((ROW()-1)/3+1),(COLUMN()-7))),""\d+\s""&amp;INDIRECT(""I""&amp;MOD(ROW(), 3)+1))"),"13 blue")</f>
        <v>13 blue</v>
      </c>
      <c r="K231" s="2" t="str">
        <f>IFERROR(__xludf.DUMMYFUNCTION("REGEXEXTRACT(INDIRECT(ADDRESS(FLOOR((ROW()-1)/3+1),(COLUMN()-7))),""\d+\s""&amp;INDIRECT(""I""&amp;MOD(ROW(), 3)+1))"),"18 blue")</f>
        <v>18 blue</v>
      </c>
      <c r="L231" s="2" t="str">
        <f>IFERROR(__xludf.DUMMYFUNCTION("REGEXEXTRACT(INDIRECT(ADDRESS(FLOOR((ROW()-1)/3+1),(COLUMN()-7))),""\d+\s""&amp;INDIRECT(""I""&amp;MOD(ROW(), 3)+1))"),"4 blue")</f>
        <v>4 blue</v>
      </c>
      <c r="M231" s="2" t="str">
        <f>IFERROR(__xludf.DUMMYFUNCTION("REGEXEXTRACT(INDIRECT(ADDRESS(FLOOR((ROW()-1)/3+1),(COLUMN()-7))),""\d+\s""&amp;INDIRECT(""I""&amp;MOD(ROW(), 3)+1))"),"16 blue")</f>
        <v>16 blue</v>
      </c>
      <c r="N231" s="2" t="str">
        <f>IFERROR(__xludf.DUMMYFUNCTION("REGEXEXTRACT(INDIRECT(ADDRESS(FLOOR((ROW()-1)/3+1),(COLUMN()-7))),""\d+\s""&amp;INDIRECT(""I""&amp;MOD(ROW(), 3)+1))"),"#N/A")</f>
        <v>#N/A</v>
      </c>
      <c r="O231" s="2" t="str">
        <f>IFERROR(__xludf.DUMMYFUNCTION("REGEXEXTRACT(INDIRECT(ADDRESS(FLOOR((ROW()-1)/3+1),(COLUMN()-7))),""\d+\s""&amp;INDIRECT(""I""&amp;MOD(ROW(), 3)+1))"),"#N/A")</f>
        <v>#N/A</v>
      </c>
      <c r="P231" s="2">
        <f>IFERROR(__xludf.DUMMYFUNCTION("IFERROR(VALUE(REGEXEXTRACT(J231, ""\d+"")),0)"),13.0)</f>
        <v>13</v>
      </c>
      <c r="Q231" s="2">
        <f>IFERROR(__xludf.DUMMYFUNCTION("IFERROR(VALUE(REGEXEXTRACT(K231, ""\d+"")),0)"),18.0)</f>
        <v>18</v>
      </c>
      <c r="R231" s="2">
        <f>IFERROR(__xludf.DUMMYFUNCTION("IFERROR(VALUE(REGEXEXTRACT(L231, ""\d+"")),0)"),4.0)</f>
        <v>4</v>
      </c>
      <c r="S231" s="2">
        <f>IFERROR(__xludf.DUMMYFUNCTION("IFERROR(VALUE(REGEXEXTRACT(M231, ""\d+"")),0)"),16.0)</f>
        <v>16</v>
      </c>
      <c r="T231" s="2">
        <f>IFERROR(__xludf.DUMMYFUNCTION("IFERROR(VALUE(REGEXEXTRACT(N231, ""\d+"")),0)"),0.0)</f>
        <v>0</v>
      </c>
      <c r="U231" s="2">
        <f>IFERROR(__xludf.DUMMYFUNCTION("IFERROR(VALUE(REGEXEXTRACT(O231, ""\d+"")),0)"),0.0)</f>
        <v>0</v>
      </c>
      <c r="V231" s="2">
        <f t="shared" si="1"/>
        <v>18</v>
      </c>
      <c r="W231" s="2">
        <f>IFERROR(__xludf.DUMMYFUNCTION("VALUE(IF(V231 &lt;= INDIRECT(""AA""&amp;MOD(ROW(), 3) + 1), REGEXEXTRACT(INDIRECT(""B""&amp;FLOOR((ROW()-1)/3)+1), ""\d+""), 0))"),0.0)</f>
        <v>0</v>
      </c>
      <c r="X231" s="2">
        <f t="shared" si="2"/>
        <v>0</v>
      </c>
    </row>
    <row r="232">
      <c r="J232" s="2" t="str">
        <f>IFERROR(__xludf.DUMMYFUNCTION("REGEXEXTRACT(INDIRECT(ADDRESS(FLOOR((ROW()-1)/3+1),(COLUMN()-7))),""\d+\s""&amp;INDIRECT(""I""&amp;MOD(ROW(), 3)+1))"),"11 red")</f>
        <v>11 red</v>
      </c>
      <c r="K232" s="2" t="str">
        <f>IFERROR(__xludf.DUMMYFUNCTION("REGEXEXTRACT(INDIRECT(ADDRESS(FLOOR((ROW()-1)/3+1),(COLUMN()-7))),""\d+\s""&amp;INDIRECT(""I""&amp;MOD(ROW(), 3)+1))"),"3 red")</f>
        <v>3 red</v>
      </c>
      <c r="L232" s="2" t="str">
        <f>IFERROR(__xludf.DUMMYFUNCTION("REGEXEXTRACT(INDIRECT(ADDRESS(FLOOR((ROW()-1)/3+1),(COLUMN()-7))),""\d+\s""&amp;INDIRECT(""I""&amp;MOD(ROW(), 3)+1))"),"6 red")</f>
        <v>6 red</v>
      </c>
      <c r="M232" s="2" t="str">
        <f>IFERROR(__xludf.DUMMYFUNCTION("REGEXEXTRACT(INDIRECT(ADDRESS(FLOOR((ROW()-1)/3+1),(COLUMN()-7))),""\d+\s""&amp;INDIRECT(""I""&amp;MOD(ROW(), 3)+1))"),"#N/A")</f>
        <v>#N/A</v>
      </c>
      <c r="N232" s="2" t="str">
        <f>IFERROR(__xludf.DUMMYFUNCTION("REGEXEXTRACT(INDIRECT(ADDRESS(FLOOR((ROW()-1)/3+1),(COLUMN()-7))),""\d+\s""&amp;INDIRECT(""I""&amp;MOD(ROW(), 3)+1))"),"#N/A")</f>
        <v>#N/A</v>
      </c>
      <c r="O232" s="2" t="str">
        <f>IFERROR(__xludf.DUMMYFUNCTION("REGEXEXTRACT(INDIRECT(ADDRESS(FLOOR((ROW()-1)/3+1),(COLUMN()-7))),""\d+\s""&amp;INDIRECT(""I""&amp;MOD(ROW(), 3)+1))"),"#N/A")</f>
        <v>#N/A</v>
      </c>
      <c r="P232" s="2">
        <f>IFERROR(__xludf.DUMMYFUNCTION("IFERROR(VALUE(REGEXEXTRACT(J232, ""\d+"")),0)"),11.0)</f>
        <v>11</v>
      </c>
      <c r="Q232" s="2">
        <f>IFERROR(__xludf.DUMMYFUNCTION("IFERROR(VALUE(REGEXEXTRACT(K232, ""\d+"")),0)"),3.0)</f>
        <v>3</v>
      </c>
      <c r="R232" s="2">
        <f>IFERROR(__xludf.DUMMYFUNCTION("IFERROR(VALUE(REGEXEXTRACT(L232, ""\d+"")),0)"),6.0)</f>
        <v>6</v>
      </c>
      <c r="S232" s="2">
        <f>IFERROR(__xludf.DUMMYFUNCTION("IFERROR(VALUE(REGEXEXTRACT(M232, ""\d+"")),0)"),0.0)</f>
        <v>0</v>
      </c>
      <c r="T232" s="2">
        <f>IFERROR(__xludf.DUMMYFUNCTION("IFERROR(VALUE(REGEXEXTRACT(N232, ""\d+"")),0)"),0.0)</f>
        <v>0</v>
      </c>
      <c r="U232" s="2">
        <f>IFERROR(__xludf.DUMMYFUNCTION("IFERROR(VALUE(REGEXEXTRACT(O232, ""\d+"")),0)"),0.0)</f>
        <v>0</v>
      </c>
      <c r="V232" s="2">
        <f t="shared" si="1"/>
        <v>11</v>
      </c>
      <c r="W232" s="2">
        <f>IFERROR(__xludf.DUMMYFUNCTION("VALUE(IF(V232 &lt;= INDIRECT(""AA""&amp;MOD(ROW(), 3) + 1), REGEXEXTRACT(INDIRECT(""B""&amp;FLOOR((ROW()-1)/3)+1), ""\d+""), 0))"),78.0)</f>
        <v>78</v>
      </c>
      <c r="X232" s="2">
        <f t="shared" si="2"/>
        <v>78</v>
      </c>
    </row>
    <row r="233">
      <c r="J233" s="2" t="str">
        <f>IFERROR(__xludf.DUMMYFUNCTION("REGEXEXTRACT(INDIRECT(ADDRESS(FLOOR((ROW()-1)/3+1),(COLUMN()-7))),""\d+\s""&amp;INDIRECT(""I""&amp;MOD(ROW(), 3)+1))"),"2 green")</f>
        <v>2 green</v>
      </c>
      <c r="K233" s="2" t="str">
        <f>IFERROR(__xludf.DUMMYFUNCTION("REGEXEXTRACT(INDIRECT(ADDRESS(FLOOR((ROW()-1)/3+1),(COLUMN()-7))),""\d+\s""&amp;INDIRECT(""I""&amp;MOD(ROW(), 3)+1))"),"1 green")</f>
        <v>1 green</v>
      </c>
      <c r="L233" s="2" t="str">
        <f>IFERROR(__xludf.DUMMYFUNCTION("REGEXEXTRACT(INDIRECT(ADDRESS(FLOOR((ROW()-1)/3+1),(COLUMN()-7))),""\d+\s""&amp;INDIRECT(""I""&amp;MOD(ROW(), 3)+1))"),"4 green")</f>
        <v>4 green</v>
      </c>
      <c r="M233" s="2" t="str">
        <f>IFERROR(__xludf.DUMMYFUNCTION("REGEXEXTRACT(INDIRECT(ADDRESS(FLOOR((ROW()-1)/3+1),(COLUMN()-7))),""\d+\s""&amp;INDIRECT(""I""&amp;MOD(ROW(), 3)+1))"),"#N/A")</f>
        <v>#N/A</v>
      </c>
      <c r="N233" s="2" t="str">
        <f>IFERROR(__xludf.DUMMYFUNCTION("REGEXEXTRACT(INDIRECT(ADDRESS(FLOOR((ROW()-1)/3+1),(COLUMN()-7))),""\d+\s""&amp;INDIRECT(""I""&amp;MOD(ROW(), 3)+1))"),"#N/A")</f>
        <v>#N/A</v>
      </c>
      <c r="O233" s="2" t="str">
        <f>IFERROR(__xludf.DUMMYFUNCTION("REGEXEXTRACT(INDIRECT(ADDRESS(FLOOR((ROW()-1)/3+1),(COLUMN()-7))),""\d+\s""&amp;INDIRECT(""I""&amp;MOD(ROW(), 3)+1))"),"#N/A")</f>
        <v>#N/A</v>
      </c>
      <c r="P233" s="2">
        <f>IFERROR(__xludf.DUMMYFUNCTION("IFERROR(VALUE(REGEXEXTRACT(J233, ""\d+"")),0)"),2.0)</f>
        <v>2</v>
      </c>
      <c r="Q233" s="2">
        <f>IFERROR(__xludf.DUMMYFUNCTION("IFERROR(VALUE(REGEXEXTRACT(K233, ""\d+"")),0)"),1.0)</f>
        <v>1</v>
      </c>
      <c r="R233" s="2">
        <f>IFERROR(__xludf.DUMMYFUNCTION("IFERROR(VALUE(REGEXEXTRACT(L233, ""\d+"")),0)"),4.0)</f>
        <v>4</v>
      </c>
      <c r="S233" s="2">
        <f>IFERROR(__xludf.DUMMYFUNCTION("IFERROR(VALUE(REGEXEXTRACT(M233, ""\d+"")),0)"),0.0)</f>
        <v>0</v>
      </c>
      <c r="T233" s="2">
        <f>IFERROR(__xludf.DUMMYFUNCTION("IFERROR(VALUE(REGEXEXTRACT(N233, ""\d+"")),0)"),0.0)</f>
        <v>0</v>
      </c>
      <c r="U233" s="2">
        <f>IFERROR(__xludf.DUMMYFUNCTION("IFERROR(VALUE(REGEXEXTRACT(O233, ""\d+"")),0)"),0.0)</f>
        <v>0</v>
      </c>
      <c r="V233" s="2">
        <f t="shared" si="1"/>
        <v>4</v>
      </c>
      <c r="W233" s="2">
        <f>IFERROR(__xludf.DUMMYFUNCTION("VALUE(IF(V233 &lt;= INDIRECT(""AA""&amp;MOD(ROW(), 3) + 1), REGEXEXTRACT(INDIRECT(""B""&amp;FLOOR((ROW()-1)/3)+1), ""\d+""), 0))"),78.0)</f>
        <v>78</v>
      </c>
      <c r="X233" s="2">
        <f t="shared" si="2"/>
        <v>0</v>
      </c>
    </row>
    <row r="234">
      <c r="J234" s="2" t="str">
        <f>IFERROR(__xludf.DUMMYFUNCTION("REGEXEXTRACT(INDIRECT(ADDRESS(FLOOR((ROW()-1)/3+1),(COLUMN()-7))),""\d+\s""&amp;INDIRECT(""I""&amp;MOD(ROW(), 3)+1))"),"5 blue")</f>
        <v>5 blue</v>
      </c>
      <c r="K234" s="2" t="str">
        <f>IFERROR(__xludf.DUMMYFUNCTION("REGEXEXTRACT(INDIRECT(ADDRESS(FLOOR((ROW()-1)/3+1),(COLUMN()-7))),""\d+\s""&amp;INDIRECT(""I""&amp;MOD(ROW(), 3)+1))"),"2 blue")</f>
        <v>2 blue</v>
      </c>
      <c r="L234" s="2" t="str">
        <f>IFERROR(__xludf.DUMMYFUNCTION("REGEXEXTRACT(INDIRECT(ADDRESS(FLOOR((ROW()-1)/3+1),(COLUMN()-7))),""\d+\s""&amp;INDIRECT(""I""&amp;MOD(ROW(), 3)+1))"),"6 blue")</f>
        <v>6 blue</v>
      </c>
      <c r="M234" s="2" t="str">
        <f>IFERROR(__xludf.DUMMYFUNCTION("REGEXEXTRACT(INDIRECT(ADDRESS(FLOOR((ROW()-1)/3+1),(COLUMN()-7))),""\d+\s""&amp;INDIRECT(""I""&amp;MOD(ROW(), 3)+1))"),"#N/A")</f>
        <v>#N/A</v>
      </c>
      <c r="N234" s="2" t="str">
        <f>IFERROR(__xludf.DUMMYFUNCTION("REGEXEXTRACT(INDIRECT(ADDRESS(FLOOR((ROW()-1)/3+1),(COLUMN()-7))),""\d+\s""&amp;INDIRECT(""I""&amp;MOD(ROW(), 3)+1))"),"#N/A")</f>
        <v>#N/A</v>
      </c>
      <c r="O234" s="2" t="str">
        <f>IFERROR(__xludf.DUMMYFUNCTION("REGEXEXTRACT(INDIRECT(ADDRESS(FLOOR((ROW()-1)/3+1),(COLUMN()-7))),""\d+\s""&amp;INDIRECT(""I""&amp;MOD(ROW(), 3)+1))"),"#N/A")</f>
        <v>#N/A</v>
      </c>
      <c r="P234" s="2">
        <f>IFERROR(__xludf.DUMMYFUNCTION("IFERROR(VALUE(REGEXEXTRACT(J234, ""\d+"")),0)"),5.0)</f>
        <v>5</v>
      </c>
      <c r="Q234" s="2">
        <f>IFERROR(__xludf.DUMMYFUNCTION("IFERROR(VALUE(REGEXEXTRACT(K234, ""\d+"")),0)"),2.0)</f>
        <v>2</v>
      </c>
      <c r="R234" s="2">
        <f>IFERROR(__xludf.DUMMYFUNCTION("IFERROR(VALUE(REGEXEXTRACT(L234, ""\d+"")),0)"),6.0)</f>
        <v>6</v>
      </c>
      <c r="S234" s="2">
        <f>IFERROR(__xludf.DUMMYFUNCTION("IFERROR(VALUE(REGEXEXTRACT(M234, ""\d+"")),0)"),0.0)</f>
        <v>0</v>
      </c>
      <c r="T234" s="2">
        <f>IFERROR(__xludf.DUMMYFUNCTION("IFERROR(VALUE(REGEXEXTRACT(N234, ""\d+"")),0)"),0.0)</f>
        <v>0</v>
      </c>
      <c r="U234" s="2">
        <f>IFERROR(__xludf.DUMMYFUNCTION("IFERROR(VALUE(REGEXEXTRACT(O234, ""\d+"")),0)"),0.0)</f>
        <v>0</v>
      </c>
      <c r="V234" s="2">
        <f t="shared" si="1"/>
        <v>6</v>
      </c>
      <c r="W234" s="2">
        <f>IFERROR(__xludf.DUMMYFUNCTION("VALUE(IF(V234 &lt;= INDIRECT(""AA""&amp;MOD(ROW(), 3) + 1), REGEXEXTRACT(INDIRECT(""B""&amp;FLOOR((ROW()-1)/3)+1), ""\d+""), 0))"),78.0)</f>
        <v>78</v>
      </c>
      <c r="X234" s="2">
        <f t="shared" si="2"/>
        <v>0</v>
      </c>
    </row>
    <row r="235">
      <c r="J235" s="2" t="str">
        <f>IFERROR(__xludf.DUMMYFUNCTION("REGEXEXTRACT(INDIRECT(ADDRESS(FLOOR((ROW()-1)/3+1),(COLUMN()-7))),""\d+\s""&amp;INDIRECT(""I""&amp;MOD(ROW(), 3)+1))"),"3 red")</f>
        <v>3 red</v>
      </c>
      <c r="K235" s="2" t="str">
        <f>IFERROR(__xludf.DUMMYFUNCTION("REGEXEXTRACT(INDIRECT(ADDRESS(FLOOR((ROW()-1)/3+1),(COLUMN()-7))),""\d+\s""&amp;INDIRECT(""I""&amp;MOD(ROW(), 3)+1))"),"2 red")</f>
        <v>2 red</v>
      </c>
      <c r="L235" s="2" t="str">
        <f>IFERROR(__xludf.DUMMYFUNCTION("REGEXEXTRACT(INDIRECT(ADDRESS(FLOOR((ROW()-1)/3+1),(COLUMN()-7))),""\d+\s""&amp;INDIRECT(""I""&amp;MOD(ROW(), 3)+1))"),"5 red")</f>
        <v>5 red</v>
      </c>
      <c r="M235" s="2" t="str">
        <f>IFERROR(__xludf.DUMMYFUNCTION("REGEXEXTRACT(INDIRECT(ADDRESS(FLOOR((ROW()-1)/3+1),(COLUMN()-7))),""\d+\s""&amp;INDIRECT(""I""&amp;MOD(ROW(), 3)+1))"),"1 red")</f>
        <v>1 red</v>
      </c>
      <c r="N235" s="2" t="str">
        <f>IFERROR(__xludf.DUMMYFUNCTION("REGEXEXTRACT(INDIRECT(ADDRESS(FLOOR((ROW()-1)/3+1),(COLUMN()-7))),""\d+\s""&amp;INDIRECT(""I""&amp;MOD(ROW(), 3)+1))"),"#N/A")</f>
        <v>#N/A</v>
      </c>
      <c r="O235" s="2" t="str">
        <f>IFERROR(__xludf.DUMMYFUNCTION("REGEXEXTRACT(INDIRECT(ADDRESS(FLOOR((ROW()-1)/3+1),(COLUMN()-7))),""\d+\s""&amp;INDIRECT(""I""&amp;MOD(ROW(), 3)+1))"),"#N/A")</f>
        <v>#N/A</v>
      </c>
      <c r="P235" s="2">
        <f>IFERROR(__xludf.DUMMYFUNCTION("IFERROR(VALUE(REGEXEXTRACT(J235, ""\d+"")),0)"),3.0)</f>
        <v>3</v>
      </c>
      <c r="Q235" s="2">
        <f>IFERROR(__xludf.DUMMYFUNCTION("IFERROR(VALUE(REGEXEXTRACT(K235, ""\d+"")),0)"),2.0)</f>
        <v>2</v>
      </c>
      <c r="R235" s="2">
        <f>IFERROR(__xludf.DUMMYFUNCTION("IFERROR(VALUE(REGEXEXTRACT(L235, ""\d+"")),0)"),5.0)</f>
        <v>5</v>
      </c>
      <c r="S235" s="2">
        <f>IFERROR(__xludf.DUMMYFUNCTION("IFERROR(VALUE(REGEXEXTRACT(M235, ""\d+"")),0)"),1.0)</f>
        <v>1</v>
      </c>
      <c r="T235" s="2">
        <f>IFERROR(__xludf.DUMMYFUNCTION("IFERROR(VALUE(REGEXEXTRACT(N235, ""\d+"")),0)"),0.0)</f>
        <v>0</v>
      </c>
      <c r="U235" s="2">
        <f>IFERROR(__xludf.DUMMYFUNCTION("IFERROR(VALUE(REGEXEXTRACT(O235, ""\d+"")),0)"),0.0)</f>
        <v>0</v>
      </c>
      <c r="V235" s="2">
        <f t="shared" si="1"/>
        <v>5</v>
      </c>
      <c r="W235" s="2">
        <f>IFERROR(__xludf.DUMMYFUNCTION("VALUE(IF(V235 &lt;= INDIRECT(""AA""&amp;MOD(ROW(), 3) + 1), REGEXEXTRACT(INDIRECT(""B""&amp;FLOOR((ROW()-1)/3)+1), ""\d+""), 0))"),79.0)</f>
        <v>79</v>
      </c>
      <c r="X235" s="2">
        <f t="shared" si="2"/>
        <v>79</v>
      </c>
    </row>
    <row r="236">
      <c r="J236" s="2" t="str">
        <f>IFERROR(__xludf.DUMMYFUNCTION("REGEXEXTRACT(INDIRECT(ADDRESS(FLOOR((ROW()-1)/3+1),(COLUMN()-7))),""\d+\s""&amp;INDIRECT(""I""&amp;MOD(ROW(), 3)+1))"),"1 green")</f>
        <v>1 green</v>
      </c>
      <c r="K236" s="2" t="str">
        <f>IFERROR(__xludf.DUMMYFUNCTION("REGEXEXTRACT(INDIRECT(ADDRESS(FLOOR((ROW()-1)/3+1),(COLUMN()-7))),""\d+\s""&amp;INDIRECT(""I""&amp;MOD(ROW(), 3)+1))"),"1 green")</f>
        <v>1 green</v>
      </c>
      <c r="L236" s="2" t="str">
        <f>IFERROR(__xludf.DUMMYFUNCTION("REGEXEXTRACT(INDIRECT(ADDRESS(FLOOR((ROW()-1)/3+1),(COLUMN()-7))),""\d+\s""&amp;INDIRECT(""I""&amp;MOD(ROW(), 3)+1))"),"4 green")</f>
        <v>4 green</v>
      </c>
      <c r="M236" s="2" t="str">
        <f>IFERROR(__xludf.DUMMYFUNCTION("REGEXEXTRACT(INDIRECT(ADDRESS(FLOOR((ROW()-1)/3+1),(COLUMN()-7))),""\d+\s""&amp;INDIRECT(""I""&amp;MOD(ROW(), 3)+1))"),"4 green")</f>
        <v>4 green</v>
      </c>
      <c r="N236" s="2" t="str">
        <f>IFERROR(__xludf.DUMMYFUNCTION("REGEXEXTRACT(INDIRECT(ADDRESS(FLOOR((ROW()-1)/3+1),(COLUMN()-7))),""\d+\s""&amp;INDIRECT(""I""&amp;MOD(ROW(), 3)+1))"),"#N/A")</f>
        <v>#N/A</v>
      </c>
      <c r="O236" s="2" t="str">
        <f>IFERROR(__xludf.DUMMYFUNCTION("REGEXEXTRACT(INDIRECT(ADDRESS(FLOOR((ROW()-1)/3+1),(COLUMN()-7))),""\d+\s""&amp;INDIRECT(""I""&amp;MOD(ROW(), 3)+1))"),"#N/A")</f>
        <v>#N/A</v>
      </c>
      <c r="P236" s="2">
        <f>IFERROR(__xludf.DUMMYFUNCTION("IFERROR(VALUE(REGEXEXTRACT(J236, ""\d+"")),0)"),1.0)</f>
        <v>1</v>
      </c>
      <c r="Q236" s="2">
        <f>IFERROR(__xludf.DUMMYFUNCTION("IFERROR(VALUE(REGEXEXTRACT(K236, ""\d+"")),0)"),1.0)</f>
        <v>1</v>
      </c>
      <c r="R236" s="2">
        <f>IFERROR(__xludf.DUMMYFUNCTION("IFERROR(VALUE(REGEXEXTRACT(L236, ""\d+"")),0)"),4.0)</f>
        <v>4</v>
      </c>
      <c r="S236" s="2">
        <f>IFERROR(__xludf.DUMMYFUNCTION("IFERROR(VALUE(REGEXEXTRACT(M236, ""\d+"")),0)"),4.0)</f>
        <v>4</v>
      </c>
      <c r="T236" s="2">
        <f>IFERROR(__xludf.DUMMYFUNCTION("IFERROR(VALUE(REGEXEXTRACT(N236, ""\d+"")),0)"),0.0)</f>
        <v>0</v>
      </c>
      <c r="U236" s="2">
        <f>IFERROR(__xludf.DUMMYFUNCTION("IFERROR(VALUE(REGEXEXTRACT(O236, ""\d+"")),0)"),0.0)</f>
        <v>0</v>
      </c>
      <c r="V236" s="2">
        <f t="shared" si="1"/>
        <v>4</v>
      </c>
      <c r="W236" s="2">
        <f>IFERROR(__xludf.DUMMYFUNCTION("VALUE(IF(V236 &lt;= INDIRECT(""AA""&amp;MOD(ROW(), 3) + 1), REGEXEXTRACT(INDIRECT(""B""&amp;FLOOR((ROW()-1)/3)+1), ""\d+""), 0))"),79.0)</f>
        <v>79</v>
      </c>
      <c r="X236" s="2">
        <f t="shared" si="2"/>
        <v>0</v>
      </c>
    </row>
    <row r="237">
      <c r="J237" s="2" t="str">
        <f>IFERROR(__xludf.DUMMYFUNCTION("REGEXEXTRACT(INDIRECT(ADDRESS(FLOOR((ROW()-1)/3+1),(COLUMN()-7))),""\d+\s""&amp;INDIRECT(""I""&amp;MOD(ROW(), 3)+1))"),"9 blue")</f>
        <v>9 blue</v>
      </c>
      <c r="K237" s="2" t="str">
        <f>IFERROR(__xludf.DUMMYFUNCTION("REGEXEXTRACT(INDIRECT(ADDRESS(FLOOR((ROW()-1)/3+1),(COLUMN()-7))),""\d+\s""&amp;INDIRECT(""I""&amp;MOD(ROW(), 3)+1))"),"4 blue")</f>
        <v>4 blue</v>
      </c>
      <c r="L237" s="2" t="str">
        <f>IFERROR(__xludf.DUMMYFUNCTION("REGEXEXTRACT(INDIRECT(ADDRESS(FLOOR((ROW()-1)/3+1),(COLUMN()-7))),""\d+\s""&amp;INDIRECT(""I""&amp;MOD(ROW(), 3)+1))"),"10 blue")</f>
        <v>10 blue</v>
      </c>
      <c r="M237" s="2" t="str">
        <f>IFERROR(__xludf.DUMMYFUNCTION("REGEXEXTRACT(INDIRECT(ADDRESS(FLOOR((ROW()-1)/3+1),(COLUMN()-7))),""\d+\s""&amp;INDIRECT(""I""&amp;MOD(ROW(), 3)+1))"),"9 blue")</f>
        <v>9 blue</v>
      </c>
      <c r="N237" s="2" t="str">
        <f>IFERROR(__xludf.DUMMYFUNCTION("REGEXEXTRACT(INDIRECT(ADDRESS(FLOOR((ROW()-1)/3+1),(COLUMN()-7))),""\d+\s""&amp;INDIRECT(""I""&amp;MOD(ROW(), 3)+1))"),"#N/A")</f>
        <v>#N/A</v>
      </c>
      <c r="O237" s="2" t="str">
        <f>IFERROR(__xludf.DUMMYFUNCTION("REGEXEXTRACT(INDIRECT(ADDRESS(FLOOR((ROW()-1)/3+1),(COLUMN()-7))),""\d+\s""&amp;INDIRECT(""I""&amp;MOD(ROW(), 3)+1))"),"#N/A")</f>
        <v>#N/A</v>
      </c>
      <c r="P237" s="2">
        <f>IFERROR(__xludf.DUMMYFUNCTION("IFERROR(VALUE(REGEXEXTRACT(J237, ""\d+"")),0)"),9.0)</f>
        <v>9</v>
      </c>
      <c r="Q237" s="2">
        <f>IFERROR(__xludf.DUMMYFUNCTION("IFERROR(VALUE(REGEXEXTRACT(K237, ""\d+"")),0)"),4.0)</f>
        <v>4</v>
      </c>
      <c r="R237" s="2">
        <f>IFERROR(__xludf.DUMMYFUNCTION("IFERROR(VALUE(REGEXEXTRACT(L237, ""\d+"")),0)"),10.0)</f>
        <v>10</v>
      </c>
      <c r="S237" s="2">
        <f>IFERROR(__xludf.DUMMYFUNCTION("IFERROR(VALUE(REGEXEXTRACT(M237, ""\d+"")),0)"),9.0)</f>
        <v>9</v>
      </c>
      <c r="T237" s="2">
        <f>IFERROR(__xludf.DUMMYFUNCTION("IFERROR(VALUE(REGEXEXTRACT(N237, ""\d+"")),0)"),0.0)</f>
        <v>0</v>
      </c>
      <c r="U237" s="2">
        <f>IFERROR(__xludf.DUMMYFUNCTION("IFERROR(VALUE(REGEXEXTRACT(O237, ""\d+"")),0)"),0.0)</f>
        <v>0</v>
      </c>
      <c r="V237" s="2">
        <f t="shared" si="1"/>
        <v>10</v>
      </c>
      <c r="W237" s="2">
        <f>IFERROR(__xludf.DUMMYFUNCTION("VALUE(IF(V237 &lt;= INDIRECT(""AA""&amp;MOD(ROW(), 3) + 1), REGEXEXTRACT(INDIRECT(""B""&amp;FLOOR((ROW()-1)/3)+1), ""\d+""), 0))"),79.0)</f>
        <v>79</v>
      </c>
      <c r="X237" s="2">
        <f t="shared" si="2"/>
        <v>0</v>
      </c>
    </row>
    <row r="238">
      <c r="J238" s="2" t="str">
        <f>IFERROR(__xludf.DUMMYFUNCTION("REGEXEXTRACT(INDIRECT(ADDRESS(FLOOR((ROW()-1)/3+1),(COLUMN()-7))),""\d+\s""&amp;INDIRECT(""I""&amp;MOD(ROW(), 3)+1))"),"8 red")</f>
        <v>8 red</v>
      </c>
      <c r="K238" s="2" t="str">
        <f>IFERROR(__xludf.DUMMYFUNCTION("REGEXEXTRACT(INDIRECT(ADDRESS(FLOOR((ROW()-1)/3+1),(COLUMN()-7))),""\d+\s""&amp;INDIRECT(""I""&amp;MOD(ROW(), 3)+1))"),"15 red")</f>
        <v>15 red</v>
      </c>
      <c r="L238" s="2" t="str">
        <f>IFERROR(__xludf.DUMMYFUNCTION("REGEXEXTRACT(INDIRECT(ADDRESS(FLOOR((ROW()-1)/3+1),(COLUMN()-7))),""\d+\s""&amp;INDIRECT(""I""&amp;MOD(ROW(), 3)+1))"),"14 red")</f>
        <v>14 red</v>
      </c>
      <c r="M238" s="2" t="str">
        <f>IFERROR(__xludf.DUMMYFUNCTION("REGEXEXTRACT(INDIRECT(ADDRESS(FLOOR((ROW()-1)/3+1),(COLUMN()-7))),""\d+\s""&amp;INDIRECT(""I""&amp;MOD(ROW(), 3)+1))"),"20 red")</f>
        <v>20 red</v>
      </c>
      <c r="N238" s="2" t="str">
        <f>IFERROR(__xludf.DUMMYFUNCTION("REGEXEXTRACT(INDIRECT(ADDRESS(FLOOR((ROW()-1)/3+1),(COLUMN()-7))),""\d+\s""&amp;INDIRECT(""I""&amp;MOD(ROW(), 3)+1))"),"10 red")</f>
        <v>10 red</v>
      </c>
      <c r="O238" s="2" t="str">
        <f>IFERROR(__xludf.DUMMYFUNCTION("REGEXEXTRACT(INDIRECT(ADDRESS(FLOOR((ROW()-1)/3+1),(COLUMN()-7))),""\d+\s""&amp;INDIRECT(""I""&amp;MOD(ROW(), 3)+1))"),"11 red")</f>
        <v>11 red</v>
      </c>
      <c r="P238" s="2">
        <f>IFERROR(__xludf.DUMMYFUNCTION("IFERROR(VALUE(REGEXEXTRACT(J238, ""\d+"")),0)"),8.0)</f>
        <v>8</v>
      </c>
      <c r="Q238" s="2">
        <f>IFERROR(__xludf.DUMMYFUNCTION("IFERROR(VALUE(REGEXEXTRACT(K238, ""\d+"")),0)"),15.0)</f>
        <v>15</v>
      </c>
      <c r="R238" s="2">
        <f>IFERROR(__xludf.DUMMYFUNCTION("IFERROR(VALUE(REGEXEXTRACT(L238, ""\d+"")),0)"),14.0)</f>
        <v>14</v>
      </c>
      <c r="S238" s="2">
        <f>IFERROR(__xludf.DUMMYFUNCTION("IFERROR(VALUE(REGEXEXTRACT(M238, ""\d+"")),0)"),20.0)</f>
        <v>20</v>
      </c>
      <c r="T238" s="2">
        <f>IFERROR(__xludf.DUMMYFUNCTION("IFERROR(VALUE(REGEXEXTRACT(N238, ""\d+"")),0)"),10.0)</f>
        <v>10</v>
      </c>
      <c r="U238" s="2">
        <f>IFERROR(__xludf.DUMMYFUNCTION("IFERROR(VALUE(REGEXEXTRACT(O238, ""\d+"")),0)"),11.0)</f>
        <v>11</v>
      </c>
      <c r="V238" s="2">
        <f t="shared" si="1"/>
        <v>20</v>
      </c>
      <c r="W238" s="2">
        <f>IFERROR(__xludf.DUMMYFUNCTION("VALUE(IF(V238 &lt;= INDIRECT(""AA""&amp;MOD(ROW(), 3) + 1), REGEXEXTRACT(INDIRECT(""B""&amp;FLOOR((ROW()-1)/3)+1), ""\d+""), 0))"),0.0)</f>
        <v>0</v>
      </c>
      <c r="X238" s="2">
        <f t="shared" si="2"/>
        <v>0</v>
      </c>
    </row>
    <row r="239">
      <c r="J239" s="2" t="str">
        <f>IFERROR(__xludf.DUMMYFUNCTION("REGEXEXTRACT(INDIRECT(ADDRESS(FLOOR((ROW()-1)/3+1),(COLUMN()-7))),""\d+\s""&amp;INDIRECT(""I""&amp;MOD(ROW(), 3)+1))"),"5 green")</f>
        <v>5 green</v>
      </c>
      <c r="K239" s="2" t="str">
        <f>IFERROR(__xludf.DUMMYFUNCTION("REGEXEXTRACT(INDIRECT(ADDRESS(FLOOR((ROW()-1)/3+1),(COLUMN()-7))),""\d+\s""&amp;INDIRECT(""I""&amp;MOD(ROW(), 3)+1))"),"8 green")</f>
        <v>8 green</v>
      </c>
      <c r="L239" s="2" t="str">
        <f>IFERROR(__xludf.DUMMYFUNCTION("REGEXEXTRACT(INDIRECT(ADDRESS(FLOOR((ROW()-1)/3+1),(COLUMN()-7))),""\d+\s""&amp;INDIRECT(""I""&amp;MOD(ROW(), 3)+1))"),"7 green")</f>
        <v>7 green</v>
      </c>
      <c r="M239" s="2" t="str">
        <f>IFERROR(__xludf.DUMMYFUNCTION("REGEXEXTRACT(INDIRECT(ADDRESS(FLOOR((ROW()-1)/3+1),(COLUMN()-7))),""\d+\s""&amp;INDIRECT(""I""&amp;MOD(ROW(), 3)+1))"),"2 green")</f>
        <v>2 green</v>
      </c>
      <c r="N239" s="2" t="str">
        <f>IFERROR(__xludf.DUMMYFUNCTION("REGEXEXTRACT(INDIRECT(ADDRESS(FLOOR((ROW()-1)/3+1),(COLUMN()-7))),""\d+\s""&amp;INDIRECT(""I""&amp;MOD(ROW(), 3)+1))"),"1 green")</f>
        <v>1 green</v>
      </c>
      <c r="O239" s="2" t="str">
        <f>IFERROR(__xludf.DUMMYFUNCTION("REGEXEXTRACT(INDIRECT(ADDRESS(FLOOR((ROW()-1)/3+1),(COLUMN()-7))),""\d+\s""&amp;INDIRECT(""I""&amp;MOD(ROW(), 3)+1))"),"7 green")</f>
        <v>7 green</v>
      </c>
      <c r="P239" s="2">
        <f>IFERROR(__xludf.DUMMYFUNCTION("IFERROR(VALUE(REGEXEXTRACT(J239, ""\d+"")),0)"),5.0)</f>
        <v>5</v>
      </c>
      <c r="Q239" s="2">
        <f>IFERROR(__xludf.DUMMYFUNCTION("IFERROR(VALUE(REGEXEXTRACT(K239, ""\d+"")),0)"),8.0)</f>
        <v>8</v>
      </c>
      <c r="R239" s="2">
        <f>IFERROR(__xludf.DUMMYFUNCTION("IFERROR(VALUE(REGEXEXTRACT(L239, ""\d+"")),0)"),7.0)</f>
        <v>7</v>
      </c>
      <c r="S239" s="2">
        <f>IFERROR(__xludf.DUMMYFUNCTION("IFERROR(VALUE(REGEXEXTRACT(M239, ""\d+"")),0)"),2.0)</f>
        <v>2</v>
      </c>
      <c r="T239" s="2">
        <f>IFERROR(__xludf.DUMMYFUNCTION("IFERROR(VALUE(REGEXEXTRACT(N239, ""\d+"")),0)"),1.0)</f>
        <v>1</v>
      </c>
      <c r="U239" s="2">
        <f>IFERROR(__xludf.DUMMYFUNCTION("IFERROR(VALUE(REGEXEXTRACT(O239, ""\d+"")),0)"),7.0)</f>
        <v>7</v>
      </c>
      <c r="V239" s="2">
        <f t="shared" si="1"/>
        <v>8</v>
      </c>
      <c r="W239" s="2">
        <f>IFERROR(__xludf.DUMMYFUNCTION("VALUE(IF(V239 &lt;= INDIRECT(""AA""&amp;MOD(ROW(), 3) + 1), REGEXEXTRACT(INDIRECT(""B""&amp;FLOOR((ROW()-1)/3)+1), ""\d+""), 0))"),80.0)</f>
        <v>80</v>
      </c>
      <c r="X239" s="2">
        <f t="shared" si="2"/>
        <v>0</v>
      </c>
    </row>
    <row r="240">
      <c r="J240" s="2" t="str">
        <f>IFERROR(__xludf.DUMMYFUNCTION("REGEXEXTRACT(INDIRECT(ADDRESS(FLOOR((ROW()-1)/3+1),(COLUMN()-7))),""\d+\s""&amp;INDIRECT(""I""&amp;MOD(ROW(), 3)+1))"),"7 blue")</f>
        <v>7 blue</v>
      </c>
      <c r="K240" s="2" t="str">
        <f>IFERROR(__xludf.DUMMYFUNCTION("REGEXEXTRACT(INDIRECT(ADDRESS(FLOOR((ROW()-1)/3+1),(COLUMN()-7))),""\d+\s""&amp;INDIRECT(""I""&amp;MOD(ROW(), 3)+1))"),"6 blue")</f>
        <v>6 blue</v>
      </c>
      <c r="L240" s="2" t="str">
        <f>IFERROR(__xludf.DUMMYFUNCTION("REGEXEXTRACT(INDIRECT(ADDRESS(FLOOR((ROW()-1)/3+1),(COLUMN()-7))),""\d+\s""&amp;INDIRECT(""I""&amp;MOD(ROW(), 3)+1))"),"8 blue")</f>
        <v>8 blue</v>
      </c>
      <c r="M240" s="2" t="str">
        <f>IFERROR(__xludf.DUMMYFUNCTION("REGEXEXTRACT(INDIRECT(ADDRESS(FLOOR((ROW()-1)/3+1),(COLUMN()-7))),""\d+\s""&amp;INDIRECT(""I""&amp;MOD(ROW(), 3)+1))"),"3 blue")</f>
        <v>3 blue</v>
      </c>
      <c r="N240" s="2" t="str">
        <f>IFERROR(__xludf.DUMMYFUNCTION("REGEXEXTRACT(INDIRECT(ADDRESS(FLOOR((ROW()-1)/3+1),(COLUMN()-7))),""\d+\s""&amp;INDIRECT(""I""&amp;MOD(ROW(), 3)+1))"),"8 blue")</f>
        <v>8 blue</v>
      </c>
      <c r="O240" s="2" t="str">
        <f>IFERROR(__xludf.DUMMYFUNCTION("REGEXEXTRACT(INDIRECT(ADDRESS(FLOOR((ROW()-1)/3+1),(COLUMN()-7))),""\d+\s""&amp;INDIRECT(""I""&amp;MOD(ROW(), 3)+1))"),"9 blue")</f>
        <v>9 blue</v>
      </c>
      <c r="P240" s="2">
        <f>IFERROR(__xludf.DUMMYFUNCTION("IFERROR(VALUE(REGEXEXTRACT(J240, ""\d+"")),0)"),7.0)</f>
        <v>7</v>
      </c>
      <c r="Q240" s="2">
        <f>IFERROR(__xludf.DUMMYFUNCTION("IFERROR(VALUE(REGEXEXTRACT(K240, ""\d+"")),0)"),6.0)</f>
        <v>6</v>
      </c>
      <c r="R240" s="2">
        <f>IFERROR(__xludf.DUMMYFUNCTION("IFERROR(VALUE(REGEXEXTRACT(L240, ""\d+"")),0)"),8.0)</f>
        <v>8</v>
      </c>
      <c r="S240" s="2">
        <f>IFERROR(__xludf.DUMMYFUNCTION("IFERROR(VALUE(REGEXEXTRACT(M240, ""\d+"")),0)"),3.0)</f>
        <v>3</v>
      </c>
      <c r="T240" s="2">
        <f>IFERROR(__xludf.DUMMYFUNCTION("IFERROR(VALUE(REGEXEXTRACT(N240, ""\d+"")),0)"),8.0)</f>
        <v>8</v>
      </c>
      <c r="U240" s="2">
        <f>IFERROR(__xludf.DUMMYFUNCTION("IFERROR(VALUE(REGEXEXTRACT(O240, ""\d+"")),0)"),9.0)</f>
        <v>9</v>
      </c>
      <c r="V240" s="2">
        <f t="shared" si="1"/>
        <v>9</v>
      </c>
      <c r="W240" s="2">
        <f>IFERROR(__xludf.DUMMYFUNCTION("VALUE(IF(V240 &lt;= INDIRECT(""AA""&amp;MOD(ROW(), 3) + 1), REGEXEXTRACT(INDIRECT(""B""&amp;FLOOR((ROW()-1)/3)+1), ""\d+""), 0))"),80.0)</f>
        <v>80</v>
      </c>
      <c r="X240" s="2">
        <f t="shared" si="2"/>
        <v>0</v>
      </c>
    </row>
    <row r="241">
      <c r="J241" s="2" t="str">
        <f>IFERROR(__xludf.DUMMYFUNCTION("REGEXEXTRACT(INDIRECT(ADDRESS(FLOOR((ROW()-1)/3+1),(COLUMN()-7))),""\d+\s""&amp;INDIRECT(""I""&amp;MOD(ROW(), 3)+1))"),"7 red")</f>
        <v>7 red</v>
      </c>
      <c r="K241" s="2" t="str">
        <f>IFERROR(__xludf.DUMMYFUNCTION("REGEXEXTRACT(INDIRECT(ADDRESS(FLOOR((ROW()-1)/3+1),(COLUMN()-7))),""\d+\s""&amp;INDIRECT(""I""&amp;MOD(ROW(), 3)+1))"),"9 red")</f>
        <v>9 red</v>
      </c>
      <c r="L241" s="2" t="str">
        <f>IFERROR(__xludf.DUMMYFUNCTION("REGEXEXTRACT(INDIRECT(ADDRESS(FLOOR((ROW()-1)/3+1),(COLUMN()-7))),""\d+\s""&amp;INDIRECT(""I""&amp;MOD(ROW(), 3)+1))"),"7 red")</f>
        <v>7 red</v>
      </c>
      <c r="M241" s="2" t="str">
        <f>IFERROR(__xludf.DUMMYFUNCTION("REGEXEXTRACT(INDIRECT(ADDRESS(FLOOR((ROW()-1)/3+1),(COLUMN()-7))),""\d+\s""&amp;INDIRECT(""I""&amp;MOD(ROW(), 3)+1))"),"#N/A")</f>
        <v>#N/A</v>
      </c>
      <c r="N241" s="2" t="str">
        <f>IFERROR(__xludf.DUMMYFUNCTION("REGEXEXTRACT(INDIRECT(ADDRESS(FLOOR((ROW()-1)/3+1),(COLUMN()-7))),""\d+\s""&amp;INDIRECT(""I""&amp;MOD(ROW(), 3)+1))"),"#N/A")</f>
        <v>#N/A</v>
      </c>
      <c r="O241" s="2" t="str">
        <f>IFERROR(__xludf.DUMMYFUNCTION("REGEXEXTRACT(INDIRECT(ADDRESS(FLOOR((ROW()-1)/3+1),(COLUMN()-7))),""\d+\s""&amp;INDIRECT(""I""&amp;MOD(ROW(), 3)+1))"),"#N/A")</f>
        <v>#N/A</v>
      </c>
      <c r="P241" s="2">
        <f>IFERROR(__xludf.DUMMYFUNCTION("IFERROR(VALUE(REGEXEXTRACT(J241, ""\d+"")),0)"),7.0)</f>
        <v>7</v>
      </c>
      <c r="Q241" s="2">
        <f>IFERROR(__xludf.DUMMYFUNCTION("IFERROR(VALUE(REGEXEXTRACT(K241, ""\d+"")),0)"),9.0)</f>
        <v>9</v>
      </c>
      <c r="R241" s="2">
        <f>IFERROR(__xludf.DUMMYFUNCTION("IFERROR(VALUE(REGEXEXTRACT(L241, ""\d+"")),0)"),7.0)</f>
        <v>7</v>
      </c>
      <c r="S241" s="2">
        <f>IFERROR(__xludf.DUMMYFUNCTION("IFERROR(VALUE(REGEXEXTRACT(M241, ""\d+"")),0)"),0.0)</f>
        <v>0</v>
      </c>
      <c r="T241" s="2">
        <f>IFERROR(__xludf.DUMMYFUNCTION("IFERROR(VALUE(REGEXEXTRACT(N241, ""\d+"")),0)"),0.0)</f>
        <v>0</v>
      </c>
      <c r="U241" s="2">
        <f>IFERROR(__xludf.DUMMYFUNCTION("IFERROR(VALUE(REGEXEXTRACT(O241, ""\d+"")),0)"),0.0)</f>
        <v>0</v>
      </c>
      <c r="V241" s="2">
        <f t="shared" si="1"/>
        <v>9</v>
      </c>
      <c r="W241" s="2">
        <f>IFERROR(__xludf.DUMMYFUNCTION("VALUE(IF(V241 &lt;= INDIRECT(""AA""&amp;MOD(ROW(), 3) + 1), REGEXEXTRACT(INDIRECT(""B""&amp;FLOOR((ROW()-1)/3)+1), ""\d+""), 0))"),81.0)</f>
        <v>81</v>
      </c>
      <c r="X241" s="2">
        <f t="shared" si="2"/>
        <v>81</v>
      </c>
    </row>
    <row r="242">
      <c r="J242" s="2" t="str">
        <f>IFERROR(__xludf.DUMMYFUNCTION("REGEXEXTRACT(INDIRECT(ADDRESS(FLOOR((ROW()-1)/3+1),(COLUMN()-7))),""\d+\s""&amp;INDIRECT(""I""&amp;MOD(ROW(), 3)+1))"),"5 green")</f>
        <v>5 green</v>
      </c>
      <c r="K242" s="2" t="str">
        <f>IFERROR(__xludf.DUMMYFUNCTION("REGEXEXTRACT(INDIRECT(ADDRESS(FLOOR((ROW()-1)/3+1),(COLUMN()-7))),""\d+\s""&amp;INDIRECT(""I""&amp;MOD(ROW(), 3)+1))"),"5 green")</f>
        <v>5 green</v>
      </c>
      <c r="L242" s="2" t="str">
        <f>IFERROR(__xludf.DUMMYFUNCTION("REGEXEXTRACT(INDIRECT(ADDRESS(FLOOR((ROW()-1)/3+1),(COLUMN()-7))),""\d+\s""&amp;INDIRECT(""I""&amp;MOD(ROW(), 3)+1))"),"2 green")</f>
        <v>2 green</v>
      </c>
      <c r="M242" s="2" t="str">
        <f>IFERROR(__xludf.DUMMYFUNCTION("REGEXEXTRACT(INDIRECT(ADDRESS(FLOOR((ROW()-1)/3+1),(COLUMN()-7))),""\d+\s""&amp;INDIRECT(""I""&amp;MOD(ROW(), 3)+1))"),"#N/A")</f>
        <v>#N/A</v>
      </c>
      <c r="N242" s="2" t="str">
        <f>IFERROR(__xludf.DUMMYFUNCTION("REGEXEXTRACT(INDIRECT(ADDRESS(FLOOR((ROW()-1)/3+1),(COLUMN()-7))),""\d+\s""&amp;INDIRECT(""I""&amp;MOD(ROW(), 3)+1))"),"#N/A")</f>
        <v>#N/A</v>
      </c>
      <c r="O242" s="2" t="str">
        <f>IFERROR(__xludf.DUMMYFUNCTION("REGEXEXTRACT(INDIRECT(ADDRESS(FLOOR((ROW()-1)/3+1),(COLUMN()-7))),""\d+\s""&amp;INDIRECT(""I""&amp;MOD(ROW(), 3)+1))"),"#N/A")</f>
        <v>#N/A</v>
      </c>
      <c r="P242" s="2">
        <f>IFERROR(__xludf.DUMMYFUNCTION("IFERROR(VALUE(REGEXEXTRACT(J242, ""\d+"")),0)"),5.0)</f>
        <v>5</v>
      </c>
      <c r="Q242" s="2">
        <f>IFERROR(__xludf.DUMMYFUNCTION("IFERROR(VALUE(REGEXEXTRACT(K242, ""\d+"")),0)"),5.0)</f>
        <v>5</v>
      </c>
      <c r="R242" s="2">
        <f>IFERROR(__xludf.DUMMYFUNCTION("IFERROR(VALUE(REGEXEXTRACT(L242, ""\d+"")),0)"),2.0)</f>
        <v>2</v>
      </c>
      <c r="S242" s="2">
        <f>IFERROR(__xludf.DUMMYFUNCTION("IFERROR(VALUE(REGEXEXTRACT(M242, ""\d+"")),0)"),0.0)</f>
        <v>0</v>
      </c>
      <c r="T242" s="2">
        <f>IFERROR(__xludf.DUMMYFUNCTION("IFERROR(VALUE(REGEXEXTRACT(N242, ""\d+"")),0)"),0.0)</f>
        <v>0</v>
      </c>
      <c r="U242" s="2">
        <f>IFERROR(__xludf.DUMMYFUNCTION("IFERROR(VALUE(REGEXEXTRACT(O242, ""\d+"")),0)"),0.0)</f>
        <v>0</v>
      </c>
      <c r="V242" s="2">
        <f t="shared" si="1"/>
        <v>5</v>
      </c>
      <c r="W242" s="2">
        <f>IFERROR(__xludf.DUMMYFUNCTION("VALUE(IF(V242 &lt;= INDIRECT(""AA""&amp;MOD(ROW(), 3) + 1), REGEXEXTRACT(INDIRECT(""B""&amp;FLOOR((ROW()-1)/3)+1), ""\d+""), 0))"),81.0)</f>
        <v>81</v>
      </c>
      <c r="X242" s="2">
        <f t="shared" si="2"/>
        <v>0</v>
      </c>
    </row>
    <row r="243">
      <c r="J243" s="2" t="str">
        <f>IFERROR(__xludf.DUMMYFUNCTION("REGEXEXTRACT(INDIRECT(ADDRESS(FLOOR((ROW()-1)/3+1),(COLUMN()-7))),""\d+\s""&amp;INDIRECT(""I""&amp;MOD(ROW(), 3)+1))"),"1 blue")</f>
        <v>1 blue</v>
      </c>
      <c r="K243" s="2" t="str">
        <f>IFERROR(__xludf.DUMMYFUNCTION("REGEXEXTRACT(INDIRECT(ADDRESS(FLOOR((ROW()-1)/3+1),(COLUMN()-7))),""\d+\s""&amp;INDIRECT(""I""&amp;MOD(ROW(), 3)+1))"),"10 blue")</f>
        <v>10 blue</v>
      </c>
      <c r="L243" s="2" t="str">
        <f>IFERROR(__xludf.DUMMYFUNCTION("REGEXEXTRACT(INDIRECT(ADDRESS(FLOOR((ROW()-1)/3+1),(COLUMN()-7))),""\d+\s""&amp;INDIRECT(""I""&amp;MOD(ROW(), 3)+1))"),"8 blue")</f>
        <v>8 blue</v>
      </c>
      <c r="M243" s="2" t="str">
        <f>IFERROR(__xludf.DUMMYFUNCTION("REGEXEXTRACT(INDIRECT(ADDRESS(FLOOR((ROW()-1)/3+1),(COLUMN()-7))),""\d+\s""&amp;INDIRECT(""I""&amp;MOD(ROW(), 3)+1))"),"#N/A")</f>
        <v>#N/A</v>
      </c>
      <c r="N243" s="2" t="str">
        <f>IFERROR(__xludf.DUMMYFUNCTION("REGEXEXTRACT(INDIRECT(ADDRESS(FLOOR((ROW()-1)/3+1),(COLUMN()-7))),""\d+\s""&amp;INDIRECT(""I""&amp;MOD(ROW(), 3)+1))"),"#N/A")</f>
        <v>#N/A</v>
      </c>
      <c r="O243" s="2" t="str">
        <f>IFERROR(__xludf.DUMMYFUNCTION("REGEXEXTRACT(INDIRECT(ADDRESS(FLOOR((ROW()-1)/3+1),(COLUMN()-7))),""\d+\s""&amp;INDIRECT(""I""&amp;MOD(ROW(), 3)+1))"),"#N/A")</f>
        <v>#N/A</v>
      </c>
      <c r="P243" s="2">
        <f>IFERROR(__xludf.DUMMYFUNCTION("IFERROR(VALUE(REGEXEXTRACT(J243, ""\d+"")),0)"),1.0)</f>
        <v>1</v>
      </c>
      <c r="Q243" s="2">
        <f>IFERROR(__xludf.DUMMYFUNCTION("IFERROR(VALUE(REGEXEXTRACT(K243, ""\d+"")),0)"),10.0)</f>
        <v>10</v>
      </c>
      <c r="R243" s="2">
        <f>IFERROR(__xludf.DUMMYFUNCTION("IFERROR(VALUE(REGEXEXTRACT(L243, ""\d+"")),0)"),8.0)</f>
        <v>8</v>
      </c>
      <c r="S243" s="2">
        <f>IFERROR(__xludf.DUMMYFUNCTION("IFERROR(VALUE(REGEXEXTRACT(M243, ""\d+"")),0)"),0.0)</f>
        <v>0</v>
      </c>
      <c r="T243" s="2">
        <f>IFERROR(__xludf.DUMMYFUNCTION("IFERROR(VALUE(REGEXEXTRACT(N243, ""\d+"")),0)"),0.0)</f>
        <v>0</v>
      </c>
      <c r="U243" s="2">
        <f>IFERROR(__xludf.DUMMYFUNCTION("IFERROR(VALUE(REGEXEXTRACT(O243, ""\d+"")),0)"),0.0)</f>
        <v>0</v>
      </c>
      <c r="V243" s="2">
        <f t="shared" si="1"/>
        <v>10</v>
      </c>
      <c r="W243" s="2">
        <f>IFERROR(__xludf.DUMMYFUNCTION("VALUE(IF(V243 &lt;= INDIRECT(""AA""&amp;MOD(ROW(), 3) + 1), REGEXEXTRACT(INDIRECT(""B""&amp;FLOOR((ROW()-1)/3)+1), ""\d+""), 0))"),81.0)</f>
        <v>81</v>
      </c>
      <c r="X243" s="2">
        <f t="shared" si="2"/>
        <v>0</v>
      </c>
    </row>
    <row r="244">
      <c r="J244" s="2" t="str">
        <f>IFERROR(__xludf.DUMMYFUNCTION("REGEXEXTRACT(INDIRECT(ADDRESS(FLOOR((ROW()-1)/3+1),(COLUMN()-7))),""\d+\s""&amp;INDIRECT(""I""&amp;MOD(ROW(), 3)+1))"),"14 red")</f>
        <v>14 red</v>
      </c>
      <c r="K244" s="2" t="str">
        <f>IFERROR(__xludf.DUMMYFUNCTION("REGEXEXTRACT(INDIRECT(ADDRESS(FLOOR((ROW()-1)/3+1),(COLUMN()-7))),""\d+\s""&amp;INDIRECT(""I""&amp;MOD(ROW(), 3)+1))"),"#N/A")</f>
        <v>#N/A</v>
      </c>
      <c r="L244" s="2" t="str">
        <f>IFERROR(__xludf.DUMMYFUNCTION("REGEXEXTRACT(INDIRECT(ADDRESS(FLOOR((ROW()-1)/3+1),(COLUMN()-7))),""\d+\s""&amp;INDIRECT(""I""&amp;MOD(ROW(), 3)+1))"),"17 red")</f>
        <v>17 red</v>
      </c>
      <c r="M244" s="2" t="str">
        <f>IFERROR(__xludf.DUMMYFUNCTION("REGEXEXTRACT(INDIRECT(ADDRESS(FLOOR((ROW()-1)/3+1),(COLUMN()-7))),""\d+\s""&amp;INDIRECT(""I""&amp;MOD(ROW(), 3)+1))"),"#N/A")</f>
        <v>#N/A</v>
      </c>
      <c r="N244" s="2" t="str">
        <f>IFERROR(__xludf.DUMMYFUNCTION("REGEXEXTRACT(INDIRECT(ADDRESS(FLOOR((ROW()-1)/3+1),(COLUMN()-7))),""\d+\s""&amp;INDIRECT(""I""&amp;MOD(ROW(), 3)+1))"),"#N/A")</f>
        <v>#N/A</v>
      </c>
      <c r="O244" s="2" t="str">
        <f>IFERROR(__xludf.DUMMYFUNCTION("REGEXEXTRACT(INDIRECT(ADDRESS(FLOOR((ROW()-1)/3+1),(COLUMN()-7))),""\d+\s""&amp;INDIRECT(""I""&amp;MOD(ROW(), 3)+1))"),"#N/A")</f>
        <v>#N/A</v>
      </c>
      <c r="P244" s="2">
        <f>IFERROR(__xludf.DUMMYFUNCTION("IFERROR(VALUE(REGEXEXTRACT(J244, ""\d+"")),0)"),14.0)</f>
        <v>14</v>
      </c>
      <c r="Q244" s="2">
        <f>IFERROR(__xludf.DUMMYFUNCTION("IFERROR(VALUE(REGEXEXTRACT(K244, ""\d+"")),0)"),0.0)</f>
        <v>0</v>
      </c>
      <c r="R244" s="2">
        <f>IFERROR(__xludf.DUMMYFUNCTION("IFERROR(VALUE(REGEXEXTRACT(L244, ""\d+"")),0)"),17.0)</f>
        <v>17</v>
      </c>
      <c r="S244" s="2">
        <f>IFERROR(__xludf.DUMMYFUNCTION("IFERROR(VALUE(REGEXEXTRACT(M244, ""\d+"")),0)"),0.0)</f>
        <v>0</v>
      </c>
      <c r="T244" s="2">
        <f>IFERROR(__xludf.DUMMYFUNCTION("IFERROR(VALUE(REGEXEXTRACT(N244, ""\d+"")),0)"),0.0)</f>
        <v>0</v>
      </c>
      <c r="U244" s="2">
        <f>IFERROR(__xludf.DUMMYFUNCTION("IFERROR(VALUE(REGEXEXTRACT(O244, ""\d+"")),0)"),0.0)</f>
        <v>0</v>
      </c>
      <c r="V244" s="2">
        <f t="shared" si="1"/>
        <v>17</v>
      </c>
      <c r="W244" s="2">
        <f>IFERROR(__xludf.DUMMYFUNCTION("VALUE(IF(V244 &lt;= INDIRECT(""AA""&amp;MOD(ROW(), 3) + 1), REGEXEXTRACT(INDIRECT(""B""&amp;FLOOR((ROW()-1)/3)+1), ""\d+""), 0))"),0.0)</f>
        <v>0</v>
      </c>
      <c r="X244" s="2">
        <f t="shared" si="2"/>
        <v>0</v>
      </c>
    </row>
    <row r="245">
      <c r="J245" s="2" t="str">
        <f>IFERROR(__xludf.DUMMYFUNCTION("REGEXEXTRACT(INDIRECT(ADDRESS(FLOOR((ROW()-1)/3+1),(COLUMN()-7))),""\d+\s""&amp;INDIRECT(""I""&amp;MOD(ROW(), 3)+1))"),"1 green")</f>
        <v>1 green</v>
      </c>
      <c r="K245" s="2" t="str">
        <f>IFERROR(__xludf.DUMMYFUNCTION("REGEXEXTRACT(INDIRECT(ADDRESS(FLOOR((ROW()-1)/3+1),(COLUMN()-7))),""\d+\s""&amp;INDIRECT(""I""&amp;MOD(ROW(), 3)+1))"),"2 green")</f>
        <v>2 green</v>
      </c>
      <c r="L245" s="2" t="str">
        <f>IFERROR(__xludf.DUMMYFUNCTION("REGEXEXTRACT(INDIRECT(ADDRESS(FLOOR((ROW()-1)/3+1),(COLUMN()-7))),""\d+\s""&amp;INDIRECT(""I""&amp;MOD(ROW(), 3)+1))"),"3 green")</f>
        <v>3 green</v>
      </c>
      <c r="M245" s="2" t="str">
        <f>IFERROR(__xludf.DUMMYFUNCTION("REGEXEXTRACT(INDIRECT(ADDRESS(FLOOR((ROW()-1)/3+1),(COLUMN()-7))),""\d+\s""&amp;INDIRECT(""I""&amp;MOD(ROW(), 3)+1))"),"#N/A")</f>
        <v>#N/A</v>
      </c>
      <c r="N245" s="2" t="str">
        <f>IFERROR(__xludf.DUMMYFUNCTION("REGEXEXTRACT(INDIRECT(ADDRESS(FLOOR((ROW()-1)/3+1),(COLUMN()-7))),""\d+\s""&amp;INDIRECT(""I""&amp;MOD(ROW(), 3)+1))"),"#N/A")</f>
        <v>#N/A</v>
      </c>
      <c r="O245" s="2" t="str">
        <f>IFERROR(__xludf.DUMMYFUNCTION("REGEXEXTRACT(INDIRECT(ADDRESS(FLOOR((ROW()-1)/3+1),(COLUMN()-7))),""\d+\s""&amp;INDIRECT(""I""&amp;MOD(ROW(), 3)+1))"),"#N/A")</f>
        <v>#N/A</v>
      </c>
      <c r="P245" s="2">
        <f>IFERROR(__xludf.DUMMYFUNCTION("IFERROR(VALUE(REGEXEXTRACT(J245, ""\d+"")),0)"),1.0)</f>
        <v>1</v>
      </c>
      <c r="Q245" s="2">
        <f>IFERROR(__xludf.DUMMYFUNCTION("IFERROR(VALUE(REGEXEXTRACT(K245, ""\d+"")),0)"),2.0)</f>
        <v>2</v>
      </c>
      <c r="R245" s="2">
        <f>IFERROR(__xludf.DUMMYFUNCTION("IFERROR(VALUE(REGEXEXTRACT(L245, ""\d+"")),0)"),3.0)</f>
        <v>3</v>
      </c>
      <c r="S245" s="2">
        <f>IFERROR(__xludf.DUMMYFUNCTION("IFERROR(VALUE(REGEXEXTRACT(M245, ""\d+"")),0)"),0.0)</f>
        <v>0</v>
      </c>
      <c r="T245" s="2">
        <f>IFERROR(__xludf.DUMMYFUNCTION("IFERROR(VALUE(REGEXEXTRACT(N245, ""\d+"")),0)"),0.0)</f>
        <v>0</v>
      </c>
      <c r="U245" s="2">
        <f>IFERROR(__xludf.DUMMYFUNCTION("IFERROR(VALUE(REGEXEXTRACT(O245, ""\d+"")),0)"),0.0)</f>
        <v>0</v>
      </c>
      <c r="V245" s="2">
        <f t="shared" si="1"/>
        <v>3</v>
      </c>
      <c r="W245" s="2">
        <f>IFERROR(__xludf.DUMMYFUNCTION("VALUE(IF(V245 &lt;= INDIRECT(""AA""&amp;MOD(ROW(), 3) + 1), REGEXEXTRACT(INDIRECT(""B""&amp;FLOOR((ROW()-1)/3)+1), ""\d+""), 0))"),82.0)</f>
        <v>82</v>
      </c>
      <c r="X245" s="2">
        <f t="shared" si="2"/>
        <v>0</v>
      </c>
    </row>
    <row r="246">
      <c r="J246" s="2" t="str">
        <f>IFERROR(__xludf.DUMMYFUNCTION("REGEXEXTRACT(INDIRECT(ADDRESS(FLOOR((ROW()-1)/3+1),(COLUMN()-7))),""\d+\s""&amp;INDIRECT(""I""&amp;MOD(ROW(), 3)+1))"),"6 blue")</f>
        <v>6 blue</v>
      </c>
      <c r="K246" s="2" t="str">
        <f>IFERROR(__xludf.DUMMYFUNCTION("REGEXEXTRACT(INDIRECT(ADDRESS(FLOOR((ROW()-1)/3+1),(COLUMN()-7))),""\d+\s""&amp;INDIRECT(""I""&amp;MOD(ROW(), 3)+1))"),"7 blue")</f>
        <v>7 blue</v>
      </c>
      <c r="L246" s="2" t="str">
        <f>IFERROR(__xludf.DUMMYFUNCTION("REGEXEXTRACT(INDIRECT(ADDRESS(FLOOR((ROW()-1)/3+1),(COLUMN()-7))),""\d+\s""&amp;INDIRECT(""I""&amp;MOD(ROW(), 3)+1))"),"7 blue")</f>
        <v>7 blue</v>
      </c>
      <c r="M246" s="2" t="str">
        <f>IFERROR(__xludf.DUMMYFUNCTION("REGEXEXTRACT(INDIRECT(ADDRESS(FLOOR((ROW()-1)/3+1),(COLUMN()-7))),""\d+\s""&amp;INDIRECT(""I""&amp;MOD(ROW(), 3)+1))"),"#N/A")</f>
        <v>#N/A</v>
      </c>
      <c r="N246" s="2" t="str">
        <f>IFERROR(__xludf.DUMMYFUNCTION("REGEXEXTRACT(INDIRECT(ADDRESS(FLOOR((ROW()-1)/3+1),(COLUMN()-7))),""\d+\s""&amp;INDIRECT(""I""&amp;MOD(ROW(), 3)+1))"),"#N/A")</f>
        <v>#N/A</v>
      </c>
      <c r="O246" s="2" t="str">
        <f>IFERROR(__xludf.DUMMYFUNCTION("REGEXEXTRACT(INDIRECT(ADDRESS(FLOOR((ROW()-1)/3+1),(COLUMN()-7))),""\d+\s""&amp;INDIRECT(""I""&amp;MOD(ROW(), 3)+1))"),"#N/A")</f>
        <v>#N/A</v>
      </c>
      <c r="P246" s="2">
        <f>IFERROR(__xludf.DUMMYFUNCTION("IFERROR(VALUE(REGEXEXTRACT(J246, ""\d+"")),0)"),6.0)</f>
        <v>6</v>
      </c>
      <c r="Q246" s="2">
        <f>IFERROR(__xludf.DUMMYFUNCTION("IFERROR(VALUE(REGEXEXTRACT(K246, ""\d+"")),0)"),7.0)</f>
        <v>7</v>
      </c>
      <c r="R246" s="2">
        <f>IFERROR(__xludf.DUMMYFUNCTION("IFERROR(VALUE(REGEXEXTRACT(L246, ""\d+"")),0)"),7.0)</f>
        <v>7</v>
      </c>
      <c r="S246" s="2">
        <f>IFERROR(__xludf.DUMMYFUNCTION("IFERROR(VALUE(REGEXEXTRACT(M246, ""\d+"")),0)"),0.0)</f>
        <v>0</v>
      </c>
      <c r="T246" s="2">
        <f>IFERROR(__xludf.DUMMYFUNCTION("IFERROR(VALUE(REGEXEXTRACT(N246, ""\d+"")),0)"),0.0)</f>
        <v>0</v>
      </c>
      <c r="U246" s="2">
        <f>IFERROR(__xludf.DUMMYFUNCTION("IFERROR(VALUE(REGEXEXTRACT(O246, ""\d+"")),0)"),0.0)</f>
        <v>0</v>
      </c>
      <c r="V246" s="2">
        <f t="shared" si="1"/>
        <v>7</v>
      </c>
      <c r="W246" s="2">
        <f>IFERROR(__xludf.DUMMYFUNCTION("VALUE(IF(V246 &lt;= INDIRECT(""AA""&amp;MOD(ROW(), 3) + 1), REGEXEXTRACT(INDIRECT(""B""&amp;FLOOR((ROW()-1)/3)+1), ""\d+""), 0))"),82.0)</f>
        <v>82</v>
      </c>
      <c r="X246" s="2">
        <f t="shared" si="2"/>
        <v>0</v>
      </c>
    </row>
    <row r="247">
      <c r="J247" s="2" t="str">
        <f>IFERROR(__xludf.DUMMYFUNCTION("REGEXEXTRACT(INDIRECT(ADDRESS(FLOOR((ROW()-1)/3+1),(COLUMN()-7))),""\d+\s""&amp;INDIRECT(""I""&amp;MOD(ROW(), 3)+1))"),"2 red")</f>
        <v>2 red</v>
      </c>
      <c r="K247" s="2" t="str">
        <f>IFERROR(__xludf.DUMMYFUNCTION("REGEXEXTRACT(INDIRECT(ADDRESS(FLOOR((ROW()-1)/3+1),(COLUMN()-7))),""\d+\s""&amp;INDIRECT(""I""&amp;MOD(ROW(), 3)+1))"),"5 red")</f>
        <v>5 red</v>
      </c>
      <c r="L247" s="2" t="str">
        <f>IFERROR(__xludf.DUMMYFUNCTION("REGEXEXTRACT(INDIRECT(ADDRESS(FLOOR((ROW()-1)/3+1),(COLUMN()-7))),""\d+\s""&amp;INDIRECT(""I""&amp;MOD(ROW(), 3)+1))"),"2 red")</f>
        <v>2 red</v>
      </c>
      <c r="M247" s="2" t="str">
        <f>IFERROR(__xludf.DUMMYFUNCTION("REGEXEXTRACT(INDIRECT(ADDRESS(FLOOR((ROW()-1)/3+1),(COLUMN()-7))),""\d+\s""&amp;INDIRECT(""I""&amp;MOD(ROW(), 3)+1))"),"#N/A")</f>
        <v>#N/A</v>
      </c>
      <c r="N247" s="2" t="str">
        <f>IFERROR(__xludf.DUMMYFUNCTION("REGEXEXTRACT(INDIRECT(ADDRESS(FLOOR((ROW()-1)/3+1),(COLUMN()-7))),""\d+\s""&amp;INDIRECT(""I""&amp;MOD(ROW(), 3)+1))"),"#N/A")</f>
        <v>#N/A</v>
      </c>
      <c r="O247" s="2" t="str">
        <f>IFERROR(__xludf.DUMMYFUNCTION("REGEXEXTRACT(INDIRECT(ADDRESS(FLOOR((ROW()-1)/3+1),(COLUMN()-7))),""\d+\s""&amp;INDIRECT(""I""&amp;MOD(ROW(), 3)+1))"),"#N/A")</f>
        <v>#N/A</v>
      </c>
      <c r="P247" s="2">
        <f>IFERROR(__xludf.DUMMYFUNCTION("IFERROR(VALUE(REGEXEXTRACT(J247, ""\d+"")),0)"),2.0)</f>
        <v>2</v>
      </c>
      <c r="Q247" s="2">
        <f>IFERROR(__xludf.DUMMYFUNCTION("IFERROR(VALUE(REGEXEXTRACT(K247, ""\d+"")),0)"),5.0)</f>
        <v>5</v>
      </c>
      <c r="R247" s="2">
        <f>IFERROR(__xludf.DUMMYFUNCTION("IFERROR(VALUE(REGEXEXTRACT(L247, ""\d+"")),0)"),2.0)</f>
        <v>2</v>
      </c>
      <c r="S247" s="2">
        <f>IFERROR(__xludf.DUMMYFUNCTION("IFERROR(VALUE(REGEXEXTRACT(M247, ""\d+"")),0)"),0.0)</f>
        <v>0</v>
      </c>
      <c r="T247" s="2">
        <f>IFERROR(__xludf.DUMMYFUNCTION("IFERROR(VALUE(REGEXEXTRACT(N247, ""\d+"")),0)"),0.0)</f>
        <v>0</v>
      </c>
      <c r="U247" s="2">
        <f>IFERROR(__xludf.DUMMYFUNCTION("IFERROR(VALUE(REGEXEXTRACT(O247, ""\d+"")),0)"),0.0)</f>
        <v>0</v>
      </c>
      <c r="V247" s="2">
        <f t="shared" si="1"/>
        <v>5</v>
      </c>
      <c r="W247" s="2">
        <f>IFERROR(__xludf.DUMMYFUNCTION("VALUE(IF(V247 &lt;= INDIRECT(""AA""&amp;MOD(ROW(), 3) + 1), REGEXEXTRACT(INDIRECT(""B""&amp;FLOOR((ROW()-1)/3)+1), ""\d+""), 0))"),83.0)</f>
        <v>83</v>
      </c>
      <c r="X247" s="2">
        <f t="shared" si="2"/>
        <v>0</v>
      </c>
    </row>
    <row r="248">
      <c r="J248" s="2" t="str">
        <f>IFERROR(__xludf.DUMMYFUNCTION("REGEXEXTRACT(INDIRECT(ADDRESS(FLOOR((ROW()-1)/3+1),(COLUMN()-7))),""\d+\s""&amp;INDIRECT(""I""&amp;MOD(ROW(), 3)+1))"),"2 green")</f>
        <v>2 green</v>
      </c>
      <c r="K248" s="2" t="str">
        <f>IFERROR(__xludf.DUMMYFUNCTION("REGEXEXTRACT(INDIRECT(ADDRESS(FLOOR((ROW()-1)/3+1),(COLUMN()-7))),""\d+\s""&amp;INDIRECT(""I""&amp;MOD(ROW(), 3)+1))"),"2 green")</f>
        <v>2 green</v>
      </c>
      <c r="L248" s="2" t="str">
        <f>IFERROR(__xludf.DUMMYFUNCTION("REGEXEXTRACT(INDIRECT(ADDRESS(FLOOR((ROW()-1)/3+1),(COLUMN()-7))),""\d+\s""&amp;INDIRECT(""I""&amp;MOD(ROW(), 3)+1))"),"1 green")</f>
        <v>1 green</v>
      </c>
      <c r="M248" s="2" t="str">
        <f>IFERROR(__xludf.DUMMYFUNCTION("REGEXEXTRACT(INDIRECT(ADDRESS(FLOOR((ROW()-1)/3+1),(COLUMN()-7))),""\d+\s""&amp;INDIRECT(""I""&amp;MOD(ROW(), 3)+1))"),"#N/A")</f>
        <v>#N/A</v>
      </c>
      <c r="N248" s="2" t="str">
        <f>IFERROR(__xludf.DUMMYFUNCTION("REGEXEXTRACT(INDIRECT(ADDRESS(FLOOR((ROW()-1)/3+1),(COLUMN()-7))),""\d+\s""&amp;INDIRECT(""I""&amp;MOD(ROW(), 3)+1))"),"#N/A")</f>
        <v>#N/A</v>
      </c>
      <c r="O248" s="2" t="str">
        <f>IFERROR(__xludf.DUMMYFUNCTION("REGEXEXTRACT(INDIRECT(ADDRESS(FLOOR((ROW()-1)/3+1),(COLUMN()-7))),""\d+\s""&amp;INDIRECT(""I""&amp;MOD(ROW(), 3)+1))"),"#N/A")</f>
        <v>#N/A</v>
      </c>
      <c r="P248" s="2">
        <f>IFERROR(__xludf.DUMMYFUNCTION("IFERROR(VALUE(REGEXEXTRACT(J248, ""\d+"")),0)"),2.0)</f>
        <v>2</v>
      </c>
      <c r="Q248" s="2">
        <f>IFERROR(__xludf.DUMMYFUNCTION("IFERROR(VALUE(REGEXEXTRACT(K248, ""\d+"")),0)"),2.0)</f>
        <v>2</v>
      </c>
      <c r="R248" s="2">
        <f>IFERROR(__xludf.DUMMYFUNCTION("IFERROR(VALUE(REGEXEXTRACT(L248, ""\d+"")),0)"),1.0)</f>
        <v>1</v>
      </c>
      <c r="S248" s="2">
        <f>IFERROR(__xludf.DUMMYFUNCTION("IFERROR(VALUE(REGEXEXTRACT(M248, ""\d+"")),0)"),0.0)</f>
        <v>0</v>
      </c>
      <c r="T248" s="2">
        <f>IFERROR(__xludf.DUMMYFUNCTION("IFERROR(VALUE(REGEXEXTRACT(N248, ""\d+"")),0)"),0.0)</f>
        <v>0</v>
      </c>
      <c r="U248" s="2">
        <f>IFERROR(__xludf.DUMMYFUNCTION("IFERROR(VALUE(REGEXEXTRACT(O248, ""\d+"")),0)"),0.0)</f>
        <v>0</v>
      </c>
      <c r="V248" s="2">
        <f t="shared" si="1"/>
        <v>2</v>
      </c>
      <c r="W248" s="2">
        <f>IFERROR(__xludf.DUMMYFUNCTION("VALUE(IF(V248 &lt;= INDIRECT(""AA""&amp;MOD(ROW(), 3) + 1), REGEXEXTRACT(INDIRECT(""B""&amp;FLOOR((ROW()-1)/3)+1), ""\d+""), 0))"),83.0)</f>
        <v>83</v>
      </c>
      <c r="X248" s="2">
        <f t="shared" si="2"/>
        <v>0</v>
      </c>
    </row>
    <row r="249">
      <c r="J249" s="2" t="str">
        <f>IFERROR(__xludf.DUMMYFUNCTION("REGEXEXTRACT(INDIRECT(ADDRESS(FLOOR((ROW()-1)/3+1),(COLUMN()-7))),""\d+\s""&amp;INDIRECT(""I""&amp;MOD(ROW(), 3)+1))"),"19 blue")</f>
        <v>19 blue</v>
      </c>
      <c r="K249" s="2" t="str">
        <f>IFERROR(__xludf.DUMMYFUNCTION("REGEXEXTRACT(INDIRECT(ADDRESS(FLOOR((ROW()-1)/3+1),(COLUMN()-7))),""\d+\s""&amp;INDIRECT(""I""&amp;MOD(ROW(), 3)+1))"),"5 blue")</f>
        <v>5 blue</v>
      </c>
      <c r="L249" s="2" t="str">
        <f>IFERROR(__xludf.DUMMYFUNCTION("REGEXEXTRACT(INDIRECT(ADDRESS(FLOOR((ROW()-1)/3+1),(COLUMN()-7))),""\d+\s""&amp;INDIRECT(""I""&amp;MOD(ROW(), 3)+1))"),"4 blue")</f>
        <v>4 blue</v>
      </c>
      <c r="M249" s="2" t="str">
        <f>IFERROR(__xludf.DUMMYFUNCTION("REGEXEXTRACT(INDIRECT(ADDRESS(FLOOR((ROW()-1)/3+1),(COLUMN()-7))),""\d+\s""&amp;INDIRECT(""I""&amp;MOD(ROW(), 3)+1))"),"#N/A")</f>
        <v>#N/A</v>
      </c>
      <c r="N249" s="2" t="str">
        <f>IFERROR(__xludf.DUMMYFUNCTION("REGEXEXTRACT(INDIRECT(ADDRESS(FLOOR((ROW()-1)/3+1),(COLUMN()-7))),""\d+\s""&amp;INDIRECT(""I""&amp;MOD(ROW(), 3)+1))"),"#N/A")</f>
        <v>#N/A</v>
      </c>
      <c r="O249" s="2" t="str">
        <f>IFERROR(__xludf.DUMMYFUNCTION("REGEXEXTRACT(INDIRECT(ADDRESS(FLOOR((ROW()-1)/3+1),(COLUMN()-7))),""\d+\s""&amp;INDIRECT(""I""&amp;MOD(ROW(), 3)+1))"),"#N/A")</f>
        <v>#N/A</v>
      </c>
      <c r="P249" s="2">
        <f>IFERROR(__xludf.DUMMYFUNCTION("IFERROR(VALUE(REGEXEXTRACT(J249, ""\d+"")),0)"),19.0)</f>
        <v>19</v>
      </c>
      <c r="Q249" s="2">
        <f>IFERROR(__xludf.DUMMYFUNCTION("IFERROR(VALUE(REGEXEXTRACT(K249, ""\d+"")),0)"),5.0)</f>
        <v>5</v>
      </c>
      <c r="R249" s="2">
        <f>IFERROR(__xludf.DUMMYFUNCTION("IFERROR(VALUE(REGEXEXTRACT(L249, ""\d+"")),0)"),4.0)</f>
        <v>4</v>
      </c>
      <c r="S249" s="2">
        <f>IFERROR(__xludf.DUMMYFUNCTION("IFERROR(VALUE(REGEXEXTRACT(M249, ""\d+"")),0)"),0.0)</f>
        <v>0</v>
      </c>
      <c r="T249" s="2">
        <f>IFERROR(__xludf.DUMMYFUNCTION("IFERROR(VALUE(REGEXEXTRACT(N249, ""\d+"")),0)"),0.0)</f>
        <v>0</v>
      </c>
      <c r="U249" s="2">
        <f>IFERROR(__xludf.DUMMYFUNCTION("IFERROR(VALUE(REGEXEXTRACT(O249, ""\d+"")),0)"),0.0)</f>
        <v>0</v>
      </c>
      <c r="V249" s="2">
        <f t="shared" si="1"/>
        <v>19</v>
      </c>
      <c r="W249" s="2">
        <f>IFERROR(__xludf.DUMMYFUNCTION("VALUE(IF(V249 &lt;= INDIRECT(""AA""&amp;MOD(ROW(), 3) + 1), REGEXEXTRACT(INDIRECT(""B""&amp;FLOOR((ROW()-1)/3)+1), ""\d+""), 0))"),0.0)</f>
        <v>0</v>
      </c>
      <c r="X249" s="2">
        <f t="shared" si="2"/>
        <v>0</v>
      </c>
    </row>
    <row r="250">
      <c r="J250" s="2" t="str">
        <f>IFERROR(__xludf.DUMMYFUNCTION("REGEXEXTRACT(INDIRECT(ADDRESS(FLOOR((ROW()-1)/3+1),(COLUMN()-7))),""\d+\s""&amp;INDIRECT(""I""&amp;MOD(ROW(), 3)+1))"),"1 red")</f>
        <v>1 red</v>
      </c>
      <c r="K250" s="2" t="str">
        <f>IFERROR(__xludf.DUMMYFUNCTION("REGEXEXTRACT(INDIRECT(ADDRESS(FLOOR((ROW()-1)/3+1),(COLUMN()-7))),""\d+\s""&amp;INDIRECT(""I""&amp;MOD(ROW(), 3)+1))"),"6 red")</f>
        <v>6 red</v>
      </c>
      <c r="L250" s="2" t="str">
        <f>IFERROR(__xludf.DUMMYFUNCTION("REGEXEXTRACT(INDIRECT(ADDRESS(FLOOR((ROW()-1)/3+1),(COLUMN()-7))),""\d+\s""&amp;INDIRECT(""I""&amp;MOD(ROW(), 3)+1))"),"10 red")</f>
        <v>10 red</v>
      </c>
      <c r="M250" s="2" t="str">
        <f>IFERROR(__xludf.DUMMYFUNCTION("REGEXEXTRACT(INDIRECT(ADDRESS(FLOOR((ROW()-1)/3+1),(COLUMN()-7))),""\d+\s""&amp;INDIRECT(""I""&amp;MOD(ROW(), 3)+1))"),"15 red")</f>
        <v>15 red</v>
      </c>
      <c r="N250" s="2" t="str">
        <f>IFERROR(__xludf.DUMMYFUNCTION("REGEXEXTRACT(INDIRECT(ADDRESS(FLOOR((ROW()-1)/3+1),(COLUMN()-7))),""\d+\s""&amp;INDIRECT(""I""&amp;MOD(ROW(), 3)+1))"),"17 red")</f>
        <v>17 red</v>
      </c>
      <c r="O250" s="2" t="str">
        <f>IFERROR(__xludf.DUMMYFUNCTION("REGEXEXTRACT(INDIRECT(ADDRESS(FLOOR((ROW()-1)/3+1),(COLUMN()-7))),""\d+\s""&amp;INDIRECT(""I""&amp;MOD(ROW(), 3)+1))"),"11 red")</f>
        <v>11 red</v>
      </c>
      <c r="P250" s="2">
        <f>IFERROR(__xludf.DUMMYFUNCTION("IFERROR(VALUE(REGEXEXTRACT(J250, ""\d+"")),0)"),1.0)</f>
        <v>1</v>
      </c>
      <c r="Q250" s="2">
        <f>IFERROR(__xludf.DUMMYFUNCTION("IFERROR(VALUE(REGEXEXTRACT(K250, ""\d+"")),0)"),6.0)</f>
        <v>6</v>
      </c>
      <c r="R250" s="2">
        <f>IFERROR(__xludf.DUMMYFUNCTION("IFERROR(VALUE(REGEXEXTRACT(L250, ""\d+"")),0)"),10.0)</f>
        <v>10</v>
      </c>
      <c r="S250" s="2">
        <f>IFERROR(__xludf.DUMMYFUNCTION("IFERROR(VALUE(REGEXEXTRACT(M250, ""\d+"")),0)"),15.0)</f>
        <v>15</v>
      </c>
      <c r="T250" s="2">
        <f>IFERROR(__xludf.DUMMYFUNCTION("IFERROR(VALUE(REGEXEXTRACT(N250, ""\d+"")),0)"),17.0)</f>
        <v>17</v>
      </c>
      <c r="U250" s="2">
        <f>IFERROR(__xludf.DUMMYFUNCTION("IFERROR(VALUE(REGEXEXTRACT(O250, ""\d+"")),0)"),11.0)</f>
        <v>11</v>
      </c>
      <c r="V250" s="2">
        <f t="shared" si="1"/>
        <v>17</v>
      </c>
      <c r="W250" s="2">
        <f>IFERROR(__xludf.DUMMYFUNCTION("VALUE(IF(V250 &lt;= INDIRECT(""AA""&amp;MOD(ROW(), 3) + 1), REGEXEXTRACT(INDIRECT(""B""&amp;FLOOR((ROW()-1)/3)+1), ""\d+""), 0))"),0.0)</f>
        <v>0</v>
      </c>
      <c r="X250" s="2">
        <f t="shared" si="2"/>
        <v>0</v>
      </c>
    </row>
    <row r="251">
      <c r="J251" s="2" t="str">
        <f>IFERROR(__xludf.DUMMYFUNCTION("REGEXEXTRACT(INDIRECT(ADDRESS(FLOOR((ROW()-1)/3+1),(COLUMN()-7))),""\d+\s""&amp;INDIRECT(""I""&amp;MOD(ROW(), 3)+1))"),"12 green")</f>
        <v>12 green</v>
      </c>
      <c r="K251" s="2" t="str">
        <f>IFERROR(__xludf.DUMMYFUNCTION("REGEXEXTRACT(INDIRECT(ADDRESS(FLOOR((ROW()-1)/3+1),(COLUMN()-7))),""\d+\s""&amp;INDIRECT(""I""&amp;MOD(ROW(), 3)+1))"),"13 green")</f>
        <v>13 green</v>
      </c>
      <c r="L251" s="2" t="str">
        <f>IFERROR(__xludf.DUMMYFUNCTION("REGEXEXTRACT(INDIRECT(ADDRESS(FLOOR((ROW()-1)/3+1),(COLUMN()-7))),""\d+\s""&amp;INDIRECT(""I""&amp;MOD(ROW(), 3)+1))"),"8 green")</f>
        <v>8 green</v>
      </c>
      <c r="M251" s="2" t="str">
        <f>IFERROR(__xludf.DUMMYFUNCTION("REGEXEXTRACT(INDIRECT(ADDRESS(FLOOR((ROW()-1)/3+1),(COLUMN()-7))),""\d+\s""&amp;INDIRECT(""I""&amp;MOD(ROW(), 3)+1))"),"#N/A")</f>
        <v>#N/A</v>
      </c>
      <c r="N251" s="2" t="str">
        <f>IFERROR(__xludf.DUMMYFUNCTION("REGEXEXTRACT(INDIRECT(ADDRESS(FLOOR((ROW()-1)/3+1),(COLUMN()-7))),""\d+\s""&amp;INDIRECT(""I""&amp;MOD(ROW(), 3)+1))"),"10 green")</f>
        <v>10 green</v>
      </c>
      <c r="O251" s="2" t="str">
        <f>IFERROR(__xludf.DUMMYFUNCTION("REGEXEXTRACT(INDIRECT(ADDRESS(FLOOR((ROW()-1)/3+1),(COLUMN()-7))),""\d+\s""&amp;INDIRECT(""I""&amp;MOD(ROW(), 3)+1))"),"7 green")</f>
        <v>7 green</v>
      </c>
      <c r="P251" s="2">
        <f>IFERROR(__xludf.DUMMYFUNCTION("IFERROR(VALUE(REGEXEXTRACT(J251, ""\d+"")),0)"),12.0)</f>
        <v>12</v>
      </c>
      <c r="Q251" s="2">
        <f>IFERROR(__xludf.DUMMYFUNCTION("IFERROR(VALUE(REGEXEXTRACT(K251, ""\d+"")),0)"),13.0)</f>
        <v>13</v>
      </c>
      <c r="R251" s="2">
        <f>IFERROR(__xludf.DUMMYFUNCTION("IFERROR(VALUE(REGEXEXTRACT(L251, ""\d+"")),0)"),8.0)</f>
        <v>8</v>
      </c>
      <c r="S251" s="2">
        <f>IFERROR(__xludf.DUMMYFUNCTION("IFERROR(VALUE(REGEXEXTRACT(M251, ""\d+"")),0)"),0.0)</f>
        <v>0</v>
      </c>
      <c r="T251" s="2">
        <f>IFERROR(__xludf.DUMMYFUNCTION("IFERROR(VALUE(REGEXEXTRACT(N251, ""\d+"")),0)"),10.0)</f>
        <v>10</v>
      </c>
      <c r="U251" s="2">
        <f>IFERROR(__xludf.DUMMYFUNCTION("IFERROR(VALUE(REGEXEXTRACT(O251, ""\d+"")),0)"),7.0)</f>
        <v>7</v>
      </c>
      <c r="V251" s="2">
        <f t="shared" si="1"/>
        <v>13</v>
      </c>
      <c r="W251" s="2">
        <f>IFERROR(__xludf.DUMMYFUNCTION("VALUE(IF(V251 &lt;= INDIRECT(""AA""&amp;MOD(ROW(), 3) + 1), REGEXEXTRACT(INDIRECT(""B""&amp;FLOOR((ROW()-1)/3)+1), ""\d+""), 0))"),84.0)</f>
        <v>84</v>
      </c>
      <c r="X251" s="2">
        <f t="shared" si="2"/>
        <v>0</v>
      </c>
    </row>
    <row r="252">
      <c r="J252" s="2" t="str">
        <f>IFERROR(__xludf.DUMMYFUNCTION("REGEXEXTRACT(INDIRECT(ADDRESS(FLOOR((ROW()-1)/3+1),(COLUMN()-7))),""\d+\s""&amp;INDIRECT(""I""&amp;MOD(ROW(), 3)+1))"),"1 blue")</f>
        <v>1 blue</v>
      </c>
      <c r="K252" s="2" t="str">
        <f>IFERROR(__xludf.DUMMYFUNCTION("REGEXEXTRACT(INDIRECT(ADDRESS(FLOOR((ROW()-1)/3+1),(COLUMN()-7))),""\d+\s""&amp;INDIRECT(""I""&amp;MOD(ROW(), 3)+1))"),"11 blue")</f>
        <v>11 blue</v>
      </c>
      <c r="L252" s="2" t="str">
        <f>IFERROR(__xludf.DUMMYFUNCTION("REGEXEXTRACT(INDIRECT(ADDRESS(FLOOR((ROW()-1)/3+1),(COLUMN()-7))),""\d+\s""&amp;INDIRECT(""I""&amp;MOD(ROW(), 3)+1))"),"8 blue")</f>
        <v>8 blue</v>
      </c>
      <c r="M252" s="2" t="str">
        <f>IFERROR(__xludf.DUMMYFUNCTION("REGEXEXTRACT(INDIRECT(ADDRESS(FLOOR((ROW()-1)/3+1),(COLUMN()-7))),""\d+\s""&amp;INDIRECT(""I""&amp;MOD(ROW(), 3)+1))"),"14 blue")</f>
        <v>14 blue</v>
      </c>
      <c r="N252" s="2" t="str">
        <f>IFERROR(__xludf.DUMMYFUNCTION("REGEXEXTRACT(INDIRECT(ADDRESS(FLOOR((ROW()-1)/3+1),(COLUMN()-7))),""\d+\s""&amp;INDIRECT(""I""&amp;MOD(ROW(), 3)+1))"),"19 blue")</f>
        <v>19 blue</v>
      </c>
      <c r="O252" s="2" t="str">
        <f>IFERROR(__xludf.DUMMYFUNCTION("REGEXEXTRACT(INDIRECT(ADDRESS(FLOOR((ROW()-1)/3+1),(COLUMN()-7))),""\d+\s""&amp;INDIRECT(""I""&amp;MOD(ROW(), 3)+1))"),"#N/A")</f>
        <v>#N/A</v>
      </c>
      <c r="P252" s="2">
        <f>IFERROR(__xludf.DUMMYFUNCTION("IFERROR(VALUE(REGEXEXTRACT(J252, ""\d+"")),0)"),1.0)</f>
        <v>1</v>
      </c>
      <c r="Q252" s="2">
        <f>IFERROR(__xludf.DUMMYFUNCTION("IFERROR(VALUE(REGEXEXTRACT(K252, ""\d+"")),0)"),11.0)</f>
        <v>11</v>
      </c>
      <c r="R252" s="2">
        <f>IFERROR(__xludf.DUMMYFUNCTION("IFERROR(VALUE(REGEXEXTRACT(L252, ""\d+"")),0)"),8.0)</f>
        <v>8</v>
      </c>
      <c r="S252" s="2">
        <f>IFERROR(__xludf.DUMMYFUNCTION("IFERROR(VALUE(REGEXEXTRACT(M252, ""\d+"")),0)"),14.0)</f>
        <v>14</v>
      </c>
      <c r="T252" s="2">
        <f>IFERROR(__xludf.DUMMYFUNCTION("IFERROR(VALUE(REGEXEXTRACT(N252, ""\d+"")),0)"),19.0)</f>
        <v>19</v>
      </c>
      <c r="U252" s="2">
        <f>IFERROR(__xludf.DUMMYFUNCTION("IFERROR(VALUE(REGEXEXTRACT(O252, ""\d+"")),0)"),0.0)</f>
        <v>0</v>
      </c>
      <c r="V252" s="2">
        <f t="shared" si="1"/>
        <v>19</v>
      </c>
      <c r="W252" s="2">
        <f>IFERROR(__xludf.DUMMYFUNCTION("VALUE(IF(V252 &lt;= INDIRECT(""AA""&amp;MOD(ROW(), 3) + 1), REGEXEXTRACT(INDIRECT(""B""&amp;FLOOR((ROW()-1)/3)+1), ""\d+""), 0))"),0.0)</f>
        <v>0</v>
      </c>
      <c r="X252" s="2">
        <f t="shared" si="2"/>
        <v>0</v>
      </c>
    </row>
    <row r="253">
      <c r="J253" s="2" t="str">
        <f>IFERROR(__xludf.DUMMYFUNCTION("REGEXEXTRACT(INDIRECT(ADDRESS(FLOOR((ROW()-1)/3+1),(COLUMN()-7))),""\d+\s""&amp;INDIRECT(""I""&amp;MOD(ROW(), 3)+1))"),"12 red")</f>
        <v>12 red</v>
      </c>
      <c r="K253" s="2" t="str">
        <f>IFERROR(__xludf.DUMMYFUNCTION("REGEXEXTRACT(INDIRECT(ADDRESS(FLOOR((ROW()-1)/3+1),(COLUMN()-7))),""\d+\s""&amp;INDIRECT(""I""&amp;MOD(ROW(), 3)+1))"),"13 red")</f>
        <v>13 red</v>
      </c>
      <c r="L253" s="2" t="str">
        <f>IFERROR(__xludf.DUMMYFUNCTION("REGEXEXTRACT(INDIRECT(ADDRESS(FLOOR((ROW()-1)/3+1),(COLUMN()-7))),""\d+\s""&amp;INDIRECT(""I""&amp;MOD(ROW(), 3)+1))"),"1 red")</f>
        <v>1 red</v>
      </c>
      <c r="M253" s="2" t="str">
        <f>IFERROR(__xludf.DUMMYFUNCTION("REGEXEXTRACT(INDIRECT(ADDRESS(FLOOR((ROW()-1)/3+1),(COLUMN()-7))),""\d+\s""&amp;INDIRECT(""I""&amp;MOD(ROW(), 3)+1))"),"#N/A")</f>
        <v>#N/A</v>
      </c>
      <c r="N253" s="2" t="str">
        <f>IFERROR(__xludf.DUMMYFUNCTION("REGEXEXTRACT(INDIRECT(ADDRESS(FLOOR((ROW()-1)/3+1),(COLUMN()-7))),""\d+\s""&amp;INDIRECT(""I""&amp;MOD(ROW(), 3)+1))"),"#N/A")</f>
        <v>#N/A</v>
      </c>
      <c r="O253" s="2" t="str">
        <f>IFERROR(__xludf.DUMMYFUNCTION("REGEXEXTRACT(INDIRECT(ADDRESS(FLOOR((ROW()-1)/3+1),(COLUMN()-7))),""\d+\s""&amp;INDIRECT(""I""&amp;MOD(ROW(), 3)+1))"),"#N/A")</f>
        <v>#N/A</v>
      </c>
      <c r="P253" s="2">
        <f>IFERROR(__xludf.DUMMYFUNCTION("IFERROR(VALUE(REGEXEXTRACT(J253, ""\d+"")),0)"),12.0)</f>
        <v>12</v>
      </c>
      <c r="Q253" s="2">
        <f>IFERROR(__xludf.DUMMYFUNCTION("IFERROR(VALUE(REGEXEXTRACT(K253, ""\d+"")),0)"),13.0)</f>
        <v>13</v>
      </c>
      <c r="R253" s="2">
        <f>IFERROR(__xludf.DUMMYFUNCTION("IFERROR(VALUE(REGEXEXTRACT(L253, ""\d+"")),0)"),1.0)</f>
        <v>1</v>
      </c>
      <c r="S253" s="2">
        <f>IFERROR(__xludf.DUMMYFUNCTION("IFERROR(VALUE(REGEXEXTRACT(M253, ""\d+"")),0)"),0.0)</f>
        <v>0</v>
      </c>
      <c r="T253" s="2">
        <f>IFERROR(__xludf.DUMMYFUNCTION("IFERROR(VALUE(REGEXEXTRACT(N253, ""\d+"")),0)"),0.0)</f>
        <v>0</v>
      </c>
      <c r="U253" s="2">
        <f>IFERROR(__xludf.DUMMYFUNCTION("IFERROR(VALUE(REGEXEXTRACT(O253, ""\d+"")),0)"),0.0)</f>
        <v>0</v>
      </c>
      <c r="V253" s="2">
        <f t="shared" si="1"/>
        <v>13</v>
      </c>
      <c r="W253" s="2">
        <f>IFERROR(__xludf.DUMMYFUNCTION("VALUE(IF(V253 &lt;= INDIRECT(""AA""&amp;MOD(ROW(), 3) + 1), REGEXEXTRACT(INDIRECT(""B""&amp;FLOOR((ROW()-1)/3)+1), ""\d+""), 0))"),0.0)</f>
        <v>0</v>
      </c>
      <c r="X253" s="2">
        <f t="shared" si="2"/>
        <v>0</v>
      </c>
    </row>
    <row r="254">
      <c r="J254" s="2" t="str">
        <f>IFERROR(__xludf.DUMMYFUNCTION("REGEXEXTRACT(INDIRECT(ADDRESS(FLOOR((ROW()-1)/3+1),(COLUMN()-7))),""\d+\s""&amp;INDIRECT(""I""&amp;MOD(ROW(), 3)+1))"),"8 green")</f>
        <v>8 green</v>
      </c>
      <c r="K254" s="2" t="str">
        <f>IFERROR(__xludf.DUMMYFUNCTION("REGEXEXTRACT(INDIRECT(ADDRESS(FLOOR((ROW()-1)/3+1),(COLUMN()-7))),""\d+\s""&amp;INDIRECT(""I""&amp;MOD(ROW(), 3)+1))"),"3 green")</f>
        <v>3 green</v>
      </c>
      <c r="L254" s="2" t="str">
        <f>IFERROR(__xludf.DUMMYFUNCTION("REGEXEXTRACT(INDIRECT(ADDRESS(FLOOR((ROW()-1)/3+1),(COLUMN()-7))),""\d+\s""&amp;INDIRECT(""I""&amp;MOD(ROW(), 3)+1))"),"10 green")</f>
        <v>10 green</v>
      </c>
      <c r="M254" s="2" t="str">
        <f>IFERROR(__xludf.DUMMYFUNCTION("REGEXEXTRACT(INDIRECT(ADDRESS(FLOOR((ROW()-1)/3+1),(COLUMN()-7))),""\d+\s""&amp;INDIRECT(""I""&amp;MOD(ROW(), 3)+1))"),"#N/A")</f>
        <v>#N/A</v>
      </c>
      <c r="N254" s="2" t="str">
        <f>IFERROR(__xludf.DUMMYFUNCTION("REGEXEXTRACT(INDIRECT(ADDRESS(FLOOR((ROW()-1)/3+1),(COLUMN()-7))),""\d+\s""&amp;INDIRECT(""I""&amp;MOD(ROW(), 3)+1))"),"#N/A")</f>
        <v>#N/A</v>
      </c>
      <c r="O254" s="2" t="str">
        <f>IFERROR(__xludf.DUMMYFUNCTION("REGEXEXTRACT(INDIRECT(ADDRESS(FLOOR((ROW()-1)/3+1),(COLUMN()-7))),""\d+\s""&amp;INDIRECT(""I""&amp;MOD(ROW(), 3)+1))"),"#N/A")</f>
        <v>#N/A</v>
      </c>
      <c r="P254" s="2">
        <f>IFERROR(__xludf.DUMMYFUNCTION("IFERROR(VALUE(REGEXEXTRACT(J254, ""\d+"")),0)"),8.0)</f>
        <v>8</v>
      </c>
      <c r="Q254" s="2">
        <f>IFERROR(__xludf.DUMMYFUNCTION("IFERROR(VALUE(REGEXEXTRACT(K254, ""\d+"")),0)"),3.0)</f>
        <v>3</v>
      </c>
      <c r="R254" s="2">
        <f>IFERROR(__xludf.DUMMYFUNCTION("IFERROR(VALUE(REGEXEXTRACT(L254, ""\d+"")),0)"),10.0)</f>
        <v>10</v>
      </c>
      <c r="S254" s="2">
        <f>IFERROR(__xludf.DUMMYFUNCTION("IFERROR(VALUE(REGEXEXTRACT(M254, ""\d+"")),0)"),0.0)</f>
        <v>0</v>
      </c>
      <c r="T254" s="2">
        <f>IFERROR(__xludf.DUMMYFUNCTION("IFERROR(VALUE(REGEXEXTRACT(N254, ""\d+"")),0)"),0.0)</f>
        <v>0</v>
      </c>
      <c r="U254" s="2">
        <f>IFERROR(__xludf.DUMMYFUNCTION("IFERROR(VALUE(REGEXEXTRACT(O254, ""\d+"")),0)"),0.0)</f>
        <v>0</v>
      </c>
      <c r="V254" s="2">
        <f t="shared" si="1"/>
        <v>10</v>
      </c>
      <c r="W254" s="2">
        <f>IFERROR(__xludf.DUMMYFUNCTION("VALUE(IF(V254 &lt;= INDIRECT(""AA""&amp;MOD(ROW(), 3) + 1), REGEXEXTRACT(INDIRECT(""B""&amp;FLOOR((ROW()-1)/3)+1), ""\d+""), 0))"),85.0)</f>
        <v>85</v>
      </c>
      <c r="X254" s="2">
        <f t="shared" si="2"/>
        <v>0</v>
      </c>
    </row>
    <row r="255">
      <c r="J255" s="2" t="str">
        <f>IFERROR(__xludf.DUMMYFUNCTION("REGEXEXTRACT(INDIRECT(ADDRESS(FLOOR((ROW()-1)/3+1),(COLUMN()-7))),""\d+\s""&amp;INDIRECT(""I""&amp;MOD(ROW(), 3)+1))"),"16 blue")</f>
        <v>16 blue</v>
      </c>
      <c r="K255" s="2" t="str">
        <f>IFERROR(__xludf.DUMMYFUNCTION("REGEXEXTRACT(INDIRECT(ADDRESS(FLOOR((ROW()-1)/3+1),(COLUMN()-7))),""\d+\s""&amp;INDIRECT(""I""&amp;MOD(ROW(), 3)+1))"),"#N/A")</f>
        <v>#N/A</v>
      </c>
      <c r="L255" s="2" t="str">
        <f>IFERROR(__xludf.DUMMYFUNCTION("REGEXEXTRACT(INDIRECT(ADDRESS(FLOOR((ROW()-1)/3+1),(COLUMN()-7))),""\d+\s""&amp;INDIRECT(""I""&amp;MOD(ROW(), 3)+1))"),"16 blue")</f>
        <v>16 blue</v>
      </c>
      <c r="M255" s="2" t="str">
        <f>IFERROR(__xludf.DUMMYFUNCTION("REGEXEXTRACT(INDIRECT(ADDRESS(FLOOR((ROW()-1)/3+1),(COLUMN()-7))),""\d+\s""&amp;INDIRECT(""I""&amp;MOD(ROW(), 3)+1))"),"#N/A")</f>
        <v>#N/A</v>
      </c>
      <c r="N255" s="2" t="str">
        <f>IFERROR(__xludf.DUMMYFUNCTION("REGEXEXTRACT(INDIRECT(ADDRESS(FLOOR((ROW()-1)/3+1),(COLUMN()-7))),""\d+\s""&amp;INDIRECT(""I""&amp;MOD(ROW(), 3)+1))"),"#N/A")</f>
        <v>#N/A</v>
      </c>
      <c r="O255" s="2" t="str">
        <f>IFERROR(__xludf.DUMMYFUNCTION("REGEXEXTRACT(INDIRECT(ADDRESS(FLOOR((ROW()-1)/3+1),(COLUMN()-7))),""\d+\s""&amp;INDIRECT(""I""&amp;MOD(ROW(), 3)+1))"),"#N/A")</f>
        <v>#N/A</v>
      </c>
      <c r="P255" s="2">
        <f>IFERROR(__xludf.DUMMYFUNCTION("IFERROR(VALUE(REGEXEXTRACT(J255, ""\d+"")),0)"),16.0)</f>
        <v>16</v>
      </c>
      <c r="Q255" s="2">
        <f>IFERROR(__xludf.DUMMYFUNCTION("IFERROR(VALUE(REGEXEXTRACT(K255, ""\d+"")),0)"),0.0)</f>
        <v>0</v>
      </c>
      <c r="R255" s="2">
        <f>IFERROR(__xludf.DUMMYFUNCTION("IFERROR(VALUE(REGEXEXTRACT(L255, ""\d+"")),0)"),16.0)</f>
        <v>16</v>
      </c>
      <c r="S255" s="2">
        <f>IFERROR(__xludf.DUMMYFUNCTION("IFERROR(VALUE(REGEXEXTRACT(M255, ""\d+"")),0)"),0.0)</f>
        <v>0</v>
      </c>
      <c r="T255" s="2">
        <f>IFERROR(__xludf.DUMMYFUNCTION("IFERROR(VALUE(REGEXEXTRACT(N255, ""\d+"")),0)"),0.0)</f>
        <v>0</v>
      </c>
      <c r="U255" s="2">
        <f>IFERROR(__xludf.DUMMYFUNCTION("IFERROR(VALUE(REGEXEXTRACT(O255, ""\d+"")),0)"),0.0)</f>
        <v>0</v>
      </c>
      <c r="V255" s="2">
        <f t="shared" si="1"/>
        <v>16</v>
      </c>
      <c r="W255" s="2">
        <f>IFERROR(__xludf.DUMMYFUNCTION("VALUE(IF(V255 &lt;= INDIRECT(""AA""&amp;MOD(ROW(), 3) + 1), REGEXEXTRACT(INDIRECT(""B""&amp;FLOOR((ROW()-1)/3)+1), ""\d+""), 0))"),0.0)</f>
        <v>0</v>
      </c>
      <c r="X255" s="2">
        <f t="shared" si="2"/>
        <v>0</v>
      </c>
    </row>
    <row r="256">
      <c r="J256" s="2" t="str">
        <f>IFERROR(__xludf.DUMMYFUNCTION("REGEXEXTRACT(INDIRECT(ADDRESS(FLOOR((ROW()-1)/3+1),(COLUMN()-7))),""\d+\s""&amp;INDIRECT(""I""&amp;MOD(ROW(), 3)+1))"),"3 red")</f>
        <v>3 red</v>
      </c>
      <c r="K256" s="2" t="str">
        <f>IFERROR(__xludf.DUMMYFUNCTION("REGEXEXTRACT(INDIRECT(ADDRESS(FLOOR((ROW()-1)/3+1),(COLUMN()-7))),""\d+\s""&amp;INDIRECT(""I""&amp;MOD(ROW(), 3)+1))"),"9 red")</f>
        <v>9 red</v>
      </c>
      <c r="L256" s="2" t="str">
        <f>IFERROR(__xludf.DUMMYFUNCTION("REGEXEXTRACT(INDIRECT(ADDRESS(FLOOR((ROW()-1)/3+1),(COLUMN()-7))),""\d+\s""&amp;INDIRECT(""I""&amp;MOD(ROW(), 3)+1))"),"1 red")</f>
        <v>1 red</v>
      </c>
      <c r="M256" s="2" t="str">
        <f>IFERROR(__xludf.DUMMYFUNCTION("REGEXEXTRACT(INDIRECT(ADDRESS(FLOOR((ROW()-1)/3+1),(COLUMN()-7))),""\d+\s""&amp;INDIRECT(""I""&amp;MOD(ROW(), 3)+1))"),"13 red")</f>
        <v>13 red</v>
      </c>
      <c r="N256" s="2" t="str">
        <f>IFERROR(__xludf.DUMMYFUNCTION("REGEXEXTRACT(INDIRECT(ADDRESS(FLOOR((ROW()-1)/3+1),(COLUMN()-7))),""\d+\s""&amp;INDIRECT(""I""&amp;MOD(ROW(), 3)+1))"),"#N/A")</f>
        <v>#N/A</v>
      </c>
      <c r="O256" s="2" t="str">
        <f>IFERROR(__xludf.DUMMYFUNCTION("REGEXEXTRACT(INDIRECT(ADDRESS(FLOOR((ROW()-1)/3+1),(COLUMN()-7))),""\d+\s""&amp;INDIRECT(""I""&amp;MOD(ROW(), 3)+1))"),"#N/A")</f>
        <v>#N/A</v>
      </c>
      <c r="P256" s="2">
        <f>IFERROR(__xludf.DUMMYFUNCTION("IFERROR(VALUE(REGEXEXTRACT(J256, ""\d+"")),0)"),3.0)</f>
        <v>3</v>
      </c>
      <c r="Q256" s="2">
        <f>IFERROR(__xludf.DUMMYFUNCTION("IFERROR(VALUE(REGEXEXTRACT(K256, ""\d+"")),0)"),9.0)</f>
        <v>9</v>
      </c>
      <c r="R256" s="2">
        <f>IFERROR(__xludf.DUMMYFUNCTION("IFERROR(VALUE(REGEXEXTRACT(L256, ""\d+"")),0)"),1.0)</f>
        <v>1</v>
      </c>
      <c r="S256" s="2">
        <f>IFERROR(__xludf.DUMMYFUNCTION("IFERROR(VALUE(REGEXEXTRACT(M256, ""\d+"")),0)"),13.0)</f>
        <v>13</v>
      </c>
      <c r="T256" s="2">
        <f>IFERROR(__xludf.DUMMYFUNCTION("IFERROR(VALUE(REGEXEXTRACT(N256, ""\d+"")),0)"),0.0)</f>
        <v>0</v>
      </c>
      <c r="U256" s="2">
        <f>IFERROR(__xludf.DUMMYFUNCTION("IFERROR(VALUE(REGEXEXTRACT(O256, ""\d+"")),0)"),0.0)</f>
        <v>0</v>
      </c>
      <c r="V256" s="2">
        <f t="shared" si="1"/>
        <v>13</v>
      </c>
      <c r="W256" s="2">
        <f>IFERROR(__xludf.DUMMYFUNCTION("VALUE(IF(V256 &lt;= INDIRECT(""AA""&amp;MOD(ROW(), 3) + 1), REGEXEXTRACT(INDIRECT(""B""&amp;FLOOR((ROW()-1)/3)+1), ""\d+""), 0))"),0.0)</f>
        <v>0</v>
      </c>
      <c r="X256" s="2">
        <f t="shared" si="2"/>
        <v>0</v>
      </c>
    </row>
    <row r="257">
      <c r="J257" s="2" t="str">
        <f>IFERROR(__xludf.DUMMYFUNCTION("REGEXEXTRACT(INDIRECT(ADDRESS(FLOOR((ROW()-1)/3+1),(COLUMN()-7))),""\d+\s""&amp;INDIRECT(""I""&amp;MOD(ROW(), 3)+1))"),"5 green")</f>
        <v>5 green</v>
      </c>
      <c r="K257" s="2" t="str">
        <f>IFERROR(__xludf.DUMMYFUNCTION("REGEXEXTRACT(INDIRECT(ADDRESS(FLOOR((ROW()-1)/3+1),(COLUMN()-7))),""\d+\s""&amp;INDIRECT(""I""&amp;MOD(ROW(), 3)+1))"),"8 green")</f>
        <v>8 green</v>
      </c>
      <c r="L257" s="2" t="str">
        <f>IFERROR(__xludf.DUMMYFUNCTION("REGEXEXTRACT(INDIRECT(ADDRESS(FLOOR((ROW()-1)/3+1),(COLUMN()-7))),""\d+\s""&amp;INDIRECT(""I""&amp;MOD(ROW(), 3)+1))"),"4 green")</f>
        <v>4 green</v>
      </c>
      <c r="M257" s="2" t="str">
        <f>IFERROR(__xludf.DUMMYFUNCTION("REGEXEXTRACT(INDIRECT(ADDRESS(FLOOR((ROW()-1)/3+1),(COLUMN()-7))),""\d+\s""&amp;INDIRECT(""I""&amp;MOD(ROW(), 3)+1))"),"5 green")</f>
        <v>5 green</v>
      </c>
      <c r="N257" s="2" t="str">
        <f>IFERROR(__xludf.DUMMYFUNCTION("REGEXEXTRACT(INDIRECT(ADDRESS(FLOOR((ROW()-1)/3+1),(COLUMN()-7))),""\d+\s""&amp;INDIRECT(""I""&amp;MOD(ROW(), 3)+1))"),"#N/A")</f>
        <v>#N/A</v>
      </c>
      <c r="O257" s="2" t="str">
        <f>IFERROR(__xludf.DUMMYFUNCTION("REGEXEXTRACT(INDIRECT(ADDRESS(FLOOR((ROW()-1)/3+1),(COLUMN()-7))),""\d+\s""&amp;INDIRECT(""I""&amp;MOD(ROW(), 3)+1))"),"#N/A")</f>
        <v>#N/A</v>
      </c>
      <c r="P257" s="2">
        <f>IFERROR(__xludf.DUMMYFUNCTION("IFERROR(VALUE(REGEXEXTRACT(J257, ""\d+"")),0)"),5.0)</f>
        <v>5</v>
      </c>
      <c r="Q257" s="2">
        <f>IFERROR(__xludf.DUMMYFUNCTION("IFERROR(VALUE(REGEXEXTRACT(K257, ""\d+"")),0)"),8.0)</f>
        <v>8</v>
      </c>
      <c r="R257" s="2">
        <f>IFERROR(__xludf.DUMMYFUNCTION("IFERROR(VALUE(REGEXEXTRACT(L257, ""\d+"")),0)"),4.0)</f>
        <v>4</v>
      </c>
      <c r="S257" s="2">
        <f>IFERROR(__xludf.DUMMYFUNCTION("IFERROR(VALUE(REGEXEXTRACT(M257, ""\d+"")),0)"),5.0)</f>
        <v>5</v>
      </c>
      <c r="T257" s="2">
        <f>IFERROR(__xludf.DUMMYFUNCTION("IFERROR(VALUE(REGEXEXTRACT(N257, ""\d+"")),0)"),0.0)</f>
        <v>0</v>
      </c>
      <c r="U257" s="2">
        <f>IFERROR(__xludf.DUMMYFUNCTION("IFERROR(VALUE(REGEXEXTRACT(O257, ""\d+"")),0)"),0.0)</f>
        <v>0</v>
      </c>
      <c r="V257" s="2">
        <f t="shared" si="1"/>
        <v>8</v>
      </c>
      <c r="W257" s="2">
        <f>IFERROR(__xludf.DUMMYFUNCTION("VALUE(IF(V257 &lt;= INDIRECT(""AA""&amp;MOD(ROW(), 3) + 1), REGEXEXTRACT(INDIRECT(""B""&amp;FLOOR((ROW()-1)/3)+1), ""\d+""), 0))"),86.0)</f>
        <v>86</v>
      </c>
      <c r="X257" s="2">
        <f t="shared" si="2"/>
        <v>0</v>
      </c>
    </row>
    <row r="258">
      <c r="J258" s="2" t="str">
        <f>IFERROR(__xludf.DUMMYFUNCTION("REGEXEXTRACT(INDIRECT(ADDRESS(FLOOR((ROW()-1)/3+1),(COLUMN()-7))),""\d+\s""&amp;INDIRECT(""I""&amp;MOD(ROW(), 3)+1))"),"8 blue")</f>
        <v>8 blue</v>
      </c>
      <c r="K258" s="2" t="str">
        <f>IFERROR(__xludf.DUMMYFUNCTION("REGEXEXTRACT(INDIRECT(ADDRESS(FLOOR((ROW()-1)/3+1),(COLUMN()-7))),""\d+\s""&amp;INDIRECT(""I""&amp;MOD(ROW(), 3)+1))"),"13 blue")</f>
        <v>13 blue</v>
      </c>
      <c r="L258" s="2" t="str">
        <f>IFERROR(__xludf.DUMMYFUNCTION("REGEXEXTRACT(INDIRECT(ADDRESS(FLOOR((ROW()-1)/3+1),(COLUMN()-7))),""\d+\s""&amp;INDIRECT(""I""&amp;MOD(ROW(), 3)+1))"),"12 blue")</f>
        <v>12 blue</v>
      </c>
      <c r="M258" s="2" t="str">
        <f>IFERROR(__xludf.DUMMYFUNCTION("REGEXEXTRACT(INDIRECT(ADDRESS(FLOOR((ROW()-1)/3+1),(COLUMN()-7))),""\d+\s""&amp;INDIRECT(""I""&amp;MOD(ROW(), 3)+1))"),"15 blue")</f>
        <v>15 blue</v>
      </c>
      <c r="N258" s="2" t="str">
        <f>IFERROR(__xludf.DUMMYFUNCTION("REGEXEXTRACT(INDIRECT(ADDRESS(FLOOR((ROW()-1)/3+1),(COLUMN()-7))),""\d+\s""&amp;INDIRECT(""I""&amp;MOD(ROW(), 3)+1))"),"#N/A")</f>
        <v>#N/A</v>
      </c>
      <c r="O258" s="2" t="str">
        <f>IFERROR(__xludf.DUMMYFUNCTION("REGEXEXTRACT(INDIRECT(ADDRESS(FLOOR((ROW()-1)/3+1),(COLUMN()-7))),""\d+\s""&amp;INDIRECT(""I""&amp;MOD(ROW(), 3)+1))"),"#N/A")</f>
        <v>#N/A</v>
      </c>
      <c r="P258" s="2">
        <f>IFERROR(__xludf.DUMMYFUNCTION("IFERROR(VALUE(REGEXEXTRACT(J258, ""\d+"")),0)"),8.0)</f>
        <v>8</v>
      </c>
      <c r="Q258" s="2">
        <f>IFERROR(__xludf.DUMMYFUNCTION("IFERROR(VALUE(REGEXEXTRACT(K258, ""\d+"")),0)"),13.0)</f>
        <v>13</v>
      </c>
      <c r="R258" s="2">
        <f>IFERROR(__xludf.DUMMYFUNCTION("IFERROR(VALUE(REGEXEXTRACT(L258, ""\d+"")),0)"),12.0)</f>
        <v>12</v>
      </c>
      <c r="S258" s="2">
        <f>IFERROR(__xludf.DUMMYFUNCTION("IFERROR(VALUE(REGEXEXTRACT(M258, ""\d+"")),0)"),15.0)</f>
        <v>15</v>
      </c>
      <c r="T258" s="2">
        <f>IFERROR(__xludf.DUMMYFUNCTION("IFERROR(VALUE(REGEXEXTRACT(N258, ""\d+"")),0)"),0.0)</f>
        <v>0</v>
      </c>
      <c r="U258" s="2">
        <f>IFERROR(__xludf.DUMMYFUNCTION("IFERROR(VALUE(REGEXEXTRACT(O258, ""\d+"")),0)"),0.0)</f>
        <v>0</v>
      </c>
      <c r="V258" s="2">
        <f t="shared" si="1"/>
        <v>15</v>
      </c>
      <c r="W258" s="2">
        <f>IFERROR(__xludf.DUMMYFUNCTION("VALUE(IF(V258 &lt;= INDIRECT(""AA""&amp;MOD(ROW(), 3) + 1), REGEXEXTRACT(INDIRECT(""B""&amp;FLOOR((ROW()-1)/3)+1), ""\d+""), 0))"),0.0)</f>
        <v>0</v>
      </c>
      <c r="X258" s="2">
        <f t="shared" si="2"/>
        <v>0</v>
      </c>
    </row>
    <row r="259">
      <c r="J259" s="2" t="str">
        <f>IFERROR(__xludf.DUMMYFUNCTION("REGEXEXTRACT(INDIRECT(ADDRESS(FLOOR((ROW()-1)/3+1),(COLUMN()-7))),""\d+\s""&amp;INDIRECT(""I""&amp;MOD(ROW(), 3)+1))"),"16 red")</f>
        <v>16 red</v>
      </c>
      <c r="K259" s="2" t="str">
        <f>IFERROR(__xludf.DUMMYFUNCTION("REGEXEXTRACT(INDIRECT(ADDRESS(FLOOR((ROW()-1)/3+1),(COLUMN()-7))),""\d+\s""&amp;INDIRECT(""I""&amp;MOD(ROW(), 3)+1))"),"10 red")</f>
        <v>10 red</v>
      </c>
      <c r="L259" s="2" t="str">
        <f>IFERROR(__xludf.DUMMYFUNCTION("REGEXEXTRACT(INDIRECT(ADDRESS(FLOOR((ROW()-1)/3+1),(COLUMN()-7))),""\d+\s""&amp;INDIRECT(""I""&amp;MOD(ROW(), 3)+1))"),"16 red")</f>
        <v>16 red</v>
      </c>
      <c r="M259" s="2" t="str">
        <f>IFERROR(__xludf.DUMMYFUNCTION("REGEXEXTRACT(INDIRECT(ADDRESS(FLOOR((ROW()-1)/3+1),(COLUMN()-7))),""\d+\s""&amp;INDIRECT(""I""&amp;MOD(ROW(), 3)+1))"),"#N/A")</f>
        <v>#N/A</v>
      </c>
      <c r="N259" s="2" t="str">
        <f>IFERROR(__xludf.DUMMYFUNCTION("REGEXEXTRACT(INDIRECT(ADDRESS(FLOOR((ROW()-1)/3+1),(COLUMN()-7))),""\d+\s""&amp;INDIRECT(""I""&amp;MOD(ROW(), 3)+1))"),"#N/A")</f>
        <v>#N/A</v>
      </c>
      <c r="O259" s="2" t="str">
        <f>IFERROR(__xludf.DUMMYFUNCTION("REGEXEXTRACT(INDIRECT(ADDRESS(FLOOR((ROW()-1)/3+1),(COLUMN()-7))),""\d+\s""&amp;INDIRECT(""I""&amp;MOD(ROW(), 3)+1))"),"#N/A")</f>
        <v>#N/A</v>
      </c>
      <c r="P259" s="2">
        <f>IFERROR(__xludf.DUMMYFUNCTION("IFERROR(VALUE(REGEXEXTRACT(J259, ""\d+"")),0)"),16.0)</f>
        <v>16</v>
      </c>
      <c r="Q259" s="2">
        <f>IFERROR(__xludf.DUMMYFUNCTION("IFERROR(VALUE(REGEXEXTRACT(K259, ""\d+"")),0)"),10.0)</f>
        <v>10</v>
      </c>
      <c r="R259" s="2">
        <f>IFERROR(__xludf.DUMMYFUNCTION("IFERROR(VALUE(REGEXEXTRACT(L259, ""\d+"")),0)"),16.0)</f>
        <v>16</v>
      </c>
      <c r="S259" s="2">
        <f>IFERROR(__xludf.DUMMYFUNCTION("IFERROR(VALUE(REGEXEXTRACT(M259, ""\d+"")),0)"),0.0)</f>
        <v>0</v>
      </c>
      <c r="T259" s="2">
        <f>IFERROR(__xludf.DUMMYFUNCTION("IFERROR(VALUE(REGEXEXTRACT(N259, ""\d+"")),0)"),0.0)</f>
        <v>0</v>
      </c>
      <c r="U259" s="2">
        <f>IFERROR(__xludf.DUMMYFUNCTION("IFERROR(VALUE(REGEXEXTRACT(O259, ""\d+"")),0)"),0.0)</f>
        <v>0</v>
      </c>
      <c r="V259" s="2">
        <f t="shared" si="1"/>
        <v>16</v>
      </c>
      <c r="W259" s="2">
        <f>IFERROR(__xludf.DUMMYFUNCTION("VALUE(IF(V259 &lt;= INDIRECT(""AA""&amp;MOD(ROW(), 3) + 1), REGEXEXTRACT(INDIRECT(""B""&amp;FLOOR((ROW()-1)/3)+1), ""\d+""), 0))"),0.0)</f>
        <v>0</v>
      </c>
      <c r="X259" s="2">
        <f t="shared" si="2"/>
        <v>0</v>
      </c>
    </row>
    <row r="260">
      <c r="J260" s="2" t="str">
        <f>IFERROR(__xludf.DUMMYFUNCTION("REGEXEXTRACT(INDIRECT(ADDRESS(FLOOR((ROW()-1)/3+1),(COLUMN()-7))),""\d+\s""&amp;INDIRECT(""I""&amp;MOD(ROW(), 3)+1))"),"1 green")</f>
        <v>1 green</v>
      </c>
      <c r="K260" s="2" t="str">
        <f>IFERROR(__xludf.DUMMYFUNCTION("REGEXEXTRACT(INDIRECT(ADDRESS(FLOOR((ROW()-1)/3+1),(COLUMN()-7))),""\d+\s""&amp;INDIRECT(""I""&amp;MOD(ROW(), 3)+1))"),"2 green")</f>
        <v>2 green</v>
      </c>
      <c r="L260" s="2" t="str">
        <f>IFERROR(__xludf.DUMMYFUNCTION("REGEXEXTRACT(INDIRECT(ADDRESS(FLOOR((ROW()-1)/3+1),(COLUMN()-7))),""\d+\s""&amp;INDIRECT(""I""&amp;MOD(ROW(), 3)+1))"),"#N/A")</f>
        <v>#N/A</v>
      </c>
      <c r="M260" s="2" t="str">
        <f>IFERROR(__xludf.DUMMYFUNCTION("REGEXEXTRACT(INDIRECT(ADDRESS(FLOOR((ROW()-1)/3+1),(COLUMN()-7))),""\d+\s""&amp;INDIRECT(""I""&amp;MOD(ROW(), 3)+1))"),"2 green")</f>
        <v>2 green</v>
      </c>
      <c r="N260" s="2" t="str">
        <f>IFERROR(__xludf.DUMMYFUNCTION("REGEXEXTRACT(INDIRECT(ADDRESS(FLOOR((ROW()-1)/3+1),(COLUMN()-7))),""\d+\s""&amp;INDIRECT(""I""&amp;MOD(ROW(), 3)+1))"),"#N/A")</f>
        <v>#N/A</v>
      </c>
      <c r="O260" s="2" t="str">
        <f>IFERROR(__xludf.DUMMYFUNCTION("REGEXEXTRACT(INDIRECT(ADDRESS(FLOOR((ROW()-1)/3+1),(COLUMN()-7))),""\d+\s""&amp;INDIRECT(""I""&amp;MOD(ROW(), 3)+1))"),"#N/A")</f>
        <v>#N/A</v>
      </c>
      <c r="P260" s="2">
        <f>IFERROR(__xludf.DUMMYFUNCTION("IFERROR(VALUE(REGEXEXTRACT(J260, ""\d+"")),0)"),1.0)</f>
        <v>1</v>
      </c>
      <c r="Q260" s="2">
        <f>IFERROR(__xludf.DUMMYFUNCTION("IFERROR(VALUE(REGEXEXTRACT(K260, ""\d+"")),0)"),2.0)</f>
        <v>2</v>
      </c>
      <c r="R260" s="2">
        <f>IFERROR(__xludf.DUMMYFUNCTION("IFERROR(VALUE(REGEXEXTRACT(L260, ""\d+"")),0)"),0.0)</f>
        <v>0</v>
      </c>
      <c r="S260" s="2">
        <f>IFERROR(__xludf.DUMMYFUNCTION("IFERROR(VALUE(REGEXEXTRACT(M260, ""\d+"")),0)"),2.0)</f>
        <v>2</v>
      </c>
      <c r="T260" s="2">
        <f>IFERROR(__xludf.DUMMYFUNCTION("IFERROR(VALUE(REGEXEXTRACT(N260, ""\d+"")),0)"),0.0)</f>
        <v>0</v>
      </c>
      <c r="U260" s="2">
        <f>IFERROR(__xludf.DUMMYFUNCTION("IFERROR(VALUE(REGEXEXTRACT(O260, ""\d+"")),0)"),0.0)</f>
        <v>0</v>
      </c>
      <c r="V260" s="2">
        <f t="shared" si="1"/>
        <v>2</v>
      </c>
      <c r="W260" s="2">
        <f>IFERROR(__xludf.DUMMYFUNCTION("VALUE(IF(V260 &lt;= INDIRECT(""AA""&amp;MOD(ROW(), 3) + 1), REGEXEXTRACT(INDIRECT(""B""&amp;FLOOR((ROW()-1)/3)+1), ""\d+""), 0))"),87.0)</f>
        <v>87</v>
      </c>
      <c r="X260" s="2">
        <f t="shared" si="2"/>
        <v>0</v>
      </c>
    </row>
    <row r="261">
      <c r="J261" s="2" t="str">
        <f>IFERROR(__xludf.DUMMYFUNCTION("REGEXEXTRACT(INDIRECT(ADDRESS(FLOOR((ROW()-1)/3+1),(COLUMN()-7))),""\d+\s""&amp;INDIRECT(""I""&amp;MOD(ROW(), 3)+1))"),"#N/A")</f>
        <v>#N/A</v>
      </c>
      <c r="K261" s="2" t="str">
        <f>IFERROR(__xludf.DUMMYFUNCTION("REGEXEXTRACT(INDIRECT(ADDRESS(FLOOR((ROW()-1)/3+1),(COLUMN()-7))),""\d+\s""&amp;INDIRECT(""I""&amp;MOD(ROW(), 3)+1))"),"2 blue")</f>
        <v>2 blue</v>
      </c>
      <c r="L261" s="2" t="str">
        <f>IFERROR(__xludf.DUMMYFUNCTION("REGEXEXTRACT(INDIRECT(ADDRESS(FLOOR((ROW()-1)/3+1),(COLUMN()-7))),""\d+\s""&amp;INDIRECT(""I""&amp;MOD(ROW(), 3)+1))"),"5 blue")</f>
        <v>5 blue</v>
      </c>
      <c r="M261" s="2" t="str">
        <f>IFERROR(__xludf.DUMMYFUNCTION("REGEXEXTRACT(INDIRECT(ADDRESS(FLOOR((ROW()-1)/3+1),(COLUMN()-7))),""\d+\s""&amp;INDIRECT(""I""&amp;MOD(ROW(), 3)+1))"),"1 blue")</f>
        <v>1 blue</v>
      </c>
      <c r="N261" s="2" t="str">
        <f>IFERROR(__xludf.DUMMYFUNCTION("REGEXEXTRACT(INDIRECT(ADDRESS(FLOOR((ROW()-1)/3+1),(COLUMN()-7))),""\d+\s""&amp;INDIRECT(""I""&amp;MOD(ROW(), 3)+1))"),"#N/A")</f>
        <v>#N/A</v>
      </c>
      <c r="O261" s="2" t="str">
        <f>IFERROR(__xludf.DUMMYFUNCTION("REGEXEXTRACT(INDIRECT(ADDRESS(FLOOR((ROW()-1)/3+1),(COLUMN()-7))),""\d+\s""&amp;INDIRECT(""I""&amp;MOD(ROW(), 3)+1))"),"#N/A")</f>
        <v>#N/A</v>
      </c>
      <c r="P261" s="2">
        <f>IFERROR(__xludf.DUMMYFUNCTION("IFERROR(VALUE(REGEXEXTRACT(J261, ""\d+"")),0)"),0.0)</f>
        <v>0</v>
      </c>
      <c r="Q261" s="2">
        <f>IFERROR(__xludf.DUMMYFUNCTION("IFERROR(VALUE(REGEXEXTRACT(K261, ""\d+"")),0)"),2.0)</f>
        <v>2</v>
      </c>
      <c r="R261" s="2">
        <f>IFERROR(__xludf.DUMMYFUNCTION("IFERROR(VALUE(REGEXEXTRACT(L261, ""\d+"")),0)"),5.0)</f>
        <v>5</v>
      </c>
      <c r="S261" s="2">
        <f>IFERROR(__xludf.DUMMYFUNCTION("IFERROR(VALUE(REGEXEXTRACT(M261, ""\d+"")),0)"),1.0)</f>
        <v>1</v>
      </c>
      <c r="T261" s="2">
        <f>IFERROR(__xludf.DUMMYFUNCTION("IFERROR(VALUE(REGEXEXTRACT(N261, ""\d+"")),0)"),0.0)</f>
        <v>0</v>
      </c>
      <c r="U261" s="2">
        <f>IFERROR(__xludf.DUMMYFUNCTION("IFERROR(VALUE(REGEXEXTRACT(O261, ""\d+"")),0)"),0.0)</f>
        <v>0</v>
      </c>
      <c r="V261" s="2">
        <f t="shared" si="1"/>
        <v>5</v>
      </c>
      <c r="W261" s="2">
        <f>IFERROR(__xludf.DUMMYFUNCTION("VALUE(IF(V261 &lt;= INDIRECT(""AA""&amp;MOD(ROW(), 3) + 1), REGEXEXTRACT(INDIRECT(""B""&amp;FLOOR((ROW()-1)/3)+1), ""\d+""), 0))"),87.0)</f>
        <v>87</v>
      </c>
      <c r="X261" s="2">
        <f t="shared" si="2"/>
        <v>0</v>
      </c>
    </row>
    <row r="262">
      <c r="J262" s="2" t="str">
        <f>IFERROR(__xludf.DUMMYFUNCTION("REGEXEXTRACT(INDIRECT(ADDRESS(FLOOR((ROW()-1)/3+1),(COLUMN()-7))),""\d+\s""&amp;INDIRECT(""I""&amp;MOD(ROW(), 3)+1))"),"#N/A")</f>
        <v>#N/A</v>
      </c>
      <c r="K262" s="2" t="str">
        <f>IFERROR(__xludf.DUMMYFUNCTION("REGEXEXTRACT(INDIRECT(ADDRESS(FLOOR((ROW()-1)/3+1),(COLUMN()-7))),""\d+\s""&amp;INDIRECT(""I""&amp;MOD(ROW(), 3)+1))"),"1 red")</f>
        <v>1 red</v>
      </c>
      <c r="L262" s="2" t="str">
        <f>IFERROR(__xludf.DUMMYFUNCTION("REGEXEXTRACT(INDIRECT(ADDRESS(FLOOR((ROW()-1)/3+1),(COLUMN()-7))),""\d+\s""&amp;INDIRECT(""I""&amp;MOD(ROW(), 3)+1))"),"1 red")</f>
        <v>1 red</v>
      </c>
      <c r="M262" s="2" t="str">
        <f>IFERROR(__xludf.DUMMYFUNCTION("REGEXEXTRACT(INDIRECT(ADDRESS(FLOOR((ROW()-1)/3+1),(COLUMN()-7))),""\d+\s""&amp;INDIRECT(""I""&amp;MOD(ROW(), 3)+1))"),"#N/A")</f>
        <v>#N/A</v>
      </c>
      <c r="N262" s="2" t="str">
        <f>IFERROR(__xludf.DUMMYFUNCTION("REGEXEXTRACT(INDIRECT(ADDRESS(FLOOR((ROW()-1)/3+1),(COLUMN()-7))),""\d+\s""&amp;INDIRECT(""I""&amp;MOD(ROW(), 3)+1))"),"#N/A")</f>
        <v>#N/A</v>
      </c>
      <c r="O262" s="2" t="str">
        <f>IFERROR(__xludf.DUMMYFUNCTION("REGEXEXTRACT(INDIRECT(ADDRESS(FLOOR((ROW()-1)/3+1),(COLUMN()-7))),""\d+\s""&amp;INDIRECT(""I""&amp;MOD(ROW(), 3)+1))"),"#N/A")</f>
        <v>#N/A</v>
      </c>
      <c r="P262" s="2">
        <f>IFERROR(__xludf.DUMMYFUNCTION("IFERROR(VALUE(REGEXEXTRACT(J262, ""\d+"")),0)"),0.0)</f>
        <v>0</v>
      </c>
      <c r="Q262" s="2">
        <f>IFERROR(__xludf.DUMMYFUNCTION("IFERROR(VALUE(REGEXEXTRACT(K262, ""\d+"")),0)"),1.0)</f>
        <v>1</v>
      </c>
      <c r="R262" s="2">
        <f>IFERROR(__xludf.DUMMYFUNCTION("IFERROR(VALUE(REGEXEXTRACT(L262, ""\d+"")),0)"),1.0)</f>
        <v>1</v>
      </c>
      <c r="S262" s="2">
        <f>IFERROR(__xludf.DUMMYFUNCTION("IFERROR(VALUE(REGEXEXTRACT(M262, ""\d+"")),0)"),0.0)</f>
        <v>0</v>
      </c>
      <c r="T262" s="2">
        <f>IFERROR(__xludf.DUMMYFUNCTION("IFERROR(VALUE(REGEXEXTRACT(N262, ""\d+"")),0)"),0.0)</f>
        <v>0</v>
      </c>
      <c r="U262" s="2">
        <f>IFERROR(__xludf.DUMMYFUNCTION("IFERROR(VALUE(REGEXEXTRACT(O262, ""\d+"")),0)"),0.0)</f>
        <v>0</v>
      </c>
      <c r="V262" s="2">
        <f t="shared" si="1"/>
        <v>1</v>
      </c>
      <c r="W262" s="2">
        <f>IFERROR(__xludf.DUMMYFUNCTION("VALUE(IF(V262 &lt;= INDIRECT(""AA""&amp;MOD(ROW(), 3) + 1), REGEXEXTRACT(INDIRECT(""B""&amp;FLOOR((ROW()-1)/3)+1), ""\d+""), 0))"),88.0)</f>
        <v>88</v>
      </c>
      <c r="X262" s="2">
        <f t="shared" si="2"/>
        <v>88</v>
      </c>
    </row>
    <row r="263">
      <c r="J263" s="2" t="str">
        <f>IFERROR(__xludf.DUMMYFUNCTION("REGEXEXTRACT(INDIRECT(ADDRESS(FLOOR((ROW()-1)/3+1),(COLUMN()-7))),""\d+\s""&amp;INDIRECT(""I""&amp;MOD(ROW(), 3)+1))"),"1 green")</f>
        <v>1 green</v>
      </c>
      <c r="K263" s="2" t="str">
        <f>IFERROR(__xludf.DUMMYFUNCTION("REGEXEXTRACT(INDIRECT(ADDRESS(FLOOR((ROW()-1)/3+1),(COLUMN()-7))),""\d+\s""&amp;INDIRECT(""I""&amp;MOD(ROW(), 3)+1))"),"2 green")</f>
        <v>2 green</v>
      </c>
      <c r="L263" s="2" t="str">
        <f>IFERROR(__xludf.DUMMYFUNCTION("REGEXEXTRACT(INDIRECT(ADDRESS(FLOOR((ROW()-1)/3+1),(COLUMN()-7))),""\d+\s""&amp;INDIRECT(""I""&amp;MOD(ROW(), 3)+1))"),"2 green")</f>
        <v>2 green</v>
      </c>
      <c r="M263" s="2" t="str">
        <f>IFERROR(__xludf.DUMMYFUNCTION("REGEXEXTRACT(INDIRECT(ADDRESS(FLOOR((ROW()-1)/3+1),(COLUMN()-7))),""\d+\s""&amp;INDIRECT(""I""&amp;MOD(ROW(), 3)+1))"),"#N/A")</f>
        <v>#N/A</v>
      </c>
      <c r="N263" s="2" t="str">
        <f>IFERROR(__xludf.DUMMYFUNCTION("REGEXEXTRACT(INDIRECT(ADDRESS(FLOOR((ROW()-1)/3+1),(COLUMN()-7))),""\d+\s""&amp;INDIRECT(""I""&amp;MOD(ROW(), 3)+1))"),"#N/A")</f>
        <v>#N/A</v>
      </c>
      <c r="O263" s="2" t="str">
        <f>IFERROR(__xludf.DUMMYFUNCTION("REGEXEXTRACT(INDIRECT(ADDRESS(FLOOR((ROW()-1)/3+1),(COLUMN()-7))),""\d+\s""&amp;INDIRECT(""I""&amp;MOD(ROW(), 3)+1))"),"#N/A")</f>
        <v>#N/A</v>
      </c>
      <c r="P263" s="2">
        <f>IFERROR(__xludf.DUMMYFUNCTION("IFERROR(VALUE(REGEXEXTRACT(J263, ""\d+"")),0)"),1.0)</f>
        <v>1</v>
      </c>
      <c r="Q263" s="2">
        <f>IFERROR(__xludf.DUMMYFUNCTION("IFERROR(VALUE(REGEXEXTRACT(K263, ""\d+"")),0)"),2.0)</f>
        <v>2</v>
      </c>
      <c r="R263" s="2">
        <f>IFERROR(__xludf.DUMMYFUNCTION("IFERROR(VALUE(REGEXEXTRACT(L263, ""\d+"")),0)"),2.0)</f>
        <v>2</v>
      </c>
      <c r="S263" s="2">
        <f>IFERROR(__xludf.DUMMYFUNCTION("IFERROR(VALUE(REGEXEXTRACT(M263, ""\d+"")),0)"),0.0)</f>
        <v>0</v>
      </c>
      <c r="T263" s="2">
        <f>IFERROR(__xludf.DUMMYFUNCTION("IFERROR(VALUE(REGEXEXTRACT(N263, ""\d+"")),0)"),0.0)</f>
        <v>0</v>
      </c>
      <c r="U263" s="2">
        <f>IFERROR(__xludf.DUMMYFUNCTION("IFERROR(VALUE(REGEXEXTRACT(O263, ""\d+"")),0)"),0.0)</f>
        <v>0</v>
      </c>
      <c r="V263" s="2">
        <f t="shared" si="1"/>
        <v>2</v>
      </c>
      <c r="W263" s="2">
        <f>IFERROR(__xludf.DUMMYFUNCTION("VALUE(IF(V263 &lt;= INDIRECT(""AA""&amp;MOD(ROW(), 3) + 1), REGEXEXTRACT(INDIRECT(""B""&amp;FLOOR((ROW()-1)/3)+1), ""\d+""), 0))"),88.0)</f>
        <v>88</v>
      </c>
      <c r="X263" s="2">
        <f t="shared" si="2"/>
        <v>0</v>
      </c>
    </row>
    <row r="264">
      <c r="J264" s="2" t="str">
        <f>IFERROR(__xludf.DUMMYFUNCTION("REGEXEXTRACT(INDIRECT(ADDRESS(FLOOR((ROW()-1)/3+1),(COLUMN()-7))),""\d+\s""&amp;INDIRECT(""I""&amp;MOD(ROW(), 3)+1))"),"3 blue")</f>
        <v>3 blue</v>
      </c>
      <c r="K264" s="2" t="str">
        <f>IFERROR(__xludf.DUMMYFUNCTION("REGEXEXTRACT(INDIRECT(ADDRESS(FLOOR((ROW()-1)/3+1),(COLUMN()-7))),""\d+\s""&amp;INDIRECT(""I""&amp;MOD(ROW(), 3)+1))"),"13 blue")</f>
        <v>13 blue</v>
      </c>
      <c r="L264" s="2" t="str">
        <f>IFERROR(__xludf.DUMMYFUNCTION("REGEXEXTRACT(INDIRECT(ADDRESS(FLOOR((ROW()-1)/3+1),(COLUMN()-7))),""\d+\s""&amp;INDIRECT(""I""&amp;MOD(ROW(), 3)+1))"),"5 blue")</f>
        <v>5 blue</v>
      </c>
      <c r="M264" s="2" t="str">
        <f>IFERROR(__xludf.DUMMYFUNCTION("REGEXEXTRACT(INDIRECT(ADDRESS(FLOOR((ROW()-1)/3+1),(COLUMN()-7))),""\d+\s""&amp;INDIRECT(""I""&amp;MOD(ROW(), 3)+1))"),"#N/A")</f>
        <v>#N/A</v>
      </c>
      <c r="N264" s="2" t="str">
        <f>IFERROR(__xludf.DUMMYFUNCTION("REGEXEXTRACT(INDIRECT(ADDRESS(FLOOR((ROW()-1)/3+1),(COLUMN()-7))),""\d+\s""&amp;INDIRECT(""I""&amp;MOD(ROW(), 3)+1))"),"#N/A")</f>
        <v>#N/A</v>
      </c>
      <c r="O264" s="2" t="str">
        <f>IFERROR(__xludf.DUMMYFUNCTION("REGEXEXTRACT(INDIRECT(ADDRESS(FLOOR((ROW()-1)/3+1),(COLUMN()-7))),""\d+\s""&amp;INDIRECT(""I""&amp;MOD(ROW(), 3)+1))"),"#N/A")</f>
        <v>#N/A</v>
      </c>
      <c r="P264" s="2">
        <f>IFERROR(__xludf.DUMMYFUNCTION("IFERROR(VALUE(REGEXEXTRACT(J264, ""\d+"")),0)"),3.0)</f>
        <v>3</v>
      </c>
      <c r="Q264" s="2">
        <f>IFERROR(__xludf.DUMMYFUNCTION("IFERROR(VALUE(REGEXEXTRACT(K264, ""\d+"")),0)"),13.0)</f>
        <v>13</v>
      </c>
      <c r="R264" s="2">
        <f>IFERROR(__xludf.DUMMYFUNCTION("IFERROR(VALUE(REGEXEXTRACT(L264, ""\d+"")),0)"),5.0)</f>
        <v>5</v>
      </c>
      <c r="S264" s="2">
        <f>IFERROR(__xludf.DUMMYFUNCTION("IFERROR(VALUE(REGEXEXTRACT(M264, ""\d+"")),0)"),0.0)</f>
        <v>0</v>
      </c>
      <c r="T264" s="2">
        <f>IFERROR(__xludf.DUMMYFUNCTION("IFERROR(VALUE(REGEXEXTRACT(N264, ""\d+"")),0)"),0.0)</f>
        <v>0</v>
      </c>
      <c r="U264" s="2">
        <f>IFERROR(__xludf.DUMMYFUNCTION("IFERROR(VALUE(REGEXEXTRACT(O264, ""\d+"")),0)"),0.0)</f>
        <v>0</v>
      </c>
      <c r="V264" s="2">
        <f t="shared" si="1"/>
        <v>13</v>
      </c>
      <c r="W264" s="2">
        <f>IFERROR(__xludf.DUMMYFUNCTION("VALUE(IF(V264 &lt;= INDIRECT(""AA""&amp;MOD(ROW(), 3) + 1), REGEXEXTRACT(INDIRECT(""B""&amp;FLOOR((ROW()-1)/3)+1), ""\d+""), 0))"),88.0)</f>
        <v>88</v>
      </c>
      <c r="X264" s="2">
        <f t="shared" si="2"/>
        <v>0</v>
      </c>
    </row>
    <row r="265">
      <c r="J265" s="2" t="str">
        <f>IFERROR(__xludf.DUMMYFUNCTION("REGEXEXTRACT(INDIRECT(ADDRESS(FLOOR((ROW()-1)/3+1),(COLUMN()-7))),""\d+\s""&amp;INDIRECT(""I""&amp;MOD(ROW(), 3)+1))"),"2 red")</f>
        <v>2 red</v>
      </c>
      <c r="K265" s="2" t="str">
        <f>IFERROR(__xludf.DUMMYFUNCTION("REGEXEXTRACT(INDIRECT(ADDRESS(FLOOR((ROW()-1)/3+1),(COLUMN()-7))),""\d+\s""&amp;INDIRECT(""I""&amp;MOD(ROW(), 3)+1))"),"#N/A")</f>
        <v>#N/A</v>
      </c>
      <c r="L265" s="2" t="str">
        <f>IFERROR(__xludf.DUMMYFUNCTION("REGEXEXTRACT(INDIRECT(ADDRESS(FLOOR((ROW()-1)/3+1),(COLUMN()-7))),""\d+\s""&amp;INDIRECT(""I""&amp;MOD(ROW(), 3)+1))"),"#N/A")</f>
        <v>#N/A</v>
      </c>
      <c r="M265" s="2" t="str">
        <f>IFERROR(__xludf.DUMMYFUNCTION("REGEXEXTRACT(INDIRECT(ADDRESS(FLOOR((ROW()-1)/3+1),(COLUMN()-7))),""\d+\s""&amp;INDIRECT(""I""&amp;MOD(ROW(), 3)+1))"),"#N/A")</f>
        <v>#N/A</v>
      </c>
      <c r="N265" s="2" t="str">
        <f>IFERROR(__xludf.DUMMYFUNCTION("REGEXEXTRACT(INDIRECT(ADDRESS(FLOOR((ROW()-1)/3+1),(COLUMN()-7))),""\d+\s""&amp;INDIRECT(""I""&amp;MOD(ROW(), 3)+1))"),"#N/A")</f>
        <v>#N/A</v>
      </c>
      <c r="O265" s="2" t="str">
        <f>IFERROR(__xludf.DUMMYFUNCTION("REGEXEXTRACT(INDIRECT(ADDRESS(FLOOR((ROW()-1)/3+1),(COLUMN()-7))),""\d+\s""&amp;INDIRECT(""I""&amp;MOD(ROW(), 3)+1))"),"#N/A")</f>
        <v>#N/A</v>
      </c>
      <c r="P265" s="2">
        <f>IFERROR(__xludf.DUMMYFUNCTION("IFERROR(VALUE(REGEXEXTRACT(J265, ""\d+"")),0)"),2.0)</f>
        <v>2</v>
      </c>
      <c r="Q265" s="2">
        <f>IFERROR(__xludf.DUMMYFUNCTION("IFERROR(VALUE(REGEXEXTRACT(K265, ""\d+"")),0)"),0.0)</f>
        <v>0</v>
      </c>
      <c r="R265" s="2">
        <f>IFERROR(__xludf.DUMMYFUNCTION("IFERROR(VALUE(REGEXEXTRACT(L265, ""\d+"")),0)"),0.0)</f>
        <v>0</v>
      </c>
      <c r="S265" s="2">
        <f>IFERROR(__xludf.DUMMYFUNCTION("IFERROR(VALUE(REGEXEXTRACT(M265, ""\d+"")),0)"),0.0)</f>
        <v>0</v>
      </c>
      <c r="T265" s="2">
        <f>IFERROR(__xludf.DUMMYFUNCTION("IFERROR(VALUE(REGEXEXTRACT(N265, ""\d+"")),0)"),0.0)</f>
        <v>0</v>
      </c>
      <c r="U265" s="2">
        <f>IFERROR(__xludf.DUMMYFUNCTION("IFERROR(VALUE(REGEXEXTRACT(O265, ""\d+"")),0)"),0.0)</f>
        <v>0</v>
      </c>
      <c r="V265" s="2">
        <f t="shared" si="1"/>
        <v>2</v>
      </c>
      <c r="W265" s="2">
        <f>IFERROR(__xludf.DUMMYFUNCTION("VALUE(IF(V265 &lt;= INDIRECT(""AA""&amp;MOD(ROW(), 3) + 1), REGEXEXTRACT(INDIRECT(""B""&amp;FLOOR((ROW()-1)/3)+1), ""\d+""), 0))"),89.0)</f>
        <v>89</v>
      </c>
      <c r="X265" s="2">
        <f t="shared" si="2"/>
        <v>89</v>
      </c>
    </row>
    <row r="266">
      <c r="J266" s="2" t="str">
        <f>IFERROR(__xludf.DUMMYFUNCTION("REGEXEXTRACT(INDIRECT(ADDRESS(FLOOR((ROW()-1)/3+1),(COLUMN()-7))),""\d+\s""&amp;INDIRECT(""I""&amp;MOD(ROW(), 3)+1))"),"1 green")</f>
        <v>1 green</v>
      </c>
      <c r="K266" s="2" t="str">
        <f>IFERROR(__xludf.DUMMYFUNCTION("REGEXEXTRACT(INDIRECT(ADDRESS(FLOOR((ROW()-1)/3+1),(COLUMN()-7))),""\d+\s""&amp;INDIRECT(""I""&amp;MOD(ROW(), 3)+1))"),"#N/A")</f>
        <v>#N/A</v>
      </c>
      <c r="L266" s="2" t="str">
        <f>IFERROR(__xludf.DUMMYFUNCTION("REGEXEXTRACT(INDIRECT(ADDRESS(FLOOR((ROW()-1)/3+1),(COLUMN()-7))),""\d+\s""&amp;INDIRECT(""I""&amp;MOD(ROW(), 3)+1))"),"1 green")</f>
        <v>1 green</v>
      </c>
      <c r="M266" s="2" t="str">
        <f>IFERROR(__xludf.DUMMYFUNCTION("REGEXEXTRACT(INDIRECT(ADDRESS(FLOOR((ROW()-1)/3+1),(COLUMN()-7))),""\d+\s""&amp;INDIRECT(""I""&amp;MOD(ROW(), 3)+1))"),"#N/A")</f>
        <v>#N/A</v>
      </c>
      <c r="N266" s="2" t="str">
        <f>IFERROR(__xludf.DUMMYFUNCTION("REGEXEXTRACT(INDIRECT(ADDRESS(FLOOR((ROW()-1)/3+1),(COLUMN()-7))),""\d+\s""&amp;INDIRECT(""I""&amp;MOD(ROW(), 3)+1))"),"#N/A")</f>
        <v>#N/A</v>
      </c>
      <c r="O266" s="2" t="str">
        <f>IFERROR(__xludf.DUMMYFUNCTION("REGEXEXTRACT(INDIRECT(ADDRESS(FLOOR((ROW()-1)/3+1),(COLUMN()-7))),""\d+\s""&amp;INDIRECT(""I""&amp;MOD(ROW(), 3)+1))"),"#N/A")</f>
        <v>#N/A</v>
      </c>
      <c r="P266" s="2">
        <f>IFERROR(__xludf.DUMMYFUNCTION("IFERROR(VALUE(REGEXEXTRACT(J266, ""\d+"")),0)"),1.0)</f>
        <v>1</v>
      </c>
      <c r="Q266" s="2">
        <f>IFERROR(__xludf.DUMMYFUNCTION("IFERROR(VALUE(REGEXEXTRACT(K266, ""\d+"")),0)"),0.0)</f>
        <v>0</v>
      </c>
      <c r="R266" s="2">
        <f>IFERROR(__xludf.DUMMYFUNCTION("IFERROR(VALUE(REGEXEXTRACT(L266, ""\d+"")),0)"),1.0)</f>
        <v>1</v>
      </c>
      <c r="S266" s="2">
        <f>IFERROR(__xludf.DUMMYFUNCTION("IFERROR(VALUE(REGEXEXTRACT(M266, ""\d+"")),0)"),0.0)</f>
        <v>0</v>
      </c>
      <c r="T266" s="2">
        <f>IFERROR(__xludf.DUMMYFUNCTION("IFERROR(VALUE(REGEXEXTRACT(N266, ""\d+"")),0)"),0.0)</f>
        <v>0</v>
      </c>
      <c r="U266" s="2">
        <f>IFERROR(__xludf.DUMMYFUNCTION("IFERROR(VALUE(REGEXEXTRACT(O266, ""\d+"")),0)"),0.0)</f>
        <v>0</v>
      </c>
      <c r="V266" s="2">
        <f t="shared" si="1"/>
        <v>1</v>
      </c>
      <c r="W266" s="2">
        <f>IFERROR(__xludf.DUMMYFUNCTION("VALUE(IF(V266 &lt;= INDIRECT(""AA""&amp;MOD(ROW(), 3) + 1), REGEXEXTRACT(INDIRECT(""B""&amp;FLOOR((ROW()-1)/3)+1), ""\d+""), 0))"),89.0)</f>
        <v>89</v>
      </c>
      <c r="X266" s="2">
        <f t="shared" si="2"/>
        <v>0</v>
      </c>
    </row>
    <row r="267">
      <c r="J267" s="2" t="str">
        <f>IFERROR(__xludf.DUMMYFUNCTION("REGEXEXTRACT(INDIRECT(ADDRESS(FLOOR((ROW()-1)/3+1),(COLUMN()-7))),""\d+\s""&amp;INDIRECT(""I""&amp;MOD(ROW(), 3)+1))"),"9 blue")</f>
        <v>9 blue</v>
      </c>
      <c r="K267" s="2" t="str">
        <f>IFERROR(__xludf.DUMMYFUNCTION("REGEXEXTRACT(INDIRECT(ADDRESS(FLOOR((ROW()-1)/3+1),(COLUMN()-7))),""\d+\s""&amp;INDIRECT(""I""&amp;MOD(ROW(), 3)+1))"),"10 blue")</f>
        <v>10 blue</v>
      </c>
      <c r="L267" s="2" t="str">
        <f>IFERROR(__xludf.DUMMYFUNCTION("REGEXEXTRACT(INDIRECT(ADDRESS(FLOOR((ROW()-1)/3+1),(COLUMN()-7))),""\d+\s""&amp;INDIRECT(""I""&amp;MOD(ROW(), 3)+1))"),"5 blue")</f>
        <v>5 blue</v>
      </c>
      <c r="M267" s="2" t="str">
        <f>IFERROR(__xludf.DUMMYFUNCTION("REGEXEXTRACT(INDIRECT(ADDRESS(FLOOR((ROW()-1)/3+1),(COLUMN()-7))),""\d+\s""&amp;INDIRECT(""I""&amp;MOD(ROW(), 3)+1))"),"#N/A")</f>
        <v>#N/A</v>
      </c>
      <c r="N267" s="2" t="str">
        <f>IFERROR(__xludf.DUMMYFUNCTION("REGEXEXTRACT(INDIRECT(ADDRESS(FLOOR((ROW()-1)/3+1),(COLUMN()-7))),""\d+\s""&amp;INDIRECT(""I""&amp;MOD(ROW(), 3)+1))"),"#N/A")</f>
        <v>#N/A</v>
      </c>
      <c r="O267" s="2" t="str">
        <f>IFERROR(__xludf.DUMMYFUNCTION("REGEXEXTRACT(INDIRECT(ADDRESS(FLOOR((ROW()-1)/3+1),(COLUMN()-7))),""\d+\s""&amp;INDIRECT(""I""&amp;MOD(ROW(), 3)+1))"),"#N/A")</f>
        <v>#N/A</v>
      </c>
      <c r="P267" s="2">
        <f>IFERROR(__xludf.DUMMYFUNCTION("IFERROR(VALUE(REGEXEXTRACT(J267, ""\d+"")),0)"),9.0)</f>
        <v>9</v>
      </c>
      <c r="Q267" s="2">
        <f>IFERROR(__xludf.DUMMYFUNCTION("IFERROR(VALUE(REGEXEXTRACT(K267, ""\d+"")),0)"),10.0)</f>
        <v>10</v>
      </c>
      <c r="R267" s="2">
        <f>IFERROR(__xludf.DUMMYFUNCTION("IFERROR(VALUE(REGEXEXTRACT(L267, ""\d+"")),0)"),5.0)</f>
        <v>5</v>
      </c>
      <c r="S267" s="2">
        <f>IFERROR(__xludf.DUMMYFUNCTION("IFERROR(VALUE(REGEXEXTRACT(M267, ""\d+"")),0)"),0.0)</f>
        <v>0</v>
      </c>
      <c r="T267" s="2">
        <f>IFERROR(__xludf.DUMMYFUNCTION("IFERROR(VALUE(REGEXEXTRACT(N267, ""\d+"")),0)"),0.0)</f>
        <v>0</v>
      </c>
      <c r="U267" s="2">
        <f>IFERROR(__xludf.DUMMYFUNCTION("IFERROR(VALUE(REGEXEXTRACT(O267, ""\d+"")),0)"),0.0)</f>
        <v>0</v>
      </c>
      <c r="V267" s="2">
        <f t="shared" si="1"/>
        <v>10</v>
      </c>
      <c r="W267" s="2">
        <f>IFERROR(__xludf.DUMMYFUNCTION("VALUE(IF(V267 &lt;= INDIRECT(""AA""&amp;MOD(ROW(), 3) + 1), REGEXEXTRACT(INDIRECT(""B""&amp;FLOOR((ROW()-1)/3)+1), ""\d+""), 0))"),89.0)</f>
        <v>89</v>
      </c>
      <c r="X267" s="2">
        <f t="shared" si="2"/>
        <v>0</v>
      </c>
    </row>
    <row r="268">
      <c r="J268" s="2" t="str">
        <f>IFERROR(__xludf.DUMMYFUNCTION("REGEXEXTRACT(INDIRECT(ADDRESS(FLOOR((ROW()-1)/3+1),(COLUMN()-7))),""\d+\s""&amp;INDIRECT(""I""&amp;MOD(ROW(), 3)+1))"),"8 red")</f>
        <v>8 red</v>
      </c>
      <c r="K268" s="2" t="str">
        <f>IFERROR(__xludf.DUMMYFUNCTION("REGEXEXTRACT(INDIRECT(ADDRESS(FLOOR((ROW()-1)/3+1),(COLUMN()-7))),""\d+\s""&amp;INDIRECT(""I""&amp;MOD(ROW(), 3)+1))"),"2 red")</f>
        <v>2 red</v>
      </c>
      <c r="L268" s="2" t="str">
        <f>IFERROR(__xludf.DUMMYFUNCTION("REGEXEXTRACT(INDIRECT(ADDRESS(FLOOR((ROW()-1)/3+1),(COLUMN()-7))),""\d+\s""&amp;INDIRECT(""I""&amp;MOD(ROW(), 3)+1))"),"10 red")</f>
        <v>10 red</v>
      </c>
      <c r="M268" s="2" t="str">
        <f>IFERROR(__xludf.DUMMYFUNCTION("REGEXEXTRACT(INDIRECT(ADDRESS(FLOOR((ROW()-1)/3+1),(COLUMN()-7))),""\d+\s""&amp;INDIRECT(""I""&amp;MOD(ROW(), 3)+1))"),"#N/A")</f>
        <v>#N/A</v>
      </c>
      <c r="N268" s="2" t="str">
        <f>IFERROR(__xludf.DUMMYFUNCTION("REGEXEXTRACT(INDIRECT(ADDRESS(FLOOR((ROW()-1)/3+1),(COLUMN()-7))),""\d+\s""&amp;INDIRECT(""I""&amp;MOD(ROW(), 3)+1))"),"4 red")</f>
        <v>4 red</v>
      </c>
      <c r="O268" s="2" t="str">
        <f>IFERROR(__xludf.DUMMYFUNCTION("REGEXEXTRACT(INDIRECT(ADDRESS(FLOOR((ROW()-1)/3+1),(COLUMN()-7))),""\d+\s""&amp;INDIRECT(""I""&amp;MOD(ROW(), 3)+1))"),"#N/A")</f>
        <v>#N/A</v>
      </c>
      <c r="P268" s="2">
        <f>IFERROR(__xludf.DUMMYFUNCTION("IFERROR(VALUE(REGEXEXTRACT(J268, ""\d+"")),0)"),8.0)</f>
        <v>8</v>
      </c>
      <c r="Q268" s="2">
        <f>IFERROR(__xludf.DUMMYFUNCTION("IFERROR(VALUE(REGEXEXTRACT(K268, ""\d+"")),0)"),2.0)</f>
        <v>2</v>
      </c>
      <c r="R268" s="2">
        <f>IFERROR(__xludf.DUMMYFUNCTION("IFERROR(VALUE(REGEXEXTRACT(L268, ""\d+"")),0)"),10.0)</f>
        <v>10</v>
      </c>
      <c r="S268" s="2">
        <f>IFERROR(__xludf.DUMMYFUNCTION("IFERROR(VALUE(REGEXEXTRACT(M268, ""\d+"")),0)"),0.0)</f>
        <v>0</v>
      </c>
      <c r="T268" s="2">
        <f>IFERROR(__xludf.DUMMYFUNCTION("IFERROR(VALUE(REGEXEXTRACT(N268, ""\d+"")),0)"),4.0)</f>
        <v>4</v>
      </c>
      <c r="U268" s="2">
        <f>IFERROR(__xludf.DUMMYFUNCTION("IFERROR(VALUE(REGEXEXTRACT(O268, ""\d+"")),0)"),0.0)</f>
        <v>0</v>
      </c>
      <c r="V268" s="2">
        <f t="shared" si="1"/>
        <v>10</v>
      </c>
      <c r="W268" s="2">
        <f>IFERROR(__xludf.DUMMYFUNCTION("VALUE(IF(V268 &lt;= INDIRECT(""AA""&amp;MOD(ROW(), 3) + 1), REGEXEXTRACT(INDIRECT(""B""&amp;FLOOR((ROW()-1)/3)+1), ""\d+""), 0))"),90.0)</f>
        <v>90</v>
      </c>
      <c r="X268" s="2">
        <f t="shared" si="2"/>
        <v>90</v>
      </c>
    </row>
    <row r="269">
      <c r="J269" s="2" t="str">
        <f>IFERROR(__xludf.DUMMYFUNCTION("REGEXEXTRACT(INDIRECT(ADDRESS(FLOOR((ROW()-1)/3+1),(COLUMN()-7))),""\d+\s""&amp;INDIRECT(""I""&amp;MOD(ROW(), 3)+1))"),"5 green")</f>
        <v>5 green</v>
      </c>
      <c r="K269" s="2" t="str">
        <f>IFERROR(__xludf.DUMMYFUNCTION("REGEXEXTRACT(INDIRECT(ADDRESS(FLOOR((ROW()-1)/3+1),(COLUMN()-7))),""\d+\s""&amp;INDIRECT(""I""&amp;MOD(ROW(), 3)+1))"),"2 green")</f>
        <v>2 green</v>
      </c>
      <c r="L269" s="2" t="str">
        <f>IFERROR(__xludf.DUMMYFUNCTION("REGEXEXTRACT(INDIRECT(ADDRESS(FLOOR((ROW()-1)/3+1),(COLUMN()-7))),""\d+\s""&amp;INDIRECT(""I""&amp;MOD(ROW(), 3)+1))"),"8 green")</f>
        <v>8 green</v>
      </c>
      <c r="M269" s="2" t="str">
        <f>IFERROR(__xludf.DUMMYFUNCTION("REGEXEXTRACT(INDIRECT(ADDRESS(FLOOR((ROW()-1)/3+1),(COLUMN()-7))),""\d+\s""&amp;INDIRECT(""I""&amp;MOD(ROW(), 3)+1))"),"11 green")</f>
        <v>11 green</v>
      </c>
      <c r="N269" s="2" t="str">
        <f>IFERROR(__xludf.DUMMYFUNCTION("REGEXEXTRACT(INDIRECT(ADDRESS(FLOOR((ROW()-1)/3+1),(COLUMN()-7))),""\d+\s""&amp;INDIRECT(""I""&amp;MOD(ROW(), 3)+1))"),"10 green")</f>
        <v>10 green</v>
      </c>
      <c r="O269" s="2" t="str">
        <f>IFERROR(__xludf.DUMMYFUNCTION("REGEXEXTRACT(INDIRECT(ADDRESS(FLOOR((ROW()-1)/3+1),(COLUMN()-7))),""\d+\s""&amp;INDIRECT(""I""&amp;MOD(ROW(), 3)+1))"),"#N/A")</f>
        <v>#N/A</v>
      </c>
      <c r="P269" s="2">
        <f>IFERROR(__xludf.DUMMYFUNCTION("IFERROR(VALUE(REGEXEXTRACT(J269, ""\d+"")),0)"),5.0)</f>
        <v>5</v>
      </c>
      <c r="Q269" s="2">
        <f>IFERROR(__xludf.DUMMYFUNCTION("IFERROR(VALUE(REGEXEXTRACT(K269, ""\d+"")),0)"),2.0)</f>
        <v>2</v>
      </c>
      <c r="R269" s="2">
        <f>IFERROR(__xludf.DUMMYFUNCTION("IFERROR(VALUE(REGEXEXTRACT(L269, ""\d+"")),0)"),8.0)</f>
        <v>8</v>
      </c>
      <c r="S269" s="2">
        <f>IFERROR(__xludf.DUMMYFUNCTION("IFERROR(VALUE(REGEXEXTRACT(M269, ""\d+"")),0)"),11.0)</f>
        <v>11</v>
      </c>
      <c r="T269" s="2">
        <f>IFERROR(__xludf.DUMMYFUNCTION("IFERROR(VALUE(REGEXEXTRACT(N269, ""\d+"")),0)"),10.0)</f>
        <v>10</v>
      </c>
      <c r="U269" s="2">
        <f>IFERROR(__xludf.DUMMYFUNCTION("IFERROR(VALUE(REGEXEXTRACT(O269, ""\d+"")),0)"),0.0)</f>
        <v>0</v>
      </c>
      <c r="V269" s="2">
        <f t="shared" si="1"/>
        <v>11</v>
      </c>
      <c r="W269" s="2">
        <f>IFERROR(__xludf.DUMMYFUNCTION("VALUE(IF(V269 &lt;= INDIRECT(""AA""&amp;MOD(ROW(), 3) + 1), REGEXEXTRACT(INDIRECT(""B""&amp;FLOOR((ROW()-1)/3)+1), ""\d+""), 0))"),90.0)</f>
        <v>90</v>
      </c>
      <c r="X269" s="2">
        <f t="shared" si="2"/>
        <v>0</v>
      </c>
    </row>
    <row r="270">
      <c r="J270" s="2" t="str">
        <f>IFERROR(__xludf.DUMMYFUNCTION("REGEXEXTRACT(INDIRECT(ADDRESS(FLOOR((ROW()-1)/3+1),(COLUMN()-7))),""\d+\s""&amp;INDIRECT(""I""&amp;MOD(ROW(), 3)+1))"),"2 blue")</f>
        <v>2 blue</v>
      </c>
      <c r="K270" s="2" t="str">
        <f>IFERROR(__xludf.DUMMYFUNCTION("REGEXEXTRACT(INDIRECT(ADDRESS(FLOOR((ROW()-1)/3+1),(COLUMN()-7))),""\d+\s""&amp;INDIRECT(""I""&amp;MOD(ROW(), 3)+1))"),"2 blue")</f>
        <v>2 blue</v>
      </c>
      <c r="L270" s="2" t="str">
        <f>IFERROR(__xludf.DUMMYFUNCTION("REGEXEXTRACT(INDIRECT(ADDRESS(FLOOR((ROW()-1)/3+1),(COLUMN()-7))),""\d+\s""&amp;INDIRECT(""I""&amp;MOD(ROW(), 3)+1))"),"1 blue")</f>
        <v>1 blue</v>
      </c>
      <c r="M270" s="2" t="str">
        <f>IFERROR(__xludf.DUMMYFUNCTION("REGEXEXTRACT(INDIRECT(ADDRESS(FLOOR((ROW()-1)/3+1),(COLUMN()-7))),""\d+\s""&amp;INDIRECT(""I""&amp;MOD(ROW(), 3)+1))"),"1 blue")</f>
        <v>1 blue</v>
      </c>
      <c r="N270" s="2" t="str">
        <f>IFERROR(__xludf.DUMMYFUNCTION("REGEXEXTRACT(INDIRECT(ADDRESS(FLOOR((ROW()-1)/3+1),(COLUMN()-7))),""\d+\s""&amp;INDIRECT(""I""&amp;MOD(ROW(), 3)+1))"),"3 blue")</f>
        <v>3 blue</v>
      </c>
      <c r="O270" s="2" t="str">
        <f>IFERROR(__xludf.DUMMYFUNCTION("REGEXEXTRACT(INDIRECT(ADDRESS(FLOOR((ROW()-1)/3+1),(COLUMN()-7))),""\d+\s""&amp;INDIRECT(""I""&amp;MOD(ROW(), 3)+1))"),"#N/A")</f>
        <v>#N/A</v>
      </c>
      <c r="P270" s="2">
        <f>IFERROR(__xludf.DUMMYFUNCTION("IFERROR(VALUE(REGEXEXTRACT(J270, ""\d+"")),0)"),2.0)</f>
        <v>2</v>
      </c>
      <c r="Q270" s="2">
        <f>IFERROR(__xludf.DUMMYFUNCTION("IFERROR(VALUE(REGEXEXTRACT(K270, ""\d+"")),0)"),2.0)</f>
        <v>2</v>
      </c>
      <c r="R270" s="2">
        <f>IFERROR(__xludf.DUMMYFUNCTION("IFERROR(VALUE(REGEXEXTRACT(L270, ""\d+"")),0)"),1.0)</f>
        <v>1</v>
      </c>
      <c r="S270" s="2">
        <f>IFERROR(__xludf.DUMMYFUNCTION("IFERROR(VALUE(REGEXEXTRACT(M270, ""\d+"")),0)"),1.0)</f>
        <v>1</v>
      </c>
      <c r="T270" s="2">
        <f>IFERROR(__xludf.DUMMYFUNCTION("IFERROR(VALUE(REGEXEXTRACT(N270, ""\d+"")),0)"),3.0)</f>
        <v>3</v>
      </c>
      <c r="U270" s="2">
        <f>IFERROR(__xludf.DUMMYFUNCTION("IFERROR(VALUE(REGEXEXTRACT(O270, ""\d+"")),0)"),0.0)</f>
        <v>0</v>
      </c>
      <c r="V270" s="2">
        <f t="shared" si="1"/>
        <v>3</v>
      </c>
      <c r="W270" s="2">
        <f>IFERROR(__xludf.DUMMYFUNCTION("VALUE(IF(V270 &lt;= INDIRECT(""AA""&amp;MOD(ROW(), 3) + 1), REGEXEXTRACT(INDIRECT(""B""&amp;FLOOR((ROW()-1)/3)+1), ""\d+""), 0))"),90.0)</f>
        <v>90</v>
      </c>
      <c r="X270" s="2">
        <f t="shared" si="2"/>
        <v>0</v>
      </c>
    </row>
    <row r="271">
      <c r="J271" s="2" t="str">
        <f>IFERROR(__xludf.DUMMYFUNCTION("REGEXEXTRACT(INDIRECT(ADDRESS(FLOOR((ROW()-1)/3+1),(COLUMN()-7))),""\d+\s""&amp;INDIRECT(""I""&amp;MOD(ROW(), 3)+1))"),"9 red")</f>
        <v>9 red</v>
      </c>
      <c r="K271" s="2" t="str">
        <f>IFERROR(__xludf.DUMMYFUNCTION("REGEXEXTRACT(INDIRECT(ADDRESS(FLOOR((ROW()-1)/3+1),(COLUMN()-7))),""\d+\s""&amp;INDIRECT(""I""&amp;MOD(ROW(), 3)+1))"),"5 red")</f>
        <v>5 red</v>
      </c>
      <c r="L271" s="2" t="str">
        <f>IFERROR(__xludf.DUMMYFUNCTION("REGEXEXTRACT(INDIRECT(ADDRESS(FLOOR((ROW()-1)/3+1),(COLUMN()-7))),""\d+\s""&amp;INDIRECT(""I""&amp;MOD(ROW(), 3)+1))"),"12 red")</f>
        <v>12 red</v>
      </c>
      <c r="M271" s="2" t="str">
        <f>IFERROR(__xludf.DUMMYFUNCTION("REGEXEXTRACT(INDIRECT(ADDRESS(FLOOR((ROW()-1)/3+1),(COLUMN()-7))),""\d+\s""&amp;INDIRECT(""I""&amp;MOD(ROW(), 3)+1))"),"8 red")</f>
        <v>8 red</v>
      </c>
      <c r="N271" s="2" t="str">
        <f>IFERROR(__xludf.DUMMYFUNCTION("REGEXEXTRACT(INDIRECT(ADDRESS(FLOOR((ROW()-1)/3+1),(COLUMN()-7))),""\d+\s""&amp;INDIRECT(""I""&amp;MOD(ROW(), 3)+1))"),"#N/A")</f>
        <v>#N/A</v>
      </c>
      <c r="O271" s="2" t="str">
        <f>IFERROR(__xludf.DUMMYFUNCTION("REGEXEXTRACT(INDIRECT(ADDRESS(FLOOR((ROW()-1)/3+1),(COLUMN()-7))),""\d+\s""&amp;INDIRECT(""I""&amp;MOD(ROW(), 3)+1))"),"#N/A")</f>
        <v>#N/A</v>
      </c>
      <c r="P271" s="2">
        <f>IFERROR(__xludf.DUMMYFUNCTION("IFERROR(VALUE(REGEXEXTRACT(J271, ""\d+"")),0)"),9.0)</f>
        <v>9</v>
      </c>
      <c r="Q271" s="2">
        <f>IFERROR(__xludf.DUMMYFUNCTION("IFERROR(VALUE(REGEXEXTRACT(K271, ""\d+"")),0)"),5.0)</f>
        <v>5</v>
      </c>
      <c r="R271" s="2">
        <f>IFERROR(__xludf.DUMMYFUNCTION("IFERROR(VALUE(REGEXEXTRACT(L271, ""\d+"")),0)"),12.0)</f>
        <v>12</v>
      </c>
      <c r="S271" s="2">
        <f>IFERROR(__xludf.DUMMYFUNCTION("IFERROR(VALUE(REGEXEXTRACT(M271, ""\d+"")),0)"),8.0)</f>
        <v>8</v>
      </c>
      <c r="T271" s="2">
        <f>IFERROR(__xludf.DUMMYFUNCTION("IFERROR(VALUE(REGEXEXTRACT(N271, ""\d+"")),0)"),0.0)</f>
        <v>0</v>
      </c>
      <c r="U271" s="2">
        <f>IFERROR(__xludf.DUMMYFUNCTION("IFERROR(VALUE(REGEXEXTRACT(O271, ""\d+"")),0)"),0.0)</f>
        <v>0</v>
      </c>
      <c r="V271" s="2">
        <f t="shared" si="1"/>
        <v>12</v>
      </c>
      <c r="W271" s="2">
        <f>IFERROR(__xludf.DUMMYFUNCTION("VALUE(IF(V271 &lt;= INDIRECT(""AA""&amp;MOD(ROW(), 3) + 1), REGEXEXTRACT(INDIRECT(""B""&amp;FLOOR((ROW()-1)/3)+1), ""\d+""), 0))"),91.0)</f>
        <v>91</v>
      </c>
      <c r="X271" s="2">
        <f t="shared" si="2"/>
        <v>91</v>
      </c>
    </row>
    <row r="272">
      <c r="J272" s="2" t="str">
        <f>IFERROR(__xludf.DUMMYFUNCTION("REGEXEXTRACT(INDIRECT(ADDRESS(FLOOR((ROW()-1)/3+1),(COLUMN()-7))),""\d+\s""&amp;INDIRECT(""I""&amp;MOD(ROW(), 3)+1))"),"#N/A")</f>
        <v>#N/A</v>
      </c>
      <c r="K272" s="2" t="str">
        <f>IFERROR(__xludf.DUMMYFUNCTION("REGEXEXTRACT(INDIRECT(ADDRESS(FLOOR((ROW()-1)/3+1),(COLUMN()-7))),""\d+\s""&amp;INDIRECT(""I""&amp;MOD(ROW(), 3)+1))"),"5 green")</f>
        <v>5 green</v>
      </c>
      <c r="L272" s="2" t="str">
        <f>IFERROR(__xludf.DUMMYFUNCTION("REGEXEXTRACT(INDIRECT(ADDRESS(FLOOR((ROW()-1)/3+1),(COLUMN()-7))),""\d+\s""&amp;INDIRECT(""I""&amp;MOD(ROW(), 3)+1))"),"7 green")</f>
        <v>7 green</v>
      </c>
      <c r="M272" s="2" t="str">
        <f>IFERROR(__xludf.DUMMYFUNCTION("REGEXEXTRACT(INDIRECT(ADDRESS(FLOOR((ROW()-1)/3+1),(COLUMN()-7))),""\d+\s""&amp;INDIRECT(""I""&amp;MOD(ROW(), 3)+1))"),"6 green")</f>
        <v>6 green</v>
      </c>
      <c r="N272" s="2" t="str">
        <f>IFERROR(__xludf.DUMMYFUNCTION("REGEXEXTRACT(INDIRECT(ADDRESS(FLOOR((ROW()-1)/3+1),(COLUMN()-7))),""\d+\s""&amp;INDIRECT(""I""&amp;MOD(ROW(), 3)+1))"),"#N/A")</f>
        <v>#N/A</v>
      </c>
      <c r="O272" s="2" t="str">
        <f>IFERROR(__xludf.DUMMYFUNCTION("REGEXEXTRACT(INDIRECT(ADDRESS(FLOOR((ROW()-1)/3+1),(COLUMN()-7))),""\d+\s""&amp;INDIRECT(""I""&amp;MOD(ROW(), 3)+1))"),"#N/A")</f>
        <v>#N/A</v>
      </c>
      <c r="P272" s="2">
        <f>IFERROR(__xludf.DUMMYFUNCTION("IFERROR(VALUE(REGEXEXTRACT(J272, ""\d+"")),0)"),0.0)</f>
        <v>0</v>
      </c>
      <c r="Q272" s="2">
        <f>IFERROR(__xludf.DUMMYFUNCTION("IFERROR(VALUE(REGEXEXTRACT(K272, ""\d+"")),0)"),5.0)</f>
        <v>5</v>
      </c>
      <c r="R272" s="2">
        <f>IFERROR(__xludf.DUMMYFUNCTION("IFERROR(VALUE(REGEXEXTRACT(L272, ""\d+"")),0)"),7.0)</f>
        <v>7</v>
      </c>
      <c r="S272" s="2">
        <f>IFERROR(__xludf.DUMMYFUNCTION("IFERROR(VALUE(REGEXEXTRACT(M272, ""\d+"")),0)"),6.0)</f>
        <v>6</v>
      </c>
      <c r="T272" s="2">
        <f>IFERROR(__xludf.DUMMYFUNCTION("IFERROR(VALUE(REGEXEXTRACT(N272, ""\d+"")),0)"),0.0)</f>
        <v>0</v>
      </c>
      <c r="U272" s="2">
        <f>IFERROR(__xludf.DUMMYFUNCTION("IFERROR(VALUE(REGEXEXTRACT(O272, ""\d+"")),0)"),0.0)</f>
        <v>0</v>
      </c>
      <c r="V272" s="2">
        <f t="shared" si="1"/>
        <v>7</v>
      </c>
      <c r="W272" s="2">
        <f>IFERROR(__xludf.DUMMYFUNCTION("VALUE(IF(V272 &lt;= INDIRECT(""AA""&amp;MOD(ROW(), 3) + 1), REGEXEXTRACT(INDIRECT(""B""&amp;FLOOR((ROW()-1)/3)+1), ""\d+""), 0))"),91.0)</f>
        <v>91</v>
      </c>
      <c r="X272" s="2">
        <f t="shared" si="2"/>
        <v>0</v>
      </c>
    </row>
    <row r="273">
      <c r="J273" s="2" t="str">
        <f>IFERROR(__xludf.DUMMYFUNCTION("REGEXEXTRACT(INDIRECT(ADDRESS(FLOOR((ROW()-1)/3+1),(COLUMN()-7))),""\d+\s""&amp;INDIRECT(""I""&amp;MOD(ROW(), 3)+1))"),"14 blue")</f>
        <v>14 blue</v>
      </c>
      <c r="K273" s="2" t="str">
        <f>IFERROR(__xludf.DUMMYFUNCTION("REGEXEXTRACT(INDIRECT(ADDRESS(FLOOR((ROW()-1)/3+1),(COLUMN()-7))),""\d+\s""&amp;INDIRECT(""I""&amp;MOD(ROW(), 3)+1))"),"11 blue")</f>
        <v>11 blue</v>
      </c>
      <c r="L273" s="2" t="str">
        <f>IFERROR(__xludf.DUMMYFUNCTION("REGEXEXTRACT(INDIRECT(ADDRESS(FLOOR((ROW()-1)/3+1),(COLUMN()-7))),""\d+\s""&amp;INDIRECT(""I""&amp;MOD(ROW(), 3)+1))"),"4 blue")</f>
        <v>4 blue</v>
      </c>
      <c r="M273" s="2" t="str">
        <f>IFERROR(__xludf.DUMMYFUNCTION("REGEXEXTRACT(INDIRECT(ADDRESS(FLOOR((ROW()-1)/3+1),(COLUMN()-7))),""\d+\s""&amp;INDIRECT(""I""&amp;MOD(ROW(), 3)+1))"),"10 blue")</f>
        <v>10 blue</v>
      </c>
      <c r="N273" s="2" t="str">
        <f>IFERROR(__xludf.DUMMYFUNCTION("REGEXEXTRACT(INDIRECT(ADDRESS(FLOOR((ROW()-1)/3+1),(COLUMN()-7))),""\d+\s""&amp;INDIRECT(""I""&amp;MOD(ROW(), 3)+1))"),"#N/A")</f>
        <v>#N/A</v>
      </c>
      <c r="O273" s="2" t="str">
        <f>IFERROR(__xludf.DUMMYFUNCTION("REGEXEXTRACT(INDIRECT(ADDRESS(FLOOR((ROW()-1)/3+1),(COLUMN()-7))),""\d+\s""&amp;INDIRECT(""I""&amp;MOD(ROW(), 3)+1))"),"#N/A")</f>
        <v>#N/A</v>
      </c>
      <c r="P273" s="2">
        <f>IFERROR(__xludf.DUMMYFUNCTION("IFERROR(VALUE(REGEXEXTRACT(J273, ""\d+"")),0)"),14.0)</f>
        <v>14</v>
      </c>
      <c r="Q273" s="2">
        <f>IFERROR(__xludf.DUMMYFUNCTION("IFERROR(VALUE(REGEXEXTRACT(K273, ""\d+"")),0)"),11.0)</f>
        <v>11</v>
      </c>
      <c r="R273" s="2">
        <f>IFERROR(__xludf.DUMMYFUNCTION("IFERROR(VALUE(REGEXEXTRACT(L273, ""\d+"")),0)"),4.0)</f>
        <v>4</v>
      </c>
      <c r="S273" s="2">
        <f>IFERROR(__xludf.DUMMYFUNCTION("IFERROR(VALUE(REGEXEXTRACT(M273, ""\d+"")),0)"),10.0)</f>
        <v>10</v>
      </c>
      <c r="T273" s="2">
        <f>IFERROR(__xludf.DUMMYFUNCTION("IFERROR(VALUE(REGEXEXTRACT(N273, ""\d+"")),0)"),0.0)</f>
        <v>0</v>
      </c>
      <c r="U273" s="2">
        <f>IFERROR(__xludf.DUMMYFUNCTION("IFERROR(VALUE(REGEXEXTRACT(O273, ""\d+"")),0)"),0.0)</f>
        <v>0</v>
      </c>
      <c r="V273" s="2">
        <f t="shared" si="1"/>
        <v>14</v>
      </c>
      <c r="W273" s="2">
        <f>IFERROR(__xludf.DUMMYFUNCTION("VALUE(IF(V273 &lt;= INDIRECT(""AA""&amp;MOD(ROW(), 3) + 1), REGEXEXTRACT(INDIRECT(""B""&amp;FLOOR((ROW()-1)/3)+1), ""\d+""), 0))"),91.0)</f>
        <v>91</v>
      </c>
      <c r="X273" s="2">
        <f t="shared" si="2"/>
        <v>0</v>
      </c>
    </row>
    <row r="274">
      <c r="J274" s="2" t="str">
        <f>IFERROR(__xludf.DUMMYFUNCTION("REGEXEXTRACT(INDIRECT(ADDRESS(FLOOR((ROW()-1)/3+1),(COLUMN()-7))),""\d+\s""&amp;INDIRECT(""I""&amp;MOD(ROW(), 3)+1))"),"12 red")</f>
        <v>12 red</v>
      </c>
      <c r="K274" s="2" t="str">
        <f>IFERROR(__xludf.DUMMYFUNCTION("REGEXEXTRACT(INDIRECT(ADDRESS(FLOOR((ROW()-1)/3+1),(COLUMN()-7))),""\d+\s""&amp;INDIRECT(""I""&amp;MOD(ROW(), 3)+1))"),"14 red")</f>
        <v>14 red</v>
      </c>
      <c r="L274" s="2" t="str">
        <f>IFERROR(__xludf.DUMMYFUNCTION("REGEXEXTRACT(INDIRECT(ADDRESS(FLOOR((ROW()-1)/3+1),(COLUMN()-7))),""\d+\s""&amp;INDIRECT(""I""&amp;MOD(ROW(), 3)+1))"),"14 red")</f>
        <v>14 red</v>
      </c>
      <c r="M274" s="2" t="str">
        <f>IFERROR(__xludf.DUMMYFUNCTION("REGEXEXTRACT(INDIRECT(ADDRESS(FLOOR((ROW()-1)/3+1),(COLUMN()-7))),""\d+\s""&amp;INDIRECT(""I""&amp;MOD(ROW(), 3)+1))"),"11 red")</f>
        <v>11 red</v>
      </c>
      <c r="N274" s="2" t="str">
        <f>IFERROR(__xludf.DUMMYFUNCTION("REGEXEXTRACT(INDIRECT(ADDRESS(FLOOR((ROW()-1)/3+1),(COLUMN()-7))),""\d+\s""&amp;INDIRECT(""I""&amp;MOD(ROW(), 3)+1))"),"12 red")</f>
        <v>12 red</v>
      </c>
      <c r="O274" s="2" t="str">
        <f>IFERROR(__xludf.DUMMYFUNCTION("REGEXEXTRACT(INDIRECT(ADDRESS(FLOOR((ROW()-1)/3+1),(COLUMN()-7))),""\d+\s""&amp;INDIRECT(""I""&amp;MOD(ROW(), 3)+1))"),"#N/A")</f>
        <v>#N/A</v>
      </c>
      <c r="P274" s="2">
        <f>IFERROR(__xludf.DUMMYFUNCTION("IFERROR(VALUE(REGEXEXTRACT(J274, ""\d+"")),0)"),12.0)</f>
        <v>12</v>
      </c>
      <c r="Q274" s="2">
        <f>IFERROR(__xludf.DUMMYFUNCTION("IFERROR(VALUE(REGEXEXTRACT(K274, ""\d+"")),0)"),14.0)</f>
        <v>14</v>
      </c>
      <c r="R274" s="2">
        <f>IFERROR(__xludf.DUMMYFUNCTION("IFERROR(VALUE(REGEXEXTRACT(L274, ""\d+"")),0)"),14.0)</f>
        <v>14</v>
      </c>
      <c r="S274" s="2">
        <f>IFERROR(__xludf.DUMMYFUNCTION("IFERROR(VALUE(REGEXEXTRACT(M274, ""\d+"")),0)"),11.0)</f>
        <v>11</v>
      </c>
      <c r="T274" s="2">
        <f>IFERROR(__xludf.DUMMYFUNCTION("IFERROR(VALUE(REGEXEXTRACT(N274, ""\d+"")),0)"),12.0)</f>
        <v>12</v>
      </c>
      <c r="U274" s="2">
        <f>IFERROR(__xludf.DUMMYFUNCTION("IFERROR(VALUE(REGEXEXTRACT(O274, ""\d+"")),0)"),0.0)</f>
        <v>0</v>
      </c>
      <c r="V274" s="2">
        <f t="shared" si="1"/>
        <v>14</v>
      </c>
      <c r="W274" s="2">
        <f>IFERROR(__xludf.DUMMYFUNCTION("VALUE(IF(V274 &lt;= INDIRECT(""AA""&amp;MOD(ROW(), 3) + 1), REGEXEXTRACT(INDIRECT(""B""&amp;FLOOR((ROW()-1)/3)+1), ""\d+""), 0))"),0.0)</f>
        <v>0</v>
      </c>
      <c r="X274" s="2">
        <f t="shared" si="2"/>
        <v>0</v>
      </c>
    </row>
    <row r="275">
      <c r="J275" s="2" t="str">
        <f>IFERROR(__xludf.DUMMYFUNCTION("REGEXEXTRACT(INDIRECT(ADDRESS(FLOOR((ROW()-1)/3+1),(COLUMN()-7))),""\d+\s""&amp;INDIRECT(""I""&amp;MOD(ROW(), 3)+1))"),"2 green")</f>
        <v>2 green</v>
      </c>
      <c r="K275" s="2" t="str">
        <f>IFERROR(__xludf.DUMMYFUNCTION("REGEXEXTRACT(INDIRECT(ADDRESS(FLOOR((ROW()-1)/3+1),(COLUMN()-7))),""\d+\s""&amp;INDIRECT(""I""&amp;MOD(ROW(), 3)+1))"),"2 green")</f>
        <v>2 green</v>
      </c>
      <c r="L275" s="2" t="str">
        <f>IFERROR(__xludf.DUMMYFUNCTION("REGEXEXTRACT(INDIRECT(ADDRESS(FLOOR((ROW()-1)/3+1),(COLUMN()-7))),""\d+\s""&amp;INDIRECT(""I""&amp;MOD(ROW(), 3)+1))"),"6 green")</f>
        <v>6 green</v>
      </c>
      <c r="M275" s="2" t="str">
        <f>IFERROR(__xludf.DUMMYFUNCTION("REGEXEXTRACT(INDIRECT(ADDRESS(FLOOR((ROW()-1)/3+1),(COLUMN()-7))),""\d+\s""&amp;INDIRECT(""I""&amp;MOD(ROW(), 3)+1))"),"6 green")</f>
        <v>6 green</v>
      </c>
      <c r="N275" s="2" t="str">
        <f>IFERROR(__xludf.DUMMYFUNCTION("REGEXEXTRACT(INDIRECT(ADDRESS(FLOOR((ROW()-1)/3+1),(COLUMN()-7))),""\d+\s""&amp;INDIRECT(""I""&amp;MOD(ROW(), 3)+1))"),"11 green")</f>
        <v>11 green</v>
      </c>
      <c r="O275" s="2" t="str">
        <f>IFERROR(__xludf.DUMMYFUNCTION("REGEXEXTRACT(INDIRECT(ADDRESS(FLOOR((ROW()-1)/3+1),(COLUMN()-7))),""\d+\s""&amp;INDIRECT(""I""&amp;MOD(ROW(), 3)+1))"),"#N/A")</f>
        <v>#N/A</v>
      </c>
      <c r="P275" s="2">
        <f>IFERROR(__xludf.DUMMYFUNCTION("IFERROR(VALUE(REGEXEXTRACT(J275, ""\d+"")),0)"),2.0)</f>
        <v>2</v>
      </c>
      <c r="Q275" s="2">
        <f>IFERROR(__xludf.DUMMYFUNCTION("IFERROR(VALUE(REGEXEXTRACT(K275, ""\d+"")),0)"),2.0)</f>
        <v>2</v>
      </c>
      <c r="R275" s="2">
        <f>IFERROR(__xludf.DUMMYFUNCTION("IFERROR(VALUE(REGEXEXTRACT(L275, ""\d+"")),0)"),6.0)</f>
        <v>6</v>
      </c>
      <c r="S275" s="2">
        <f>IFERROR(__xludf.DUMMYFUNCTION("IFERROR(VALUE(REGEXEXTRACT(M275, ""\d+"")),0)"),6.0)</f>
        <v>6</v>
      </c>
      <c r="T275" s="2">
        <f>IFERROR(__xludf.DUMMYFUNCTION("IFERROR(VALUE(REGEXEXTRACT(N275, ""\d+"")),0)"),11.0)</f>
        <v>11</v>
      </c>
      <c r="U275" s="2">
        <f>IFERROR(__xludf.DUMMYFUNCTION("IFERROR(VALUE(REGEXEXTRACT(O275, ""\d+"")),0)"),0.0)</f>
        <v>0</v>
      </c>
      <c r="V275" s="2">
        <f t="shared" si="1"/>
        <v>11</v>
      </c>
      <c r="W275" s="2">
        <f>IFERROR(__xludf.DUMMYFUNCTION("VALUE(IF(V275 &lt;= INDIRECT(""AA""&amp;MOD(ROW(), 3) + 1), REGEXEXTRACT(INDIRECT(""B""&amp;FLOOR((ROW()-1)/3)+1), ""\d+""), 0))"),92.0)</f>
        <v>92</v>
      </c>
      <c r="X275" s="2">
        <f t="shared" si="2"/>
        <v>0</v>
      </c>
    </row>
    <row r="276">
      <c r="J276" s="2" t="str">
        <f>IFERROR(__xludf.DUMMYFUNCTION("REGEXEXTRACT(INDIRECT(ADDRESS(FLOOR((ROW()-1)/3+1),(COLUMN()-7))),""\d+\s""&amp;INDIRECT(""I""&amp;MOD(ROW(), 3)+1))"),"2 blue")</f>
        <v>2 blue</v>
      </c>
      <c r="K276" s="2" t="str">
        <f>IFERROR(__xludf.DUMMYFUNCTION("REGEXEXTRACT(INDIRECT(ADDRESS(FLOOR((ROW()-1)/3+1),(COLUMN()-7))),""\d+\s""&amp;INDIRECT(""I""&amp;MOD(ROW(), 3)+1))"),"1 blue")</f>
        <v>1 blue</v>
      </c>
      <c r="L276" s="2" t="str">
        <f>IFERROR(__xludf.DUMMYFUNCTION("REGEXEXTRACT(INDIRECT(ADDRESS(FLOOR((ROW()-1)/3+1),(COLUMN()-7))),""\d+\s""&amp;INDIRECT(""I""&amp;MOD(ROW(), 3)+1))"),"2 blue")</f>
        <v>2 blue</v>
      </c>
      <c r="M276" s="2" t="str">
        <f>IFERROR(__xludf.DUMMYFUNCTION("REGEXEXTRACT(INDIRECT(ADDRESS(FLOOR((ROW()-1)/3+1),(COLUMN()-7))),""\d+\s""&amp;INDIRECT(""I""&amp;MOD(ROW(), 3)+1))"),"2 blue")</f>
        <v>2 blue</v>
      </c>
      <c r="N276" s="2" t="str">
        <f>IFERROR(__xludf.DUMMYFUNCTION("REGEXEXTRACT(INDIRECT(ADDRESS(FLOOR((ROW()-1)/3+1),(COLUMN()-7))),""\d+\s""&amp;INDIRECT(""I""&amp;MOD(ROW(), 3)+1))"),"2 blue")</f>
        <v>2 blue</v>
      </c>
      <c r="O276" s="2" t="str">
        <f>IFERROR(__xludf.DUMMYFUNCTION("REGEXEXTRACT(INDIRECT(ADDRESS(FLOOR((ROW()-1)/3+1),(COLUMN()-7))),""\d+\s""&amp;INDIRECT(""I""&amp;MOD(ROW(), 3)+1))"),"#N/A")</f>
        <v>#N/A</v>
      </c>
      <c r="P276" s="2">
        <f>IFERROR(__xludf.DUMMYFUNCTION("IFERROR(VALUE(REGEXEXTRACT(J276, ""\d+"")),0)"),2.0)</f>
        <v>2</v>
      </c>
      <c r="Q276" s="2">
        <f>IFERROR(__xludf.DUMMYFUNCTION("IFERROR(VALUE(REGEXEXTRACT(K276, ""\d+"")),0)"),1.0)</f>
        <v>1</v>
      </c>
      <c r="R276" s="2">
        <f>IFERROR(__xludf.DUMMYFUNCTION("IFERROR(VALUE(REGEXEXTRACT(L276, ""\d+"")),0)"),2.0)</f>
        <v>2</v>
      </c>
      <c r="S276" s="2">
        <f>IFERROR(__xludf.DUMMYFUNCTION("IFERROR(VALUE(REGEXEXTRACT(M276, ""\d+"")),0)"),2.0)</f>
        <v>2</v>
      </c>
      <c r="T276" s="2">
        <f>IFERROR(__xludf.DUMMYFUNCTION("IFERROR(VALUE(REGEXEXTRACT(N276, ""\d+"")),0)"),2.0)</f>
        <v>2</v>
      </c>
      <c r="U276" s="2">
        <f>IFERROR(__xludf.DUMMYFUNCTION("IFERROR(VALUE(REGEXEXTRACT(O276, ""\d+"")),0)"),0.0)</f>
        <v>0</v>
      </c>
      <c r="V276" s="2">
        <f t="shared" si="1"/>
        <v>2</v>
      </c>
      <c r="W276" s="2">
        <f>IFERROR(__xludf.DUMMYFUNCTION("VALUE(IF(V276 &lt;= INDIRECT(""AA""&amp;MOD(ROW(), 3) + 1), REGEXEXTRACT(INDIRECT(""B""&amp;FLOOR((ROW()-1)/3)+1), ""\d+""), 0))"),92.0)</f>
        <v>92</v>
      </c>
      <c r="X276" s="2">
        <f t="shared" si="2"/>
        <v>0</v>
      </c>
    </row>
    <row r="277">
      <c r="J277" s="2" t="str">
        <f>IFERROR(__xludf.DUMMYFUNCTION("REGEXEXTRACT(INDIRECT(ADDRESS(FLOOR((ROW()-1)/3+1),(COLUMN()-7))),""\d+\s""&amp;INDIRECT(""I""&amp;MOD(ROW(), 3)+1))"),"3 red")</f>
        <v>3 red</v>
      </c>
      <c r="K277" s="2" t="str">
        <f>IFERROR(__xludf.DUMMYFUNCTION("REGEXEXTRACT(INDIRECT(ADDRESS(FLOOR((ROW()-1)/3+1),(COLUMN()-7))),""\d+\s""&amp;INDIRECT(""I""&amp;MOD(ROW(), 3)+1))"),"1 red")</f>
        <v>1 red</v>
      </c>
      <c r="L277" s="2" t="str">
        <f>IFERROR(__xludf.DUMMYFUNCTION("REGEXEXTRACT(INDIRECT(ADDRESS(FLOOR((ROW()-1)/3+1),(COLUMN()-7))),""\d+\s""&amp;INDIRECT(""I""&amp;MOD(ROW(), 3)+1))"),"2 red")</f>
        <v>2 red</v>
      </c>
      <c r="M277" s="2" t="str">
        <f>IFERROR(__xludf.DUMMYFUNCTION("REGEXEXTRACT(INDIRECT(ADDRESS(FLOOR((ROW()-1)/3+1),(COLUMN()-7))),""\d+\s""&amp;INDIRECT(""I""&amp;MOD(ROW(), 3)+1))"),"3 red")</f>
        <v>3 red</v>
      </c>
      <c r="N277" s="2" t="str">
        <f>IFERROR(__xludf.DUMMYFUNCTION("REGEXEXTRACT(INDIRECT(ADDRESS(FLOOR((ROW()-1)/3+1),(COLUMN()-7))),""\d+\s""&amp;INDIRECT(""I""&amp;MOD(ROW(), 3)+1))"),"#N/A")</f>
        <v>#N/A</v>
      </c>
      <c r="O277" s="2" t="str">
        <f>IFERROR(__xludf.DUMMYFUNCTION("REGEXEXTRACT(INDIRECT(ADDRESS(FLOOR((ROW()-1)/3+1),(COLUMN()-7))),""\d+\s""&amp;INDIRECT(""I""&amp;MOD(ROW(), 3)+1))"),"#N/A")</f>
        <v>#N/A</v>
      </c>
      <c r="P277" s="2">
        <f>IFERROR(__xludf.DUMMYFUNCTION("IFERROR(VALUE(REGEXEXTRACT(J277, ""\d+"")),0)"),3.0)</f>
        <v>3</v>
      </c>
      <c r="Q277" s="2">
        <f>IFERROR(__xludf.DUMMYFUNCTION("IFERROR(VALUE(REGEXEXTRACT(K277, ""\d+"")),0)"),1.0)</f>
        <v>1</v>
      </c>
      <c r="R277" s="2">
        <f>IFERROR(__xludf.DUMMYFUNCTION("IFERROR(VALUE(REGEXEXTRACT(L277, ""\d+"")),0)"),2.0)</f>
        <v>2</v>
      </c>
      <c r="S277" s="2">
        <f>IFERROR(__xludf.DUMMYFUNCTION("IFERROR(VALUE(REGEXEXTRACT(M277, ""\d+"")),0)"),3.0)</f>
        <v>3</v>
      </c>
      <c r="T277" s="2">
        <f>IFERROR(__xludf.DUMMYFUNCTION("IFERROR(VALUE(REGEXEXTRACT(N277, ""\d+"")),0)"),0.0)</f>
        <v>0</v>
      </c>
      <c r="U277" s="2">
        <f>IFERROR(__xludf.DUMMYFUNCTION("IFERROR(VALUE(REGEXEXTRACT(O277, ""\d+"")),0)"),0.0)</f>
        <v>0</v>
      </c>
      <c r="V277" s="2">
        <f t="shared" si="1"/>
        <v>3</v>
      </c>
      <c r="W277" s="2">
        <f>IFERROR(__xludf.DUMMYFUNCTION("VALUE(IF(V277 &lt;= INDIRECT(""AA""&amp;MOD(ROW(), 3) + 1), REGEXEXTRACT(INDIRECT(""B""&amp;FLOOR((ROW()-1)/3)+1), ""\d+""), 0))"),93.0)</f>
        <v>93</v>
      </c>
      <c r="X277" s="2">
        <f t="shared" si="2"/>
        <v>93</v>
      </c>
    </row>
    <row r="278">
      <c r="J278" s="2" t="str">
        <f>IFERROR(__xludf.DUMMYFUNCTION("REGEXEXTRACT(INDIRECT(ADDRESS(FLOOR((ROW()-1)/3+1),(COLUMN()-7))),""\d+\s""&amp;INDIRECT(""I""&amp;MOD(ROW(), 3)+1))"),"4 green")</f>
        <v>4 green</v>
      </c>
      <c r="K278" s="2" t="str">
        <f>IFERROR(__xludf.DUMMYFUNCTION("REGEXEXTRACT(INDIRECT(ADDRESS(FLOOR((ROW()-1)/3+1),(COLUMN()-7))),""\d+\s""&amp;INDIRECT(""I""&amp;MOD(ROW(), 3)+1))"),"1 green")</f>
        <v>1 green</v>
      </c>
      <c r="L278" s="2" t="str">
        <f>IFERROR(__xludf.DUMMYFUNCTION("REGEXEXTRACT(INDIRECT(ADDRESS(FLOOR((ROW()-1)/3+1),(COLUMN()-7))),""\d+\s""&amp;INDIRECT(""I""&amp;MOD(ROW(), 3)+1))"),"7 green")</f>
        <v>7 green</v>
      </c>
      <c r="M278" s="2" t="str">
        <f>IFERROR(__xludf.DUMMYFUNCTION("REGEXEXTRACT(INDIRECT(ADDRESS(FLOOR((ROW()-1)/3+1),(COLUMN()-7))),""\d+\s""&amp;INDIRECT(""I""&amp;MOD(ROW(), 3)+1))"),"2 green")</f>
        <v>2 green</v>
      </c>
      <c r="N278" s="2" t="str">
        <f>IFERROR(__xludf.DUMMYFUNCTION("REGEXEXTRACT(INDIRECT(ADDRESS(FLOOR((ROW()-1)/3+1),(COLUMN()-7))),""\d+\s""&amp;INDIRECT(""I""&amp;MOD(ROW(), 3)+1))"),"#N/A")</f>
        <v>#N/A</v>
      </c>
      <c r="O278" s="2" t="str">
        <f>IFERROR(__xludf.DUMMYFUNCTION("REGEXEXTRACT(INDIRECT(ADDRESS(FLOOR((ROW()-1)/3+1),(COLUMN()-7))),""\d+\s""&amp;INDIRECT(""I""&amp;MOD(ROW(), 3)+1))"),"#N/A")</f>
        <v>#N/A</v>
      </c>
      <c r="P278" s="2">
        <f>IFERROR(__xludf.DUMMYFUNCTION("IFERROR(VALUE(REGEXEXTRACT(J278, ""\d+"")),0)"),4.0)</f>
        <v>4</v>
      </c>
      <c r="Q278" s="2">
        <f>IFERROR(__xludf.DUMMYFUNCTION("IFERROR(VALUE(REGEXEXTRACT(K278, ""\d+"")),0)"),1.0)</f>
        <v>1</v>
      </c>
      <c r="R278" s="2">
        <f>IFERROR(__xludf.DUMMYFUNCTION("IFERROR(VALUE(REGEXEXTRACT(L278, ""\d+"")),0)"),7.0)</f>
        <v>7</v>
      </c>
      <c r="S278" s="2">
        <f>IFERROR(__xludf.DUMMYFUNCTION("IFERROR(VALUE(REGEXEXTRACT(M278, ""\d+"")),0)"),2.0)</f>
        <v>2</v>
      </c>
      <c r="T278" s="2">
        <f>IFERROR(__xludf.DUMMYFUNCTION("IFERROR(VALUE(REGEXEXTRACT(N278, ""\d+"")),0)"),0.0)</f>
        <v>0</v>
      </c>
      <c r="U278" s="2">
        <f>IFERROR(__xludf.DUMMYFUNCTION("IFERROR(VALUE(REGEXEXTRACT(O278, ""\d+"")),0)"),0.0)</f>
        <v>0</v>
      </c>
      <c r="V278" s="2">
        <f t="shared" si="1"/>
        <v>7</v>
      </c>
      <c r="W278" s="2">
        <f>IFERROR(__xludf.DUMMYFUNCTION("VALUE(IF(V278 &lt;= INDIRECT(""AA""&amp;MOD(ROW(), 3) + 1), REGEXEXTRACT(INDIRECT(""B""&amp;FLOOR((ROW()-1)/3)+1), ""\d+""), 0))"),93.0)</f>
        <v>93</v>
      </c>
      <c r="X278" s="2">
        <f t="shared" si="2"/>
        <v>0</v>
      </c>
    </row>
    <row r="279">
      <c r="J279" s="2" t="str">
        <f>IFERROR(__xludf.DUMMYFUNCTION("REGEXEXTRACT(INDIRECT(ADDRESS(FLOOR((ROW()-1)/3+1),(COLUMN()-7))),""\d+\s""&amp;INDIRECT(""I""&amp;MOD(ROW(), 3)+1))"),"7 blue")</f>
        <v>7 blue</v>
      </c>
      <c r="K279" s="2" t="str">
        <f>IFERROR(__xludf.DUMMYFUNCTION("REGEXEXTRACT(INDIRECT(ADDRESS(FLOOR((ROW()-1)/3+1),(COLUMN()-7))),""\d+\s""&amp;INDIRECT(""I""&amp;MOD(ROW(), 3)+1))"),"12 blue")</f>
        <v>12 blue</v>
      </c>
      <c r="L279" s="2" t="str">
        <f>IFERROR(__xludf.DUMMYFUNCTION("REGEXEXTRACT(INDIRECT(ADDRESS(FLOOR((ROW()-1)/3+1),(COLUMN()-7))),""\d+\s""&amp;INDIRECT(""I""&amp;MOD(ROW(), 3)+1))"),"8 blue")</f>
        <v>8 blue</v>
      </c>
      <c r="M279" s="2" t="str">
        <f>IFERROR(__xludf.DUMMYFUNCTION("REGEXEXTRACT(INDIRECT(ADDRESS(FLOOR((ROW()-1)/3+1),(COLUMN()-7))),""\d+\s""&amp;INDIRECT(""I""&amp;MOD(ROW(), 3)+1))"),"9 blue")</f>
        <v>9 blue</v>
      </c>
      <c r="N279" s="2" t="str">
        <f>IFERROR(__xludf.DUMMYFUNCTION("REGEXEXTRACT(INDIRECT(ADDRESS(FLOOR((ROW()-1)/3+1),(COLUMN()-7))),""\d+\s""&amp;INDIRECT(""I""&amp;MOD(ROW(), 3)+1))"),"#N/A")</f>
        <v>#N/A</v>
      </c>
      <c r="O279" s="2" t="str">
        <f>IFERROR(__xludf.DUMMYFUNCTION("REGEXEXTRACT(INDIRECT(ADDRESS(FLOOR((ROW()-1)/3+1),(COLUMN()-7))),""\d+\s""&amp;INDIRECT(""I""&amp;MOD(ROW(), 3)+1))"),"#N/A")</f>
        <v>#N/A</v>
      </c>
      <c r="P279" s="2">
        <f>IFERROR(__xludf.DUMMYFUNCTION("IFERROR(VALUE(REGEXEXTRACT(J279, ""\d+"")),0)"),7.0)</f>
        <v>7</v>
      </c>
      <c r="Q279" s="2">
        <f>IFERROR(__xludf.DUMMYFUNCTION("IFERROR(VALUE(REGEXEXTRACT(K279, ""\d+"")),0)"),12.0)</f>
        <v>12</v>
      </c>
      <c r="R279" s="2">
        <f>IFERROR(__xludf.DUMMYFUNCTION("IFERROR(VALUE(REGEXEXTRACT(L279, ""\d+"")),0)"),8.0)</f>
        <v>8</v>
      </c>
      <c r="S279" s="2">
        <f>IFERROR(__xludf.DUMMYFUNCTION("IFERROR(VALUE(REGEXEXTRACT(M279, ""\d+"")),0)"),9.0)</f>
        <v>9</v>
      </c>
      <c r="T279" s="2">
        <f>IFERROR(__xludf.DUMMYFUNCTION("IFERROR(VALUE(REGEXEXTRACT(N279, ""\d+"")),0)"),0.0)</f>
        <v>0</v>
      </c>
      <c r="U279" s="2">
        <f>IFERROR(__xludf.DUMMYFUNCTION("IFERROR(VALUE(REGEXEXTRACT(O279, ""\d+"")),0)"),0.0)</f>
        <v>0</v>
      </c>
      <c r="V279" s="2">
        <f t="shared" si="1"/>
        <v>12</v>
      </c>
      <c r="W279" s="2">
        <f>IFERROR(__xludf.DUMMYFUNCTION("VALUE(IF(V279 &lt;= INDIRECT(""AA""&amp;MOD(ROW(), 3) + 1), REGEXEXTRACT(INDIRECT(""B""&amp;FLOOR((ROW()-1)/3)+1), ""\d+""), 0))"),93.0)</f>
        <v>93</v>
      </c>
      <c r="X279" s="2">
        <f t="shared" si="2"/>
        <v>0</v>
      </c>
    </row>
    <row r="280">
      <c r="J280" s="2" t="str">
        <f>IFERROR(__xludf.DUMMYFUNCTION("REGEXEXTRACT(INDIRECT(ADDRESS(FLOOR((ROW()-1)/3+1),(COLUMN()-7))),""\d+\s""&amp;INDIRECT(""I""&amp;MOD(ROW(), 3)+1))"),"#N/A")</f>
        <v>#N/A</v>
      </c>
      <c r="K280" s="2" t="str">
        <f>IFERROR(__xludf.DUMMYFUNCTION("REGEXEXTRACT(INDIRECT(ADDRESS(FLOOR((ROW()-1)/3+1),(COLUMN()-7))),""\d+\s""&amp;INDIRECT(""I""&amp;MOD(ROW(), 3)+1))"),"1 red")</f>
        <v>1 red</v>
      </c>
      <c r="L280" s="2" t="str">
        <f>IFERROR(__xludf.DUMMYFUNCTION("REGEXEXTRACT(INDIRECT(ADDRESS(FLOOR((ROW()-1)/3+1),(COLUMN()-7))),""\d+\s""&amp;INDIRECT(""I""&amp;MOD(ROW(), 3)+1))"),"1 red")</f>
        <v>1 red</v>
      </c>
      <c r="M280" s="2" t="str">
        <f>IFERROR(__xludf.DUMMYFUNCTION("REGEXEXTRACT(INDIRECT(ADDRESS(FLOOR((ROW()-1)/3+1),(COLUMN()-7))),""\d+\s""&amp;INDIRECT(""I""&amp;MOD(ROW(), 3)+1))"),"1 red")</f>
        <v>1 red</v>
      </c>
      <c r="N280" s="2" t="str">
        <f>IFERROR(__xludf.DUMMYFUNCTION("REGEXEXTRACT(INDIRECT(ADDRESS(FLOOR((ROW()-1)/3+1),(COLUMN()-7))),""\d+\s""&amp;INDIRECT(""I""&amp;MOD(ROW(), 3)+1))"),"1 red")</f>
        <v>1 red</v>
      </c>
      <c r="O280" s="2" t="str">
        <f>IFERROR(__xludf.DUMMYFUNCTION("REGEXEXTRACT(INDIRECT(ADDRESS(FLOOR((ROW()-1)/3+1),(COLUMN()-7))),""\d+\s""&amp;INDIRECT(""I""&amp;MOD(ROW(), 3)+1))"),"#N/A")</f>
        <v>#N/A</v>
      </c>
      <c r="P280" s="2">
        <f>IFERROR(__xludf.DUMMYFUNCTION("IFERROR(VALUE(REGEXEXTRACT(J280, ""\d+"")),0)"),0.0)</f>
        <v>0</v>
      </c>
      <c r="Q280" s="2">
        <f>IFERROR(__xludf.DUMMYFUNCTION("IFERROR(VALUE(REGEXEXTRACT(K280, ""\d+"")),0)"),1.0)</f>
        <v>1</v>
      </c>
      <c r="R280" s="2">
        <f>IFERROR(__xludf.DUMMYFUNCTION("IFERROR(VALUE(REGEXEXTRACT(L280, ""\d+"")),0)"),1.0)</f>
        <v>1</v>
      </c>
      <c r="S280" s="2">
        <f>IFERROR(__xludf.DUMMYFUNCTION("IFERROR(VALUE(REGEXEXTRACT(M280, ""\d+"")),0)"),1.0)</f>
        <v>1</v>
      </c>
      <c r="T280" s="2">
        <f>IFERROR(__xludf.DUMMYFUNCTION("IFERROR(VALUE(REGEXEXTRACT(N280, ""\d+"")),0)"),1.0)</f>
        <v>1</v>
      </c>
      <c r="U280" s="2">
        <f>IFERROR(__xludf.DUMMYFUNCTION("IFERROR(VALUE(REGEXEXTRACT(O280, ""\d+"")),0)"),0.0)</f>
        <v>0</v>
      </c>
      <c r="V280" s="2">
        <f t="shared" si="1"/>
        <v>1</v>
      </c>
      <c r="W280" s="2">
        <f>IFERROR(__xludf.DUMMYFUNCTION("VALUE(IF(V280 &lt;= INDIRECT(""AA""&amp;MOD(ROW(), 3) + 1), REGEXEXTRACT(INDIRECT(""B""&amp;FLOOR((ROW()-1)/3)+1), ""\d+""), 0))"),94.0)</f>
        <v>94</v>
      </c>
      <c r="X280" s="2">
        <f t="shared" si="2"/>
        <v>0</v>
      </c>
    </row>
    <row r="281">
      <c r="J281" s="2" t="str">
        <f>IFERROR(__xludf.DUMMYFUNCTION("REGEXEXTRACT(INDIRECT(ADDRESS(FLOOR((ROW()-1)/3+1),(COLUMN()-7))),""\d+\s""&amp;INDIRECT(""I""&amp;MOD(ROW(), 3)+1))"),"13 green")</f>
        <v>13 green</v>
      </c>
      <c r="K281" s="2" t="str">
        <f>IFERROR(__xludf.DUMMYFUNCTION("REGEXEXTRACT(INDIRECT(ADDRESS(FLOOR((ROW()-1)/3+1),(COLUMN()-7))),""\d+\s""&amp;INDIRECT(""I""&amp;MOD(ROW(), 3)+1))"),"8 green")</f>
        <v>8 green</v>
      </c>
      <c r="L281" s="2" t="str">
        <f>IFERROR(__xludf.DUMMYFUNCTION("REGEXEXTRACT(INDIRECT(ADDRESS(FLOOR((ROW()-1)/3+1),(COLUMN()-7))),""\d+\s""&amp;INDIRECT(""I""&amp;MOD(ROW(), 3)+1))"),"12 green")</f>
        <v>12 green</v>
      </c>
      <c r="M281" s="2" t="str">
        <f>IFERROR(__xludf.DUMMYFUNCTION("REGEXEXTRACT(INDIRECT(ADDRESS(FLOOR((ROW()-1)/3+1),(COLUMN()-7))),""\d+\s""&amp;INDIRECT(""I""&amp;MOD(ROW(), 3)+1))"),"9 green")</f>
        <v>9 green</v>
      </c>
      <c r="N281" s="2" t="str">
        <f>IFERROR(__xludf.DUMMYFUNCTION("REGEXEXTRACT(INDIRECT(ADDRESS(FLOOR((ROW()-1)/3+1),(COLUMN()-7))),""\d+\s""&amp;INDIRECT(""I""&amp;MOD(ROW(), 3)+1))"),"14 green")</f>
        <v>14 green</v>
      </c>
      <c r="O281" s="2" t="str">
        <f>IFERROR(__xludf.DUMMYFUNCTION("REGEXEXTRACT(INDIRECT(ADDRESS(FLOOR((ROW()-1)/3+1),(COLUMN()-7))),""\d+\s""&amp;INDIRECT(""I""&amp;MOD(ROW(), 3)+1))"),"#N/A")</f>
        <v>#N/A</v>
      </c>
      <c r="P281" s="2">
        <f>IFERROR(__xludf.DUMMYFUNCTION("IFERROR(VALUE(REGEXEXTRACT(J281, ""\d+"")),0)"),13.0)</f>
        <v>13</v>
      </c>
      <c r="Q281" s="2">
        <f>IFERROR(__xludf.DUMMYFUNCTION("IFERROR(VALUE(REGEXEXTRACT(K281, ""\d+"")),0)"),8.0)</f>
        <v>8</v>
      </c>
      <c r="R281" s="2">
        <f>IFERROR(__xludf.DUMMYFUNCTION("IFERROR(VALUE(REGEXEXTRACT(L281, ""\d+"")),0)"),12.0)</f>
        <v>12</v>
      </c>
      <c r="S281" s="2">
        <f>IFERROR(__xludf.DUMMYFUNCTION("IFERROR(VALUE(REGEXEXTRACT(M281, ""\d+"")),0)"),9.0)</f>
        <v>9</v>
      </c>
      <c r="T281" s="2">
        <f>IFERROR(__xludf.DUMMYFUNCTION("IFERROR(VALUE(REGEXEXTRACT(N281, ""\d+"")),0)"),14.0)</f>
        <v>14</v>
      </c>
      <c r="U281" s="2">
        <f>IFERROR(__xludf.DUMMYFUNCTION("IFERROR(VALUE(REGEXEXTRACT(O281, ""\d+"")),0)"),0.0)</f>
        <v>0</v>
      </c>
      <c r="V281" s="2">
        <f t="shared" si="1"/>
        <v>14</v>
      </c>
      <c r="W281" s="2">
        <f>IFERROR(__xludf.DUMMYFUNCTION("VALUE(IF(V281 &lt;= INDIRECT(""AA""&amp;MOD(ROW(), 3) + 1), REGEXEXTRACT(INDIRECT(""B""&amp;FLOOR((ROW()-1)/3)+1), ""\d+""), 0))"),0.0)</f>
        <v>0</v>
      </c>
      <c r="X281" s="2">
        <f t="shared" si="2"/>
        <v>0</v>
      </c>
    </row>
    <row r="282">
      <c r="J282" s="2" t="str">
        <f>IFERROR(__xludf.DUMMYFUNCTION("REGEXEXTRACT(INDIRECT(ADDRESS(FLOOR((ROW()-1)/3+1),(COLUMN()-7))),""\d+\s""&amp;INDIRECT(""I""&amp;MOD(ROW(), 3)+1))"),"9 blue")</f>
        <v>9 blue</v>
      </c>
      <c r="K282" s="2" t="str">
        <f>IFERROR(__xludf.DUMMYFUNCTION("REGEXEXTRACT(INDIRECT(ADDRESS(FLOOR((ROW()-1)/3+1),(COLUMN()-7))),""\d+\s""&amp;INDIRECT(""I""&amp;MOD(ROW(), 3)+1))"),"9 blue")</f>
        <v>9 blue</v>
      </c>
      <c r="L282" s="2" t="str">
        <f>IFERROR(__xludf.DUMMYFUNCTION("REGEXEXTRACT(INDIRECT(ADDRESS(FLOOR((ROW()-1)/3+1),(COLUMN()-7))),""\d+\s""&amp;INDIRECT(""I""&amp;MOD(ROW(), 3)+1))"),"8 blue")</f>
        <v>8 blue</v>
      </c>
      <c r="M282" s="2" t="str">
        <f>IFERROR(__xludf.DUMMYFUNCTION("REGEXEXTRACT(INDIRECT(ADDRESS(FLOOR((ROW()-1)/3+1),(COLUMN()-7))),""\d+\s""&amp;INDIRECT(""I""&amp;MOD(ROW(), 3)+1))"),"#N/A")</f>
        <v>#N/A</v>
      </c>
      <c r="N282" s="2" t="str">
        <f>IFERROR(__xludf.DUMMYFUNCTION("REGEXEXTRACT(INDIRECT(ADDRESS(FLOOR((ROW()-1)/3+1),(COLUMN()-7))),""\d+\s""&amp;INDIRECT(""I""&amp;MOD(ROW(), 3)+1))"),"5 blue")</f>
        <v>5 blue</v>
      </c>
      <c r="O282" s="2" t="str">
        <f>IFERROR(__xludf.DUMMYFUNCTION("REGEXEXTRACT(INDIRECT(ADDRESS(FLOOR((ROW()-1)/3+1),(COLUMN()-7))),""\d+\s""&amp;INDIRECT(""I""&amp;MOD(ROW(), 3)+1))"),"#N/A")</f>
        <v>#N/A</v>
      </c>
      <c r="P282" s="2">
        <f>IFERROR(__xludf.DUMMYFUNCTION("IFERROR(VALUE(REGEXEXTRACT(J282, ""\d+"")),0)"),9.0)</f>
        <v>9</v>
      </c>
      <c r="Q282" s="2">
        <f>IFERROR(__xludf.DUMMYFUNCTION("IFERROR(VALUE(REGEXEXTRACT(K282, ""\d+"")),0)"),9.0)</f>
        <v>9</v>
      </c>
      <c r="R282" s="2">
        <f>IFERROR(__xludf.DUMMYFUNCTION("IFERROR(VALUE(REGEXEXTRACT(L282, ""\d+"")),0)"),8.0)</f>
        <v>8</v>
      </c>
      <c r="S282" s="2">
        <f>IFERROR(__xludf.DUMMYFUNCTION("IFERROR(VALUE(REGEXEXTRACT(M282, ""\d+"")),0)"),0.0)</f>
        <v>0</v>
      </c>
      <c r="T282" s="2">
        <f>IFERROR(__xludf.DUMMYFUNCTION("IFERROR(VALUE(REGEXEXTRACT(N282, ""\d+"")),0)"),5.0)</f>
        <v>5</v>
      </c>
      <c r="U282" s="2">
        <f>IFERROR(__xludf.DUMMYFUNCTION("IFERROR(VALUE(REGEXEXTRACT(O282, ""\d+"")),0)"),0.0)</f>
        <v>0</v>
      </c>
      <c r="V282" s="2">
        <f t="shared" si="1"/>
        <v>9</v>
      </c>
      <c r="W282" s="2">
        <f>IFERROR(__xludf.DUMMYFUNCTION("VALUE(IF(V282 &lt;= INDIRECT(""AA""&amp;MOD(ROW(), 3) + 1), REGEXEXTRACT(INDIRECT(""B""&amp;FLOOR((ROW()-1)/3)+1), ""\d+""), 0))"),94.0)</f>
        <v>94</v>
      </c>
      <c r="X282" s="2">
        <f t="shared" si="2"/>
        <v>0</v>
      </c>
    </row>
    <row r="283">
      <c r="J283" s="2" t="str">
        <f>IFERROR(__xludf.DUMMYFUNCTION("REGEXEXTRACT(INDIRECT(ADDRESS(FLOOR((ROW()-1)/3+1),(COLUMN()-7))),""\d+\s""&amp;INDIRECT(""I""&amp;MOD(ROW(), 3)+1))"),"14 red")</f>
        <v>14 red</v>
      </c>
      <c r="K283" s="2" t="str">
        <f>IFERROR(__xludf.DUMMYFUNCTION("REGEXEXTRACT(INDIRECT(ADDRESS(FLOOR((ROW()-1)/3+1),(COLUMN()-7))),""\d+\s""&amp;INDIRECT(""I""&amp;MOD(ROW(), 3)+1))"),"17 red")</f>
        <v>17 red</v>
      </c>
      <c r="L283" s="2" t="str">
        <f>IFERROR(__xludf.DUMMYFUNCTION("REGEXEXTRACT(INDIRECT(ADDRESS(FLOOR((ROW()-1)/3+1),(COLUMN()-7))),""\d+\s""&amp;INDIRECT(""I""&amp;MOD(ROW(), 3)+1))"),"4 red")</f>
        <v>4 red</v>
      </c>
      <c r="M283" s="2" t="str">
        <f>IFERROR(__xludf.DUMMYFUNCTION("REGEXEXTRACT(INDIRECT(ADDRESS(FLOOR((ROW()-1)/3+1),(COLUMN()-7))),""\d+\s""&amp;INDIRECT(""I""&amp;MOD(ROW(), 3)+1))"),"#N/A")</f>
        <v>#N/A</v>
      </c>
      <c r="N283" s="2" t="str">
        <f>IFERROR(__xludf.DUMMYFUNCTION("REGEXEXTRACT(INDIRECT(ADDRESS(FLOOR((ROW()-1)/3+1),(COLUMN()-7))),""\d+\s""&amp;INDIRECT(""I""&amp;MOD(ROW(), 3)+1))"),"#N/A")</f>
        <v>#N/A</v>
      </c>
      <c r="O283" s="2" t="str">
        <f>IFERROR(__xludf.DUMMYFUNCTION("REGEXEXTRACT(INDIRECT(ADDRESS(FLOOR((ROW()-1)/3+1),(COLUMN()-7))),""\d+\s""&amp;INDIRECT(""I""&amp;MOD(ROW(), 3)+1))"),"#N/A")</f>
        <v>#N/A</v>
      </c>
      <c r="P283" s="2">
        <f>IFERROR(__xludf.DUMMYFUNCTION("IFERROR(VALUE(REGEXEXTRACT(J283, ""\d+"")),0)"),14.0)</f>
        <v>14</v>
      </c>
      <c r="Q283" s="2">
        <f>IFERROR(__xludf.DUMMYFUNCTION("IFERROR(VALUE(REGEXEXTRACT(K283, ""\d+"")),0)"),17.0)</f>
        <v>17</v>
      </c>
      <c r="R283" s="2">
        <f>IFERROR(__xludf.DUMMYFUNCTION("IFERROR(VALUE(REGEXEXTRACT(L283, ""\d+"")),0)"),4.0)</f>
        <v>4</v>
      </c>
      <c r="S283" s="2">
        <f>IFERROR(__xludf.DUMMYFUNCTION("IFERROR(VALUE(REGEXEXTRACT(M283, ""\d+"")),0)"),0.0)</f>
        <v>0</v>
      </c>
      <c r="T283" s="2">
        <f>IFERROR(__xludf.DUMMYFUNCTION("IFERROR(VALUE(REGEXEXTRACT(N283, ""\d+"")),0)"),0.0)</f>
        <v>0</v>
      </c>
      <c r="U283" s="2">
        <f>IFERROR(__xludf.DUMMYFUNCTION("IFERROR(VALUE(REGEXEXTRACT(O283, ""\d+"")),0)"),0.0)</f>
        <v>0</v>
      </c>
      <c r="V283" s="2">
        <f t="shared" si="1"/>
        <v>17</v>
      </c>
      <c r="W283" s="2">
        <f>IFERROR(__xludf.DUMMYFUNCTION("VALUE(IF(V283 &lt;= INDIRECT(""AA""&amp;MOD(ROW(), 3) + 1), REGEXEXTRACT(INDIRECT(""B""&amp;FLOOR((ROW()-1)/3)+1), ""\d+""), 0))"),0.0)</f>
        <v>0</v>
      </c>
      <c r="X283" s="2">
        <f t="shared" si="2"/>
        <v>0</v>
      </c>
    </row>
    <row r="284">
      <c r="J284" s="2" t="str">
        <f>IFERROR(__xludf.DUMMYFUNCTION("REGEXEXTRACT(INDIRECT(ADDRESS(FLOOR((ROW()-1)/3+1),(COLUMN()-7))),""\d+\s""&amp;INDIRECT(""I""&amp;MOD(ROW(), 3)+1))"),"#N/A")</f>
        <v>#N/A</v>
      </c>
      <c r="K284" s="2" t="str">
        <f>IFERROR(__xludf.DUMMYFUNCTION("REGEXEXTRACT(INDIRECT(ADDRESS(FLOOR((ROW()-1)/3+1),(COLUMN()-7))),""\d+\s""&amp;INDIRECT(""I""&amp;MOD(ROW(), 3)+1))"),"#N/A")</f>
        <v>#N/A</v>
      </c>
      <c r="L284" s="2" t="str">
        <f>IFERROR(__xludf.DUMMYFUNCTION("REGEXEXTRACT(INDIRECT(ADDRESS(FLOOR((ROW()-1)/3+1),(COLUMN()-7))),""\d+\s""&amp;INDIRECT(""I""&amp;MOD(ROW(), 3)+1))"),"1 green")</f>
        <v>1 green</v>
      </c>
      <c r="M284" s="2" t="str">
        <f>IFERROR(__xludf.DUMMYFUNCTION("REGEXEXTRACT(INDIRECT(ADDRESS(FLOOR((ROW()-1)/3+1),(COLUMN()-7))),""\d+\s""&amp;INDIRECT(""I""&amp;MOD(ROW(), 3)+1))"),"#N/A")</f>
        <v>#N/A</v>
      </c>
      <c r="N284" s="2" t="str">
        <f>IFERROR(__xludf.DUMMYFUNCTION("REGEXEXTRACT(INDIRECT(ADDRESS(FLOOR((ROW()-1)/3+1),(COLUMN()-7))),""\d+\s""&amp;INDIRECT(""I""&amp;MOD(ROW(), 3)+1))"),"#N/A")</f>
        <v>#N/A</v>
      </c>
      <c r="O284" s="2" t="str">
        <f>IFERROR(__xludf.DUMMYFUNCTION("REGEXEXTRACT(INDIRECT(ADDRESS(FLOOR((ROW()-1)/3+1),(COLUMN()-7))),""\d+\s""&amp;INDIRECT(""I""&amp;MOD(ROW(), 3)+1))"),"#N/A")</f>
        <v>#N/A</v>
      </c>
      <c r="P284" s="2">
        <f>IFERROR(__xludf.DUMMYFUNCTION("IFERROR(VALUE(REGEXEXTRACT(J284, ""\d+"")),0)"),0.0)</f>
        <v>0</v>
      </c>
      <c r="Q284" s="2">
        <f>IFERROR(__xludf.DUMMYFUNCTION("IFERROR(VALUE(REGEXEXTRACT(K284, ""\d+"")),0)"),0.0)</f>
        <v>0</v>
      </c>
      <c r="R284" s="2">
        <f>IFERROR(__xludf.DUMMYFUNCTION("IFERROR(VALUE(REGEXEXTRACT(L284, ""\d+"")),0)"),1.0)</f>
        <v>1</v>
      </c>
      <c r="S284" s="2">
        <f>IFERROR(__xludf.DUMMYFUNCTION("IFERROR(VALUE(REGEXEXTRACT(M284, ""\d+"")),0)"),0.0)</f>
        <v>0</v>
      </c>
      <c r="T284" s="2">
        <f>IFERROR(__xludf.DUMMYFUNCTION("IFERROR(VALUE(REGEXEXTRACT(N284, ""\d+"")),0)"),0.0)</f>
        <v>0</v>
      </c>
      <c r="U284" s="2">
        <f>IFERROR(__xludf.DUMMYFUNCTION("IFERROR(VALUE(REGEXEXTRACT(O284, ""\d+"")),0)"),0.0)</f>
        <v>0</v>
      </c>
      <c r="V284" s="2">
        <f t="shared" si="1"/>
        <v>1</v>
      </c>
      <c r="W284" s="2">
        <f>IFERROR(__xludf.DUMMYFUNCTION("VALUE(IF(V284 &lt;= INDIRECT(""AA""&amp;MOD(ROW(), 3) + 1), REGEXEXTRACT(INDIRECT(""B""&amp;FLOOR((ROW()-1)/3)+1), ""\d+""), 0))"),95.0)</f>
        <v>95</v>
      </c>
      <c r="X284" s="2">
        <f t="shared" si="2"/>
        <v>0</v>
      </c>
    </row>
    <row r="285">
      <c r="J285" s="2" t="str">
        <f>IFERROR(__xludf.DUMMYFUNCTION("REGEXEXTRACT(INDIRECT(ADDRESS(FLOOR((ROW()-1)/3+1),(COLUMN()-7))),""\d+\s""&amp;INDIRECT(""I""&amp;MOD(ROW(), 3)+1))"),"7 blue")</f>
        <v>7 blue</v>
      </c>
      <c r="K285" s="2" t="str">
        <f>IFERROR(__xludf.DUMMYFUNCTION("REGEXEXTRACT(INDIRECT(ADDRESS(FLOOR((ROW()-1)/3+1),(COLUMN()-7))),""\d+\s""&amp;INDIRECT(""I""&amp;MOD(ROW(), 3)+1))"),"9 blue")</f>
        <v>9 blue</v>
      </c>
      <c r="L285" s="2" t="str">
        <f>IFERROR(__xludf.DUMMYFUNCTION("REGEXEXTRACT(INDIRECT(ADDRESS(FLOOR((ROW()-1)/3+1),(COLUMN()-7))),""\d+\s""&amp;INDIRECT(""I""&amp;MOD(ROW(), 3)+1))"),"2 blue")</f>
        <v>2 blue</v>
      </c>
      <c r="M285" s="2" t="str">
        <f>IFERROR(__xludf.DUMMYFUNCTION("REGEXEXTRACT(INDIRECT(ADDRESS(FLOOR((ROW()-1)/3+1),(COLUMN()-7))),""\d+\s""&amp;INDIRECT(""I""&amp;MOD(ROW(), 3)+1))"),"#N/A")</f>
        <v>#N/A</v>
      </c>
      <c r="N285" s="2" t="str">
        <f>IFERROR(__xludf.DUMMYFUNCTION("REGEXEXTRACT(INDIRECT(ADDRESS(FLOOR((ROW()-1)/3+1),(COLUMN()-7))),""\d+\s""&amp;INDIRECT(""I""&amp;MOD(ROW(), 3)+1))"),"#N/A")</f>
        <v>#N/A</v>
      </c>
      <c r="O285" s="2" t="str">
        <f>IFERROR(__xludf.DUMMYFUNCTION("REGEXEXTRACT(INDIRECT(ADDRESS(FLOOR((ROW()-1)/3+1),(COLUMN()-7))),""\d+\s""&amp;INDIRECT(""I""&amp;MOD(ROW(), 3)+1))"),"#N/A")</f>
        <v>#N/A</v>
      </c>
      <c r="P285" s="2">
        <f>IFERROR(__xludf.DUMMYFUNCTION("IFERROR(VALUE(REGEXEXTRACT(J285, ""\d+"")),0)"),7.0)</f>
        <v>7</v>
      </c>
      <c r="Q285" s="2">
        <f>IFERROR(__xludf.DUMMYFUNCTION("IFERROR(VALUE(REGEXEXTRACT(K285, ""\d+"")),0)"),9.0)</f>
        <v>9</v>
      </c>
      <c r="R285" s="2">
        <f>IFERROR(__xludf.DUMMYFUNCTION("IFERROR(VALUE(REGEXEXTRACT(L285, ""\d+"")),0)"),2.0)</f>
        <v>2</v>
      </c>
      <c r="S285" s="2">
        <f>IFERROR(__xludf.DUMMYFUNCTION("IFERROR(VALUE(REGEXEXTRACT(M285, ""\d+"")),0)"),0.0)</f>
        <v>0</v>
      </c>
      <c r="T285" s="2">
        <f>IFERROR(__xludf.DUMMYFUNCTION("IFERROR(VALUE(REGEXEXTRACT(N285, ""\d+"")),0)"),0.0)</f>
        <v>0</v>
      </c>
      <c r="U285" s="2">
        <f>IFERROR(__xludf.DUMMYFUNCTION("IFERROR(VALUE(REGEXEXTRACT(O285, ""\d+"")),0)"),0.0)</f>
        <v>0</v>
      </c>
      <c r="V285" s="2">
        <f t="shared" si="1"/>
        <v>9</v>
      </c>
      <c r="W285" s="2">
        <f>IFERROR(__xludf.DUMMYFUNCTION("VALUE(IF(V285 &lt;= INDIRECT(""AA""&amp;MOD(ROW(), 3) + 1), REGEXEXTRACT(INDIRECT(""B""&amp;FLOOR((ROW()-1)/3)+1), ""\d+""), 0))"),95.0)</f>
        <v>95</v>
      </c>
      <c r="X285" s="2">
        <f t="shared" si="2"/>
        <v>0</v>
      </c>
    </row>
    <row r="286">
      <c r="J286" s="2" t="str">
        <f>IFERROR(__xludf.DUMMYFUNCTION("REGEXEXTRACT(INDIRECT(ADDRESS(FLOOR((ROW()-1)/3+1),(COLUMN()-7))),""\d+\s""&amp;INDIRECT(""I""&amp;MOD(ROW(), 3)+1))"),"3 red")</f>
        <v>3 red</v>
      </c>
      <c r="K286" s="2" t="str">
        <f>IFERROR(__xludf.DUMMYFUNCTION("REGEXEXTRACT(INDIRECT(ADDRESS(FLOOR((ROW()-1)/3+1),(COLUMN()-7))),""\d+\s""&amp;INDIRECT(""I""&amp;MOD(ROW(), 3)+1))"),"12 red")</f>
        <v>12 red</v>
      </c>
      <c r="L286" s="2" t="str">
        <f>IFERROR(__xludf.DUMMYFUNCTION("REGEXEXTRACT(INDIRECT(ADDRESS(FLOOR((ROW()-1)/3+1),(COLUMN()-7))),""\d+\s""&amp;INDIRECT(""I""&amp;MOD(ROW(), 3)+1))"),"11 red")</f>
        <v>11 red</v>
      </c>
      <c r="M286" s="2" t="str">
        <f>IFERROR(__xludf.DUMMYFUNCTION("REGEXEXTRACT(INDIRECT(ADDRESS(FLOOR((ROW()-1)/3+1),(COLUMN()-7))),""\d+\s""&amp;INDIRECT(""I""&amp;MOD(ROW(), 3)+1))"),"#N/A")</f>
        <v>#N/A</v>
      </c>
      <c r="N286" s="2" t="str">
        <f>IFERROR(__xludf.DUMMYFUNCTION("REGEXEXTRACT(INDIRECT(ADDRESS(FLOOR((ROW()-1)/3+1),(COLUMN()-7))),""\d+\s""&amp;INDIRECT(""I""&amp;MOD(ROW(), 3)+1))"),"#N/A")</f>
        <v>#N/A</v>
      </c>
      <c r="O286" s="2" t="str">
        <f>IFERROR(__xludf.DUMMYFUNCTION("REGEXEXTRACT(INDIRECT(ADDRESS(FLOOR((ROW()-1)/3+1),(COLUMN()-7))),""\d+\s""&amp;INDIRECT(""I""&amp;MOD(ROW(), 3)+1))"),"#N/A")</f>
        <v>#N/A</v>
      </c>
      <c r="P286" s="2">
        <f>IFERROR(__xludf.DUMMYFUNCTION("IFERROR(VALUE(REGEXEXTRACT(J286, ""\d+"")),0)"),3.0)</f>
        <v>3</v>
      </c>
      <c r="Q286" s="2">
        <f>IFERROR(__xludf.DUMMYFUNCTION("IFERROR(VALUE(REGEXEXTRACT(K286, ""\d+"")),0)"),12.0)</f>
        <v>12</v>
      </c>
      <c r="R286" s="2">
        <f>IFERROR(__xludf.DUMMYFUNCTION("IFERROR(VALUE(REGEXEXTRACT(L286, ""\d+"")),0)"),11.0)</f>
        <v>11</v>
      </c>
      <c r="S286" s="2">
        <f>IFERROR(__xludf.DUMMYFUNCTION("IFERROR(VALUE(REGEXEXTRACT(M286, ""\d+"")),0)"),0.0)</f>
        <v>0</v>
      </c>
      <c r="T286" s="2">
        <f>IFERROR(__xludf.DUMMYFUNCTION("IFERROR(VALUE(REGEXEXTRACT(N286, ""\d+"")),0)"),0.0)</f>
        <v>0</v>
      </c>
      <c r="U286" s="2">
        <f>IFERROR(__xludf.DUMMYFUNCTION("IFERROR(VALUE(REGEXEXTRACT(O286, ""\d+"")),0)"),0.0)</f>
        <v>0</v>
      </c>
      <c r="V286" s="2">
        <f t="shared" si="1"/>
        <v>12</v>
      </c>
      <c r="W286" s="2">
        <f>IFERROR(__xludf.DUMMYFUNCTION("VALUE(IF(V286 &lt;= INDIRECT(""AA""&amp;MOD(ROW(), 3) + 1), REGEXEXTRACT(INDIRECT(""B""&amp;FLOOR((ROW()-1)/3)+1), ""\d+""), 0))"),96.0)</f>
        <v>96</v>
      </c>
      <c r="X286" s="2">
        <f t="shared" si="2"/>
        <v>96</v>
      </c>
    </row>
    <row r="287">
      <c r="J287" s="2" t="str">
        <f>IFERROR(__xludf.DUMMYFUNCTION("REGEXEXTRACT(INDIRECT(ADDRESS(FLOOR((ROW()-1)/3+1),(COLUMN()-7))),""\d+\s""&amp;INDIRECT(""I""&amp;MOD(ROW(), 3)+1))"),"2 green")</f>
        <v>2 green</v>
      </c>
      <c r="K287" s="2" t="str">
        <f>IFERROR(__xludf.DUMMYFUNCTION("REGEXEXTRACT(INDIRECT(ADDRESS(FLOOR((ROW()-1)/3+1),(COLUMN()-7))),""\d+\s""&amp;INDIRECT(""I""&amp;MOD(ROW(), 3)+1))"),"3 green")</f>
        <v>3 green</v>
      </c>
      <c r="L287" s="2" t="str">
        <f>IFERROR(__xludf.DUMMYFUNCTION("REGEXEXTRACT(INDIRECT(ADDRESS(FLOOR((ROW()-1)/3+1),(COLUMN()-7))),""\d+\s""&amp;INDIRECT(""I""&amp;MOD(ROW(), 3)+1))"),"4 green")</f>
        <v>4 green</v>
      </c>
      <c r="M287" s="2" t="str">
        <f>IFERROR(__xludf.DUMMYFUNCTION("REGEXEXTRACT(INDIRECT(ADDRESS(FLOOR((ROW()-1)/3+1),(COLUMN()-7))),""\d+\s""&amp;INDIRECT(""I""&amp;MOD(ROW(), 3)+1))"),"#N/A")</f>
        <v>#N/A</v>
      </c>
      <c r="N287" s="2" t="str">
        <f>IFERROR(__xludf.DUMMYFUNCTION("REGEXEXTRACT(INDIRECT(ADDRESS(FLOOR((ROW()-1)/3+1),(COLUMN()-7))),""\d+\s""&amp;INDIRECT(""I""&amp;MOD(ROW(), 3)+1))"),"#N/A")</f>
        <v>#N/A</v>
      </c>
      <c r="O287" s="2" t="str">
        <f>IFERROR(__xludf.DUMMYFUNCTION("REGEXEXTRACT(INDIRECT(ADDRESS(FLOOR((ROW()-1)/3+1),(COLUMN()-7))),""\d+\s""&amp;INDIRECT(""I""&amp;MOD(ROW(), 3)+1))"),"#N/A")</f>
        <v>#N/A</v>
      </c>
      <c r="P287" s="2">
        <f>IFERROR(__xludf.DUMMYFUNCTION("IFERROR(VALUE(REGEXEXTRACT(J287, ""\d+"")),0)"),2.0)</f>
        <v>2</v>
      </c>
      <c r="Q287" s="2">
        <f>IFERROR(__xludf.DUMMYFUNCTION("IFERROR(VALUE(REGEXEXTRACT(K287, ""\d+"")),0)"),3.0)</f>
        <v>3</v>
      </c>
      <c r="R287" s="2">
        <f>IFERROR(__xludf.DUMMYFUNCTION("IFERROR(VALUE(REGEXEXTRACT(L287, ""\d+"")),0)"),4.0)</f>
        <v>4</v>
      </c>
      <c r="S287" s="2">
        <f>IFERROR(__xludf.DUMMYFUNCTION("IFERROR(VALUE(REGEXEXTRACT(M287, ""\d+"")),0)"),0.0)</f>
        <v>0</v>
      </c>
      <c r="T287" s="2">
        <f>IFERROR(__xludf.DUMMYFUNCTION("IFERROR(VALUE(REGEXEXTRACT(N287, ""\d+"")),0)"),0.0)</f>
        <v>0</v>
      </c>
      <c r="U287" s="2">
        <f>IFERROR(__xludf.DUMMYFUNCTION("IFERROR(VALUE(REGEXEXTRACT(O287, ""\d+"")),0)"),0.0)</f>
        <v>0</v>
      </c>
      <c r="V287" s="2">
        <f t="shared" si="1"/>
        <v>4</v>
      </c>
      <c r="W287" s="2">
        <f>IFERROR(__xludf.DUMMYFUNCTION("VALUE(IF(V287 &lt;= INDIRECT(""AA""&amp;MOD(ROW(), 3) + 1), REGEXEXTRACT(INDIRECT(""B""&amp;FLOOR((ROW()-1)/3)+1), ""\d+""), 0))"),96.0)</f>
        <v>96</v>
      </c>
      <c r="X287" s="2">
        <f t="shared" si="2"/>
        <v>0</v>
      </c>
    </row>
    <row r="288">
      <c r="J288" s="2" t="str">
        <f>IFERROR(__xludf.DUMMYFUNCTION("REGEXEXTRACT(INDIRECT(ADDRESS(FLOOR((ROW()-1)/3+1),(COLUMN()-7))),""\d+\s""&amp;INDIRECT(""I""&amp;MOD(ROW(), 3)+1))"),"11 blue")</f>
        <v>11 blue</v>
      </c>
      <c r="K288" s="2" t="str">
        <f>IFERROR(__xludf.DUMMYFUNCTION("REGEXEXTRACT(INDIRECT(ADDRESS(FLOOR((ROW()-1)/3+1),(COLUMN()-7))),""\d+\s""&amp;INDIRECT(""I""&amp;MOD(ROW(), 3)+1))"),"3 blue")</f>
        <v>3 blue</v>
      </c>
      <c r="L288" s="2" t="str">
        <f>IFERROR(__xludf.DUMMYFUNCTION("REGEXEXTRACT(INDIRECT(ADDRESS(FLOOR((ROW()-1)/3+1),(COLUMN()-7))),""\d+\s""&amp;INDIRECT(""I""&amp;MOD(ROW(), 3)+1))"),"1 blue")</f>
        <v>1 blue</v>
      </c>
      <c r="M288" s="2" t="str">
        <f>IFERROR(__xludf.DUMMYFUNCTION("REGEXEXTRACT(INDIRECT(ADDRESS(FLOOR((ROW()-1)/3+1),(COLUMN()-7))),""\d+\s""&amp;INDIRECT(""I""&amp;MOD(ROW(), 3)+1))"),"#N/A")</f>
        <v>#N/A</v>
      </c>
      <c r="N288" s="2" t="str">
        <f>IFERROR(__xludf.DUMMYFUNCTION("REGEXEXTRACT(INDIRECT(ADDRESS(FLOOR((ROW()-1)/3+1),(COLUMN()-7))),""\d+\s""&amp;INDIRECT(""I""&amp;MOD(ROW(), 3)+1))"),"#N/A")</f>
        <v>#N/A</v>
      </c>
      <c r="O288" s="2" t="str">
        <f>IFERROR(__xludf.DUMMYFUNCTION("REGEXEXTRACT(INDIRECT(ADDRESS(FLOOR((ROW()-1)/3+1),(COLUMN()-7))),""\d+\s""&amp;INDIRECT(""I""&amp;MOD(ROW(), 3)+1))"),"#N/A")</f>
        <v>#N/A</v>
      </c>
      <c r="P288" s="2">
        <f>IFERROR(__xludf.DUMMYFUNCTION("IFERROR(VALUE(REGEXEXTRACT(J288, ""\d+"")),0)"),11.0)</f>
        <v>11</v>
      </c>
      <c r="Q288" s="2">
        <f>IFERROR(__xludf.DUMMYFUNCTION("IFERROR(VALUE(REGEXEXTRACT(K288, ""\d+"")),0)"),3.0)</f>
        <v>3</v>
      </c>
      <c r="R288" s="2">
        <f>IFERROR(__xludf.DUMMYFUNCTION("IFERROR(VALUE(REGEXEXTRACT(L288, ""\d+"")),0)"),1.0)</f>
        <v>1</v>
      </c>
      <c r="S288" s="2">
        <f>IFERROR(__xludf.DUMMYFUNCTION("IFERROR(VALUE(REGEXEXTRACT(M288, ""\d+"")),0)"),0.0)</f>
        <v>0</v>
      </c>
      <c r="T288" s="2">
        <f>IFERROR(__xludf.DUMMYFUNCTION("IFERROR(VALUE(REGEXEXTRACT(N288, ""\d+"")),0)"),0.0)</f>
        <v>0</v>
      </c>
      <c r="U288" s="2">
        <f>IFERROR(__xludf.DUMMYFUNCTION("IFERROR(VALUE(REGEXEXTRACT(O288, ""\d+"")),0)"),0.0)</f>
        <v>0</v>
      </c>
      <c r="V288" s="2">
        <f t="shared" si="1"/>
        <v>11</v>
      </c>
      <c r="W288" s="2">
        <f>IFERROR(__xludf.DUMMYFUNCTION("VALUE(IF(V288 &lt;= INDIRECT(""AA""&amp;MOD(ROW(), 3) + 1), REGEXEXTRACT(INDIRECT(""B""&amp;FLOOR((ROW()-1)/3)+1), ""\d+""), 0))"),96.0)</f>
        <v>96</v>
      </c>
      <c r="X288" s="2">
        <f t="shared" si="2"/>
        <v>0</v>
      </c>
    </row>
    <row r="289">
      <c r="J289" s="2" t="str">
        <f>IFERROR(__xludf.DUMMYFUNCTION("REGEXEXTRACT(INDIRECT(ADDRESS(FLOOR((ROW()-1)/3+1),(COLUMN()-7))),""\d+\s""&amp;INDIRECT(""I""&amp;MOD(ROW(), 3)+1))"),"9 red")</f>
        <v>9 red</v>
      </c>
      <c r="K289" s="2" t="str">
        <f>IFERROR(__xludf.DUMMYFUNCTION("REGEXEXTRACT(INDIRECT(ADDRESS(FLOOR((ROW()-1)/3+1),(COLUMN()-7))),""\d+\s""&amp;INDIRECT(""I""&amp;MOD(ROW(), 3)+1))"),"12 red")</f>
        <v>12 red</v>
      </c>
      <c r="L289" s="2" t="str">
        <f>IFERROR(__xludf.DUMMYFUNCTION("REGEXEXTRACT(INDIRECT(ADDRESS(FLOOR((ROW()-1)/3+1),(COLUMN()-7))),""\d+\s""&amp;INDIRECT(""I""&amp;MOD(ROW(), 3)+1))"),"4 red")</f>
        <v>4 red</v>
      </c>
      <c r="M289" s="2" t="str">
        <f>IFERROR(__xludf.DUMMYFUNCTION("REGEXEXTRACT(INDIRECT(ADDRESS(FLOOR((ROW()-1)/3+1),(COLUMN()-7))),""\d+\s""&amp;INDIRECT(""I""&amp;MOD(ROW(), 3)+1))"),"6 red")</f>
        <v>6 red</v>
      </c>
      <c r="N289" s="2" t="str">
        <f>IFERROR(__xludf.DUMMYFUNCTION("REGEXEXTRACT(INDIRECT(ADDRESS(FLOOR((ROW()-1)/3+1),(COLUMN()-7))),""\d+\s""&amp;INDIRECT(""I""&amp;MOD(ROW(), 3)+1))"),"#N/A")</f>
        <v>#N/A</v>
      </c>
      <c r="O289" s="2" t="str">
        <f>IFERROR(__xludf.DUMMYFUNCTION("REGEXEXTRACT(INDIRECT(ADDRESS(FLOOR((ROW()-1)/3+1),(COLUMN()-7))),""\d+\s""&amp;INDIRECT(""I""&amp;MOD(ROW(), 3)+1))"),"#N/A")</f>
        <v>#N/A</v>
      </c>
      <c r="P289" s="2">
        <f>IFERROR(__xludf.DUMMYFUNCTION("IFERROR(VALUE(REGEXEXTRACT(J289, ""\d+"")),0)"),9.0)</f>
        <v>9</v>
      </c>
      <c r="Q289" s="2">
        <f>IFERROR(__xludf.DUMMYFUNCTION("IFERROR(VALUE(REGEXEXTRACT(K289, ""\d+"")),0)"),12.0)</f>
        <v>12</v>
      </c>
      <c r="R289" s="2">
        <f>IFERROR(__xludf.DUMMYFUNCTION("IFERROR(VALUE(REGEXEXTRACT(L289, ""\d+"")),0)"),4.0)</f>
        <v>4</v>
      </c>
      <c r="S289" s="2">
        <f>IFERROR(__xludf.DUMMYFUNCTION("IFERROR(VALUE(REGEXEXTRACT(M289, ""\d+"")),0)"),6.0)</f>
        <v>6</v>
      </c>
      <c r="T289" s="2">
        <f>IFERROR(__xludf.DUMMYFUNCTION("IFERROR(VALUE(REGEXEXTRACT(N289, ""\d+"")),0)"),0.0)</f>
        <v>0</v>
      </c>
      <c r="U289" s="2">
        <f>IFERROR(__xludf.DUMMYFUNCTION("IFERROR(VALUE(REGEXEXTRACT(O289, ""\d+"")),0)"),0.0)</f>
        <v>0</v>
      </c>
      <c r="V289" s="2">
        <f t="shared" si="1"/>
        <v>12</v>
      </c>
      <c r="W289" s="2">
        <f>IFERROR(__xludf.DUMMYFUNCTION("VALUE(IF(V289 &lt;= INDIRECT(""AA""&amp;MOD(ROW(), 3) + 1), REGEXEXTRACT(INDIRECT(""B""&amp;FLOOR((ROW()-1)/3)+1), ""\d+""), 0))"),97.0)</f>
        <v>97</v>
      </c>
      <c r="X289" s="2">
        <f t="shared" si="2"/>
        <v>97</v>
      </c>
    </row>
    <row r="290">
      <c r="J290" s="2" t="str">
        <f>IFERROR(__xludf.DUMMYFUNCTION("REGEXEXTRACT(INDIRECT(ADDRESS(FLOOR((ROW()-1)/3+1),(COLUMN()-7))),""\d+\s""&amp;INDIRECT(""I""&amp;MOD(ROW(), 3)+1))"),"5 green")</f>
        <v>5 green</v>
      </c>
      <c r="K290" s="2" t="str">
        <f>IFERROR(__xludf.DUMMYFUNCTION("REGEXEXTRACT(INDIRECT(ADDRESS(FLOOR((ROW()-1)/3+1),(COLUMN()-7))),""\d+\s""&amp;INDIRECT(""I""&amp;MOD(ROW(), 3)+1))"),"11 green")</f>
        <v>11 green</v>
      </c>
      <c r="L290" s="2" t="str">
        <f>IFERROR(__xludf.DUMMYFUNCTION("REGEXEXTRACT(INDIRECT(ADDRESS(FLOOR((ROW()-1)/3+1),(COLUMN()-7))),""\d+\s""&amp;INDIRECT(""I""&amp;MOD(ROW(), 3)+1))"),"7 green")</f>
        <v>7 green</v>
      </c>
      <c r="M290" s="2" t="str">
        <f>IFERROR(__xludf.DUMMYFUNCTION("REGEXEXTRACT(INDIRECT(ADDRESS(FLOOR((ROW()-1)/3+1),(COLUMN()-7))),""\d+\s""&amp;INDIRECT(""I""&amp;MOD(ROW(), 3)+1))"),"10 green")</f>
        <v>10 green</v>
      </c>
      <c r="N290" s="2" t="str">
        <f>IFERROR(__xludf.DUMMYFUNCTION("REGEXEXTRACT(INDIRECT(ADDRESS(FLOOR((ROW()-1)/3+1),(COLUMN()-7))),""\d+\s""&amp;INDIRECT(""I""&amp;MOD(ROW(), 3)+1))"),"#N/A")</f>
        <v>#N/A</v>
      </c>
      <c r="O290" s="2" t="str">
        <f>IFERROR(__xludf.DUMMYFUNCTION("REGEXEXTRACT(INDIRECT(ADDRESS(FLOOR((ROW()-1)/3+1),(COLUMN()-7))),""\d+\s""&amp;INDIRECT(""I""&amp;MOD(ROW(), 3)+1))"),"#N/A")</f>
        <v>#N/A</v>
      </c>
      <c r="P290" s="2">
        <f>IFERROR(__xludf.DUMMYFUNCTION("IFERROR(VALUE(REGEXEXTRACT(J290, ""\d+"")),0)"),5.0)</f>
        <v>5</v>
      </c>
      <c r="Q290" s="2">
        <f>IFERROR(__xludf.DUMMYFUNCTION("IFERROR(VALUE(REGEXEXTRACT(K290, ""\d+"")),0)"),11.0)</f>
        <v>11</v>
      </c>
      <c r="R290" s="2">
        <f>IFERROR(__xludf.DUMMYFUNCTION("IFERROR(VALUE(REGEXEXTRACT(L290, ""\d+"")),0)"),7.0)</f>
        <v>7</v>
      </c>
      <c r="S290" s="2">
        <f>IFERROR(__xludf.DUMMYFUNCTION("IFERROR(VALUE(REGEXEXTRACT(M290, ""\d+"")),0)"),10.0)</f>
        <v>10</v>
      </c>
      <c r="T290" s="2">
        <f>IFERROR(__xludf.DUMMYFUNCTION("IFERROR(VALUE(REGEXEXTRACT(N290, ""\d+"")),0)"),0.0)</f>
        <v>0</v>
      </c>
      <c r="U290" s="2">
        <f>IFERROR(__xludf.DUMMYFUNCTION("IFERROR(VALUE(REGEXEXTRACT(O290, ""\d+"")),0)"),0.0)</f>
        <v>0</v>
      </c>
      <c r="V290" s="2">
        <f t="shared" si="1"/>
        <v>11</v>
      </c>
      <c r="W290" s="2">
        <f>IFERROR(__xludf.DUMMYFUNCTION("VALUE(IF(V290 &lt;= INDIRECT(""AA""&amp;MOD(ROW(), 3) + 1), REGEXEXTRACT(INDIRECT(""B""&amp;FLOOR((ROW()-1)/3)+1), ""\d+""), 0))"),97.0)</f>
        <v>97</v>
      </c>
      <c r="X290" s="2">
        <f t="shared" si="2"/>
        <v>0</v>
      </c>
    </row>
    <row r="291">
      <c r="J291" s="2" t="str">
        <f>IFERROR(__xludf.DUMMYFUNCTION("REGEXEXTRACT(INDIRECT(ADDRESS(FLOOR((ROW()-1)/3+1),(COLUMN()-7))),""\d+\s""&amp;INDIRECT(""I""&amp;MOD(ROW(), 3)+1))"),"2 blue")</f>
        <v>2 blue</v>
      </c>
      <c r="K291" s="2" t="str">
        <f>IFERROR(__xludf.DUMMYFUNCTION("REGEXEXTRACT(INDIRECT(ADDRESS(FLOOR((ROW()-1)/3+1),(COLUMN()-7))),""\d+\s""&amp;INDIRECT(""I""&amp;MOD(ROW(), 3)+1))"),"1 blue")</f>
        <v>1 blue</v>
      </c>
      <c r="L291" s="2" t="str">
        <f>IFERROR(__xludf.DUMMYFUNCTION("REGEXEXTRACT(INDIRECT(ADDRESS(FLOOR((ROW()-1)/3+1),(COLUMN()-7))),""\d+\s""&amp;INDIRECT(""I""&amp;MOD(ROW(), 3)+1))"),"2 blue")</f>
        <v>2 blue</v>
      </c>
      <c r="M291" s="2" t="str">
        <f>IFERROR(__xludf.DUMMYFUNCTION("REGEXEXTRACT(INDIRECT(ADDRESS(FLOOR((ROW()-1)/3+1),(COLUMN()-7))),""\d+\s""&amp;INDIRECT(""I""&amp;MOD(ROW(), 3)+1))"),"1 blue")</f>
        <v>1 blue</v>
      </c>
      <c r="N291" s="2" t="str">
        <f>IFERROR(__xludf.DUMMYFUNCTION("REGEXEXTRACT(INDIRECT(ADDRESS(FLOOR((ROW()-1)/3+1),(COLUMN()-7))),""\d+\s""&amp;INDIRECT(""I""&amp;MOD(ROW(), 3)+1))"),"#N/A")</f>
        <v>#N/A</v>
      </c>
      <c r="O291" s="2" t="str">
        <f>IFERROR(__xludf.DUMMYFUNCTION("REGEXEXTRACT(INDIRECT(ADDRESS(FLOOR((ROW()-1)/3+1),(COLUMN()-7))),""\d+\s""&amp;INDIRECT(""I""&amp;MOD(ROW(), 3)+1))"),"#N/A")</f>
        <v>#N/A</v>
      </c>
      <c r="P291" s="2">
        <f>IFERROR(__xludf.DUMMYFUNCTION("IFERROR(VALUE(REGEXEXTRACT(J291, ""\d+"")),0)"),2.0)</f>
        <v>2</v>
      </c>
      <c r="Q291" s="2">
        <f>IFERROR(__xludf.DUMMYFUNCTION("IFERROR(VALUE(REGEXEXTRACT(K291, ""\d+"")),0)"),1.0)</f>
        <v>1</v>
      </c>
      <c r="R291" s="2">
        <f>IFERROR(__xludf.DUMMYFUNCTION("IFERROR(VALUE(REGEXEXTRACT(L291, ""\d+"")),0)"),2.0)</f>
        <v>2</v>
      </c>
      <c r="S291" s="2">
        <f>IFERROR(__xludf.DUMMYFUNCTION("IFERROR(VALUE(REGEXEXTRACT(M291, ""\d+"")),0)"),1.0)</f>
        <v>1</v>
      </c>
      <c r="T291" s="2">
        <f>IFERROR(__xludf.DUMMYFUNCTION("IFERROR(VALUE(REGEXEXTRACT(N291, ""\d+"")),0)"),0.0)</f>
        <v>0</v>
      </c>
      <c r="U291" s="2">
        <f>IFERROR(__xludf.DUMMYFUNCTION("IFERROR(VALUE(REGEXEXTRACT(O291, ""\d+"")),0)"),0.0)</f>
        <v>0</v>
      </c>
      <c r="V291" s="2">
        <f t="shared" si="1"/>
        <v>2</v>
      </c>
      <c r="W291" s="2">
        <f>IFERROR(__xludf.DUMMYFUNCTION("VALUE(IF(V291 &lt;= INDIRECT(""AA""&amp;MOD(ROW(), 3) + 1), REGEXEXTRACT(INDIRECT(""B""&amp;FLOOR((ROW()-1)/3)+1), ""\d+""), 0))"),97.0)</f>
        <v>97</v>
      </c>
      <c r="X291" s="2">
        <f t="shared" si="2"/>
        <v>0</v>
      </c>
    </row>
    <row r="292">
      <c r="J292" s="2" t="str">
        <f>IFERROR(__xludf.DUMMYFUNCTION("REGEXEXTRACT(INDIRECT(ADDRESS(FLOOR((ROW()-1)/3+1),(COLUMN()-7))),""\d+\s""&amp;INDIRECT(""I""&amp;MOD(ROW(), 3)+1))"),"5 red")</f>
        <v>5 red</v>
      </c>
      <c r="K292" s="2" t="str">
        <f>IFERROR(__xludf.DUMMYFUNCTION("REGEXEXTRACT(INDIRECT(ADDRESS(FLOOR((ROW()-1)/3+1),(COLUMN()-7))),""\d+\s""&amp;INDIRECT(""I""&amp;MOD(ROW(), 3)+1))"),"1 red")</f>
        <v>1 red</v>
      </c>
      <c r="L292" s="2" t="str">
        <f>IFERROR(__xludf.DUMMYFUNCTION("REGEXEXTRACT(INDIRECT(ADDRESS(FLOOR((ROW()-1)/3+1),(COLUMN()-7))),""\d+\s""&amp;INDIRECT(""I""&amp;MOD(ROW(), 3)+1))"),"8 red")</f>
        <v>8 red</v>
      </c>
      <c r="M292" s="2" t="str">
        <f>IFERROR(__xludf.DUMMYFUNCTION("REGEXEXTRACT(INDIRECT(ADDRESS(FLOOR((ROW()-1)/3+1),(COLUMN()-7))),""\d+\s""&amp;INDIRECT(""I""&amp;MOD(ROW(), 3)+1))"),"11 red")</f>
        <v>11 red</v>
      </c>
      <c r="N292" s="2" t="str">
        <f>IFERROR(__xludf.DUMMYFUNCTION("REGEXEXTRACT(INDIRECT(ADDRESS(FLOOR((ROW()-1)/3+1),(COLUMN()-7))),""\d+\s""&amp;INDIRECT(""I""&amp;MOD(ROW(), 3)+1))"),"4 red")</f>
        <v>4 red</v>
      </c>
      <c r="O292" s="2" t="str">
        <f>IFERROR(__xludf.DUMMYFUNCTION("REGEXEXTRACT(INDIRECT(ADDRESS(FLOOR((ROW()-1)/3+1),(COLUMN()-7))),""\d+\s""&amp;INDIRECT(""I""&amp;MOD(ROW(), 3)+1))"),"5 red")</f>
        <v>5 red</v>
      </c>
      <c r="P292" s="2">
        <f>IFERROR(__xludf.DUMMYFUNCTION("IFERROR(VALUE(REGEXEXTRACT(J292, ""\d+"")),0)"),5.0)</f>
        <v>5</v>
      </c>
      <c r="Q292" s="2">
        <f>IFERROR(__xludf.DUMMYFUNCTION("IFERROR(VALUE(REGEXEXTRACT(K292, ""\d+"")),0)"),1.0)</f>
        <v>1</v>
      </c>
      <c r="R292" s="2">
        <f>IFERROR(__xludf.DUMMYFUNCTION("IFERROR(VALUE(REGEXEXTRACT(L292, ""\d+"")),0)"),8.0)</f>
        <v>8</v>
      </c>
      <c r="S292" s="2">
        <f>IFERROR(__xludf.DUMMYFUNCTION("IFERROR(VALUE(REGEXEXTRACT(M292, ""\d+"")),0)"),11.0)</f>
        <v>11</v>
      </c>
      <c r="T292" s="2">
        <f>IFERROR(__xludf.DUMMYFUNCTION("IFERROR(VALUE(REGEXEXTRACT(N292, ""\d+"")),0)"),4.0)</f>
        <v>4</v>
      </c>
      <c r="U292" s="2">
        <f>IFERROR(__xludf.DUMMYFUNCTION("IFERROR(VALUE(REGEXEXTRACT(O292, ""\d+"")),0)"),5.0)</f>
        <v>5</v>
      </c>
      <c r="V292" s="2">
        <f t="shared" si="1"/>
        <v>11</v>
      </c>
      <c r="W292" s="2">
        <f>IFERROR(__xludf.DUMMYFUNCTION("VALUE(IF(V292 &lt;= INDIRECT(""AA""&amp;MOD(ROW(), 3) + 1), REGEXEXTRACT(INDIRECT(""B""&amp;FLOOR((ROW()-1)/3)+1), ""\d+""), 0))"),98.0)</f>
        <v>98</v>
      </c>
      <c r="X292" s="2">
        <f t="shared" si="2"/>
        <v>98</v>
      </c>
    </row>
    <row r="293">
      <c r="J293" s="2" t="str">
        <f>IFERROR(__xludf.DUMMYFUNCTION("REGEXEXTRACT(INDIRECT(ADDRESS(FLOOR((ROW()-1)/3+1),(COLUMN()-7))),""\d+\s""&amp;INDIRECT(""I""&amp;MOD(ROW(), 3)+1))"),"5 green")</f>
        <v>5 green</v>
      </c>
      <c r="K293" s="2" t="str">
        <f>IFERROR(__xludf.DUMMYFUNCTION("REGEXEXTRACT(INDIRECT(ADDRESS(FLOOR((ROW()-1)/3+1),(COLUMN()-7))),""\d+\s""&amp;INDIRECT(""I""&amp;MOD(ROW(), 3)+1))"),"7 green")</f>
        <v>7 green</v>
      </c>
      <c r="L293" s="2" t="str">
        <f>IFERROR(__xludf.DUMMYFUNCTION("REGEXEXTRACT(INDIRECT(ADDRESS(FLOOR((ROW()-1)/3+1),(COLUMN()-7))),""\d+\s""&amp;INDIRECT(""I""&amp;MOD(ROW(), 3)+1))"),"7 green")</f>
        <v>7 green</v>
      </c>
      <c r="M293" s="2" t="str">
        <f>IFERROR(__xludf.DUMMYFUNCTION("REGEXEXTRACT(INDIRECT(ADDRESS(FLOOR((ROW()-1)/3+1),(COLUMN()-7))),""\d+\s""&amp;INDIRECT(""I""&amp;MOD(ROW(), 3)+1))"),"8 green")</f>
        <v>8 green</v>
      </c>
      <c r="N293" s="2" t="str">
        <f>IFERROR(__xludf.DUMMYFUNCTION("REGEXEXTRACT(INDIRECT(ADDRESS(FLOOR((ROW()-1)/3+1),(COLUMN()-7))),""\d+\s""&amp;INDIRECT(""I""&amp;MOD(ROW(), 3)+1))"),"2 green")</f>
        <v>2 green</v>
      </c>
      <c r="O293" s="2" t="str">
        <f>IFERROR(__xludf.DUMMYFUNCTION("REGEXEXTRACT(INDIRECT(ADDRESS(FLOOR((ROW()-1)/3+1),(COLUMN()-7))),""\d+\s""&amp;INDIRECT(""I""&amp;MOD(ROW(), 3)+1))"),"10 green")</f>
        <v>10 green</v>
      </c>
      <c r="P293" s="2">
        <f>IFERROR(__xludf.DUMMYFUNCTION("IFERROR(VALUE(REGEXEXTRACT(J293, ""\d+"")),0)"),5.0)</f>
        <v>5</v>
      </c>
      <c r="Q293" s="2">
        <f>IFERROR(__xludf.DUMMYFUNCTION("IFERROR(VALUE(REGEXEXTRACT(K293, ""\d+"")),0)"),7.0)</f>
        <v>7</v>
      </c>
      <c r="R293" s="2">
        <f>IFERROR(__xludf.DUMMYFUNCTION("IFERROR(VALUE(REGEXEXTRACT(L293, ""\d+"")),0)"),7.0)</f>
        <v>7</v>
      </c>
      <c r="S293" s="2">
        <f>IFERROR(__xludf.DUMMYFUNCTION("IFERROR(VALUE(REGEXEXTRACT(M293, ""\d+"")),0)"),8.0)</f>
        <v>8</v>
      </c>
      <c r="T293" s="2">
        <f>IFERROR(__xludf.DUMMYFUNCTION("IFERROR(VALUE(REGEXEXTRACT(N293, ""\d+"")),0)"),2.0)</f>
        <v>2</v>
      </c>
      <c r="U293" s="2">
        <f>IFERROR(__xludf.DUMMYFUNCTION("IFERROR(VALUE(REGEXEXTRACT(O293, ""\d+"")),0)"),10.0)</f>
        <v>10</v>
      </c>
      <c r="V293" s="2">
        <f t="shared" si="1"/>
        <v>10</v>
      </c>
      <c r="W293" s="2">
        <f>IFERROR(__xludf.DUMMYFUNCTION("VALUE(IF(V293 &lt;= INDIRECT(""AA""&amp;MOD(ROW(), 3) + 1), REGEXEXTRACT(INDIRECT(""B""&amp;FLOOR((ROW()-1)/3)+1), ""\d+""), 0))"),98.0)</f>
        <v>98</v>
      </c>
      <c r="X293" s="2">
        <f t="shared" si="2"/>
        <v>0</v>
      </c>
    </row>
    <row r="294">
      <c r="J294" s="2" t="str">
        <f>IFERROR(__xludf.DUMMYFUNCTION("REGEXEXTRACT(INDIRECT(ADDRESS(FLOOR((ROW()-1)/3+1),(COLUMN()-7))),""\d+\s""&amp;INDIRECT(""I""&amp;MOD(ROW(), 3)+1))"),"11 blue")</f>
        <v>11 blue</v>
      </c>
      <c r="K294" s="2" t="str">
        <f>IFERROR(__xludf.DUMMYFUNCTION("REGEXEXTRACT(INDIRECT(ADDRESS(FLOOR((ROW()-1)/3+1),(COLUMN()-7))),""\d+\s""&amp;INDIRECT(""I""&amp;MOD(ROW(), 3)+1))"),"10 blue")</f>
        <v>10 blue</v>
      </c>
      <c r="L294" s="2" t="str">
        <f>IFERROR(__xludf.DUMMYFUNCTION("REGEXEXTRACT(INDIRECT(ADDRESS(FLOOR((ROW()-1)/3+1),(COLUMN()-7))),""\d+\s""&amp;INDIRECT(""I""&amp;MOD(ROW(), 3)+1))"),"1 blue")</f>
        <v>1 blue</v>
      </c>
      <c r="M294" s="2" t="str">
        <f>IFERROR(__xludf.DUMMYFUNCTION("REGEXEXTRACT(INDIRECT(ADDRESS(FLOOR((ROW()-1)/3+1),(COLUMN()-7))),""\d+\s""&amp;INDIRECT(""I""&amp;MOD(ROW(), 3)+1))"),"2 blue")</f>
        <v>2 blue</v>
      </c>
      <c r="N294" s="2" t="str">
        <f>IFERROR(__xludf.DUMMYFUNCTION("REGEXEXTRACT(INDIRECT(ADDRESS(FLOOR((ROW()-1)/3+1),(COLUMN()-7))),""\d+\s""&amp;INDIRECT(""I""&amp;MOD(ROW(), 3)+1))"),"5 blue")</f>
        <v>5 blue</v>
      </c>
      <c r="O294" s="2" t="str">
        <f>IFERROR(__xludf.DUMMYFUNCTION("REGEXEXTRACT(INDIRECT(ADDRESS(FLOOR((ROW()-1)/3+1),(COLUMN()-7))),""\d+\s""&amp;INDIRECT(""I""&amp;MOD(ROW(), 3)+1))"),"9 blue")</f>
        <v>9 blue</v>
      </c>
      <c r="P294" s="2">
        <f>IFERROR(__xludf.DUMMYFUNCTION("IFERROR(VALUE(REGEXEXTRACT(J294, ""\d+"")),0)"),11.0)</f>
        <v>11</v>
      </c>
      <c r="Q294" s="2">
        <f>IFERROR(__xludf.DUMMYFUNCTION("IFERROR(VALUE(REGEXEXTRACT(K294, ""\d+"")),0)"),10.0)</f>
        <v>10</v>
      </c>
      <c r="R294" s="2">
        <f>IFERROR(__xludf.DUMMYFUNCTION("IFERROR(VALUE(REGEXEXTRACT(L294, ""\d+"")),0)"),1.0)</f>
        <v>1</v>
      </c>
      <c r="S294" s="2">
        <f>IFERROR(__xludf.DUMMYFUNCTION("IFERROR(VALUE(REGEXEXTRACT(M294, ""\d+"")),0)"),2.0)</f>
        <v>2</v>
      </c>
      <c r="T294" s="2">
        <f>IFERROR(__xludf.DUMMYFUNCTION("IFERROR(VALUE(REGEXEXTRACT(N294, ""\d+"")),0)"),5.0)</f>
        <v>5</v>
      </c>
      <c r="U294" s="2">
        <f>IFERROR(__xludf.DUMMYFUNCTION("IFERROR(VALUE(REGEXEXTRACT(O294, ""\d+"")),0)"),9.0)</f>
        <v>9</v>
      </c>
      <c r="V294" s="2">
        <f t="shared" si="1"/>
        <v>11</v>
      </c>
      <c r="W294" s="2">
        <f>IFERROR(__xludf.DUMMYFUNCTION("VALUE(IF(V294 &lt;= INDIRECT(""AA""&amp;MOD(ROW(), 3) + 1), REGEXEXTRACT(INDIRECT(""B""&amp;FLOOR((ROW()-1)/3)+1), ""\d+""), 0))"),98.0)</f>
        <v>98</v>
      </c>
      <c r="X294" s="2">
        <f t="shared" si="2"/>
        <v>0</v>
      </c>
    </row>
    <row r="295">
      <c r="J295" s="2" t="str">
        <f>IFERROR(__xludf.DUMMYFUNCTION("REGEXEXTRACT(INDIRECT(ADDRESS(FLOOR((ROW()-1)/3+1),(COLUMN()-7))),""\d+\s""&amp;INDIRECT(""I""&amp;MOD(ROW(), 3)+1))"),"7 red")</f>
        <v>7 red</v>
      </c>
      <c r="K295" s="2" t="str">
        <f>IFERROR(__xludf.DUMMYFUNCTION("REGEXEXTRACT(INDIRECT(ADDRESS(FLOOR((ROW()-1)/3+1),(COLUMN()-7))),""\d+\s""&amp;INDIRECT(""I""&amp;MOD(ROW(), 3)+1))"),"9 red")</f>
        <v>9 red</v>
      </c>
      <c r="L295" s="2" t="str">
        <f>IFERROR(__xludf.DUMMYFUNCTION("REGEXEXTRACT(INDIRECT(ADDRESS(FLOOR((ROW()-1)/3+1),(COLUMN()-7))),""\d+\s""&amp;INDIRECT(""I""&amp;MOD(ROW(), 3)+1))"),"3 red")</f>
        <v>3 red</v>
      </c>
      <c r="M295" s="2" t="str">
        <f>IFERROR(__xludf.DUMMYFUNCTION("REGEXEXTRACT(INDIRECT(ADDRESS(FLOOR((ROW()-1)/3+1),(COLUMN()-7))),""\d+\s""&amp;INDIRECT(""I""&amp;MOD(ROW(), 3)+1))"),"5 red")</f>
        <v>5 red</v>
      </c>
      <c r="N295" s="2" t="str">
        <f>IFERROR(__xludf.DUMMYFUNCTION("REGEXEXTRACT(INDIRECT(ADDRESS(FLOOR((ROW()-1)/3+1),(COLUMN()-7))),""\d+\s""&amp;INDIRECT(""I""&amp;MOD(ROW(), 3)+1))"),"6 red")</f>
        <v>6 red</v>
      </c>
      <c r="O295" s="2" t="str">
        <f>IFERROR(__xludf.DUMMYFUNCTION("REGEXEXTRACT(INDIRECT(ADDRESS(FLOOR((ROW()-1)/3+1),(COLUMN()-7))),""\d+\s""&amp;INDIRECT(""I""&amp;MOD(ROW(), 3)+1))"),"13 red")</f>
        <v>13 red</v>
      </c>
      <c r="P295" s="2">
        <f>IFERROR(__xludf.DUMMYFUNCTION("IFERROR(VALUE(REGEXEXTRACT(J295, ""\d+"")),0)"),7.0)</f>
        <v>7</v>
      </c>
      <c r="Q295" s="2">
        <f>IFERROR(__xludf.DUMMYFUNCTION("IFERROR(VALUE(REGEXEXTRACT(K295, ""\d+"")),0)"),9.0)</f>
        <v>9</v>
      </c>
      <c r="R295" s="2">
        <f>IFERROR(__xludf.DUMMYFUNCTION("IFERROR(VALUE(REGEXEXTRACT(L295, ""\d+"")),0)"),3.0)</f>
        <v>3</v>
      </c>
      <c r="S295" s="2">
        <f>IFERROR(__xludf.DUMMYFUNCTION("IFERROR(VALUE(REGEXEXTRACT(M295, ""\d+"")),0)"),5.0)</f>
        <v>5</v>
      </c>
      <c r="T295" s="2">
        <f>IFERROR(__xludf.DUMMYFUNCTION("IFERROR(VALUE(REGEXEXTRACT(N295, ""\d+"")),0)"),6.0)</f>
        <v>6</v>
      </c>
      <c r="U295" s="2">
        <f>IFERROR(__xludf.DUMMYFUNCTION("IFERROR(VALUE(REGEXEXTRACT(O295, ""\d+"")),0)"),13.0)</f>
        <v>13</v>
      </c>
      <c r="V295" s="2">
        <f t="shared" si="1"/>
        <v>13</v>
      </c>
      <c r="W295" s="2">
        <f>IFERROR(__xludf.DUMMYFUNCTION("VALUE(IF(V295 &lt;= INDIRECT(""AA""&amp;MOD(ROW(), 3) + 1), REGEXEXTRACT(INDIRECT(""B""&amp;FLOOR((ROW()-1)/3)+1), ""\d+""), 0))"),0.0)</f>
        <v>0</v>
      </c>
      <c r="X295" s="2">
        <f t="shared" si="2"/>
        <v>0</v>
      </c>
    </row>
    <row r="296">
      <c r="J296" s="2" t="str">
        <f>IFERROR(__xludf.DUMMYFUNCTION("REGEXEXTRACT(INDIRECT(ADDRESS(FLOOR((ROW()-1)/3+1),(COLUMN()-7))),""\d+\s""&amp;INDIRECT(""I""&amp;MOD(ROW(), 3)+1))"),"3 green")</f>
        <v>3 green</v>
      </c>
      <c r="K296" s="2" t="str">
        <f>IFERROR(__xludf.DUMMYFUNCTION("REGEXEXTRACT(INDIRECT(ADDRESS(FLOOR((ROW()-1)/3+1),(COLUMN()-7))),""\d+\s""&amp;INDIRECT(""I""&amp;MOD(ROW(), 3)+1))"),"2 green")</f>
        <v>2 green</v>
      </c>
      <c r="L296" s="2" t="str">
        <f>IFERROR(__xludf.DUMMYFUNCTION("REGEXEXTRACT(INDIRECT(ADDRESS(FLOOR((ROW()-1)/3+1),(COLUMN()-7))),""\d+\s""&amp;INDIRECT(""I""&amp;MOD(ROW(), 3)+1))"),"2 green")</f>
        <v>2 green</v>
      </c>
      <c r="M296" s="2" t="str">
        <f>IFERROR(__xludf.DUMMYFUNCTION("REGEXEXTRACT(INDIRECT(ADDRESS(FLOOR((ROW()-1)/3+1),(COLUMN()-7))),""\d+\s""&amp;INDIRECT(""I""&amp;MOD(ROW(), 3)+1))"),"3 green")</f>
        <v>3 green</v>
      </c>
      <c r="N296" s="2" t="str">
        <f>IFERROR(__xludf.DUMMYFUNCTION("REGEXEXTRACT(INDIRECT(ADDRESS(FLOOR((ROW()-1)/3+1),(COLUMN()-7))),""\d+\s""&amp;INDIRECT(""I""&amp;MOD(ROW(), 3)+1))"),"5 green")</f>
        <v>5 green</v>
      </c>
      <c r="O296" s="2" t="str">
        <f>IFERROR(__xludf.DUMMYFUNCTION("REGEXEXTRACT(INDIRECT(ADDRESS(FLOOR((ROW()-1)/3+1),(COLUMN()-7))),""\d+\s""&amp;INDIRECT(""I""&amp;MOD(ROW(), 3)+1))"),"6 green")</f>
        <v>6 green</v>
      </c>
      <c r="P296" s="2">
        <f>IFERROR(__xludf.DUMMYFUNCTION("IFERROR(VALUE(REGEXEXTRACT(J296, ""\d+"")),0)"),3.0)</f>
        <v>3</v>
      </c>
      <c r="Q296" s="2">
        <f>IFERROR(__xludf.DUMMYFUNCTION("IFERROR(VALUE(REGEXEXTRACT(K296, ""\d+"")),0)"),2.0)</f>
        <v>2</v>
      </c>
      <c r="R296" s="2">
        <f>IFERROR(__xludf.DUMMYFUNCTION("IFERROR(VALUE(REGEXEXTRACT(L296, ""\d+"")),0)"),2.0)</f>
        <v>2</v>
      </c>
      <c r="S296" s="2">
        <f>IFERROR(__xludf.DUMMYFUNCTION("IFERROR(VALUE(REGEXEXTRACT(M296, ""\d+"")),0)"),3.0)</f>
        <v>3</v>
      </c>
      <c r="T296" s="2">
        <f>IFERROR(__xludf.DUMMYFUNCTION("IFERROR(VALUE(REGEXEXTRACT(N296, ""\d+"")),0)"),5.0)</f>
        <v>5</v>
      </c>
      <c r="U296" s="2">
        <f>IFERROR(__xludf.DUMMYFUNCTION("IFERROR(VALUE(REGEXEXTRACT(O296, ""\d+"")),0)"),6.0)</f>
        <v>6</v>
      </c>
      <c r="V296" s="2">
        <f t="shared" si="1"/>
        <v>6</v>
      </c>
      <c r="W296" s="2">
        <f>IFERROR(__xludf.DUMMYFUNCTION("VALUE(IF(V296 &lt;= INDIRECT(""AA""&amp;MOD(ROW(), 3) + 1), REGEXEXTRACT(INDIRECT(""B""&amp;FLOOR((ROW()-1)/3)+1), ""\d+""), 0))"),99.0)</f>
        <v>99</v>
      </c>
      <c r="X296" s="2">
        <f t="shared" si="2"/>
        <v>0</v>
      </c>
    </row>
    <row r="297">
      <c r="J297" s="2" t="str">
        <f>IFERROR(__xludf.DUMMYFUNCTION("REGEXEXTRACT(INDIRECT(ADDRESS(FLOOR((ROW()-1)/3+1),(COLUMN()-7))),""\d+\s""&amp;INDIRECT(""I""&amp;MOD(ROW(), 3)+1))"),"4 blue")</f>
        <v>4 blue</v>
      </c>
      <c r="K297" s="2" t="str">
        <f>IFERROR(__xludf.DUMMYFUNCTION("REGEXEXTRACT(INDIRECT(ADDRESS(FLOOR((ROW()-1)/3+1),(COLUMN()-7))),""\d+\s""&amp;INDIRECT(""I""&amp;MOD(ROW(), 3)+1))"),"13 blue")</f>
        <v>13 blue</v>
      </c>
      <c r="L297" s="2" t="str">
        <f>IFERROR(__xludf.DUMMYFUNCTION("REGEXEXTRACT(INDIRECT(ADDRESS(FLOOR((ROW()-1)/3+1),(COLUMN()-7))),""\d+\s""&amp;INDIRECT(""I""&amp;MOD(ROW(), 3)+1))"),"11 blue")</f>
        <v>11 blue</v>
      </c>
      <c r="M297" s="2" t="str">
        <f>IFERROR(__xludf.DUMMYFUNCTION("REGEXEXTRACT(INDIRECT(ADDRESS(FLOOR((ROW()-1)/3+1),(COLUMN()-7))),""\d+\s""&amp;INDIRECT(""I""&amp;MOD(ROW(), 3)+1))"),"6 blue")</f>
        <v>6 blue</v>
      </c>
      <c r="N297" s="2" t="str">
        <f>IFERROR(__xludf.DUMMYFUNCTION("REGEXEXTRACT(INDIRECT(ADDRESS(FLOOR((ROW()-1)/3+1),(COLUMN()-7))),""\d+\s""&amp;INDIRECT(""I""&amp;MOD(ROW(), 3)+1))"),"8 blue")</f>
        <v>8 blue</v>
      </c>
      <c r="O297" s="2" t="str">
        <f>IFERROR(__xludf.DUMMYFUNCTION("REGEXEXTRACT(INDIRECT(ADDRESS(FLOOR((ROW()-1)/3+1),(COLUMN()-7))),""\d+\s""&amp;INDIRECT(""I""&amp;MOD(ROW(), 3)+1))"),"1 blue")</f>
        <v>1 blue</v>
      </c>
      <c r="P297" s="2">
        <f>IFERROR(__xludf.DUMMYFUNCTION("IFERROR(VALUE(REGEXEXTRACT(J297, ""\d+"")),0)"),4.0)</f>
        <v>4</v>
      </c>
      <c r="Q297" s="2">
        <f>IFERROR(__xludf.DUMMYFUNCTION("IFERROR(VALUE(REGEXEXTRACT(K297, ""\d+"")),0)"),13.0)</f>
        <v>13</v>
      </c>
      <c r="R297" s="2">
        <f>IFERROR(__xludf.DUMMYFUNCTION("IFERROR(VALUE(REGEXEXTRACT(L297, ""\d+"")),0)"),11.0)</f>
        <v>11</v>
      </c>
      <c r="S297" s="2">
        <f>IFERROR(__xludf.DUMMYFUNCTION("IFERROR(VALUE(REGEXEXTRACT(M297, ""\d+"")),0)"),6.0)</f>
        <v>6</v>
      </c>
      <c r="T297" s="2">
        <f>IFERROR(__xludf.DUMMYFUNCTION("IFERROR(VALUE(REGEXEXTRACT(N297, ""\d+"")),0)"),8.0)</f>
        <v>8</v>
      </c>
      <c r="U297" s="2">
        <f>IFERROR(__xludf.DUMMYFUNCTION("IFERROR(VALUE(REGEXEXTRACT(O297, ""\d+"")),0)"),1.0)</f>
        <v>1</v>
      </c>
      <c r="V297" s="2">
        <f t="shared" si="1"/>
        <v>13</v>
      </c>
      <c r="W297" s="2">
        <f>IFERROR(__xludf.DUMMYFUNCTION("VALUE(IF(V297 &lt;= INDIRECT(""AA""&amp;MOD(ROW(), 3) + 1), REGEXEXTRACT(INDIRECT(""B""&amp;FLOOR((ROW()-1)/3)+1), ""\d+""), 0))"),99.0)</f>
        <v>99</v>
      </c>
      <c r="X297" s="2">
        <f t="shared" si="2"/>
        <v>0</v>
      </c>
    </row>
    <row r="298">
      <c r="J298" s="2" t="str">
        <f>IFERROR(__xludf.DUMMYFUNCTION("REGEXEXTRACT(INDIRECT(ADDRESS(FLOOR((ROW()-1)/3+1),(COLUMN()-7))),""\d+\s""&amp;INDIRECT(""I""&amp;MOD(ROW(), 3)+1))"),"#N/A")</f>
        <v>#N/A</v>
      </c>
      <c r="K298" s="2" t="str">
        <f>IFERROR(__xludf.DUMMYFUNCTION("REGEXEXTRACT(INDIRECT(ADDRESS(FLOOR((ROW()-1)/3+1),(COLUMN()-7))),""\d+\s""&amp;INDIRECT(""I""&amp;MOD(ROW(), 3)+1))"),"3 red")</f>
        <v>3 red</v>
      </c>
      <c r="L298" s="2" t="str">
        <f>IFERROR(__xludf.DUMMYFUNCTION("REGEXEXTRACT(INDIRECT(ADDRESS(FLOOR((ROW()-1)/3+1),(COLUMN()-7))),""\d+\s""&amp;INDIRECT(""I""&amp;MOD(ROW(), 3)+1))"),"15 red")</f>
        <v>15 red</v>
      </c>
      <c r="M298" s="2" t="str">
        <f>IFERROR(__xludf.DUMMYFUNCTION("REGEXEXTRACT(INDIRECT(ADDRESS(FLOOR((ROW()-1)/3+1),(COLUMN()-7))),""\d+\s""&amp;INDIRECT(""I""&amp;MOD(ROW(), 3)+1))"),"6 red")</f>
        <v>6 red</v>
      </c>
      <c r="N298" s="2" t="str">
        <f>IFERROR(__xludf.DUMMYFUNCTION("REGEXEXTRACT(INDIRECT(ADDRESS(FLOOR((ROW()-1)/3+1),(COLUMN()-7))),""\d+\s""&amp;INDIRECT(""I""&amp;MOD(ROW(), 3)+1))"),"2 red")</f>
        <v>2 red</v>
      </c>
      <c r="O298" s="2" t="str">
        <f>IFERROR(__xludf.DUMMYFUNCTION("REGEXEXTRACT(INDIRECT(ADDRESS(FLOOR((ROW()-1)/3+1),(COLUMN()-7))),""\d+\s""&amp;INDIRECT(""I""&amp;MOD(ROW(), 3)+1))"),"#N/A")</f>
        <v>#N/A</v>
      </c>
      <c r="P298" s="2">
        <f>IFERROR(__xludf.DUMMYFUNCTION("IFERROR(VALUE(REGEXEXTRACT(J298, ""\d+"")),0)"),0.0)</f>
        <v>0</v>
      </c>
      <c r="Q298" s="2">
        <f>IFERROR(__xludf.DUMMYFUNCTION("IFERROR(VALUE(REGEXEXTRACT(K298, ""\d+"")),0)"),3.0)</f>
        <v>3</v>
      </c>
      <c r="R298" s="2">
        <f>IFERROR(__xludf.DUMMYFUNCTION("IFERROR(VALUE(REGEXEXTRACT(L298, ""\d+"")),0)"),15.0)</f>
        <v>15</v>
      </c>
      <c r="S298" s="2">
        <f>IFERROR(__xludf.DUMMYFUNCTION("IFERROR(VALUE(REGEXEXTRACT(M298, ""\d+"")),0)"),6.0)</f>
        <v>6</v>
      </c>
      <c r="T298" s="2">
        <f>IFERROR(__xludf.DUMMYFUNCTION("IFERROR(VALUE(REGEXEXTRACT(N298, ""\d+"")),0)"),2.0)</f>
        <v>2</v>
      </c>
      <c r="U298" s="2">
        <f>IFERROR(__xludf.DUMMYFUNCTION("IFERROR(VALUE(REGEXEXTRACT(O298, ""\d+"")),0)"),0.0)</f>
        <v>0</v>
      </c>
      <c r="V298" s="2">
        <f t="shared" si="1"/>
        <v>15</v>
      </c>
      <c r="W298" s="2">
        <f>IFERROR(__xludf.DUMMYFUNCTION("VALUE(IF(V298 &lt;= INDIRECT(""AA""&amp;MOD(ROW(), 3) + 1), REGEXEXTRACT(INDIRECT(""B""&amp;FLOOR((ROW()-1)/3)+1), ""\d+""), 0))"),0.0)</f>
        <v>0</v>
      </c>
      <c r="X298" s="2">
        <f t="shared" si="2"/>
        <v>0</v>
      </c>
    </row>
    <row r="299">
      <c r="J299" s="2" t="str">
        <f>IFERROR(__xludf.DUMMYFUNCTION("REGEXEXTRACT(INDIRECT(ADDRESS(FLOOR((ROW()-1)/3+1),(COLUMN()-7))),""\d+\s""&amp;INDIRECT(""I""&amp;MOD(ROW(), 3)+1))"),"9 green")</f>
        <v>9 green</v>
      </c>
      <c r="K299" s="2" t="str">
        <f>IFERROR(__xludf.DUMMYFUNCTION("REGEXEXTRACT(INDIRECT(ADDRESS(FLOOR((ROW()-1)/3+1),(COLUMN()-7))),""\d+\s""&amp;INDIRECT(""I""&amp;MOD(ROW(), 3)+1))"),"1 green")</f>
        <v>1 green</v>
      </c>
      <c r="L299" s="2" t="str">
        <f>IFERROR(__xludf.DUMMYFUNCTION("REGEXEXTRACT(INDIRECT(ADDRESS(FLOOR((ROW()-1)/3+1),(COLUMN()-7))),""\d+\s""&amp;INDIRECT(""I""&amp;MOD(ROW(), 3)+1))"),"9 green")</f>
        <v>9 green</v>
      </c>
      <c r="M299" s="2" t="str">
        <f>IFERROR(__xludf.DUMMYFUNCTION("REGEXEXTRACT(INDIRECT(ADDRESS(FLOOR((ROW()-1)/3+1),(COLUMN()-7))),""\d+\s""&amp;INDIRECT(""I""&amp;MOD(ROW(), 3)+1))"),"13 green")</f>
        <v>13 green</v>
      </c>
      <c r="N299" s="2" t="str">
        <f>IFERROR(__xludf.DUMMYFUNCTION("REGEXEXTRACT(INDIRECT(ADDRESS(FLOOR((ROW()-1)/3+1),(COLUMN()-7))),""\d+\s""&amp;INDIRECT(""I""&amp;MOD(ROW(), 3)+1))"),"12 green")</f>
        <v>12 green</v>
      </c>
      <c r="O299" s="2" t="str">
        <f>IFERROR(__xludf.DUMMYFUNCTION("REGEXEXTRACT(INDIRECT(ADDRESS(FLOOR((ROW()-1)/3+1),(COLUMN()-7))),""\d+\s""&amp;INDIRECT(""I""&amp;MOD(ROW(), 3)+1))"),"#N/A")</f>
        <v>#N/A</v>
      </c>
      <c r="P299" s="2">
        <f>IFERROR(__xludf.DUMMYFUNCTION("IFERROR(VALUE(REGEXEXTRACT(J299, ""\d+"")),0)"),9.0)</f>
        <v>9</v>
      </c>
      <c r="Q299" s="2">
        <f>IFERROR(__xludf.DUMMYFUNCTION("IFERROR(VALUE(REGEXEXTRACT(K299, ""\d+"")),0)"),1.0)</f>
        <v>1</v>
      </c>
      <c r="R299" s="2">
        <f>IFERROR(__xludf.DUMMYFUNCTION("IFERROR(VALUE(REGEXEXTRACT(L299, ""\d+"")),0)"),9.0)</f>
        <v>9</v>
      </c>
      <c r="S299" s="2">
        <f>IFERROR(__xludf.DUMMYFUNCTION("IFERROR(VALUE(REGEXEXTRACT(M299, ""\d+"")),0)"),13.0)</f>
        <v>13</v>
      </c>
      <c r="T299" s="2">
        <f>IFERROR(__xludf.DUMMYFUNCTION("IFERROR(VALUE(REGEXEXTRACT(N299, ""\d+"")),0)"),12.0)</f>
        <v>12</v>
      </c>
      <c r="U299" s="2">
        <f>IFERROR(__xludf.DUMMYFUNCTION("IFERROR(VALUE(REGEXEXTRACT(O299, ""\d+"")),0)"),0.0)</f>
        <v>0</v>
      </c>
      <c r="V299" s="2">
        <f t="shared" si="1"/>
        <v>13</v>
      </c>
      <c r="W299" s="2">
        <f>IFERROR(__xludf.DUMMYFUNCTION("VALUE(IF(V299 &lt;= INDIRECT(""AA""&amp;MOD(ROW(), 3) + 1), REGEXEXTRACT(INDIRECT(""B""&amp;FLOOR((ROW()-1)/3)+1), ""\d+""), 0))"),100.0)</f>
        <v>100</v>
      </c>
      <c r="X299" s="2">
        <f t="shared" si="2"/>
        <v>0</v>
      </c>
    </row>
    <row r="300">
      <c r="J300" s="2" t="str">
        <f>IFERROR(__xludf.DUMMYFUNCTION("REGEXEXTRACT(INDIRECT(ADDRESS(FLOOR((ROW()-1)/3+1),(COLUMN()-7))),""\d+\s""&amp;INDIRECT(""I""&amp;MOD(ROW(), 3)+1))"),"7 blue")</f>
        <v>7 blue</v>
      </c>
      <c r="K300" s="2" t="str">
        <f>IFERROR(__xludf.DUMMYFUNCTION("REGEXEXTRACT(INDIRECT(ADDRESS(FLOOR((ROW()-1)/3+1),(COLUMN()-7))),""\d+\s""&amp;INDIRECT(""I""&amp;MOD(ROW(), 3)+1))"),"4 blue")</f>
        <v>4 blue</v>
      </c>
      <c r="L300" s="2" t="str">
        <f>IFERROR(__xludf.DUMMYFUNCTION("REGEXEXTRACT(INDIRECT(ADDRESS(FLOOR((ROW()-1)/3+1),(COLUMN()-7))),""\d+\s""&amp;INDIRECT(""I""&amp;MOD(ROW(), 3)+1))"),"#N/A")</f>
        <v>#N/A</v>
      </c>
      <c r="M300" s="2" t="str">
        <f>IFERROR(__xludf.DUMMYFUNCTION("REGEXEXTRACT(INDIRECT(ADDRESS(FLOOR((ROW()-1)/3+1),(COLUMN()-7))),""\d+\s""&amp;INDIRECT(""I""&amp;MOD(ROW(), 3)+1))"),"3 blue")</f>
        <v>3 blue</v>
      </c>
      <c r="N300" s="2" t="str">
        <f>IFERROR(__xludf.DUMMYFUNCTION("REGEXEXTRACT(INDIRECT(ADDRESS(FLOOR((ROW()-1)/3+1),(COLUMN()-7))),""\d+\s""&amp;INDIRECT(""I""&amp;MOD(ROW(), 3)+1))"),"11 blue")</f>
        <v>11 blue</v>
      </c>
      <c r="O300" s="2" t="str">
        <f>IFERROR(__xludf.DUMMYFUNCTION("REGEXEXTRACT(INDIRECT(ADDRESS(FLOOR((ROW()-1)/3+1),(COLUMN()-7))),""\d+\s""&amp;INDIRECT(""I""&amp;MOD(ROW(), 3)+1))"),"#N/A")</f>
        <v>#N/A</v>
      </c>
      <c r="P300" s="2">
        <f>IFERROR(__xludf.DUMMYFUNCTION("IFERROR(VALUE(REGEXEXTRACT(J300, ""\d+"")),0)"),7.0)</f>
        <v>7</v>
      </c>
      <c r="Q300" s="2">
        <f>IFERROR(__xludf.DUMMYFUNCTION("IFERROR(VALUE(REGEXEXTRACT(K300, ""\d+"")),0)"),4.0)</f>
        <v>4</v>
      </c>
      <c r="R300" s="2">
        <f>IFERROR(__xludf.DUMMYFUNCTION("IFERROR(VALUE(REGEXEXTRACT(L300, ""\d+"")),0)"),0.0)</f>
        <v>0</v>
      </c>
      <c r="S300" s="2">
        <f>IFERROR(__xludf.DUMMYFUNCTION("IFERROR(VALUE(REGEXEXTRACT(M300, ""\d+"")),0)"),3.0)</f>
        <v>3</v>
      </c>
      <c r="T300" s="2">
        <f>IFERROR(__xludf.DUMMYFUNCTION("IFERROR(VALUE(REGEXEXTRACT(N300, ""\d+"")),0)"),11.0)</f>
        <v>11</v>
      </c>
      <c r="U300" s="2">
        <f>IFERROR(__xludf.DUMMYFUNCTION("IFERROR(VALUE(REGEXEXTRACT(O300, ""\d+"")),0)"),0.0)</f>
        <v>0</v>
      </c>
      <c r="V300" s="2">
        <f t="shared" si="1"/>
        <v>11</v>
      </c>
      <c r="W300" s="2">
        <f>IFERROR(__xludf.DUMMYFUNCTION("VALUE(IF(V300 &lt;= INDIRECT(""AA""&amp;MOD(ROW(), 3) + 1), REGEXEXTRACT(INDIRECT(""B""&amp;FLOOR((ROW()-1)/3)+1), ""\d+""), 0))"),100.0)</f>
        <v>100</v>
      </c>
      <c r="X300" s="2">
        <f t="shared" si="2"/>
        <v>0</v>
      </c>
    </row>
  </sheetData>
  <drawing r:id="rId1"/>
</worksheet>
</file>