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Для учебы\МО\"/>
    </mc:Choice>
  </mc:AlternateContent>
  <xr:revisionPtr revIDLastSave="0" documentId="13_ncr:1_{E6645CE4-31E3-42F9-A716-866C9ED761F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Л4 - 1" sheetId="1" r:id="rId1"/>
    <sheet name="Отчет о результатах 1" sheetId="3" r:id="rId2"/>
    <sheet name="Л4 - 2" sheetId="2" r:id="rId3"/>
  </sheets>
  <definedNames>
    <definedName name="solver_adj" localSheetId="2" hidden="1">'Л4 - 2'!$G$39:$G$43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'Л4 - 2'!$G$39</definedName>
    <definedName name="solver_lhs2" localSheetId="2" hidden="1">'Л4 - 2'!$G$39:$G$43</definedName>
    <definedName name="solver_lhs3" localSheetId="2" hidden="1">'Л4 - 2'!$G$40</definedName>
    <definedName name="solver_lhs4" localSheetId="2" hidden="1">'Л4 - 2'!$G$41</definedName>
    <definedName name="solver_lhs5" localSheetId="2" hidden="1">'Л4 - 2'!$G$42</definedName>
    <definedName name="solver_lhs6" localSheetId="2" hidden="1">'Л4 - 2'!$G$43</definedName>
    <definedName name="solver_lhs7" localSheetId="2" hidden="1">'Л4 - 2'!$J$44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7</definedName>
    <definedName name="solver_nwt" localSheetId="2" hidden="1">1</definedName>
    <definedName name="solver_opt" localSheetId="2" hidden="1">'Л4 - 2'!$C$45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4</definedName>
    <definedName name="solver_rel3" localSheetId="2" hidden="1">3</definedName>
    <definedName name="solver_rel4" localSheetId="2" hidden="1">3</definedName>
    <definedName name="solver_rel5" localSheetId="2" hidden="1">3</definedName>
    <definedName name="solver_rel6" localSheetId="2" hidden="1">3</definedName>
    <definedName name="solver_rel7" localSheetId="2" hidden="1">1</definedName>
    <definedName name="solver_rhs1" localSheetId="2" hidden="1">1</definedName>
    <definedName name="solver_rhs2" localSheetId="2" hidden="1">целое</definedName>
    <definedName name="solver_rhs3" localSheetId="2" hidden="1">1</definedName>
    <definedName name="solver_rhs4" localSheetId="2" hidden="1">1</definedName>
    <definedName name="solver_rhs5" localSheetId="2" hidden="1">1</definedName>
    <definedName name="solver_rhs6" localSheetId="2" hidden="1">1</definedName>
    <definedName name="solver_rhs7" localSheetId="2" hidden="1">6000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1" l="1"/>
  <c r="C66" i="1"/>
  <c r="G66" i="1"/>
  <c r="B66" i="1"/>
  <c r="H65" i="1"/>
  <c r="G65" i="1"/>
  <c r="B65" i="1"/>
  <c r="H64" i="1"/>
  <c r="G64" i="1"/>
  <c r="C64" i="1"/>
  <c r="H63" i="1"/>
  <c r="B64" i="1" s="1"/>
  <c r="G63" i="1"/>
  <c r="C63" i="1"/>
  <c r="H62" i="1"/>
  <c r="G62" i="1"/>
  <c r="C58" i="1"/>
  <c r="C59" i="1"/>
  <c r="C60" i="1"/>
  <c r="C61" i="1"/>
  <c r="C62" i="1"/>
  <c r="B59" i="1"/>
  <c r="B60" i="1"/>
  <c r="B61" i="1"/>
  <c r="G61" i="1" s="1"/>
  <c r="H61" i="1"/>
  <c r="D46" i="1"/>
  <c r="G46" i="1"/>
  <c r="H46" i="1"/>
  <c r="H45" i="1"/>
  <c r="G45" i="1"/>
  <c r="B44" i="1"/>
  <c r="H43" i="1"/>
  <c r="H42" i="1"/>
  <c r="G42" i="1"/>
  <c r="B42" i="1"/>
  <c r="C41" i="1"/>
  <c r="C42" i="1"/>
  <c r="H41" i="1"/>
  <c r="G41" i="1"/>
  <c r="C65" i="1" l="1"/>
  <c r="B62" i="1"/>
  <c r="C54" i="1"/>
  <c r="C53" i="1"/>
  <c r="C52" i="1"/>
  <c r="B52" i="1"/>
  <c r="B63" i="1" l="1"/>
  <c r="H23" i="2"/>
  <c r="I23" i="2"/>
  <c r="J40" i="2"/>
  <c r="J41" i="2"/>
  <c r="J42" i="2"/>
  <c r="J43" i="2"/>
  <c r="J39" i="2"/>
  <c r="I40" i="2"/>
  <c r="I41" i="2"/>
  <c r="I42" i="2"/>
  <c r="I43" i="2"/>
  <c r="I39" i="2"/>
  <c r="H43" i="2"/>
  <c r="H40" i="2"/>
  <c r="H41" i="2"/>
  <c r="H42" i="2"/>
  <c r="H39" i="2"/>
  <c r="G29" i="2"/>
  <c r="H44" i="2" l="1"/>
  <c r="J44" i="2"/>
  <c r="I44" i="2"/>
  <c r="C45" i="2" l="1"/>
  <c r="H30" i="2" l="1"/>
  <c r="H31" i="2"/>
  <c r="H32" i="2"/>
  <c r="H33" i="2"/>
  <c r="H29" i="2"/>
  <c r="G22" i="2"/>
  <c r="G23" i="2" s="1"/>
  <c r="H22" i="2"/>
  <c r="I22" i="2"/>
  <c r="F21" i="2"/>
  <c r="F22" i="2" s="1"/>
  <c r="F23" i="2" s="1"/>
  <c r="G21" i="2"/>
  <c r="H21" i="2"/>
  <c r="I21" i="2"/>
  <c r="E20" i="2"/>
  <c r="E21" i="2" s="1"/>
  <c r="F20" i="2"/>
  <c r="G20" i="2"/>
  <c r="H20" i="2"/>
  <c r="I20" i="2"/>
  <c r="I19" i="2"/>
  <c r="H19" i="2"/>
  <c r="E19" i="2"/>
  <c r="F19" i="2"/>
  <c r="G19" i="2"/>
  <c r="H18" i="2"/>
  <c r="G18" i="2"/>
  <c r="E18" i="2"/>
  <c r="F18" i="2"/>
  <c r="I18" i="2"/>
  <c r="G17" i="2"/>
  <c r="F17" i="2"/>
  <c r="E17" i="2"/>
  <c r="H17" i="2"/>
  <c r="I17" i="2"/>
  <c r="E22" i="2" l="1"/>
  <c r="J21" i="2"/>
  <c r="J20" i="2"/>
  <c r="J19" i="2"/>
  <c r="J18" i="2"/>
  <c r="J17" i="2"/>
  <c r="J22" i="2" l="1"/>
  <c r="E23" i="2"/>
  <c r="J23" i="2" s="1"/>
  <c r="F16" i="2"/>
  <c r="J16" i="2" s="1"/>
  <c r="E16" i="2"/>
  <c r="I16" i="2"/>
  <c r="H16" i="2"/>
  <c r="G16" i="2"/>
  <c r="G30" i="2"/>
  <c r="G31" i="2"/>
  <c r="G32" i="2"/>
  <c r="G33" i="2"/>
  <c r="J29" i="2"/>
  <c r="I15" i="2"/>
  <c r="H15" i="2"/>
  <c r="G15" i="2"/>
  <c r="F15" i="2"/>
  <c r="J14" i="2"/>
  <c r="C11" i="2"/>
  <c r="E15" i="2"/>
  <c r="J15" i="2" s="1"/>
  <c r="I29" i="2" l="1"/>
  <c r="I33" i="2"/>
  <c r="I30" i="2"/>
  <c r="J30" i="2"/>
  <c r="I32" i="2"/>
  <c r="J32" i="2"/>
  <c r="J33" i="2"/>
  <c r="H34" i="2" l="1"/>
  <c r="J31" i="2"/>
  <c r="I31" i="2"/>
  <c r="I34" i="2" s="1"/>
  <c r="C35" i="2" l="1"/>
  <c r="J34" i="2"/>
  <c r="H40" i="1" l="1"/>
  <c r="G40" i="1"/>
  <c r="B40" i="1"/>
  <c r="H39" i="1"/>
  <c r="G39" i="1"/>
  <c r="B39" i="1"/>
  <c r="H38" i="1"/>
  <c r="G38" i="1"/>
  <c r="C38" i="1"/>
  <c r="H37" i="1"/>
  <c r="G37" i="1"/>
  <c r="B37" i="1"/>
  <c r="H36" i="1"/>
  <c r="G36" i="1"/>
  <c r="B36" i="1"/>
  <c r="H35" i="1"/>
  <c r="G35" i="1"/>
  <c r="C36" i="1" s="1"/>
  <c r="C35" i="1"/>
  <c r="H34" i="1"/>
  <c r="B35" i="1" s="1"/>
  <c r="C34" i="1"/>
  <c r="H33" i="1"/>
  <c r="C33" i="1"/>
  <c r="H32" i="1"/>
  <c r="B33" i="1" s="1"/>
  <c r="C32" i="1"/>
  <c r="C40" i="1"/>
  <c r="B32" i="1"/>
  <c r="U27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B41" i="1" l="1"/>
  <c r="C39" i="1"/>
  <c r="B38" i="1"/>
  <c r="C37" i="1"/>
  <c r="B34" i="1"/>
  <c r="D32" i="1"/>
  <c r="G43" i="1" l="1"/>
  <c r="C43" i="1"/>
  <c r="B43" i="1"/>
  <c r="D43" i="1" s="1"/>
  <c r="D33" i="1"/>
  <c r="D41" i="1"/>
  <c r="F42" i="1"/>
  <c r="D36" i="1"/>
  <c r="F36" i="1"/>
  <c r="F35" i="1"/>
  <c r="D35" i="1"/>
  <c r="F34" i="1"/>
  <c r="D34" i="1"/>
  <c r="F33" i="1"/>
  <c r="F40" i="1"/>
  <c r="F38" i="1"/>
  <c r="F32" i="1"/>
  <c r="D39" i="1"/>
  <c r="D37" i="1"/>
  <c r="F54" i="1"/>
  <c r="F55" i="1"/>
  <c r="D56" i="1"/>
  <c r="D57" i="1"/>
  <c r="F58" i="1"/>
  <c r="D59" i="1"/>
  <c r="D60" i="1"/>
  <c r="F61" i="1"/>
  <c r="F62" i="1"/>
  <c r="D63" i="1"/>
  <c r="F64" i="1"/>
  <c r="F65" i="1"/>
  <c r="D66" i="1"/>
  <c r="F66" i="1"/>
  <c r="F53" i="1"/>
  <c r="C56" i="1"/>
  <c r="F56" i="1" s="1"/>
  <c r="C57" i="1"/>
  <c r="F57" i="1" s="1"/>
  <c r="F60" i="1"/>
  <c r="F63" i="1"/>
  <c r="B53" i="1"/>
  <c r="D53" i="1" s="1"/>
  <c r="B54" i="1"/>
  <c r="D54" i="1" s="1"/>
  <c r="B55" i="1"/>
  <c r="D55" i="1" s="1"/>
  <c r="B58" i="1"/>
  <c r="D61" i="1"/>
  <c r="D62" i="1"/>
  <c r="D64" i="1"/>
  <c r="D65" i="1"/>
  <c r="F52" i="1"/>
  <c r="D52" i="1"/>
  <c r="F37" i="1"/>
  <c r="F39" i="1"/>
  <c r="F41" i="1"/>
  <c r="D38" i="1"/>
  <c r="D40" i="1"/>
  <c r="D42" i="1"/>
  <c r="C22" i="1"/>
  <c r="F22" i="1" s="1"/>
  <c r="B22" i="1"/>
  <c r="D22" i="1" s="1"/>
  <c r="C21" i="1"/>
  <c r="F21" i="1" s="1"/>
  <c r="B21" i="1"/>
  <c r="D21" i="1" s="1"/>
  <c r="C20" i="1"/>
  <c r="F20" i="1" s="1"/>
  <c r="B20" i="1"/>
  <c r="D20" i="1" s="1"/>
  <c r="C19" i="1"/>
  <c r="F19" i="1" s="1"/>
  <c r="B19" i="1"/>
  <c r="D19" i="1" s="1"/>
  <c r="C18" i="1"/>
  <c r="F18" i="1" s="1"/>
  <c r="B18" i="1"/>
  <c r="D18" i="1" s="1"/>
  <c r="F17" i="1"/>
  <c r="C17" i="1"/>
  <c r="B17" i="1"/>
  <c r="D17" i="1" s="1"/>
  <c r="F16" i="1"/>
  <c r="D16" i="1"/>
  <c r="C16" i="1"/>
  <c r="B16" i="1"/>
  <c r="C15" i="1"/>
  <c r="F15" i="1" s="1"/>
  <c r="B15" i="1"/>
  <c r="D15" i="1" s="1"/>
  <c r="D9" i="1"/>
  <c r="C8" i="1"/>
  <c r="C9" i="1" s="1"/>
  <c r="D8" i="1"/>
  <c r="E8" i="1"/>
  <c r="F8" i="1"/>
  <c r="F9" i="1" s="1"/>
  <c r="G8" i="1"/>
  <c r="G9" i="1" s="1"/>
  <c r="H8" i="1"/>
  <c r="H9" i="1" s="1"/>
  <c r="I8" i="1"/>
  <c r="J8" i="1"/>
  <c r="K8" i="1"/>
  <c r="L8" i="1"/>
  <c r="L9" i="1" s="1"/>
  <c r="M8" i="1"/>
  <c r="M9" i="1" s="1"/>
  <c r="N8" i="1"/>
  <c r="N9" i="1" s="1"/>
  <c r="O8" i="1"/>
  <c r="O9" i="1" s="1"/>
  <c r="P8" i="1"/>
  <c r="Q8" i="1"/>
  <c r="Q9" i="1" s="1"/>
  <c r="R8" i="1"/>
  <c r="R9" i="1" s="1"/>
  <c r="B8" i="1"/>
  <c r="B9" i="1" s="1"/>
  <c r="K9" i="1"/>
  <c r="P9" i="1"/>
  <c r="J9" i="1"/>
  <c r="I9" i="1"/>
  <c r="E9" i="1"/>
  <c r="Q4" i="1"/>
  <c r="Q5" i="1" s="1"/>
  <c r="P4" i="1"/>
  <c r="P5" i="1" s="1"/>
  <c r="O5" i="1"/>
  <c r="O4" i="1"/>
  <c r="N4" i="1"/>
  <c r="N5" i="1" s="1"/>
  <c r="M4" i="1"/>
  <c r="M5" i="1" s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D5" i="1" s="1"/>
  <c r="C4" i="1"/>
  <c r="C5" i="1" s="1"/>
  <c r="B4" i="1"/>
  <c r="B5" i="1" s="1"/>
  <c r="F43" i="1" l="1"/>
  <c r="C44" i="1"/>
  <c r="D58" i="1"/>
  <c r="F59" i="1"/>
  <c r="F44" i="1" l="1"/>
  <c r="H44" i="1"/>
  <c r="G44" i="1" l="1"/>
  <c r="B45" i="1" s="1"/>
  <c r="D44" i="1"/>
  <c r="C45" i="1" l="1"/>
  <c r="D45" i="1" l="1"/>
  <c r="F45" i="1"/>
  <c r="C46" i="1" l="1"/>
  <c r="B46" i="1"/>
  <c r="F46" i="1" l="1"/>
</calcChain>
</file>

<file path=xl/sharedStrings.xml><?xml version="1.0" encoding="utf-8"?>
<sst xmlns="http://schemas.openxmlformats.org/spreadsheetml/2006/main" count="208" uniqueCount="94">
  <si>
    <t>№</t>
  </si>
  <si>
    <t>x</t>
  </si>
  <si>
    <t>f(x)</t>
  </si>
  <si>
    <t>Метод пассивного поиска минимума функции</t>
  </si>
  <si>
    <t>Метод дихотомии</t>
  </si>
  <si>
    <t>Знак</t>
  </si>
  <si>
    <t>a</t>
  </si>
  <si>
    <t>b</t>
  </si>
  <si>
    <r>
      <t>x</t>
    </r>
    <r>
      <rPr>
        <i/>
        <vertAlign val="subscript"/>
        <sz val="11"/>
        <color theme="1"/>
        <rFont val="Calibri"/>
        <family val="2"/>
        <charset val="204"/>
        <scheme val="minor"/>
      </rPr>
      <t>1</t>
    </r>
  </si>
  <si>
    <r>
      <t>x</t>
    </r>
    <r>
      <rPr>
        <i/>
        <vertAlign val="subscript"/>
        <sz val="11"/>
        <color theme="1"/>
        <rFont val="Calibri"/>
        <family val="2"/>
        <charset val="204"/>
        <scheme val="minor"/>
      </rPr>
      <t>2</t>
    </r>
  </si>
  <si>
    <r>
      <t>f</t>
    </r>
    <r>
      <rPr>
        <i/>
        <vertAlign val="subscript"/>
        <sz val="11"/>
        <color theme="1"/>
        <rFont val="Calibri"/>
        <family val="2"/>
        <charset val="204"/>
        <scheme val="minor"/>
      </rPr>
      <t>1</t>
    </r>
    <r>
      <rPr>
        <i/>
        <sz val="11"/>
        <color theme="1"/>
        <rFont val="Calibri"/>
        <family val="2"/>
        <charset val="204"/>
        <scheme val="minor"/>
      </rPr>
      <t>(x)</t>
    </r>
  </si>
  <si>
    <r>
      <t>f</t>
    </r>
    <r>
      <rPr>
        <i/>
        <vertAlign val="subscript"/>
        <sz val="11"/>
        <color theme="1"/>
        <rFont val="Calibri"/>
        <family val="2"/>
        <charset val="204"/>
        <scheme val="minor"/>
      </rPr>
      <t>2</t>
    </r>
    <r>
      <rPr>
        <i/>
        <sz val="11"/>
        <color theme="1"/>
        <rFont val="Calibri"/>
        <family val="2"/>
        <charset val="204"/>
        <scheme val="minor"/>
      </rPr>
      <t>(x)</t>
    </r>
  </si>
  <si>
    <t>-</t>
  </si>
  <si>
    <t>&lt;</t>
  </si>
  <si>
    <t>&gt;</t>
  </si>
  <si>
    <t>Метод Фибоначчи</t>
  </si>
  <si>
    <t>Числа Фибоначчи:</t>
  </si>
  <si>
    <t>Метод золотого сечения</t>
  </si>
  <si>
    <t>Ф1</t>
  </si>
  <si>
    <t>Ф2</t>
  </si>
  <si>
    <t xml:space="preserve"> </t>
  </si>
  <si>
    <t>z(x)</t>
  </si>
  <si>
    <t>Номер</t>
  </si>
  <si>
    <t>λ</t>
  </si>
  <si>
    <t>1,0,0,0,0</t>
  </si>
  <si>
    <t>0,1,0,0,0</t>
  </si>
  <si>
    <t>0,0,1,0,0</t>
  </si>
  <si>
    <t>0,0,0,1,0</t>
  </si>
  <si>
    <t>0,0,0,0,1</t>
  </si>
  <si>
    <t>Направление поиска</t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</si>
  <si>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</si>
  <si>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</si>
  <si>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</si>
  <si>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4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</si>
  <si>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5</t>
    </r>
  </si>
  <si>
    <r>
      <t>x</t>
    </r>
    <r>
      <rPr>
        <b/>
        <vertAlign val="subscript"/>
        <sz val="11"/>
        <color rgb="FF000000"/>
        <rFont val="Calibri"/>
        <family val="2"/>
        <charset val="204"/>
        <scheme val="minor"/>
      </rPr>
      <t>1</t>
    </r>
  </si>
  <si>
    <r>
      <t>x</t>
    </r>
    <r>
      <rPr>
        <b/>
        <vertAlign val="subscript"/>
        <sz val="11"/>
        <color rgb="FF000000"/>
        <rFont val="Calibri"/>
        <family val="2"/>
        <charset val="204"/>
        <scheme val="minor"/>
      </rPr>
      <t>2</t>
    </r>
  </si>
  <si>
    <r>
      <t>x</t>
    </r>
    <r>
      <rPr>
        <b/>
        <vertAlign val="subscript"/>
        <sz val="11"/>
        <color rgb="FF000000"/>
        <rFont val="Calibri"/>
        <family val="2"/>
        <charset val="204"/>
        <scheme val="minor"/>
      </rPr>
      <t>3</t>
    </r>
  </si>
  <si>
    <r>
      <t>x</t>
    </r>
    <r>
      <rPr>
        <b/>
        <vertAlign val="subscript"/>
        <sz val="11"/>
        <color rgb="FF000000"/>
        <rFont val="Calibri"/>
        <family val="2"/>
        <charset val="204"/>
        <scheme val="minor"/>
      </rPr>
      <t>4</t>
    </r>
  </si>
  <si>
    <r>
      <t>x</t>
    </r>
    <r>
      <rPr>
        <b/>
        <vertAlign val="subscript"/>
        <sz val="11"/>
        <color rgb="FF000000"/>
        <rFont val="Calibri"/>
        <family val="2"/>
        <charset val="204"/>
        <scheme val="minor"/>
      </rPr>
      <t>5</t>
    </r>
  </si>
  <si>
    <t>i</t>
  </si>
  <si>
    <t>Сумма</t>
  </si>
  <si>
    <r>
      <t>V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</si>
  <si>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K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</si>
  <si>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S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</si>
  <si>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f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</si>
  <si>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q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vertAlign val="superscript"/>
        <sz val="11"/>
        <color theme="1"/>
        <rFont val="Calibri"/>
        <family val="2"/>
        <charset val="204"/>
        <scheme val="minor"/>
      </rPr>
      <t>0</t>
    </r>
  </si>
  <si>
    <r>
      <t>K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*V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 xml:space="preserve"> / q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vertAlign val="superscript"/>
        <sz val="11"/>
        <color theme="1"/>
        <rFont val="Calibri"/>
        <family val="2"/>
        <charset val="204"/>
        <scheme val="minor"/>
      </rPr>
      <t>0</t>
    </r>
  </si>
  <si>
    <r>
      <t>S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*q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vertAlign val="superscript"/>
        <sz val="11"/>
        <color theme="1"/>
        <rFont val="Calibri"/>
        <family val="2"/>
        <charset val="204"/>
        <scheme val="minor"/>
      </rPr>
      <t>0</t>
    </r>
  </si>
  <si>
    <r>
      <t>f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*q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vertAlign val="superscript"/>
        <sz val="11"/>
        <color theme="1"/>
        <rFont val="Calibri"/>
        <family val="2"/>
        <charset val="204"/>
        <scheme val="minor"/>
      </rPr>
      <t>0</t>
    </r>
  </si>
  <si>
    <t>Итог:</t>
  </si>
  <si>
    <t>Без ограничений</t>
  </si>
  <si>
    <t>Ограничения</t>
  </si>
  <si>
    <t>Microsoft Excel 16.0 Отчет о результатах</t>
  </si>
  <si>
    <t>Лист: [Лаба 4.xlsx]Л4 - 2</t>
  </si>
  <si>
    <t>Отчет создан: 11.11.2020 0:19:33</t>
  </si>
  <si>
    <t>Результат: Целочисленное решение найдено в пределах допустимого отклонения. Все ограничения выполнены.</t>
  </si>
  <si>
    <t>Модуль поиска решения</t>
  </si>
  <si>
    <t>Модуль: Поиск решения нелинейных задач методом ОПГ</t>
  </si>
  <si>
    <t>Время решения: 0,609 секунд.</t>
  </si>
  <si>
    <t>Число итераций: 0 Число подзадач: 12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</si>
  <si>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</si>
  <si>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</si>
  <si>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</si>
  <si>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</si>
  <si>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</si>
  <si>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</si>
  <si>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</si>
  <si>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</si>
  <si>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</si>
  <si>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</si>
  <si>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</si>
  <si>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</si>
  <si>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</si>
  <si>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</si>
  <si>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</si>
  <si>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$C$45</t>
  </si>
  <si>
    <t>Итог: Vi</t>
  </si>
  <si>
    <t>$G$39</t>
  </si>
  <si>
    <t>qi0</t>
  </si>
  <si>
    <t>$G$40</t>
  </si>
  <si>
    <t>$G$41</t>
  </si>
  <si>
    <t>$G$42</t>
  </si>
  <si>
    <t>$G$43</t>
  </si>
  <si>
    <t>$J$44</t>
  </si>
  <si>
    <t>Сумма fi*qi0</t>
  </si>
  <si>
    <t>$J$44&lt;=6000</t>
  </si>
  <si>
    <t>Без привязки</t>
  </si>
  <si>
    <t>$G$39&gt;=1</t>
  </si>
  <si>
    <t>$G$40&gt;=1</t>
  </si>
  <si>
    <t>$G$41&gt;=1</t>
  </si>
  <si>
    <t>$G$42&gt;=1</t>
  </si>
  <si>
    <t>$G$43&gt;=1</t>
  </si>
  <si>
    <t>$G$39:$G$43=Целочисленное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</si>
</sst>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86" formatCode="0.000000000000000000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i/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vertAlign val="subscript"/>
      <sz val="11"/>
      <color rgb="FF000000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65" fontId="2" fillId="0" borderId="4" xfId="0" applyNumberFormat="1" applyFont="1" applyBorder="1" applyAlignment="1">
      <alignment vertical="center" wrapText="1"/>
    </xf>
    <xf numFmtId="0" fontId="0" fillId="0" borderId="0" xfId="0" applyBorder="1"/>
    <xf numFmtId="0" fontId="0" fillId="0" borderId="9" xfId="0" applyBorder="1"/>
    <xf numFmtId="0" fontId="0" fillId="0" borderId="4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2" fillId="2" borderId="12" xfId="0" applyFont="1" applyFill="1" applyBorder="1" applyAlignment="1">
      <alignment vertical="center" wrapText="1"/>
    </xf>
    <xf numFmtId="0" fontId="0" fillId="0" borderId="1" xfId="0" applyBorder="1"/>
    <xf numFmtId="0" fontId="0" fillId="0" borderId="3" xfId="0" applyBorder="1"/>
    <xf numFmtId="0" fontId="3" fillId="2" borderId="1" xfId="0" applyFont="1" applyFill="1" applyBorder="1"/>
    <xf numFmtId="0" fontId="3" fillId="2" borderId="2" xfId="0" applyFont="1" applyFill="1" applyBorder="1"/>
    <xf numFmtId="49" fontId="0" fillId="0" borderId="1" xfId="0" quotePrefix="1" applyNumberFormat="1" applyBorder="1"/>
    <xf numFmtId="0" fontId="0" fillId="0" borderId="1" xfId="0" quotePrefix="1" applyBorder="1"/>
    <xf numFmtId="0" fontId="0" fillId="2" borderId="12" xfId="0" applyFill="1" applyBorder="1"/>
    <xf numFmtId="0" fontId="0" fillId="0" borderId="8" xfId="0" applyFill="1" applyBorder="1"/>
    <xf numFmtId="0" fontId="0" fillId="0" borderId="13" xfId="0" applyFill="1" applyBorder="1"/>
    <xf numFmtId="0" fontId="0" fillId="0" borderId="9" xfId="0" applyFill="1" applyBorder="1"/>
    <xf numFmtId="0" fontId="0" fillId="0" borderId="12" xfId="0" applyFill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7" xfId="0" applyNumberFormat="1" applyBorder="1"/>
    <xf numFmtId="165" fontId="0" fillId="0" borderId="0" xfId="0" applyNumberFormat="1" applyBorder="1"/>
    <xf numFmtId="0" fontId="3" fillId="2" borderId="13" xfId="0" applyFont="1" applyFill="1" applyBorder="1"/>
    <xf numFmtId="165" fontId="0" fillId="0" borderId="11" xfId="0" quotePrefix="1" applyNumberFormat="1" applyBorder="1"/>
    <xf numFmtId="165" fontId="0" fillId="0" borderId="10" xfId="0" quotePrefix="1" applyNumberFormat="1" applyBorder="1"/>
    <xf numFmtId="164" fontId="0" fillId="0" borderId="0" xfId="0" applyNumberFormat="1"/>
    <xf numFmtId="0" fontId="2" fillId="0" borderId="4" xfId="0" applyNumberFormat="1" applyFont="1" applyBorder="1" applyAlignment="1">
      <alignment vertical="center" wrapText="1"/>
    </xf>
    <xf numFmtId="2" fontId="2" fillId="0" borderId="4" xfId="0" applyNumberFormat="1" applyFont="1" applyBorder="1" applyAlignment="1">
      <alignment vertical="center" wrapText="1"/>
    </xf>
    <xf numFmtId="0" fontId="2" fillId="0" borderId="3" xfId="0" applyNumberFormat="1" applyFont="1" applyBorder="1" applyAlignment="1">
      <alignment vertical="center" wrapText="1"/>
    </xf>
    <xf numFmtId="0" fontId="0" fillId="0" borderId="6" xfId="0" applyBorder="1"/>
    <xf numFmtId="0" fontId="0" fillId="0" borderId="5" xfId="0" applyBorder="1"/>
    <xf numFmtId="0" fontId="2" fillId="0" borderId="0" xfId="0" applyFont="1" applyAlignment="1">
      <alignment horizontal="justify" vertical="center"/>
    </xf>
    <xf numFmtId="0" fontId="0" fillId="0" borderId="8" xfId="0" applyBorder="1"/>
    <xf numFmtId="0" fontId="0" fillId="0" borderId="14" xfId="0" applyBorder="1"/>
    <xf numFmtId="0" fontId="0" fillId="0" borderId="17" xfId="0" applyBorder="1"/>
    <xf numFmtId="0" fontId="0" fillId="0" borderId="19" xfId="0" applyBorder="1"/>
    <xf numFmtId="1" fontId="0" fillId="0" borderId="21" xfId="0" applyNumberFormat="1" applyBorder="1"/>
    <xf numFmtId="0" fontId="7" fillId="0" borderId="15" xfId="0" applyFont="1" applyBorder="1" applyAlignment="1">
      <alignment vertical="center" wrapText="1"/>
    </xf>
    <xf numFmtId="0" fontId="6" fillId="3" borderId="16" xfId="0" applyFont="1" applyFill="1" applyBorder="1"/>
    <xf numFmtId="0" fontId="6" fillId="3" borderId="18" xfId="0" applyFont="1" applyFill="1" applyBorder="1"/>
    <xf numFmtId="0" fontId="6" fillId="3" borderId="20" xfId="0" applyFont="1" applyFill="1" applyBorder="1"/>
    <xf numFmtId="0" fontId="6" fillId="3" borderId="16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0" fontId="1" fillId="0" borderId="28" xfId="0" applyFont="1" applyBorder="1"/>
    <xf numFmtId="2" fontId="1" fillId="0" borderId="15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0" fontId="1" fillId="0" borderId="22" xfId="0" applyFont="1" applyBorder="1"/>
    <xf numFmtId="0" fontId="1" fillId="0" borderId="26" xfId="0" applyFont="1" applyBorder="1"/>
    <xf numFmtId="0" fontId="6" fillId="3" borderId="29" xfId="0" applyFont="1" applyFill="1" applyBorder="1" applyAlignment="1">
      <alignment horizontal="center"/>
    </xf>
    <xf numFmtId="165" fontId="0" fillId="0" borderId="21" xfId="0" applyNumberFormat="1" applyBorder="1"/>
    <xf numFmtId="0" fontId="0" fillId="0" borderId="15" xfId="0" applyBorder="1" applyAlignment="1">
      <alignment vertical="center"/>
    </xf>
    <xf numFmtId="0" fontId="0" fillId="0" borderId="30" xfId="0" applyBorder="1" applyAlignment="1">
      <alignment vertical="center"/>
    </xf>
    <xf numFmtId="0" fontId="9" fillId="3" borderId="16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1" fontId="7" fillId="0" borderId="31" xfId="0" applyNumberFormat="1" applyFont="1" applyBorder="1" applyAlignment="1">
      <alignment vertical="center" wrapText="1"/>
    </xf>
    <xf numFmtId="0" fontId="0" fillId="0" borderId="28" xfId="0" applyBorder="1" applyAlignment="1">
      <alignment vertical="center"/>
    </xf>
    <xf numFmtId="0" fontId="9" fillId="3" borderId="33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vertical="center" wrapText="1"/>
    </xf>
    <xf numFmtId="0" fontId="0" fillId="0" borderId="34" xfId="0" applyBorder="1" applyAlignment="1">
      <alignment vertical="center"/>
    </xf>
    <xf numFmtId="0" fontId="9" fillId="3" borderId="23" xfId="0" applyFont="1" applyFill="1" applyBorder="1" applyAlignment="1">
      <alignment horizontal="center" vertical="center" wrapText="1"/>
    </xf>
    <xf numFmtId="1" fontId="7" fillId="0" borderId="24" xfId="0" applyNumberFormat="1" applyFont="1" applyBorder="1" applyAlignment="1">
      <alignment vertical="center" wrapText="1"/>
    </xf>
    <xf numFmtId="1" fontId="7" fillId="0" borderId="25" xfId="0" applyNumberFormat="1" applyFont="1" applyBorder="1" applyAlignment="1">
      <alignment vertical="center" wrapText="1"/>
    </xf>
    <xf numFmtId="2" fontId="1" fillId="0" borderId="35" xfId="0" applyNumberFormat="1" applyFont="1" applyBorder="1" applyAlignment="1">
      <alignment horizontal="center"/>
    </xf>
    <xf numFmtId="1" fontId="7" fillId="0" borderId="36" xfId="0" applyNumberFormat="1" applyFont="1" applyBorder="1" applyAlignment="1">
      <alignment vertical="center" wrapText="1"/>
    </xf>
    <xf numFmtId="0" fontId="6" fillId="3" borderId="29" xfId="0" applyFont="1" applyFill="1" applyBorder="1" applyAlignment="1">
      <alignment vertical="center"/>
    </xf>
    <xf numFmtId="0" fontId="6" fillId="3" borderId="32" xfId="0" applyFont="1" applyFill="1" applyBorder="1" applyAlignment="1">
      <alignment vertical="center"/>
    </xf>
    <xf numFmtId="0" fontId="6" fillId="3" borderId="37" xfId="0" applyFont="1" applyFill="1" applyBorder="1" applyAlignment="1">
      <alignment vertical="center"/>
    </xf>
    <xf numFmtId="0" fontId="1" fillId="4" borderId="15" xfId="0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1" fillId="4" borderId="19" xfId="0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0" fontId="7" fillId="0" borderId="29" xfId="0" applyFont="1" applyBorder="1" applyAlignment="1">
      <alignment vertical="center" wrapText="1"/>
    </xf>
    <xf numFmtId="0" fontId="7" fillId="0" borderId="32" xfId="0" applyFont="1" applyBorder="1" applyAlignment="1">
      <alignment vertical="center" wrapText="1"/>
    </xf>
    <xf numFmtId="0" fontId="6" fillId="0" borderId="0" xfId="0" applyFont="1"/>
    <xf numFmtId="0" fontId="0" fillId="0" borderId="39" xfId="0" applyFill="1" applyBorder="1" applyAlignment="1"/>
    <xf numFmtId="0" fontId="13" fillId="0" borderId="38" xfId="0" applyFont="1" applyFill="1" applyBorder="1" applyAlignment="1">
      <alignment horizontal="center"/>
    </xf>
    <xf numFmtId="0" fontId="0" fillId="0" borderId="40" xfId="0" applyFill="1" applyBorder="1" applyAlignment="1"/>
    <xf numFmtId="165" fontId="0" fillId="0" borderId="39" xfId="0" applyNumberFormat="1" applyFill="1" applyBorder="1" applyAlignment="1"/>
    <xf numFmtId="1" fontId="0" fillId="0" borderId="40" xfId="0" applyNumberFormat="1" applyFill="1" applyBorder="1" applyAlignment="1"/>
    <xf numFmtId="1" fontId="0" fillId="0" borderId="39" xfId="0" applyNumberFormat="1" applyFill="1" applyBorder="1" applyAlignment="1"/>
    <xf numFmtId="2" fontId="0" fillId="0" borderId="40" xfId="0" applyNumberFormat="1" applyFill="1" applyBorder="1" applyAlignme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164" fontId="0" fillId="0" borderId="11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10" xfId="0" applyNumberFormat="1" applyBorder="1"/>
    <xf numFmtId="186" fontId="0" fillId="0" borderId="0" xfId="0" applyNumberFormat="1"/>
    <xf numFmtId="164" fontId="0" fillId="0" borderId="11" xfId="0" quotePrefix="1" applyNumberFormat="1" applyBorder="1"/>
    <xf numFmtId="164" fontId="0" fillId="0" borderId="10" xfId="0" quotePrefix="1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196638</xdr:colOff>
      <xdr:row>3</xdr:row>
      <xdr:rowOff>175260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580D043-0484-4061-BFCF-22362B9F1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60"/>
          <a:ext cx="6277398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"/>
  <sheetViews>
    <sheetView tabSelected="1" topLeftCell="A39" zoomScale="85" zoomScaleNormal="85" workbookViewId="0">
      <selection activeCell="Q70" sqref="Q70"/>
    </sheetView>
  </sheetViews>
  <sheetFormatPr defaultRowHeight="14.4" x14ac:dyDescent="0.3"/>
  <cols>
    <col min="2" max="2" width="7.33203125" customWidth="1"/>
    <col min="3" max="4" width="7.88671875" customWidth="1"/>
    <col min="5" max="5" width="6.33203125" customWidth="1"/>
    <col min="6" max="6" width="8.44140625" customWidth="1"/>
    <col min="7" max="7" width="7.5546875" customWidth="1"/>
    <col min="8" max="8" width="7.6640625" customWidth="1"/>
    <col min="9" max="15" width="6.33203125" customWidth="1"/>
    <col min="16" max="16" width="6.44140625" customWidth="1"/>
    <col min="17" max="19" width="6.33203125" customWidth="1"/>
  </cols>
  <sheetData>
    <row r="1" spans="1:18" x14ac:dyDescent="0.3">
      <c r="H1" t="s">
        <v>3</v>
      </c>
    </row>
    <row r="2" spans="1:18" ht="15" thickBot="1" x14ac:dyDescent="0.35"/>
    <row r="3" spans="1:18" ht="15" thickBot="1" x14ac:dyDescent="0.35">
      <c r="A3" s="1" t="s">
        <v>0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1">
        <v>14</v>
      </c>
      <c r="P3" s="1">
        <v>15</v>
      </c>
      <c r="Q3" s="1">
        <v>16</v>
      </c>
    </row>
    <row r="4" spans="1:18" ht="15" thickBot="1" x14ac:dyDescent="0.35">
      <c r="A4" s="2" t="s">
        <v>1</v>
      </c>
      <c r="B4" s="4">
        <f>(8/9)*1-0.05</f>
        <v>0.8388888888888888</v>
      </c>
      <c r="C4" s="4">
        <f>(8/9)*1+0.05</f>
        <v>0.93888888888888888</v>
      </c>
      <c r="D4" s="4">
        <f>(8/9)*2-0.05</f>
        <v>1.7277777777777776</v>
      </c>
      <c r="E4" s="4">
        <f>(8/9)*2+0.05</f>
        <v>1.8277777777777777</v>
      </c>
      <c r="F4" s="4">
        <f>(8/9)*3-0.05</f>
        <v>2.6166666666666667</v>
      </c>
      <c r="G4" s="4">
        <f>(8/9)*3+0.05</f>
        <v>2.7166666666666663</v>
      </c>
      <c r="H4" s="4">
        <f>(8/9)*4-0.05</f>
        <v>3.5055555555555555</v>
      </c>
      <c r="I4" s="4">
        <f>(8/9)*4+0.05</f>
        <v>3.6055555555555552</v>
      </c>
      <c r="J4" s="4">
        <f>(8/9)*5-0.05</f>
        <v>4.3944444444444448</v>
      </c>
      <c r="K4" s="4">
        <f>(8/9)*5+0.05</f>
        <v>4.4944444444444445</v>
      </c>
      <c r="L4" s="4">
        <f>(8/9)*6-0.05</f>
        <v>5.2833333333333332</v>
      </c>
      <c r="M4" s="4">
        <f>(8/9)*6+0.05</f>
        <v>5.3833333333333329</v>
      </c>
      <c r="N4" s="4">
        <f>(8/9)*7-0.05</f>
        <v>6.1722222222222216</v>
      </c>
      <c r="O4" s="4">
        <f>(8/9)*7+0.05</f>
        <v>6.2722222222222213</v>
      </c>
      <c r="P4" s="4">
        <f>(8/9)*8-0.05</f>
        <v>7.0611111111111109</v>
      </c>
      <c r="Q4" s="4">
        <f>(8/9)*8+0.05</f>
        <v>7.1611111111111105</v>
      </c>
    </row>
    <row r="5" spans="1:18" ht="15" thickBot="1" x14ac:dyDescent="0.35">
      <c r="A5" s="2" t="s">
        <v>2</v>
      </c>
      <c r="B5" s="4">
        <f>POWER(B4,2)-3*B4+7</f>
        <v>5.1870679012345677</v>
      </c>
      <c r="C5" s="4">
        <f t="shared" ref="C5:O5" si="0">POWER(C4,2)-3*C4+7</f>
        <v>5.0648456790123459</v>
      </c>
      <c r="D5" s="4">
        <f t="shared" si="0"/>
        <v>4.8018827160493824</v>
      </c>
      <c r="E5" s="4">
        <f t="shared" si="0"/>
        <v>4.8574382716049378</v>
      </c>
      <c r="F5" s="4">
        <f t="shared" si="0"/>
        <v>5.9969444444444449</v>
      </c>
      <c r="G5" s="4">
        <f t="shared" si="0"/>
        <v>6.2302777777777774</v>
      </c>
      <c r="H5" s="4">
        <f t="shared" si="0"/>
        <v>8.7722530864197541</v>
      </c>
      <c r="I5" s="4">
        <f t="shared" si="0"/>
        <v>9.183364197530862</v>
      </c>
      <c r="J5" s="32">
        <f t="shared" si="0"/>
        <v>13.12780864197531</v>
      </c>
      <c r="K5" s="32">
        <f t="shared" si="0"/>
        <v>13.716697530864195</v>
      </c>
      <c r="L5" s="32">
        <f t="shared" si="0"/>
        <v>19.063611111111108</v>
      </c>
      <c r="M5" s="32">
        <f t="shared" si="0"/>
        <v>19.830277777777773</v>
      </c>
      <c r="N5" s="32">
        <f t="shared" si="0"/>
        <v>26.579660493827156</v>
      </c>
      <c r="O5" s="32">
        <f t="shared" si="0"/>
        <v>27.524104938271599</v>
      </c>
      <c r="P5" s="32">
        <f t="shared" ref="P5" si="1">POWER(P4,2)-3*P4+7</f>
        <v>35.67595679012345</v>
      </c>
      <c r="Q5" s="32">
        <f t="shared" ref="Q5" si="2">POWER(Q4,2)-3*Q4+7</f>
        <v>36.79817901234567</v>
      </c>
    </row>
    <row r="6" spans="1:18" ht="15" thickBot="1" x14ac:dyDescent="0.35"/>
    <row r="7" spans="1:18" ht="15" thickBot="1" x14ac:dyDescent="0.35">
      <c r="A7" s="1" t="s">
        <v>0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1">
        <v>14</v>
      </c>
      <c r="P7" s="1">
        <v>15</v>
      </c>
      <c r="Q7" s="1">
        <v>16</v>
      </c>
      <c r="R7" s="1">
        <v>17</v>
      </c>
    </row>
    <row r="8" spans="1:18" ht="15" thickBot="1" x14ac:dyDescent="0.35">
      <c r="A8" s="2" t="s">
        <v>1</v>
      </c>
      <c r="B8" s="4">
        <f>(4/9)*B7</f>
        <v>0.44444444444444442</v>
      </c>
      <c r="C8" s="4">
        <f t="shared" ref="C8:R8" si="3">(4/9)*C7</f>
        <v>0.88888888888888884</v>
      </c>
      <c r="D8" s="4">
        <f t="shared" si="3"/>
        <v>1.3333333333333333</v>
      </c>
      <c r="E8" s="4">
        <f t="shared" si="3"/>
        <v>1.7777777777777777</v>
      </c>
      <c r="F8" s="4">
        <f t="shared" si="3"/>
        <v>2.2222222222222223</v>
      </c>
      <c r="G8" s="4">
        <f t="shared" si="3"/>
        <v>2.6666666666666665</v>
      </c>
      <c r="H8" s="4">
        <f t="shared" si="3"/>
        <v>3.1111111111111107</v>
      </c>
      <c r="I8" s="4">
        <f t="shared" si="3"/>
        <v>3.5555555555555554</v>
      </c>
      <c r="J8" s="4">
        <f t="shared" si="3"/>
        <v>4</v>
      </c>
      <c r="K8" s="4">
        <f t="shared" si="3"/>
        <v>4.4444444444444446</v>
      </c>
      <c r="L8" s="4">
        <f t="shared" si="3"/>
        <v>4.8888888888888884</v>
      </c>
      <c r="M8" s="4">
        <f t="shared" si="3"/>
        <v>5.333333333333333</v>
      </c>
      <c r="N8" s="4">
        <f t="shared" si="3"/>
        <v>5.7777777777777777</v>
      </c>
      <c r="O8" s="4">
        <f t="shared" si="3"/>
        <v>6.2222222222222214</v>
      </c>
      <c r="P8" s="4">
        <f t="shared" si="3"/>
        <v>6.6666666666666661</v>
      </c>
      <c r="Q8" s="4">
        <f t="shared" si="3"/>
        <v>7.1111111111111107</v>
      </c>
      <c r="R8" s="4">
        <f t="shared" si="3"/>
        <v>7.5555555555555554</v>
      </c>
    </row>
    <row r="9" spans="1:18" ht="15" thickBot="1" x14ac:dyDescent="0.35">
      <c r="A9" s="2" t="s">
        <v>2</v>
      </c>
      <c r="B9" s="4">
        <f>POWER(B8,2)-3*B8+7</f>
        <v>5.8641975308641978</v>
      </c>
      <c r="C9" s="4">
        <f t="shared" ref="C9" si="4">POWER(C8,2)-3*C8+7</f>
        <v>5.1234567901234573</v>
      </c>
      <c r="D9" s="4">
        <f t="shared" ref="D9" si="5">POWER(D8,2)-3*D8+7</f>
        <v>4.7777777777777777</v>
      </c>
      <c r="E9" s="4">
        <f t="shared" ref="E9" si="6">POWER(E8,2)-3*E8+7</f>
        <v>4.8271604938271606</v>
      </c>
      <c r="F9" s="4">
        <f t="shared" ref="F9" si="7">POWER(F8,2)-3*F8+7</f>
        <v>5.2716049382716053</v>
      </c>
      <c r="G9" s="4">
        <f t="shared" ref="G9" si="8">POWER(G8,2)-3*G8+7</f>
        <v>6.1111111111111107</v>
      </c>
      <c r="H9" s="4">
        <f t="shared" ref="H9" si="9">POWER(H8,2)-3*H8+7</f>
        <v>7.345679012345677</v>
      </c>
      <c r="I9" s="4">
        <f t="shared" ref="I9" si="10">POWER(I8,2)-3*I8+7</f>
        <v>8.9753086419753085</v>
      </c>
      <c r="J9" s="31">
        <f t="shared" ref="J9" si="11">POWER(J8,2)-3*J8+7</f>
        <v>11</v>
      </c>
      <c r="K9" s="31">
        <f t="shared" ref="K9" si="12">POWER(K8,2)-3*K8+7</f>
        <v>13.419753086419755</v>
      </c>
      <c r="L9" s="31">
        <f t="shared" ref="L9" si="13">POWER(L8,2)-3*L8+7</f>
        <v>16.234567901234566</v>
      </c>
      <c r="M9" s="31">
        <f t="shared" ref="M9" si="14">POWER(M8,2)-3*M8+7</f>
        <v>19.444444444444443</v>
      </c>
      <c r="N9" s="31">
        <f t="shared" ref="N9" si="15">POWER(N8,2)-3*N8+7</f>
        <v>23.049382716049383</v>
      </c>
      <c r="O9" s="31">
        <f t="shared" ref="O9" si="16">POWER(O8,2)-3*O8+7</f>
        <v>27.049382716049372</v>
      </c>
      <c r="P9" s="33">
        <f t="shared" ref="P9" si="17">POWER(P8,2)-3*P8+7</f>
        <v>31.444444444444436</v>
      </c>
      <c r="Q9" s="31">
        <f t="shared" ref="Q9:R9" si="18">POWER(Q8,2)-3*Q8+7</f>
        <v>36.23456790123457</v>
      </c>
      <c r="R9" s="31">
        <f t="shared" si="18"/>
        <v>41.419753086419753</v>
      </c>
    </row>
    <row r="11" spans="1:18" x14ac:dyDescent="0.3">
      <c r="H11" t="s">
        <v>4</v>
      </c>
    </row>
    <row r="12" spans="1:18" ht="15" thickBot="1" x14ac:dyDescent="0.35"/>
    <row r="13" spans="1:18" ht="16.2" thickBot="1" x14ac:dyDescent="0.4">
      <c r="A13" s="11" t="s">
        <v>0</v>
      </c>
      <c r="B13" s="14" t="s">
        <v>8</v>
      </c>
      <c r="C13" s="14" t="s">
        <v>9</v>
      </c>
      <c r="D13" s="14" t="s">
        <v>10</v>
      </c>
      <c r="E13" s="14" t="s">
        <v>5</v>
      </c>
      <c r="F13" s="14" t="s">
        <v>11</v>
      </c>
      <c r="G13" s="14" t="s">
        <v>6</v>
      </c>
      <c r="H13" s="15" t="s">
        <v>7</v>
      </c>
    </row>
    <row r="14" spans="1:18" ht="15" thickBot="1" x14ac:dyDescent="0.35">
      <c r="A14" s="10">
        <v>0</v>
      </c>
      <c r="B14" s="16" t="s">
        <v>12</v>
      </c>
      <c r="C14" s="16" t="s">
        <v>12</v>
      </c>
      <c r="D14" s="16" t="s">
        <v>12</v>
      </c>
      <c r="E14" s="12"/>
      <c r="F14" s="17" t="s">
        <v>12</v>
      </c>
      <c r="G14" s="12">
        <v>0</v>
      </c>
      <c r="H14" s="9">
        <v>8</v>
      </c>
    </row>
    <row r="15" spans="1:18" ht="15" thickBot="1" x14ac:dyDescent="0.35">
      <c r="A15" s="10">
        <v>1</v>
      </c>
      <c r="B15" s="12">
        <f>1/2*($G$14+$H$14)-(0.1/2)</f>
        <v>3.95</v>
      </c>
      <c r="C15" s="12">
        <f>1/2*($G$14+$H$14)+(0.1/2)</f>
        <v>4.05</v>
      </c>
      <c r="D15" s="12">
        <f t="shared" ref="D15:D22" si="19">POWER(B15,2)-3*B15+7</f>
        <v>10.7525</v>
      </c>
      <c r="E15" s="12" t="s">
        <v>13</v>
      </c>
      <c r="F15" s="12">
        <f t="shared" ref="F15:F22" si="20">POWER(C15,2)-3*C15+7</f>
        <v>11.252500000000001</v>
      </c>
      <c r="G15" s="12">
        <v>0</v>
      </c>
      <c r="H15" s="9">
        <v>4.05</v>
      </c>
    </row>
    <row r="16" spans="1:18" ht="15" thickBot="1" x14ac:dyDescent="0.35">
      <c r="A16" s="10">
        <v>2</v>
      </c>
      <c r="B16" s="12">
        <f>1/2*($G$15+$H$15)-(0.1/2)</f>
        <v>1.9749999999999999</v>
      </c>
      <c r="C16" s="12">
        <f>1/2*($G$15+$H$15)+(0.1/2)</f>
        <v>2.0749999999999997</v>
      </c>
      <c r="D16" s="12">
        <f t="shared" si="19"/>
        <v>4.9756249999999991</v>
      </c>
      <c r="E16" s="12" t="s">
        <v>13</v>
      </c>
      <c r="F16" s="12">
        <f t="shared" si="20"/>
        <v>5.0806249999999995</v>
      </c>
      <c r="G16" s="12">
        <v>0</v>
      </c>
      <c r="H16" s="9">
        <v>2.0750000000000002</v>
      </c>
    </row>
    <row r="17" spans="1:21" ht="15" thickBot="1" x14ac:dyDescent="0.35">
      <c r="A17" s="10">
        <v>3</v>
      </c>
      <c r="B17" s="12">
        <f>1/2*($G$16+$H$16)-(0.1/2)</f>
        <v>0.98750000000000004</v>
      </c>
      <c r="C17" s="12">
        <f>1/2*($G$16+$H$16)+(0.1/2)</f>
        <v>1.0875000000000001</v>
      </c>
      <c r="D17" s="12">
        <f t="shared" si="19"/>
        <v>5.0126562499999991</v>
      </c>
      <c r="E17" s="12" t="s">
        <v>14</v>
      </c>
      <c r="F17" s="12">
        <f t="shared" si="20"/>
        <v>4.9201562499999998</v>
      </c>
      <c r="G17" s="12">
        <v>0.98799999999999999</v>
      </c>
      <c r="H17" s="9">
        <v>2.0750000000000002</v>
      </c>
    </row>
    <row r="18" spans="1:21" ht="15" thickBot="1" x14ac:dyDescent="0.35">
      <c r="A18" s="10">
        <v>4</v>
      </c>
      <c r="B18" s="12">
        <f>1/2*($G$17+$H$17)-(0.1/2)</f>
        <v>1.4815</v>
      </c>
      <c r="C18" s="12">
        <f>1/2*($G$17+$H$17)+(0.1/2)</f>
        <v>1.5815000000000001</v>
      </c>
      <c r="D18" s="12">
        <f t="shared" si="19"/>
        <v>4.750342250000001</v>
      </c>
      <c r="E18" s="12" t="s">
        <v>13</v>
      </c>
      <c r="F18" s="12">
        <f t="shared" si="20"/>
        <v>4.7566422500000005</v>
      </c>
      <c r="G18" s="12">
        <v>0.98799999999999999</v>
      </c>
      <c r="H18" s="9">
        <v>1.5820000000000001</v>
      </c>
    </row>
    <row r="19" spans="1:21" ht="15" thickBot="1" x14ac:dyDescent="0.35">
      <c r="A19" s="10">
        <v>5</v>
      </c>
      <c r="B19" s="12">
        <f>1/2*($G$18+$H$18)-(0.1/2)</f>
        <v>1.2350000000000001</v>
      </c>
      <c r="C19" s="12">
        <f>1/2*($G$18+$H$18)+(0.1/2)</f>
        <v>1.3350000000000002</v>
      </c>
      <c r="D19" s="12">
        <f t="shared" si="19"/>
        <v>4.8202250000000006</v>
      </c>
      <c r="E19" s="12" t="s">
        <v>14</v>
      </c>
      <c r="F19" s="12">
        <f t="shared" si="20"/>
        <v>4.7772249999999996</v>
      </c>
      <c r="G19" s="12">
        <v>1.2350000000000001</v>
      </c>
      <c r="H19" s="9">
        <v>1.5820000000000001</v>
      </c>
    </row>
    <row r="20" spans="1:21" ht="15" thickBot="1" x14ac:dyDescent="0.35">
      <c r="A20" s="10">
        <v>6</v>
      </c>
      <c r="B20" s="12">
        <f>1/2*($G$19+$H$19)-(0.1/2)</f>
        <v>1.3585</v>
      </c>
      <c r="C20" s="12">
        <f>1/2*($G$19+$H$19)+(0.1/2)</f>
        <v>1.4585000000000001</v>
      </c>
      <c r="D20" s="12">
        <f t="shared" si="19"/>
        <v>4.7700222500000002</v>
      </c>
      <c r="E20" s="12" t="s">
        <v>14</v>
      </c>
      <c r="F20" s="12">
        <f t="shared" si="20"/>
        <v>4.7517222500000003</v>
      </c>
      <c r="G20" s="12">
        <v>1.359</v>
      </c>
      <c r="H20" s="9">
        <v>1.5820000000000001</v>
      </c>
    </row>
    <row r="21" spans="1:21" ht="15" thickBot="1" x14ac:dyDescent="0.35">
      <c r="A21" s="10">
        <v>7</v>
      </c>
      <c r="B21" s="12">
        <f>1/2*($G$20+$H$20)-(0.1/2)</f>
        <v>1.4204999999999999</v>
      </c>
      <c r="C21" s="12">
        <f>1/2*($G$20+$H$20)+(0.1/2)</f>
        <v>1.5205</v>
      </c>
      <c r="D21" s="12">
        <f t="shared" si="19"/>
        <v>4.7563202499999999</v>
      </c>
      <c r="E21" s="12" t="s">
        <v>14</v>
      </c>
      <c r="F21" s="12">
        <f t="shared" si="20"/>
        <v>4.7504202500000003</v>
      </c>
      <c r="G21" s="12">
        <v>1.421</v>
      </c>
      <c r="H21" s="9">
        <v>1.5820000000000001</v>
      </c>
    </row>
    <row r="22" spans="1:21" ht="15" thickBot="1" x14ac:dyDescent="0.35">
      <c r="A22" s="6">
        <v>8</v>
      </c>
      <c r="B22" s="12">
        <f>1/2*($G$21+$H$21)-(0.1/2)</f>
        <v>1.4515</v>
      </c>
      <c r="C22" s="12">
        <f>1/2*($G$21+$H$21)+(0.1/2)</f>
        <v>1.5515000000000001</v>
      </c>
      <c r="D22" s="12">
        <f t="shared" si="19"/>
        <v>4.7523522500000004</v>
      </c>
      <c r="E22" s="12" t="s">
        <v>13</v>
      </c>
      <c r="F22" s="12">
        <f t="shared" si="20"/>
        <v>4.7526522499999997</v>
      </c>
      <c r="G22" s="13">
        <v>1.421</v>
      </c>
      <c r="H22" s="7">
        <v>1.552</v>
      </c>
    </row>
    <row r="23" spans="1:21" x14ac:dyDescent="0.3">
      <c r="D23" s="5"/>
      <c r="E23" s="5"/>
    </row>
    <row r="24" spans="1:21" x14ac:dyDescent="0.3">
      <c r="H24" t="s">
        <v>15</v>
      </c>
    </row>
    <row r="26" spans="1:21" ht="15" thickBot="1" x14ac:dyDescent="0.35">
      <c r="A26" t="s">
        <v>16</v>
      </c>
    </row>
    <row r="27" spans="1:21" ht="15" thickBot="1" x14ac:dyDescent="0.35">
      <c r="B27" s="18">
        <v>0</v>
      </c>
      <c r="C27" s="1">
        <v>1</v>
      </c>
      <c r="D27" s="3">
        <v>2</v>
      </c>
      <c r="E27" s="3">
        <v>3</v>
      </c>
      <c r="F27" s="3">
        <v>4</v>
      </c>
      <c r="G27" s="3">
        <v>5</v>
      </c>
      <c r="H27" s="3">
        <v>6</v>
      </c>
      <c r="I27" s="3">
        <v>7</v>
      </c>
      <c r="J27" s="3">
        <v>8</v>
      </c>
      <c r="K27" s="3">
        <v>9</v>
      </c>
      <c r="L27" s="3">
        <v>10</v>
      </c>
      <c r="M27" s="3">
        <v>11</v>
      </c>
      <c r="N27" s="3">
        <v>12</v>
      </c>
      <c r="O27" s="3">
        <v>13</v>
      </c>
      <c r="P27" s="1">
        <v>14</v>
      </c>
      <c r="Q27" s="1">
        <v>15</v>
      </c>
      <c r="R27" s="1">
        <v>16</v>
      </c>
      <c r="S27" s="1">
        <v>17</v>
      </c>
      <c r="U27" s="34">
        <f>R28</f>
        <v>1597</v>
      </c>
    </row>
    <row r="28" spans="1:21" ht="15" thickBot="1" x14ac:dyDescent="0.35">
      <c r="B28" s="10">
        <v>1</v>
      </c>
      <c r="C28" s="12">
        <v>1</v>
      </c>
      <c r="D28" s="8">
        <v>2</v>
      </c>
      <c r="E28" s="12">
        <v>3</v>
      </c>
      <c r="F28" s="8">
        <v>5</v>
      </c>
      <c r="G28" s="12">
        <v>8</v>
      </c>
      <c r="H28" s="8">
        <v>13</v>
      </c>
      <c r="I28" s="12">
        <v>21</v>
      </c>
      <c r="J28" s="8">
        <v>34</v>
      </c>
      <c r="K28" s="12">
        <v>55</v>
      </c>
      <c r="L28" s="8">
        <v>89</v>
      </c>
      <c r="M28" s="12">
        <v>144</v>
      </c>
      <c r="N28" s="8">
        <v>233</v>
      </c>
      <c r="O28" s="12">
        <v>377</v>
      </c>
      <c r="P28" s="8">
        <v>610</v>
      </c>
      <c r="Q28" s="12">
        <v>987</v>
      </c>
      <c r="R28" s="8">
        <v>1597</v>
      </c>
      <c r="S28" s="12">
        <v>2584</v>
      </c>
      <c r="U28" s="35">
        <f>Q28</f>
        <v>987</v>
      </c>
    </row>
    <row r="29" spans="1:21" ht="15" thickBot="1" x14ac:dyDescent="0.35">
      <c r="U29" s="35">
        <f>P28</f>
        <v>610</v>
      </c>
    </row>
    <row r="30" spans="1:21" ht="16.2" thickBot="1" x14ac:dyDescent="0.4">
      <c r="A30" s="11" t="s">
        <v>0</v>
      </c>
      <c r="B30" s="14" t="s">
        <v>8</v>
      </c>
      <c r="C30" s="14" t="s">
        <v>9</v>
      </c>
      <c r="D30" s="14" t="s">
        <v>10</v>
      </c>
      <c r="E30" s="14" t="s">
        <v>5</v>
      </c>
      <c r="F30" s="14" t="s">
        <v>11</v>
      </c>
      <c r="G30" s="14" t="s">
        <v>6</v>
      </c>
      <c r="H30" s="15" t="s">
        <v>7</v>
      </c>
      <c r="U30" s="35">
        <f>O28</f>
        <v>377</v>
      </c>
    </row>
    <row r="31" spans="1:21" ht="15" thickBot="1" x14ac:dyDescent="0.35">
      <c r="A31" s="10">
        <v>0</v>
      </c>
      <c r="B31" s="16" t="s">
        <v>12</v>
      </c>
      <c r="C31" s="16" t="s">
        <v>12</v>
      </c>
      <c r="D31" s="16" t="s">
        <v>12</v>
      </c>
      <c r="E31" s="12"/>
      <c r="F31" s="17" t="s">
        <v>12</v>
      </c>
      <c r="G31" s="23">
        <v>0</v>
      </c>
      <c r="H31" s="24">
        <v>8</v>
      </c>
      <c r="U31" s="35">
        <f>N28</f>
        <v>233</v>
      </c>
    </row>
    <row r="32" spans="1:21" ht="15" thickBot="1" x14ac:dyDescent="0.35">
      <c r="A32" s="10">
        <v>1</v>
      </c>
      <c r="B32" s="93">
        <f>G31+(U29/U27)*(H31-G31)-((POWER((-1),17-A32)/U27)*0.003)</f>
        <v>3.0557276142767686</v>
      </c>
      <c r="C32" s="93">
        <f>G31+(U28/U27)*(H31-G31)+((POWER((-1),17-A32)/U27)*0.003)</f>
        <v>4.9442723857232309</v>
      </c>
      <c r="D32" s="93">
        <f>POWER(B32,2)-3*B32+7</f>
        <v>7.1702884098232875</v>
      </c>
      <c r="E32" s="23" t="s">
        <v>13</v>
      </c>
      <c r="F32" s="93">
        <f>POWER(C32,2)-3*C32+7</f>
        <v>16.613012267055598</v>
      </c>
      <c r="G32" s="93">
        <v>0</v>
      </c>
      <c r="H32" s="94">
        <f>C32</f>
        <v>4.9442723857232309</v>
      </c>
      <c r="U32" s="35">
        <f>M28</f>
        <v>144</v>
      </c>
    </row>
    <row r="33" spans="1:21" ht="15" thickBot="1" x14ac:dyDescent="0.35">
      <c r="A33" s="10">
        <v>2</v>
      </c>
      <c r="B33" s="93">
        <f t="shared" ref="B33:B46" si="21">G32+(U30/U28)*(H32-G32)-((POWER((-1),17-A33)/U28)*0.003)</f>
        <v>1.888544771446462</v>
      </c>
      <c r="C33" s="93">
        <f>B32</f>
        <v>3.0557276142767686</v>
      </c>
      <c r="D33" s="93">
        <f t="shared" ref="D33:D45" si="22">POWER(B33,2)-3*B33+7</f>
        <v>4.9009670394183829</v>
      </c>
      <c r="E33" s="23" t="s">
        <v>13</v>
      </c>
      <c r="F33" s="93">
        <f t="shared" ref="F33:F46" si="23">POWER(C33,2)-3*C33+7</f>
        <v>7.1702884098232875</v>
      </c>
      <c r="G33" s="93">
        <v>0</v>
      </c>
      <c r="H33" s="94">
        <f>C33</f>
        <v>3.0557276142767686</v>
      </c>
      <c r="U33" s="35">
        <f>L28</f>
        <v>89</v>
      </c>
    </row>
    <row r="34" spans="1:21" ht="15" thickBot="1" x14ac:dyDescent="0.35">
      <c r="A34" s="10">
        <v>3</v>
      </c>
      <c r="B34" s="93">
        <f t="shared" si="21"/>
        <v>1.1671828428303068</v>
      </c>
      <c r="C34" s="93">
        <f>B33</f>
        <v>1.888544771446462</v>
      </c>
      <c r="D34" s="93">
        <f t="shared" si="22"/>
        <v>4.8607672601065159</v>
      </c>
      <c r="E34" s="23" t="s">
        <v>13</v>
      </c>
      <c r="F34" s="93">
        <f t="shared" si="23"/>
        <v>4.9009670394183829</v>
      </c>
      <c r="G34" s="93">
        <v>0</v>
      </c>
      <c r="H34" s="94">
        <f>C34</f>
        <v>1.888544771446462</v>
      </c>
      <c r="U34" s="35">
        <f>K28</f>
        <v>55</v>
      </c>
    </row>
    <row r="35" spans="1:21" ht="15" thickBot="1" x14ac:dyDescent="0.35">
      <c r="A35" s="10">
        <v>4</v>
      </c>
      <c r="B35" s="93">
        <f t="shared" si="21"/>
        <v>0.72136192861615522</v>
      </c>
      <c r="C35" s="93">
        <f>B34</f>
        <v>1.1671828428303068</v>
      </c>
      <c r="D35" s="93">
        <f t="shared" si="22"/>
        <v>5.3562772462083537</v>
      </c>
      <c r="E35" s="23" t="s">
        <v>14</v>
      </c>
      <c r="F35" s="93">
        <f t="shared" si="23"/>
        <v>4.8607672601065159</v>
      </c>
      <c r="G35" s="93">
        <f>B35</f>
        <v>0.72136192861615522</v>
      </c>
      <c r="H35" s="94">
        <f>H34</f>
        <v>1.888544771446462</v>
      </c>
      <c r="U35" s="35">
        <f>J28</f>
        <v>34</v>
      </c>
    </row>
    <row r="36" spans="1:21" ht="15" thickBot="1" x14ac:dyDescent="0.35">
      <c r="A36" s="10">
        <v>5</v>
      </c>
      <c r="B36" s="93">
        <f>C35</f>
        <v>1.1671828428303068</v>
      </c>
      <c r="C36" s="93">
        <f t="shared" ref="C36:C46" si="24">G35+(U32/U31)*(H35-G35)+((POWER((-1),17-A36)/U31)*0.003)</f>
        <v>1.4427238572323107</v>
      </c>
      <c r="D36" s="93">
        <f t="shared" si="22"/>
        <v>4.8607672601065159</v>
      </c>
      <c r="E36" s="23" t="s">
        <v>14</v>
      </c>
      <c r="F36" s="93">
        <f t="shared" si="23"/>
        <v>4.7532805565303455</v>
      </c>
      <c r="G36" s="93">
        <f>B36</f>
        <v>1.1671828428303068</v>
      </c>
      <c r="H36" s="94">
        <f>H35</f>
        <v>1.888544771446462</v>
      </c>
      <c r="U36" s="35">
        <f>I28</f>
        <v>21</v>
      </c>
    </row>
    <row r="37" spans="1:21" ht="15" thickBot="1" x14ac:dyDescent="0.35">
      <c r="A37" s="10">
        <v>6</v>
      </c>
      <c r="B37" s="93">
        <f>C36</f>
        <v>1.4427238572323107</v>
      </c>
      <c r="C37" s="93">
        <f t="shared" si="24"/>
        <v>1.6130037570444584</v>
      </c>
      <c r="D37" s="93">
        <f t="shared" si="22"/>
        <v>4.7532805565303455</v>
      </c>
      <c r="E37" s="23" t="s">
        <v>13</v>
      </c>
      <c r="F37" s="93">
        <f t="shared" si="23"/>
        <v>4.7627698491061627</v>
      </c>
      <c r="G37" s="93">
        <f>G36</f>
        <v>1.1671828428303068</v>
      </c>
      <c r="H37" s="94">
        <f>C37</f>
        <v>1.6130037570444584</v>
      </c>
      <c r="U37" s="35">
        <f>H28</f>
        <v>13</v>
      </c>
    </row>
    <row r="38" spans="1:21" ht="15" thickBot="1" x14ac:dyDescent="0.35">
      <c r="A38" s="10">
        <v>7</v>
      </c>
      <c r="B38" s="93">
        <f t="shared" si="21"/>
        <v>1.3374627426424548</v>
      </c>
      <c r="C38" s="93">
        <f>B37</f>
        <v>1.4427238572323107</v>
      </c>
      <c r="D38" s="93">
        <f t="shared" si="22"/>
        <v>4.7764183600293126</v>
      </c>
      <c r="E38" s="23" t="s">
        <v>14</v>
      </c>
      <c r="F38" s="93">
        <f t="shared" si="23"/>
        <v>4.7532805565303455</v>
      </c>
      <c r="G38" s="93">
        <f>B38</f>
        <v>1.3374627426424548</v>
      </c>
      <c r="H38" s="94">
        <f>H37</f>
        <v>1.6130037570444584</v>
      </c>
      <c r="U38" s="35">
        <f>G28</f>
        <v>8</v>
      </c>
    </row>
    <row r="39" spans="1:21" ht="15" thickBot="1" x14ac:dyDescent="0.35">
      <c r="A39" s="6">
        <v>8</v>
      </c>
      <c r="B39" s="93">
        <f>C38</f>
        <v>1.4427238572323107</v>
      </c>
      <c r="C39" s="93">
        <f t="shared" si="24"/>
        <v>1.5077426424546023</v>
      </c>
      <c r="D39" s="93">
        <f t="shared" si="22"/>
        <v>4.7532805565303455</v>
      </c>
      <c r="E39" s="23" t="s">
        <v>14</v>
      </c>
      <c r="F39" s="93">
        <f t="shared" si="23"/>
        <v>4.7500599485121793</v>
      </c>
      <c r="G39" s="95">
        <f>B39</f>
        <v>1.4427238572323107</v>
      </c>
      <c r="H39" s="96">
        <f>H38</f>
        <v>1.6130037570444584</v>
      </c>
      <c r="U39" s="35">
        <f>F28</f>
        <v>5</v>
      </c>
    </row>
    <row r="40" spans="1:21" ht="15" thickBot="1" x14ac:dyDescent="0.35">
      <c r="A40" s="20">
        <v>9</v>
      </c>
      <c r="B40" s="93">
        <f>C39</f>
        <v>1.5077426424546023</v>
      </c>
      <c r="C40" s="93">
        <f t="shared" si="24"/>
        <v>1.5479849718221665</v>
      </c>
      <c r="D40" s="93">
        <f t="shared" si="22"/>
        <v>4.7500599485121793</v>
      </c>
      <c r="E40" s="25" t="s">
        <v>13</v>
      </c>
      <c r="F40" s="93">
        <f t="shared" si="23"/>
        <v>4.7523025575207738</v>
      </c>
      <c r="G40" s="97">
        <f>G39</f>
        <v>1.4427238572323107</v>
      </c>
      <c r="H40" s="98">
        <f>C40</f>
        <v>1.5479849718221665</v>
      </c>
      <c r="U40" s="35">
        <f>E28</f>
        <v>3</v>
      </c>
    </row>
    <row r="41" spans="1:21" ht="15" thickBot="1" x14ac:dyDescent="0.35">
      <c r="A41" s="22">
        <v>10</v>
      </c>
      <c r="B41" s="93">
        <f t="shared" si="21"/>
        <v>1.4829661865998749</v>
      </c>
      <c r="C41" s="93">
        <f t="shared" si="24"/>
        <v>1.5077426424546023</v>
      </c>
      <c r="D41" s="93">
        <f t="shared" si="22"/>
        <v>4.7502901507989499</v>
      </c>
      <c r="E41" s="28" t="s">
        <v>14</v>
      </c>
      <c r="F41" s="93">
        <f t="shared" si="23"/>
        <v>4.7500599485121793</v>
      </c>
      <c r="G41" s="99">
        <f>B41</f>
        <v>1.4829661865998749</v>
      </c>
      <c r="H41" s="93">
        <f>H40</f>
        <v>1.5479849718221665</v>
      </c>
      <c r="U41" s="35">
        <f>D28</f>
        <v>2</v>
      </c>
    </row>
    <row r="42" spans="1:21" ht="15" thickBot="1" x14ac:dyDescent="0.35">
      <c r="A42" s="19">
        <v>11</v>
      </c>
      <c r="B42" s="93">
        <f t="shared" si="21"/>
        <v>1.5077426424546023</v>
      </c>
      <c r="C42" s="93">
        <f t="shared" si="24"/>
        <v>1.5232085159674391</v>
      </c>
      <c r="D42" s="93">
        <f t="shared" si="22"/>
        <v>4.7500599485121793</v>
      </c>
      <c r="E42" s="26" t="s">
        <v>13</v>
      </c>
      <c r="F42" s="93">
        <f t="shared" si="23"/>
        <v>4.7505386352134105</v>
      </c>
      <c r="G42" s="100">
        <f>G41</f>
        <v>1.4829661865998749</v>
      </c>
      <c r="H42" s="101">
        <f>C42</f>
        <v>1.5232085159674391</v>
      </c>
      <c r="U42" s="35">
        <f>C28</f>
        <v>1</v>
      </c>
    </row>
    <row r="43" spans="1:21" ht="15" thickBot="1" x14ac:dyDescent="0.35">
      <c r="A43" s="22">
        <v>12</v>
      </c>
      <c r="B43" s="93">
        <f t="shared" si="21"/>
        <v>1.4984320601127115</v>
      </c>
      <c r="C43" s="93">
        <f t="shared" si="24"/>
        <v>1.5077426424546025</v>
      </c>
      <c r="D43" s="93">
        <f t="shared" si="22"/>
        <v>4.7500024584354907</v>
      </c>
      <c r="E43" s="28" t="s">
        <v>13</v>
      </c>
      <c r="F43" s="93">
        <f t="shared" si="23"/>
        <v>4.7500599485121802</v>
      </c>
      <c r="G43" s="99">
        <f>G42</f>
        <v>1.4829661865998749</v>
      </c>
      <c r="H43" s="93">
        <f>C43</f>
        <v>1.5077426424546025</v>
      </c>
      <c r="U43" s="13">
        <f>B28</f>
        <v>1</v>
      </c>
    </row>
    <row r="44" spans="1:21" ht="15" thickBot="1" x14ac:dyDescent="0.35">
      <c r="A44" s="19">
        <v>13</v>
      </c>
      <c r="B44" s="93">
        <f>1.494</f>
        <v>1.494</v>
      </c>
      <c r="C44" s="93">
        <f t="shared" si="24"/>
        <v>1.4984320601127115</v>
      </c>
      <c r="D44" s="93">
        <f t="shared" si="22"/>
        <v>4.7500359999999997</v>
      </c>
      <c r="E44" s="26" t="s">
        <v>14</v>
      </c>
      <c r="F44" s="93">
        <f t="shared" si="23"/>
        <v>4.7500024584354907</v>
      </c>
      <c r="G44" s="100">
        <f>B44</f>
        <v>1.494</v>
      </c>
      <c r="H44" s="101">
        <f>H43</f>
        <v>1.5077426424546025</v>
      </c>
    </row>
    <row r="45" spans="1:21" ht="15" thickBot="1" x14ac:dyDescent="0.35">
      <c r="A45" s="22">
        <v>14</v>
      </c>
      <c r="B45" s="93">
        <f t="shared" si="21"/>
        <v>1.4995808808182007</v>
      </c>
      <c r="C45" s="93">
        <f t="shared" si="24"/>
        <v>1.5021617616364018</v>
      </c>
      <c r="D45" s="93">
        <f t="shared" si="22"/>
        <v>4.7500001756608885</v>
      </c>
      <c r="E45" s="28" t="s">
        <v>14</v>
      </c>
      <c r="F45" s="93">
        <f t="shared" si="23"/>
        <v>4.7500046732133727</v>
      </c>
      <c r="G45" s="99">
        <f>B45</f>
        <v>1.4995808808182007</v>
      </c>
      <c r="H45" s="93">
        <f>H44</f>
        <v>1.5077426424546025</v>
      </c>
    </row>
    <row r="46" spans="1:21" ht="15" thickBot="1" x14ac:dyDescent="0.35">
      <c r="A46" s="21">
        <v>15</v>
      </c>
      <c r="B46" s="93">
        <f t="shared" si="21"/>
        <v>1.5021617616364016</v>
      </c>
      <c r="C46" s="93">
        <f t="shared" si="24"/>
        <v>1.5051617616364017</v>
      </c>
      <c r="D46" s="93">
        <f>POWER(B46,2)-3*B46+7</f>
        <v>4.7500046732133718</v>
      </c>
      <c r="E46" s="29" t="s">
        <v>13</v>
      </c>
      <c r="F46" s="93">
        <f t="shared" si="23"/>
        <v>4.7500266437831904</v>
      </c>
      <c r="G46" s="102">
        <f>G45</f>
        <v>1.4995808808182007</v>
      </c>
      <c r="H46" s="95">
        <f>C46</f>
        <v>1.5051617616364017</v>
      </c>
    </row>
    <row r="47" spans="1:21" x14ac:dyDescent="0.3">
      <c r="D47" s="26"/>
    </row>
    <row r="48" spans="1:21" x14ac:dyDescent="0.3">
      <c r="D48" s="5"/>
      <c r="H48" t="s">
        <v>17</v>
      </c>
    </row>
    <row r="49" spans="1:16" ht="15" thickBot="1" x14ac:dyDescent="0.35">
      <c r="P49" s="103"/>
    </row>
    <row r="50" spans="1:16" ht="16.2" thickBot="1" x14ac:dyDescent="0.4">
      <c r="A50" s="11" t="s">
        <v>0</v>
      </c>
      <c r="B50" s="14" t="s">
        <v>8</v>
      </c>
      <c r="C50" s="14" t="s">
        <v>9</v>
      </c>
      <c r="D50" s="14" t="s">
        <v>10</v>
      </c>
      <c r="E50" s="14" t="s">
        <v>5</v>
      </c>
      <c r="F50" s="14" t="s">
        <v>11</v>
      </c>
      <c r="G50" s="14" t="s">
        <v>6</v>
      </c>
      <c r="H50" s="15" t="s">
        <v>7</v>
      </c>
      <c r="J50" s="27" t="s">
        <v>18</v>
      </c>
      <c r="K50" s="14" t="s">
        <v>19</v>
      </c>
    </row>
    <row r="51" spans="1:16" ht="15" thickBot="1" x14ac:dyDescent="0.35">
      <c r="A51" s="10">
        <v>0</v>
      </c>
      <c r="B51" s="16" t="s">
        <v>12</v>
      </c>
      <c r="C51" s="16" t="s">
        <v>12</v>
      </c>
      <c r="D51" s="16" t="s">
        <v>12</v>
      </c>
      <c r="E51" s="12"/>
      <c r="F51" s="17" t="s">
        <v>12</v>
      </c>
      <c r="G51" s="23">
        <v>0</v>
      </c>
      <c r="H51" s="24">
        <v>8</v>
      </c>
      <c r="J51" s="10">
        <v>0.38200000000000001</v>
      </c>
      <c r="K51" s="12">
        <v>0.61799999999999999</v>
      </c>
    </row>
    <row r="52" spans="1:16" ht="15" thickBot="1" x14ac:dyDescent="0.35">
      <c r="A52" s="10">
        <v>1</v>
      </c>
      <c r="B52" s="93">
        <f>G51+$J$51*(H51-G51)</f>
        <v>3.056</v>
      </c>
      <c r="C52" s="93">
        <f>G51+$K$51*(H51-G51)</f>
        <v>4.944</v>
      </c>
      <c r="D52" s="93">
        <f>POWER(B52,2)-3*B52+7</f>
        <v>7.1711360000000006</v>
      </c>
      <c r="E52" s="93" t="s">
        <v>13</v>
      </c>
      <c r="F52" s="93">
        <f>POWER(C52,2)-3*C52+7</f>
        <v>16.611135999999998</v>
      </c>
      <c r="G52" s="93">
        <v>0</v>
      </c>
      <c r="H52" s="94">
        <v>4.944</v>
      </c>
    </row>
    <row r="53" spans="1:16" ht="15" thickBot="1" x14ac:dyDescent="0.35">
      <c r="A53" s="10">
        <v>2</v>
      </c>
      <c r="B53" s="93">
        <f t="shared" ref="B53:B66" si="25">G52+$J$51*(H52-G52)</f>
        <v>1.8886080000000001</v>
      </c>
      <c r="C53" s="93">
        <f>B52</f>
        <v>3.056</v>
      </c>
      <c r="D53" s="93">
        <f t="shared" ref="D53:D65" si="26">POWER(B53,2)-3*B53+7</f>
        <v>4.9010161776639993</v>
      </c>
      <c r="E53" s="93" t="s">
        <v>13</v>
      </c>
      <c r="F53" s="93">
        <f t="shared" ref="F53:F66" si="27">POWER(C53,2)-3*C53+7</f>
        <v>7.1711360000000006</v>
      </c>
      <c r="G53" s="93">
        <v>0</v>
      </c>
      <c r="H53" s="94">
        <v>3.0550000000000002</v>
      </c>
    </row>
    <row r="54" spans="1:16" ht="15" thickBot="1" x14ac:dyDescent="0.35">
      <c r="A54" s="10">
        <v>3</v>
      </c>
      <c r="B54" s="93">
        <f t="shared" si="25"/>
        <v>1.1670100000000001</v>
      </c>
      <c r="C54" s="93">
        <f>B53</f>
        <v>1.8886080000000001</v>
      </c>
      <c r="D54" s="93">
        <f t="shared" si="26"/>
        <v>4.8608823400999999</v>
      </c>
      <c r="E54" s="93" t="s">
        <v>13</v>
      </c>
      <c r="F54" s="93">
        <f t="shared" si="27"/>
        <v>4.9010161776639993</v>
      </c>
      <c r="G54" s="93">
        <v>0</v>
      </c>
      <c r="H54" s="94">
        <v>1.889</v>
      </c>
    </row>
    <row r="55" spans="1:16" ht="15" thickBot="1" x14ac:dyDescent="0.35">
      <c r="A55" s="10">
        <v>4</v>
      </c>
      <c r="B55" s="93">
        <f t="shared" si="25"/>
        <v>0.72159799999999996</v>
      </c>
      <c r="C55" s="93">
        <v>1.167</v>
      </c>
      <c r="D55" s="93">
        <f t="shared" si="26"/>
        <v>5.3559096736039997</v>
      </c>
      <c r="E55" s="93" t="s">
        <v>14</v>
      </c>
      <c r="F55" s="93">
        <f t="shared" si="27"/>
        <v>4.8608890000000002</v>
      </c>
      <c r="G55" s="93">
        <v>0.72199999999999998</v>
      </c>
      <c r="H55" s="94">
        <v>1.889</v>
      </c>
    </row>
    <row r="56" spans="1:16" ht="15" thickBot="1" x14ac:dyDescent="0.35">
      <c r="A56" s="10">
        <v>5</v>
      </c>
      <c r="B56" s="93">
        <v>1.167</v>
      </c>
      <c r="C56" s="93">
        <f t="shared" ref="C56:C66" si="28">G55+$K$51*(H55-G55)</f>
        <v>1.443206</v>
      </c>
      <c r="D56" s="93">
        <f t="shared" si="26"/>
        <v>4.8608890000000002</v>
      </c>
      <c r="E56" s="93" t="s">
        <v>14</v>
      </c>
      <c r="F56" s="93">
        <f t="shared" si="27"/>
        <v>4.7532255584360001</v>
      </c>
      <c r="G56" s="93">
        <v>1.167</v>
      </c>
      <c r="H56" s="94">
        <v>1.889</v>
      </c>
      <c r="K56" s="30"/>
    </row>
    <row r="57" spans="1:16" ht="15" thickBot="1" x14ac:dyDescent="0.35">
      <c r="A57" s="10">
        <v>6</v>
      </c>
      <c r="B57" s="93">
        <v>1.4430000000000001</v>
      </c>
      <c r="C57" s="93">
        <f t="shared" si="28"/>
        <v>1.6131960000000001</v>
      </c>
      <c r="D57" s="93">
        <f t="shared" si="26"/>
        <v>4.7532489999999994</v>
      </c>
      <c r="E57" s="93" t="s">
        <v>13</v>
      </c>
      <c r="F57" s="93">
        <f t="shared" si="27"/>
        <v>4.7628133344160002</v>
      </c>
      <c r="G57" s="93">
        <v>1.167</v>
      </c>
      <c r="H57" s="94">
        <v>1.613</v>
      </c>
    </row>
    <row r="58" spans="1:16" ht="15" thickBot="1" x14ac:dyDescent="0.35">
      <c r="A58" s="10">
        <v>7</v>
      </c>
      <c r="B58" s="93">
        <f t="shared" si="25"/>
        <v>1.337372</v>
      </c>
      <c r="C58" s="93">
        <f t="shared" si="28"/>
        <v>1.442628</v>
      </c>
      <c r="D58" s="93">
        <f t="shared" si="26"/>
        <v>4.7764478663840002</v>
      </c>
      <c r="E58" s="93" t="s">
        <v>14</v>
      </c>
      <c r="F58" s="93">
        <f t="shared" si="27"/>
        <v>4.7532915463840002</v>
      </c>
      <c r="G58" s="93">
        <v>1.337</v>
      </c>
      <c r="H58" s="94">
        <v>1.613</v>
      </c>
    </row>
    <row r="59" spans="1:16" ht="15" thickBot="1" x14ac:dyDescent="0.35">
      <c r="A59" s="6">
        <v>8</v>
      </c>
      <c r="B59" s="93">
        <f t="shared" si="25"/>
        <v>1.4424319999999999</v>
      </c>
      <c r="C59" s="93">
        <f t="shared" si="28"/>
        <v>1.507568</v>
      </c>
      <c r="D59" s="93">
        <f t="shared" si="26"/>
        <v>4.7533140746240008</v>
      </c>
      <c r="E59" s="93" t="s">
        <v>14</v>
      </c>
      <c r="F59" s="93">
        <f t="shared" si="27"/>
        <v>4.750057274624</v>
      </c>
      <c r="G59" s="95">
        <v>1.4430000000000001</v>
      </c>
      <c r="H59" s="96">
        <v>1.613</v>
      </c>
    </row>
    <row r="60" spans="1:16" ht="15" thickBot="1" x14ac:dyDescent="0.35">
      <c r="A60" s="20">
        <v>9</v>
      </c>
      <c r="B60" s="93">
        <f t="shared" si="25"/>
        <v>1.5079400000000001</v>
      </c>
      <c r="C60" s="93">
        <f t="shared" si="28"/>
        <v>1.54806</v>
      </c>
      <c r="D60" s="93">
        <f t="shared" si="26"/>
        <v>4.7500630435999991</v>
      </c>
      <c r="E60" s="97" t="s">
        <v>13</v>
      </c>
      <c r="F60" s="93">
        <f t="shared" si="27"/>
        <v>4.7523097635999996</v>
      </c>
      <c r="G60" s="97">
        <v>1.4430000000000001</v>
      </c>
      <c r="H60" s="98">
        <v>1.548</v>
      </c>
    </row>
    <row r="61" spans="1:16" ht="15" thickBot="1" x14ac:dyDescent="0.35">
      <c r="A61" s="22">
        <v>10</v>
      </c>
      <c r="B61" s="93">
        <f t="shared" si="25"/>
        <v>1.4831100000000002</v>
      </c>
      <c r="C61" s="93">
        <f t="shared" si="28"/>
        <v>1.50789</v>
      </c>
      <c r="D61" s="93">
        <f t="shared" si="26"/>
        <v>4.7502852720999993</v>
      </c>
      <c r="E61" s="104" t="s">
        <v>14</v>
      </c>
      <c r="F61" s="93">
        <f t="shared" si="27"/>
        <v>4.7500622520999993</v>
      </c>
      <c r="G61" s="99">
        <f>B61</f>
        <v>1.4831100000000002</v>
      </c>
      <c r="H61" s="93">
        <f>H60</f>
        <v>1.548</v>
      </c>
    </row>
    <row r="62" spans="1:16" ht="15" thickBot="1" x14ac:dyDescent="0.35">
      <c r="A62" s="19">
        <v>11</v>
      </c>
      <c r="B62" s="93">
        <f t="shared" si="25"/>
        <v>1.5078979800000001</v>
      </c>
      <c r="C62" s="93">
        <f t="shared" si="28"/>
        <v>1.5232120200000001</v>
      </c>
      <c r="D62" s="93">
        <f t="shared" si="26"/>
        <v>4.7500623780880797</v>
      </c>
      <c r="E62" s="100" t="s">
        <v>13</v>
      </c>
      <c r="F62" s="93">
        <f t="shared" si="27"/>
        <v>4.7505387978724798</v>
      </c>
      <c r="G62" s="100">
        <f>G61</f>
        <v>1.4831100000000002</v>
      </c>
      <c r="H62" s="101">
        <f>C62</f>
        <v>1.5232120200000001</v>
      </c>
    </row>
    <row r="63" spans="1:16" ht="15" thickBot="1" x14ac:dyDescent="0.35">
      <c r="A63" s="22">
        <v>12</v>
      </c>
      <c r="B63" s="93">
        <f t="shared" si="25"/>
        <v>1.4984289716400001</v>
      </c>
      <c r="C63" s="93">
        <f>B62</f>
        <v>1.5078979800000001</v>
      </c>
      <c r="D63" s="93">
        <f t="shared" si="26"/>
        <v>4.7500024681301074</v>
      </c>
      <c r="E63" s="104" t="s">
        <v>13</v>
      </c>
      <c r="F63" s="93">
        <f t="shared" si="27"/>
        <v>4.7500623780880797</v>
      </c>
      <c r="G63" s="99">
        <f>G62</f>
        <v>1.4831100000000002</v>
      </c>
      <c r="H63" s="93">
        <f>C63</f>
        <v>1.5078979800000001</v>
      </c>
    </row>
    <row r="64" spans="1:16" ht="15" thickBot="1" x14ac:dyDescent="0.35">
      <c r="A64" s="19">
        <v>13</v>
      </c>
      <c r="B64" s="93">
        <f t="shared" si="25"/>
        <v>1.4925790083600001</v>
      </c>
      <c r="C64" s="93">
        <f>B63</f>
        <v>1.4984289716400001</v>
      </c>
      <c r="D64" s="93">
        <f t="shared" si="26"/>
        <v>4.7500550711169209</v>
      </c>
      <c r="E64" s="100" t="s">
        <v>14</v>
      </c>
      <c r="F64" s="93">
        <f t="shared" si="27"/>
        <v>4.7500024681301074</v>
      </c>
      <c r="G64" s="100">
        <f>B64</f>
        <v>1.4925790083600001</v>
      </c>
      <c r="H64" s="101">
        <f>H63</f>
        <v>1.5078979800000001</v>
      </c>
    </row>
    <row r="65" spans="1:8" ht="15" thickBot="1" x14ac:dyDescent="0.35">
      <c r="A65" s="22">
        <v>14</v>
      </c>
      <c r="B65" s="93">
        <f t="shared" si="25"/>
        <v>1.49843085552648</v>
      </c>
      <c r="C65" s="93">
        <f t="shared" si="28"/>
        <v>1.5020461328335202</v>
      </c>
      <c r="D65" s="93">
        <f t="shared" si="26"/>
        <v>4.7500024622143791</v>
      </c>
      <c r="E65" s="104" t="s">
        <v>14</v>
      </c>
      <c r="F65" s="93">
        <f t="shared" si="27"/>
        <v>4.7500041866595719</v>
      </c>
      <c r="G65" s="99">
        <f>B65</f>
        <v>1.49843085552648</v>
      </c>
      <c r="H65" s="93">
        <f>H64</f>
        <v>1.5078979800000001</v>
      </c>
    </row>
    <row r="66" spans="1:8" ht="15" thickBot="1" x14ac:dyDescent="0.35">
      <c r="A66" s="21">
        <v>15</v>
      </c>
      <c r="B66" s="93">
        <f>C65</f>
        <v>1.5020461328335202</v>
      </c>
      <c r="C66" s="93">
        <f t="shared" si="28"/>
        <v>1.5042815384511155</v>
      </c>
      <c r="D66" s="93">
        <f>POWER(B66,2)-3*B66+7</f>
        <v>4.7500041866595719</v>
      </c>
      <c r="E66" s="105" t="s">
        <v>13</v>
      </c>
      <c r="F66" s="93">
        <f t="shared" si="27"/>
        <v>4.7500183315715088</v>
      </c>
      <c r="G66" s="102">
        <f>G65</f>
        <v>1.49843085552648</v>
      </c>
      <c r="H66" s="95">
        <f>C66</f>
        <v>1.5042815384511155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A242-3F0C-4193-B646-E3BD67A2F047}">
  <dimension ref="A1:G36"/>
  <sheetViews>
    <sheetView showGridLines="0" workbookViewId="0"/>
  </sheetViews>
  <sheetFormatPr defaultRowHeight="14.4" x14ac:dyDescent="0.3"/>
  <cols>
    <col min="1" max="1" width="2.33203125" customWidth="1"/>
    <col min="2" max="2" width="27.109375" bestFit="1" customWidth="1"/>
    <col min="3" max="3" width="11.664062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bestFit="1" customWidth="1"/>
  </cols>
  <sheetData>
    <row r="1" spans="1:5" x14ac:dyDescent="0.3">
      <c r="A1" s="85" t="s">
        <v>53</v>
      </c>
    </row>
    <row r="2" spans="1:5" x14ac:dyDescent="0.3">
      <c r="A2" s="85" t="s">
        <v>54</v>
      </c>
    </row>
    <row r="3" spans="1:5" x14ac:dyDescent="0.3">
      <c r="A3" s="85" t="s">
        <v>55</v>
      </c>
    </row>
    <row r="4" spans="1:5" x14ac:dyDescent="0.3">
      <c r="A4" s="85" t="s">
        <v>56</v>
      </c>
    </row>
    <row r="5" spans="1:5" x14ac:dyDescent="0.3">
      <c r="A5" s="85" t="s">
        <v>57</v>
      </c>
    </row>
    <row r="6" spans="1:5" x14ac:dyDescent="0.3">
      <c r="A6" s="85"/>
      <c r="B6" t="s">
        <v>58</v>
      </c>
    </row>
    <row r="7" spans="1:5" x14ac:dyDescent="0.3">
      <c r="A7" s="85"/>
      <c r="B7" t="s">
        <v>59</v>
      </c>
    </row>
    <row r="8" spans="1:5" x14ac:dyDescent="0.3">
      <c r="A8" s="85"/>
      <c r="B8" t="s">
        <v>60</v>
      </c>
    </row>
    <row r="9" spans="1:5" x14ac:dyDescent="0.3">
      <c r="A9" s="85" t="s">
        <v>61</v>
      </c>
    </row>
    <row r="10" spans="1:5" x14ac:dyDescent="0.3">
      <c r="B10" t="s">
        <v>62</v>
      </c>
    </row>
    <row r="11" spans="1:5" x14ac:dyDescent="0.3">
      <c r="B11" t="s">
        <v>63</v>
      </c>
    </row>
    <row r="12" spans="1:5" x14ac:dyDescent="0.3">
      <c r="B12" t="s">
        <v>64</v>
      </c>
    </row>
    <row r="14" spans="1:5" ht="15" thickBot="1" x14ac:dyDescent="0.35">
      <c r="A14" t="s">
        <v>65</v>
      </c>
    </row>
    <row r="15" spans="1:5" ht="15" thickBot="1" x14ac:dyDescent="0.35">
      <c r="B15" s="87" t="s">
        <v>66</v>
      </c>
      <c r="C15" s="87" t="s">
        <v>67</v>
      </c>
      <c r="D15" s="87" t="s">
        <v>68</v>
      </c>
      <c r="E15" s="87" t="s">
        <v>69</v>
      </c>
    </row>
    <row r="16" spans="1:5" ht="15" thickBot="1" x14ac:dyDescent="0.35">
      <c r="B16" s="86" t="s">
        <v>76</v>
      </c>
      <c r="C16" s="86" t="s">
        <v>77</v>
      </c>
      <c r="D16" s="89">
        <v>49942</v>
      </c>
      <c r="E16" s="89">
        <v>5555.0991649014077</v>
      </c>
    </row>
    <row r="19" spans="1:7" ht="15" thickBot="1" x14ac:dyDescent="0.35">
      <c r="A19" t="s">
        <v>70</v>
      </c>
    </row>
    <row r="20" spans="1:7" ht="15" thickBot="1" x14ac:dyDescent="0.35">
      <c r="B20" s="87" t="s">
        <v>66</v>
      </c>
      <c r="C20" s="87" t="s">
        <v>67</v>
      </c>
      <c r="D20" s="87" t="s">
        <v>68</v>
      </c>
      <c r="E20" s="87" t="s">
        <v>69</v>
      </c>
      <c r="F20" s="87" t="s">
        <v>71</v>
      </c>
    </row>
    <row r="21" spans="1:7" x14ac:dyDescent="0.3">
      <c r="B21" s="88" t="s">
        <v>78</v>
      </c>
      <c r="C21" s="88" t="s">
        <v>79</v>
      </c>
      <c r="D21" s="90">
        <v>9</v>
      </c>
      <c r="E21" s="90">
        <v>131</v>
      </c>
      <c r="F21" s="88" t="s">
        <v>71</v>
      </c>
    </row>
    <row r="22" spans="1:7" x14ac:dyDescent="0.3">
      <c r="B22" s="88" t="s">
        <v>80</v>
      </c>
      <c r="C22" s="88" t="s">
        <v>79</v>
      </c>
      <c r="D22" s="90">
        <v>9</v>
      </c>
      <c r="E22" s="90">
        <v>132</v>
      </c>
      <c r="F22" s="88" t="s">
        <v>71</v>
      </c>
    </row>
    <row r="23" spans="1:7" x14ac:dyDescent="0.3">
      <c r="B23" s="88" t="s">
        <v>81</v>
      </c>
      <c r="C23" s="88" t="s">
        <v>79</v>
      </c>
      <c r="D23" s="90">
        <v>9</v>
      </c>
      <c r="E23" s="90">
        <v>247</v>
      </c>
      <c r="F23" s="88" t="s">
        <v>71</v>
      </c>
    </row>
    <row r="24" spans="1:7" x14ac:dyDescent="0.3">
      <c r="B24" s="88" t="s">
        <v>82</v>
      </c>
      <c r="C24" s="88" t="s">
        <v>79</v>
      </c>
      <c r="D24" s="90">
        <v>9</v>
      </c>
      <c r="E24" s="90">
        <v>169</v>
      </c>
      <c r="F24" s="88" t="s">
        <v>71</v>
      </c>
    </row>
    <row r="25" spans="1:7" ht="15" thickBot="1" x14ac:dyDescent="0.35">
      <c r="B25" s="86" t="s">
        <v>83</v>
      </c>
      <c r="C25" s="86" t="s">
        <v>79</v>
      </c>
      <c r="D25" s="91">
        <v>9</v>
      </c>
      <c r="E25" s="91">
        <v>166</v>
      </c>
      <c r="F25" s="86" t="s">
        <v>71</v>
      </c>
    </row>
    <row r="28" spans="1:7" ht="15" thickBot="1" x14ac:dyDescent="0.35">
      <c r="A28" t="s">
        <v>52</v>
      </c>
    </row>
    <row r="29" spans="1:7" ht="15" thickBot="1" x14ac:dyDescent="0.35">
      <c r="B29" s="87" t="s">
        <v>66</v>
      </c>
      <c r="C29" s="87" t="s">
        <v>67</v>
      </c>
      <c r="D29" s="87" t="s">
        <v>72</v>
      </c>
      <c r="E29" s="87" t="s">
        <v>73</v>
      </c>
      <c r="F29" s="87" t="s">
        <v>74</v>
      </c>
      <c r="G29" s="87" t="s">
        <v>75</v>
      </c>
    </row>
    <row r="30" spans="1:7" x14ac:dyDescent="0.3">
      <c r="B30" s="88" t="s">
        <v>84</v>
      </c>
      <c r="C30" s="88" t="s">
        <v>85</v>
      </c>
      <c r="D30" s="92">
        <v>5400</v>
      </c>
      <c r="E30" s="88" t="s">
        <v>86</v>
      </c>
      <c r="F30" s="88" t="s">
        <v>87</v>
      </c>
      <c r="G30" s="88">
        <v>599.99999999999909</v>
      </c>
    </row>
    <row r="31" spans="1:7" x14ac:dyDescent="0.3">
      <c r="B31" s="88" t="s">
        <v>78</v>
      </c>
      <c r="C31" s="88" t="s">
        <v>79</v>
      </c>
      <c r="D31" s="90">
        <v>131</v>
      </c>
      <c r="E31" s="88" t="s">
        <v>88</v>
      </c>
      <c r="F31" s="88" t="s">
        <v>87</v>
      </c>
      <c r="G31" s="90">
        <v>130</v>
      </c>
    </row>
    <row r="32" spans="1:7" x14ac:dyDescent="0.3">
      <c r="B32" s="88" t="s">
        <v>80</v>
      </c>
      <c r="C32" s="88" t="s">
        <v>79</v>
      </c>
      <c r="D32" s="90">
        <v>132</v>
      </c>
      <c r="E32" s="88" t="s">
        <v>89</v>
      </c>
      <c r="F32" s="88" t="s">
        <v>87</v>
      </c>
      <c r="G32" s="90">
        <v>131</v>
      </c>
    </row>
    <row r="33" spans="2:7" x14ac:dyDescent="0.3">
      <c r="B33" s="88" t="s">
        <v>81</v>
      </c>
      <c r="C33" s="88" t="s">
        <v>79</v>
      </c>
      <c r="D33" s="90">
        <v>247</v>
      </c>
      <c r="E33" s="88" t="s">
        <v>90</v>
      </c>
      <c r="F33" s="88" t="s">
        <v>87</v>
      </c>
      <c r="G33" s="90">
        <v>246</v>
      </c>
    </row>
    <row r="34" spans="2:7" x14ac:dyDescent="0.3">
      <c r="B34" s="88" t="s">
        <v>82</v>
      </c>
      <c r="C34" s="88" t="s">
        <v>79</v>
      </c>
      <c r="D34" s="90">
        <v>169</v>
      </c>
      <c r="E34" s="88" t="s">
        <v>91</v>
      </c>
      <c r="F34" s="88" t="s">
        <v>87</v>
      </c>
      <c r="G34" s="90">
        <v>168</v>
      </c>
    </row>
    <row r="35" spans="2:7" x14ac:dyDescent="0.3">
      <c r="B35" s="88" t="s">
        <v>83</v>
      </c>
      <c r="C35" s="88" t="s">
        <v>79</v>
      </c>
      <c r="D35" s="90">
        <v>166</v>
      </c>
      <c r="E35" s="88" t="s">
        <v>92</v>
      </c>
      <c r="F35" s="88" t="s">
        <v>87</v>
      </c>
      <c r="G35" s="90">
        <v>165</v>
      </c>
    </row>
    <row r="36" spans="2:7" ht="15" thickBot="1" x14ac:dyDescent="0.35">
      <c r="B36" s="86" t="s">
        <v>93</v>
      </c>
      <c r="C36" s="86"/>
      <c r="D36" s="86"/>
      <c r="E36" s="86"/>
      <c r="F36" s="86"/>
      <c r="G36" s="86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C331-75DC-43B9-8546-BA7E51ACE03F}">
  <dimension ref="B3:N45"/>
  <sheetViews>
    <sheetView topLeftCell="A22" workbookViewId="0">
      <selection activeCell="M36" sqref="M36"/>
    </sheetView>
  </sheetViews>
  <sheetFormatPr defaultRowHeight="14.4" x14ac:dyDescent="0.3"/>
  <cols>
    <col min="2" max="2" width="17.44140625" customWidth="1"/>
    <col min="3" max="3" width="14.109375" customWidth="1"/>
    <col min="10" max="10" width="8.88671875" customWidth="1"/>
    <col min="16" max="16" width="7.88671875" customWidth="1"/>
    <col min="17" max="17" width="7.77734375" customWidth="1"/>
    <col min="18" max="18" width="7.21875" customWidth="1"/>
    <col min="19" max="19" width="7.33203125" customWidth="1"/>
    <col min="20" max="20" width="7.21875" customWidth="1"/>
    <col min="21" max="21" width="9.44140625" customWidth="1"/>
    <col min="22" max="22" width="8.88671875" customWidth="1"/>
    <col min="23" max="23" width="9.21875" customWidth="1"/>
  </cols>
  <sheetData>
    <row r="3" spans="2:14" x14ac:dyDescent="0.3">
      <c r="B3" s="36" t="s">
        <v>20</v>
      </c>
    </row>
    <row r="5" spans="2:14" ht="15" thickBot="1" x14ac:dyDescent="0.35"/>
    <row r="6" spans="2:14" ht="15.6" x14ac:dyDescent="0.35">
      <c r="B6" s="43" t="s">
        <v>30</v>
      </c>
      <c r="C6" s="39">
        <v>9</v>
      </c>
    </row>
    <row r="7" spans="2:14" ht="15.6" x14ac:dyDescent="0.35">
      <c r="B7" s="44" t="s">
        <v>31</v>
      </c>
      <c r="C7" s="40">
        <v>9</v>
      </c>
    </row>
    <row r="8" spans="2:14" ht="15.6" x14ac:dyDescent="0.35">
      <c r="B8" s="44" t="s">
        <v>32</v>
      </c>
      <c r="C8" s="40">
        <v>9</v>
      </c>
    </row>
    <row r="9" spans="2:14" ht="15.6" x14ac:dyDescent="0.35">
      <c r="B9" s="44" t="s">
        <v>33</v>
      </c>
      <c r="C9" s="40">
        <v>9</v>
      </c>
    </row>
    <row r="10" spans="2:14" ht="15.6" x14ac:dyDescent="0.35">
      <c r="B10" s="44" t="s">
        <v>34</v>
      </c>
      <c r="C10" s="40">
        <v>9</v>
      </c>
    </row>
    <row r="11" spans="2:14" ht="15" thickBot="1" x14ac:dyDescent="0.35">
      <c r="B11" s="45" t="s">
        <v>21</v>
      </c>
      <c r="C11" s="41">
        <f>(70*1350)/C6+(11*C6)/2+(65*1210)/C7+(9*C7)/2+(80*1150)/C8+(3*C8)/2+(77*1300)/C9+(7*C9)/2+(93*890)/C10+(6*C10)/2</f>
        <v>49942</v>
      </c>
    </row>
    <row r="12" spans="2:14" ht="15" thickBot="1" x14ac:dyDescent="0.35">
      <c r="N12" s="38"/>
    </row>
    <row r="13" spans="2:14" ht="30" customHeight="1" x14ac:dyDescent="0.3">
      <c r="B13" s="63" t="s">
        <v>22</v>
      </c>
      <c r="C13" s="64" t="s">
        <v>29</v>
      </c>
      <c r="D13" s="64" t="s">
        <v>23</v>
      </c>
      <c r="E13" s="64" t="s">
        <v>35</v>
      </c>
      <c r="F13" s="64" t="s">
        <v>36</v>
      </c>
      <c r="G13" s="64" t="s">
        <v>37</v>
      </c>
      <c r="H13" s="64" t="s">
        <v>38</v>
      </c>
      <c r="I13" s="68" t="s">
        <v>39</v>
      </c>
      <c r="J13" s="71" t="s">
        <v>21</v>
      </c>
    </row>
    <row r="14" spans="2:14" x14ac:dyDescent="0.3">
      <c r="B14" s="65">
        <v>0</v>
      </c>
      <c r="C14" s="42"/>
      <c r="D14" s="42"/>
      <c r="E14" s="42">
        <v>9</v>
      </c>
      <c r="F14" s="42">
        <v>9</v>
      </c>
      <c r="G14" s="42">
        <v>9</v>
      </c>
      <c r="H14" s="42">
        <v>9</v>
      </c>
      <c r="I14" s="69">
        <v>9</v>
      </c>
      <c r="J14" s="72">
        <f t="shared" ref="J14:J23" si="0">(70*1350)/E14+(11*E14)/2+(65*1210)/F14+(9*F14)/2+(80*1150)/G14+(3*G14)/2+(77*1300)/H14+(7*H14)/2+(93*890)/I14+(6*I14)/2</f>
        <v>49942</v>
      </c>
    </row>
    <row r="15" spans="2:14" x14ac:dyDescent="0.3">
      <c r="B15" s="65">
        <v>1</v>
      </c>
      <c r="C15" s="42" t="s">
        <v>24</v>
      </c>
      <c r="D15" s="42">
        <v>160</v>
      </c>
      <c r="E15" s="42">
        <f>D15+E14</f>
        <v>169</v>
      </c>
      <c r="F15" s="42">
        <f>F14</f>
        <v>9</v>
      </c>
      <c r="G15" s="42">
        <f>G14</f>
        <v>9</v>
      </c>
      <c r="H15" s="42">
        <f>H14</f>
        <v>9</v>
      </c>
      <c r="I15" s="69">
        <f>I14</f>
        <v>9</v>
      </c>
      <c r="J15" s="72">
        <f t="shared" si="0"/>
        <v>40881.17159763314</v>
      </c>
    </row>
    <row r="16" spans="2:14" x14ac:dyDescent="0.3">
      <c r="B16" s="65">
        <v>2</v>
      </c>
      <c r="C16" s="42" t="s">
        <v>25</v>
      </c>
      <c r="D16" s="61">
        <v>160</v>
      </c>
      <c r="E16" s="61">
        <f>E15</f>
        <v>169</v>
      </c>
      <c r="F16" s="61">
        <f>F15+D16</f>
        <v>169</v>
      </c>
      <c r="G16" s="61">
        <f>G15</f>
        <v>9</v>
      </c>
      <c r="H16" s="61">
        <f>H15</f>
        <v>9</v>
      </c>
      <c r="I16" s="62">
        <f>I15</f>
        <v>9</v>
      </c>
      <c r="J16" s="72">
        <f t="shared" si="0"/>
        <v>33327.667324128859</v>
      </c>
    </row>
    <row r="17" spans="2:10" x14ac:dyDescent="0.3">
      <c r="B17" s="65">
        <v>3</v>
      </c>
      <c r="C17" s="42" t="s">
        <v>26</v>
      </c>
      <c r="D17" s="61">
        <v>160</v>
      </c>
      <c r="E17" s="61">
        <f>E16</f>
        <v>169</v>
      </c>
      <c r="F17" s="61">
        <f>F16</f>
        <v>169</v>
      </c>
      <c r="G17" s="61">
        <f>G16+D17</f>
        <v>169</v>
      </c>
      <c r="H17" s="61">
        <f>H16</f>
        <v>9</v>
      </c>
      <c r="I17" s="62">
        <f>I16</f>
        <v>9</v>
      </c>
      <c r="J17" s="72">
        <f t="shared" si="0"/>
        <v>23889.823800131489</v>
      </c>
    </row>
    <row r="18" spans="2:10" x14ac:dyDescent="0.3">
      <c r="B18" s="65">
        <v>4</v>
      </c>
      <c r="C18" s="42" t="s">
        <v>27</v>
      </c>
      <c r="D18" s="61">
        <v>160</v>
      </c>
      <c r="E18" s="61">
        <f>E17</f>
        <v>169</v>
      </c>
      <c r="F18" s="61">
        <f>F17</f>
        <v>169</v>
      </c>
      <c r="G18" s="61">
        <f>G17</f>
        <v>169</v>
      </c>
      <c r="H18" s="61">
        <f>H17+D18</f>
        <v>169</v>
      </c>
      <c r="I18" s="62">
        <f>I17</f>
        <v>9</v>
      </c>
      <c r="J18" s="72">
        <f t="shared" si="0"/>
        <v>13919.909270216962</v>
      </c>
    </row>
    <row r="19" spans="2:10" x14ac:dyDescent="0.3">
      <c r="B19" s="65">
        <v>5</v>
      </c>
      <c r="C19" s="42" t="s">
        <v>28</v>
      </c>
      <c r="D19" s="61">
        <v>160</v>
      </c>
      <c r="E19" s="61">
        <f>E18</f>
        <v>169</v>
      </c>
      <c r="F19" s="61">
        <f>F18</f>
        <v>169</v>
      </c>
      <c r="G19" s="61">
        <f>G18</f>
        <v>169</v>
      </c>
      <c r="H19" s="61">
        <f>H18</f>
        <v>169</v>
      </c>
      <c r="I19" s="80">
        <f>I18+D19</f>
        <v>169</v>
      </c>
      <c r="J19" s="66">
        <f t="shared" si="0"/>
        <v>5693.0059171597632</v>
      </c>
    </row>
    <row r="20" spans="2:10" x14ac:dyDescent="0.3">
      <c r="B20" s="65">
        <v>6</v>
      </c>
      <c r="C20" s="42" t="s">
        <v>24</v>
      </c>
      <c r="D20" s="61">
        <v>-40</v>
      </c>
      <c r="E20" s="61">
        <f>E19+D20</f>
        <v>129</v>
      </c>
      <c r="F20" s="61">
        <f>F19</f>
        <v>169</v>
      </c>
      <c r="G20" s="61">
        <f>G19</f>
        <v>169</v>
      </c>
      <c r="H20" s="61">
        <f>H19</f>
        <v>169</v>
      </c>
      <c r="I20" s="80">
        <f>I19</f>
        <v>169</v>
      </c>
      <c r="J20" s="66">
        <f t="shared" si="0"/>
        <v>5646.3924590615106</v>
      </c>
    </row>
    <row r="21" spans="2:10" x14ac:dyDescent="0.3">
      <c r="B21" s="65">
        <v>7</v>
      </c>
      <c r="C21" s="42" t="s">
        <v>25</v>
      </c>
      <c r="D21" s="61">
        <v>-40</v>
      </c>
      <c r="E21" s="79">
        <f>E20</f>
        <v>129</v>
      </c>
      <c r="F21" s="79">
        <f>F20+D21</f>
        <v>129</v>
      </c>
      <c r="G21" s="79">
        <f>G20</f>
        <v>169</v>
      </c>
      <c r="H21" s="79">
        <f>H20</f>
        <v>169</v>
      </c>
      <c r="I21" s="81">
        <f>I20</f>
        <v>169</v>
      </c>
      <c r="J21" s="66">
        <f t="shared" si="0"/>
        <v>5610.6977661575156</v>
      </c>
    </row>
    <row r="22" spans="2:10" ht="15" thickBot="1" x14ac:dyDescent="0.35">
      <c r="B22" s="65">
        <v>8</v>
      </c>
      <c r="C22" s="42" t="s">
        <v>26</v>
      </c>
      <c r="D22" s="61">
        <v>80</v>
      </c>
      <c r="E22" s="67">
        <f>E21</f>
        <v>129</v>
      </c>
      <c r="F22" s="67">
        <f>F21</f>
        <v>129</v>
      </c>
      <c r="G22" s="67">
        <f>G21+D22</f>
        <v>249</v>
      </c>
      <c r="H22" s="67">
        <f>H21</f>
        <v>169</v>
      </c>
      <c r="I22" s="82">
        <f>I21</f>
        <v>169</v>
      </c>
      <c r="J22" s="75">
        <f t="shared" si="0"/>
        <v>5555.7969795792496</v>
      </c>
    </row>
    <row r="23" spans="2:10" ht="15" thickBot="1" x14ac:dyDescent="0.35">
      <c r="B23" s="83">
        <v>9</v>
      </c>
      <c r="C23" s="84" t="s">
        <v>27</v>
      </c>
      <c r="D23" s="70">
        <v>0</v>
      </c>
      <c r="E23" s="76">
        <f>E22</f>
        <v>129</v>
      </c>
      <c r="F23" s="77">
        <f>F22</f>
        <v>129</v>
      </c>
      <c r="G23" s="77">
        <f>G22</f>
        <v>249</v>
      </c>
      <c r="H23" s="77">
        <f>H22+D23</f>
        <v>169</v>
      </c>
      <c r="I23" s="78">
        <f>I22</f>
        <v>169</v>
      </c>
      <c r="J23" s="73">
        <f t="shared" si="0"/>
        <v>5555.7969795792496</v>
      </c>
    </row>
    <row r="27" spans="2:10" ht="15" thickBot="1" x14ac:dyDescent="0.35">
      <c r="B27" t="s">
        <v>51</v>
      </c>
    </row>
    <row r="28" spans="2:10" ht="16.8" x14ac:dyDescent="0.35">
      <c r="B28" s="46" t="s">
        <v>40</v>
      </c>
      <c r="C28" s="47" t="s">
        <v>42</v>
      </c>
      <c r="D28" s="47" t="s">
        <v>43</v>
      </c>
      <c r="E28" s="47" t="s">
        <v>44</v>
      </c>
      <c r="F28" s="47" t="s">
        <v>45</v>
      </c>
      <c r="G28" s="47" t="s">
        <v>46</v>
      </c>
      <c r="H28" s="47" t="s">
        <v>47</v>
      </c>
      <c r="I28" s="47" t="s">
        <v>48</v>
      </c>
      <c r="J28" s="48" t="s">
        <v>49</v>
      </c>
    </row>
    <row r="29" spans="2:10" x14ac:dyDescent="0.3">
      <c r="B29" s="49">
        <v>1</v>
      </c>
      <c r="C29" s="50">
        <v>1350</v>
      </c>
      <c r="D29" s="50">
        <v>70</v>
      </c>
      <c r="E29" s="50">
        <v>11</v>
      </c>
      <c r="F29" s="50">
        <v>8</v>
      </c>
      <c r="G29" s="51">
        <f>SQRT(2*D29*C29/E29)</f>
        <v>131.07943462579544</v>
      </c>
      <c r="H29" s="53">
        <f>(D29*C29)/G29</f>
        <v>720.93689044187499</v>
      </c>
      <c r="I29" s="53">
        <f>E29*G29</f>
        <v>1441.87378088375</v>
      </c>
      <c r="J29" s="54">
        <f>F29*G29</f>
        <v>1048.6354770063635</v>
      </c>
    </row>
    <row r="30" spans="2:10" x14ac:dyDescent="0.3">
      <c r="B30" s="49">
        <v>2</v>
      </c>
      <c r="C30" s="50">
        <v>1210</v>
      </c>
      <c r="D30" s="50">
        <v>65</v>
      </c>
      <c r="E30" s="50">
        <v>9</v>
      </c>
      <c r="F30" s="50">
        <v>9</v>
      </c>
      <c r="G30" s="51">
        <f t="shared" ref="G30:G33" si="1">SQRT(2*D30*C30/E30)</f>
        <v>132.20354676701294</v>
      </c>
      <c r="H30" s="53">
        <f t="shared" ref="H30:H33" si="2">(D30*C30)/G30</f>
        <v>594.91596045155825</v>
      </c>
      <c r="I30" s="53">
        <f t="shared" ref="I30:I33" si="3">E30*G30</f>
        <v>1189.8319209031165</v>
      </c>
      <c r="J30" s="54">
        <f t="shared" ref="J30:J33" si="4">F30*G30</f>
        <v>1189.8319209031165</v>
      </c>
    </row>
    <row r="31" spans="2:10" x14ac:dyDescent="0.3">
      <c r="B31" s="49">
        <v>3</v>
      </c>
      <c r="C31" s="50">
        <v>1150</v>
      </c>
      <c r="D31" s="50">
        <v>80</v>
      </c>
      <c r="E31" s="50">
        <v>3</v>
      </c>
      <c r="F31" s="50">
        <v>4</v>
      </c>
      <c r="G31" s="51">
        <f t="shared" si="1"/>
        <v>247.65567494675614</v>
      </c>
      <c r="H31" s="53">
        <f t="shared" si="2"/>
        <v>371.48351242013422</v>
      </c>
      <c r="I31" s="53">
        <f t="shared" si="3"/>
        <v>742.96702484026844</v>
      </c>
      <c r="J31" s="54">
        <f t="shared" si="4"/>
        <v>990.62269978702454</v>
      </c>
    </row>
    <row r="32" spans="2:10" x14ac:dyDescent="0.3">
      <c r="B32" s="49">
        <v>4</v>
      </c>
      <c r="C32" s="50">
        <v>1300</v>
      </c>
      <c r="D32" s="50">
        <v>77</v>
      </c>
      <c r="E32" s="50">
        <v>7</v>
      </c>
      <c r="F32" s="50">
        <v>6</v>
      </c>
      <c r="G32" s="51">
        <f t="shared" si="1"/>
        <v>169.11534525287763</v>
      </c>
      <c r="H32" s="53">
        <f t="shared" si="2"/>
        <v>591.9037083850717</v>
      </c>
      <c r="I32" s="53">
        <f t="shared" si="3"/>
        <v>1183.8074167701434</v>
      </c>
      <c r="J32" s="54">
        <f t="shared" si="4"/>
        <v>1014.6920715172657</v>
      </c>
    </row>
    <row r="33" spans="2:11" x14ac:dyDescent="0.3">
      <c r="B33" s="49">
        <v>5</v>
      </c>
      <c r="C33" s="50">
        <v>890</v>
      </c>
      <c r="D33" s="50">
        <v>93</v>
      </c>
      <c r="E33" s="50">
        <v>6</v>
      </c>
      <c r="F33" s="50">
        <v>7</v>
      </c>
      <c r="G33" s="51">
        <f t="shared" si="1"/>
        <v>166.10237806846715</v>
      </c>
      <c r="H33" s="53">
        <f t="shared" si="2"/>
        <v>498.3071342054015</v>
      </c>
      <c r="I33" s="53">
        <f t="shared" si="3"/>
        <v>996.61426841080288</v>
      </c>
      <c r="J33" s="54">
        <f t="shared" si="4"/>
        <v>1162.7166464792699</v>
      </c>
    </row>
    <row r="34" spans="2:11" ht="15" thickBot="1" x14ac:dyDescent="0.35">
      <c r="B34" s="49" t="s">
        <v>41</v>
      </c>
      <c r="C34" s="58"/>
      <c r="D34" s="57"/>
      <c r="E34" s="52"/>
      <c r="F34" s="52"/>
      <c r="G34" s="52"/>
      <c r="H34" s="55">
        <f>SUM(H29:H33)</f>
        <v>2777.5472059040408</v>
      </c>
      <c r="I34" s="55">
        <f>SUM(I29:I33)</f>
        <v>5555.0944118080815</v>
      </c>
      <c r="J34" s="56">
        <f t="shared" ref="J34" si="5">SUM(J29:J33)</f>
        <v>5406.4988156930403</v>
      </c>
    </row>
    <row r="35" spans="2:11" ht="15" thickBot="1" x14ac:dyDescent="0.35">
      <c r="B35" s="59" t="s">
        <v>50</v>
      </c>
      <c r="C35" s="60">
        <f>SUM(H34+0.5*I34)</f>
        <v>5555.0944118080815</v>
      </c>
    </row>
    <row r="37" spans="2:11" ht="15" thickBot="1" x14ac:dyDescent="0.35">
      <c r="B37" t="s">
        <v>52</v>
      </c>
    </row>
    <row r="38" spans="2:11" ht="16.8" x14ac:dyDescent="0.35">
      <c r="B38" s="46" t="s">
        <v>40</v>
      </c>
      <c r="C38" s="47" t="s">
        <v>42</v>
      </c>
      <c r="D38" s="47" t="s">
        <v>43</v>
      </c>
      <c r="E38" s="47" t="s">
        <v>44</v>
      </c>
      <c r="F38" s="47" t="s">
        <v>45</v>
      </c>
      <c r="G38" s="47" t="s">
        <v>46</v>
      </c>
      <c r="H38" s="47" t="s">
        <v>47</v>
      </c>
      <c r="I38" s="47" t="s">
        <v>48</v>
      </c>
      <c r="J38" s="48" t="s">
        <v>49</v>
      </c>
    </row>
    <row r="39" spans="2:11" x14ac:dyDescent="0.3">
      <c r="B39" s="49">
        <v>1</v>
      </c>
      <c r="C39" s="50">
        <v>1350</v>
      </c>
      <c r="D39" s="50">
        <v>70</v>
      </c>
      <c r="E39" s="50">
        <v>11</v>
      </c>
      <c r="F39" s="50">
        <v>8</v>
      </c>
      <c r="G39" s="51">
        <v>131</v>
      </c>
      <c r="H39" s="53">
        <f>(D39*C39)/G39</f>
        <v>721.37404580152668</v>
      </c>
      <c r="I39" s="53">
        <f>E39*G39</f>
        <v>1441</v>
      </c>
      <c r="J39" s="54">
        <f>F39*G39</f>
        <v>1048</v>
      </c>
    </row>
    <row r="40" spans="2:11" x14ac:dyDescent="0.3">
      <c r="B40" s="49">
        <v>2</v>
      </c>
      <c r="C40" s="50">
        <v>1210</v>
      </c>
      <c r="D40" s="50">
        <v>65</v>
      </c>
      <c r="E40" s="50">
        <v>9</v>
      </c>
      <c r="F40" s="50">
        <v>9</v>
      </c>
      <c r="G40" s="51">
        <v>132</v>
      </c>
      <c r="H40" s="53">
        <f t="shared" ref="H40:H42" si="6">(D40*C40)/G40</f>
        <v>595.83333333333337</v>
      </c>
      <c r="I40" s="53">
        <f t="shared" ref="I40:I43" si="7">E40*G40</f>
        <v>1188</v>
      </c>
      <c r="J40" s="54">
        <f t="shared" ref="J40:J43" si="8">F40*G40</f>
        <v>1188</v>
      </c>
    </row>
    <row r="41" spans="2:11" x14ac:dyDescent="0.3">
      <c r="B41" s="49">
        <v>3</v>
      </c>
      <c r="C41" s="50">
        <v>1150</v>
      </c>
      <c r="D41" s="50">
        <v>80</v>
      </c>
      <c r="E41" s="50">
        <v>3</v>
      </c>
      <c r="F41" s="50">
        <v>4</v>
      </c>
      <c r="G41" s="51">
        <v>247</v>
      </c>
      <c r="H41" s="53">
        <f t="shared" si="6"/>
        <v>372.46963562753035</v>
      </c>
      <c r="I41" s="53">
        <f t="shared" si="7"/>
        <v>741</v>
      </c>
      <c r="J41" s="54">
        <f t="shared" si="8"/>
        <v>988</v>
      </c>
    </row>
    <row r="42" spans="2:11" x14ac:dyDescent="0.3">
      <c r="B42" s="49">
        <v>4</v>
      </c>
      <c r="C42" s="50">
        <v>1300</v>
      </c>
      <c r="D42" s="50">
        <v>77</v>
      </c>
      <c r="E42" s="50">
        <v>7</v>
      </c>
      <c r="F42" s="50">
        <v>6</v>
      </c>
      <c r="G42" s="51">
        <v>169</v>
      </c>
      <c r="H42" s="53">
        <f t="shared" si="6"/>
        <v>592.30769230769226</v>
      </c>
      <c r="I42" s="53">
        <f t="shared" si="7"/>
        <v>1183</v>
      </c>
      <c r="J42" s="54">
        <f t="shared" si="8"/>
        <v>1014</v>
      </c>
    </row>
    <row r="43" spans="2:11" x14ac:dyDescent="0.3">
      <c r="B43" s="49">
        <v>5</v>
      </c>
      <c r="C43" s="50">
        <v>890</v>
      </c>
      <c r="D43" s="50">
        <v>93</v>
      </c>
      <c r="E43" s="50">
        <v>6</v>
      </c>
      <c r="F43" s="50">
        <v>7</v>
      </c>
      <c r="G43" s="51">
        <v>166</v>
      </c>
      <c r="H43" s="53">
        <f>(D43*C43)/G43</f>
        <v>498.6144578313253</v>
      </c>
      <c r="I43" s="53">
        <f t="shared" si="7"/>
        <v>996</v>
      </c>
      <c r="J43" s="54">
        <f t="shared" si="8"/>
        <v>1162</v>
      </c>
    </row>
    <row r="44" spans="2:11" ht="15" thickBot="1" x14ac:dyDescent="0.35">
      <c r="B44" s="49" t="s">
        <v>41</v>
      </c>
      <c r="C44" s="58"/>
      <c r="D44" s="57"/>
      <c r="E44" s="52"/>
      <c r="F44" s="52"/>
      <c r="G44" s="52"/>
      <c r="H44" s="55">
        <f>SUM(H39:H43)</f>
        <v>2780.5991649014077</v>
      </c>
      <c r="I44" s="55">
        <f>SUM(I39:I43)</f>
        <v>5549</v>
      </c>
      <c r="J44" s="74">
        <f>SUM(J39:J43)</f>
        <v>5400</v>
      </c>
      <c r="K44" s="37"/>
    </row>
    <row r="45" spans="2:11" ht="15" thickBot="1" x14ac:dyDescent="0.35">
      <c r="B45" s="59" t="s">
        <v>50</v>
      </c>
      <c r="C45" s="60">
        <f>SUM(H44+0.5*I44)</f>
        <v>5555.0991649014077</v>
      </c>
    </row>
  </sheetData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Л4 - 1</vt:lpstr>
      <vt:lpstr>Отчет о результатах 1</vt:lpstr>
      <vt:lpstr>Л4 - 2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Angelina</cp:lastModifiedBy>
  <dcterms:created xsi:type="dcterms:W3CDTF">2015-06-05T18:19:34Z</dcterms:created>
  <dcterms:modified xsi:type="dcterms:W3CDTF">2020-11-18T14:28:32Z</dcterms:modified>
</cp:coreProperties>
</file>