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2. Friction Factor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H2" authorId="0">
      <text>
        <r>
          <rPr>
            <sz val="11"/>
            <color indexed="8"/>
            <rFont val="Helvetica Neue"/>
          </rPr>
          <t>Imported Author:
======
ID#AAAA5EWQ0pY
Ash Kuhlmann    (2023-09-10 01:12:06)
This Re seems unreasonable</t>
        </r>
      </text>
    </comment>
  </commentList>
</comments>
</file>

<file path=xl/sharedStrings.xml><?xml version="1.0" encoding="utf-8"?>
<sst xmlns="http://schemas.openxmlformats.org/spreadsheetml/2006/main" uniqueCount="15">
  <si>
    <t>Experiment No.</t>
  </si>
  <si>
    <t>TDM</t>
  </si>
  <si>
    <t>Vol. Flow Rate [gpm]</t>
  </si>
  <si>
    <t>Vol. Flow Rate [m^3/s]</t>
  </si>
  <si>
    <t>Flow Velocity [m/s]</t>
  </si>
  <si>
    <t>Pressure Drop [PSI]</t>
  </si>
  <si>
    <t>Pressure Drop [Pa]</t>
  </si>
  <si>
    <t>Re = rho*u*D/mu</t>
  </si>
  <si>
    <t>log(Re)</t>
  </si>
  <si>
    <r>
      <rPr>
        <sz val="10"/>
        <color indexed="8"/>
        <rFont val="Calibri"/>
      </rPr>
      <t xml:space="preserve">Friction Factor, </t>
    </r>
    <r>
      <rPr>
        <i val="1"/>
        <sz val="10"/>
        <color indexed="8"/>
        <rFont val="Calibri"/>
      </rPr>
      <t>f</t>
    </r>
    <r>
      <rPr>
        <sz val="10"/>
        <color indexed="8"/>
        <rFont val="Calibri"/>
      </rPr>
      <t>, experimental</t>
    </r>
  </si>
  <si>
    <r>
      <rPr>
        <sz val="10"/>
        <color indexed="8"/>
        <rFont val="Calibri"/>
      </rPr>
      <t>log(</t>
    </r>
    <r>
      <rPr>
        <i val="1"/>
        <sz val="10"/>
        <color indexed="8"/>
        <rFont val="Calibri"/>
      </rPr>
      <t>f</t>
    </r>
    <r>
      <rPr>
        <sz val="10"/>
        <color indexed="8"/>
        <rFont val="Calibri"/>
      </rPr>
      <t>), experimental</t>
    </r>
  </si>
  <si>
    <r>
      <rPr>
        <sz val="10"/>
        <color indexed="8"/>
        <rFont val="Calibri"/>
      </rPr>
      <t xml:space="preserve">Friction Factor, </t>
    </r>
    <r>
      <rPr>
        <i val="1"/>
        <sz val="10"/>
        <color indexed="8"/>
        <rFont val="Calibri"/>
      </rPr>
      <t>f</t>
    </r>
    <r>
      <rPr>
        <sz val="10"/>
        <color indexed="8"/>
        <rFont val="Calibri"/>
      </rPr>
      <t>, estimated w/ Blasius</t>
    </r>
  </si>
  <si>
    <r>
      <rPr>
        <sz val="10"/>
        <color indexed="8"/>
        <rFont val="Calibri"/>
      </rPr>
      <t>log(</t>
    </r>
    <r>
      <rPr>
        <i val="1"/>
        <sz val="10"/>
        <color indexed="8"/>
        <rFont val="Calibri"/>
      </rPr>
      <t>f</t>
    </r>
    <r>
      <rPr>
        <sz val="10"/>
        <color indexed="8"/>
        <rFont val="Calibri"/>
      </rPr>
      <t>), estimated w/ Blasius</t>
    </r>
  </si>
  <si>
    <t>I</t>
  </si>
  <si>
    <t>Does Not Exist (DNE)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</si>
</sst>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&quot;Google Sans&quot;"/>
    </font>
    <font>
      <sz val="10"/>
      <color indexed="8"/>
      <name val="Calibri"/>
    </font>
    <font>
      <i val="1"/>
      <sz val="10"/>
      <color indexed="8"/>
      <name val="Calibri"/>
    </font>
    <font>
      <sz val="11"/>
      <color indexed="8"/>
      <name val="Helvetica Neue"/>
    </font>
    <font>
      <sz val="10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f1f1f"/>
      <rgbColor rgb="ff878787"/>
      <rgbColor rgb="ff1a1a1a"/>
      <rgbColor rgb="00cccccc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54304"/>
          <c:y val="0.0402969"/>
          <c:w val="0.739086"/>
          <c:h val="0.895705"/>
        </c:manualLayout>
      </c:layout>
      <c:scatterChart>
        <c:scatterStyle val="lineMarker"/>
        <c:varyColors val="0"/>
        <c:ser>
          <c:idx val="0"/>
          <c:order val="0"/>
          <c:tx>
            <c:v>Series1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6350" cap="flat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'Q2. Friction Factor'!$I$2:$I$12</c:f>
              <c:numCache>
                <c:ptCount val="11"/>
                <c:pt idx="0">
                  <c:v>3.685606</c:v>
                </c:pt>
                <c:pt idx="1">
                  <c:v>4.108655</c:v>
                </c:pt>
                <c:pt idx="2">
                  <c:v>4.325915</c:v>
                </c:pt>
                <c:pt idx="3">
                  <c:v>4.437806</c:v>
                </c:pt>
                <c:pt idx="4">
                  <c:v>4.556614</c:v>
                </c:pt>
                <c:pt idx="5">
                  <c:v>4.656418</c:v>
                </c:pt>
                <c:pt idx="6">
                  <c:v>4.718499</c:v>
                </c:pt>
                <c:pt idx="7">
                  <c:v>4.788018</c:v>
                </c:pt>
                <c:pt idx="8">
                  <c:v>4.833254</c:v>
                </c:pt>
                <c:pt idx="9">
                  <c:v>4.889517</c:v>
                </c:pt>
                <c:pt idx="10">
                  <c:v>4.929806</c:v>
                </c:pt>
              </c:numCache>
            </c:numRef>
          </c:xVal>
          <c:yVal>
            <c:numRef>
              <c:f>'Q2. Friction Factor'!$K$2:$K$12</c:f>
              <c:numCache>
                <c:ptCount val="10"/>
                <c:pt idx="1">
                  <c:v>-2.518879</c:v>
                </c:pt>
                <c:pt idx="2">
                  <c:v>-2.151766</c:v>
                </c:pt>
                <c:pt idx="3">
                  <c:v>-2.074518</c:v>
                </c:pt>
                <c:pt idx="4">
                  <c:v>-2.028594</c:v>
                </c:pt>
                <c:pt idx="5">
                  <c:v>-2.015978</c:v>
                </c:pt>
                <c:pt idx="6">
                  <c:v>-2.019788</c:v>
                </c:pt>
                <c:pt idx="7">
                  <c:v>-2.022288</c:v>
                </c:pt>
                <c:pt idx="8">
                  <c:v>-2.026896</c:v>
                </c:pt>
                <c:pt idx="9">
                  <c:v>-2.031385</c:v>
                </c:pt>
                <c:pt idx="10">
                  <c:v>-2.042806</c:v>
                </c:pt>
              </c:numCache>
            </c:numRef>
          </c:yVal>
          <c:smooth val="0"/>
        </c:ser>
        <c:ser>
          <c:idx val="1"/>
          <c:order val="1"/>
          <c:tx>
            <c:v>Series2</c:v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6350" cap="flat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'Q2. Friction Factor'!$I$2:$I$12</c:f>
              <c:numCache>
                <c:ptCount val="11"/>
                <c:pt idx="0">
                  <c:v>3.685606</c:v>
                </c:pt>
                <c:pt idx="1">
                  <c:v>4.108655</c:v>
                </c:pt>
                <c:pt idx="2">
                  <c:v>4.325915</c:v>
                </c:pt>
                <c:pt idx="3">
                  <c:v>4.437806</c:v>
                </c:pt>
                <c:pt idx="4">
                  <c:v>4.556614</c:v>
                </c:pt>
                <c:pt idx="5">
                  <c:v>4.656418</c:v>
                </c:pt>
                <c:pt idx="6">
                  <c:v>4.718499</c:v>
                </c:pt>
                <c:pt idx="7">
                  <c:v>4.788018</c:v>
                </c:pt>
                <c:pt idx="8">
                  <c:v>4.833254</c:v>
                </c:pt>
                <c:pt idx="9">
                  <c:v>4.889517</c:v>
                </c:pt>
                <c:pt idx="10">
                  <c:v>4.929806</c:v>
                </c:pt>
              </c:numCache>
            </c:numRef>
          </c:xVal>
          <c:yVal>
            <c:numRef>
              <c:f>'Q2. Friction Factor'!$M$2:$M$12</c:f>
              <c:numCache>
                <c:ptCount val="11"/>
                <c:pt idx="0">
                  <c:v>-1.421714</c:v>
                </c:pt>
                <c:pt idx="1">
                  <c:v>-1.527477</c:v>
                </c:pt>
                <c:pt idx="2">
                  <c:v>-1.581792</c:v>
                </c:pt>
                <c:pt idx="3">
                  <c:v>-1.609764</c:v>
                </c:pt>
                <c:pt idx="4">
                  <c:v>-1.646505</c:v>
                </c:pt>
                <c:pt idx="5">
                  <c:v>-1.666466</c:v>
                </c:pt>
                <c:pt idx="6">
                  <c:v>-1.678882</c:v>
                </c:pt>
                <c:pt idx="7">
                  <c:v>-1.692786</c:v>
                </c:pt>
                <c:pt idx="8">
                  <c:v>-1.701833</c:v>
                </c:pt>
                <c:pt idx="9">
                  <c:v>-1.713086</c:v>
                </c:pt>
                <c:pt idx="10">
                  <c:v>-1.721143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3"/>
        <c:crosses val="autoZero"/>
        <c:crossBetween val="between"/>
        <c:majorUnit val="1.25"/>
        <c:minorUnit val="0.6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7B7B7"/>
              </a:solidFill>
              <a:prstDash val="solid"/>
              <a:miter lim="800000"/>
            </a:ln>
          </c:spPr>
        </c:majorGridlines>
        <c:minorGridlines>
          <c:spPr>
            <a:ln w="12700" cap="flat">
              <a:solidFill>
                <a:srgbClr val="CCCCCC">
                  <a:alpha val="0"/>
                </a:srgbClr>
              </a:solidFill>
              <a:prstDash val="solid"/>
              <a:miter lim="800000"/>
            </a:ln>
          </c:spPr>
        </c:min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8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Calibri"/>
              </a:defRPr>
            </a:pPr>
          </a:p>
        </c:txPr>
        <c:crossAx val="2094734552"/>
        <c:crosses val="autoZero"/>
        <c:crossBetween val="between"/>
        <c:majorUnit val="0.65"/>
        <c:minorUnit val="0.32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851374"/>
          <c:y val="0.442724"/>
          <c:w val="0.148626"/>
          <c:h val="0.105594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1A1A1A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miter lim="800000"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7</xdr:col>
      <xdr:colOff>337037</xdr:colOff>
      <xdr:row>12</xdr:row>
      <xdr:rowOff>173444</xdr:rowOff>
    </xdr:from>
    <xdr:to>
      <xdr:col>12</xdr:col>
      <xdr:colOff>165099</xdr:colOff>
      <xdr:row>30</xdr:row>
      <xdr:rowOff>145960</xdr:rowOff>
    </xdr:to>
    <xdr:graphicFrame>
      <xdr:nvGraphicFramePr>
        <xdr:cNvPr id="3" name="ChartChart 2"/>
        <xdr:cNvGraphicFramePr/>
      </xdr:nvGraphicFramePr>
      <xdr:xfrm>
        <a:off x="8071337" y="2571204"/>
        <a:ext cx="5352563" cy="340151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2"/>
  <sheetViews>
    <sheetView workbookViewId="0" showGridLines="0" defaultGridColor="1"/>
  </sheetViews>
  <sheetFormatPr defaultColWidth="14.5" defaultRowHeight="15" customHeight="1" outlineLevelRow="0" outlineLevelCol="0"/>
  <cols>
    <col min="1" max="13" width="14.5" style="1" customWidth="1"/>
    <col min="14" max="16384" width="14.5" style="1" customWidth="1"/>
  </cols>
  <sheetData>
    <row r="1" ht="39.7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6">
        <v>6</v>
      </c>
      <c r="H1" t="s" s="6">
        <v>7</v>
      </c>
      <c r="I1" t="s" s="2">
        <v>8</v>
      </c>
      <c r="J1" t="s" s="6">
        <v>9</v>
      </c>
      <c r="K1" t="s" s="6">
        <v>10</v>
      </c>
      <c r="L1" t="s" s="6">
        <v>11</v>
      </c>
      <c r="M1" t="s" s="6">
        <v>12</v>
      </c>
    </row>
    <row r="2" ht="13.55" customHeight="1">
      <c r="A2" t="s" s="2">
        <v>13</v>
      </c>
      <c r="B2" s="7">
        <v>6.3</v>
      </c>
      <c r="C2" s="8">
        <f>B2*0.178+0.39</f>
        <v>1.5114</v>
      </c>
      <c r="D2" s="9">
        <f>C2*(1/264.2)*(1/60)</f>
        <v>9.534443603330809e-05</v>
      </c>
      <c r="E2" s="8">
        <f>D2/(PI()*(0.0125095)^2)</f>
        <v>0.193939190536037</v>
      </c>
      <c r="F2" s="7">
        <v>-0.006</v>
      </c>
      <c r="G2" s="8">
        <f>F2*6895</f>
        <v>-41.37</v>
      </c>
      <c r="H2" s="8">
        <f>(1000)*E2*(0.025)*((10^-3)^(-1))</f>
        <v>4848.479763400930</v>
      </c>
      <c r="I2" s="8">
        <f>LOG10(H2)</f>
        <v>3.68560558729037</v>
      </c>
      <c r="J2" s="8">
        <f>2*G2*(0.025019)/(1.2954*1000*(E2^2))</f>
        <v>-0.0424864469721134</v>
      </c>
      <c r="K2" t="s" s="2">
        <v>14</v>
      </c>
      <c r="L2" s="8">
        <f>0.316/(H2^0.25)</f>
        <v>0.0378691612147535</v>
      </c>
      <c r="M2" s="8">
        <f>LOG10(L2)</f>
        <v>-1.42171431420419</v>
      </c>
    </row>
    <row r="3" ht="13.55" customHeight="1">
      <c r="A3" t="s" s="2">
        <v>13</v>
      </c>
      <c r="B3" s="7">
        <v>20.3</v>
      </c>
      <c r="C3" s="8">
        <f>B3*0.178+0.39</f>
        <v>4.0034</v>
      </c>
      <c r="D3" s="8">
        <f>C3*(1/264.2)*(1/60)</f>
        <v>0.00025254857431239</v>
      </c>
      <c r="E3" s="8">
        <f>D3/(PI()*(0.0125095)^2)</f>
        <v>0.51370660010055</v>
      </c>
      <c r="F3" s="7">
        <v>0.003</v>
      </c>
      <c r="G3" s="8">
        <f>F3*6895</f>
        <v>20.685</v>
      </c>
      <c r="H3" s="8">
        <f>(1000)*E3*(0.025)*((10^-3)^(-1))</f>
        <v>12842.6650025138</v>
      </c>
      <c r="I3" s="8">
        <f>LOG10(H3)</f>
        <v>4.10865515424616</v>
      </c>
      <c r="J3" s="8">
        <f>2*G3*(0.025019)/(1.2954*1000*(E3^2))</f>
        <v>0.00302775886338739</v>
      </c>
      <c r="K3" s="8">
        <f>LOG10(J3)</f>
        <v>-2.51887871585306</v>
      </c>
      <c r="L3" s="8">
        <f>0.316/(H3^0.25)</f>
        <v>0.0296840595424216</v>
      </c>
      <c r="M3" s="8">
        <f>LOG10(L3)</f>
        <v>-1.52747670594314</v>
      </c>
    </row>
    <row r="4" ht="13.55" customHeight="1">
      <c r="A4" t="s" s="2">
        <v>13</v>
      </c>
      <c r="B4" s="7">
        <v>34.9</v>
      </c>
      <c r="C4" s="8">
        <f>B4*0.178+0.39</f>
        <v>6.6022</v>
      </c>
      <c r="D4" s="8">
        <f>C4*(1/264.2)*(1/60)</f>
        <v>0.000416490032803432</v>
      </c>
      <c r="E4" s="8">
        <f>D4/(PI()*(0.0125095)^2)</f>
        <v>0.847178327217827</v>
      </c>
      <c r="F4" s="7">
        <v>0.019</v>
      </c>
      <c r="G4" s="8">
        <f>F4*6895</f>
        <v>131.005</v>
      </c>
      <c r="H4" s="8">
        <f>(1000)*E4*(0.025)*((10^-3)^(-1))</f>
        <v>21179.4581804457</v>
      </c>
      <c r="I4" s="8">
        <f>LOG10(H4)</f>
        <v>4.32591484565567</v>
      </c>
      <c r="J4" s="8">
        <f>2*G4*(0.025019)/(1.2954*1000*(E4^2))</f>
        <v>0.00705073265275465</v>
      </c>
      <c r="K4" s="8">
        <f>LOG10(J4)</f>
        <v>-2.15176575243892</v>
      </c>
      <c r="L4" s="8">
        <f>0.316/(H4^0.25)</f>
        <v>0.0261943949400682</v>
      </c>
      <c r="M4" s="8">
        <f>LOG10(L4)</f>
        <v>-1.58179162879551</v>
      </c>
    </row>
    <row r="5" ht="13.55" customHeight="1">
      <c r="A5" t="s" s="2">
        <v>13</v>
      </c>
      <c r="B5" s="7">
        <v>45.8</v>
      </c>
      <c r="C5" s="8">
        <f>B5*0.178+0.39</f>
        <v>8.542400000000001</v>
      </c>
      <c r="D5" s="8">
        <f>C5*(1/264.2)*(1/60)</f>
        <v>0.000538884683320717</v>
      </c>
      <c r="E5" s="8">
        <f>D5/(PI()*(0.0125095)^2)</f>
        <v>1.09614009609305</v>
      </c>
      <c r="F5" s="7">
        <v>0.038</v>
      </c>
      <c r="G5" s="8">
        <f>F5*6895</f>
        <v>262.01</v>
      </c>
      <c r="H5" s="8">
        <f>(1000)*E5*(0.025)*((10^-3)^(-1))</f>
        <v>27403.5024023263</v>
      </c>
      <c r="I5" s="8">
        <f>LOG10(H5)</f>
        <v>4.43780607292245</v>
      </c>
      <c r="J5" s="8">
        <f>2*G5*(0.025019)/(1.2954*1000*(E5^2))</f>
        <v>0.00842329069239311</v>
      </c>
      <c r="K5" s="8">
        <f>LOG10(J5)</f>
        <v>-2.07451821130848</v>
      </c>
      <c r="L5" s="8">
        <f>0.316/(H5^0.25)</f>
        <v>0.0245604072826073</v>
      </c>
      <c r="M5" s="8">
        <f>LOG10(L5)</f>
        <v>-1.60976443561221</v>
      </c>
    </row>
    <row r="6" ht="13.55" customHeight="1">
      <c r="A6" t="s" s="2">
        <v>13</v>
      </c>
      <c r="B6" s="7">
        <v>60.9</v>
      </c>
      <c r="C6" s="8">
        <f>B6*0.178+0.39</f>
        <v>11.2302</v>
      </c>
      <c r="D6" s="8">
        <f>C6*(1/264.2)*(1/60)</f>
        <v>0.000708440575321726</v>
      </c>
      <c r="E6" s="8">
        <f>D6/(PI()*(0.0125095)^2)</f>
        <v>1.44103208783763</v>
      </c>
      <c r="F6" s="7">
        <v>0.073</v>
      </c>
      <c r="G6" s="8">
        <f>F6*6895</f>
        <v>503.335</v>
      </c>
      <c r="H6" s="8">
        <f>(1000)*E6*(0.025)*((10^-3)^(-1))</f>
        <v>36025.8021959408</v>
      </c>
      <c r="I6" s="8">
        <f>LOG10(H6)</f>
        <v>4.55661366014228</v>
      </c>
      <c r="J6" s="8">
        <f>2*G6*(0.025019)/(1.2954*1000*(E6^2))</f>
        <v>0.00936280283049638</v>
      </c>
      <c r="K6" s="8">
        <f>LOG10(J6)</f>
        <v>-2.02859412224451</v>
      </c>
      <c r="L6" s="8">
        <f>0.184/(H6^0.2)</f>
        <v>0.0225681048564516</v>
      </c>
      <c r="M6" s="8">
        <f>LOG10(L6)</f>
        <v>-1.64650490901892</v>
      </c>
    </row>
    <row r="7" ht="13.55" customHeight="1">
      <c r="A7" t="s" s="2">
        <v>13</v>
      </c>
      <c r="B7" s="7">
        <v>77.2</v>
      </c>
      <c r="C7" s="8">
        <f>B7*0.178+0.39</f>
        <v>14.1316</v>
      </c>
      <c r="D7" s="8">
        <f>C7*(1/264.2)*(1/60)</f>
        <v>0.000891471107746657</v>
      </c>
      <c r="E7" s="8">
        <f>D7/(PI()*(0.0125095)^2)</f>
        <v>1.81333271468775</v>
      </c>
      <c r="F7" s="7">
        <v>0.119</v>
      </c>
      <c r="G7" s="8">
        <f>F7*6895</f>
        <v>820.505</v>
      </c>
      <c r="H7" s="8">
        <f>(1000)*E7*(0.025)*((10^-3)^(-1))</f>
        <v>45333.3178671938</v>
      </c>
      <c r="I7" s="8">
        <f>LOG10(H7)</f>
        <v>4.65641750548452</v>
      </c>
      <c r="J7" s="8">
        <f>2*G7*(0.025019)/(1.2954*1000*(E7^2))</f>
        <v>0.009638784893761351</v>
      </c>
      <c r="K7" s="8">
        <f>LOG10(J7)</f>
        <v>-2.01597771165691</v>
      </c>
      <c r="L7" s="8">
        <f>0.184/(H7^0.2)</f>
        <v>0.0215543197873731</v>
      </c>
      <c r="M7" s="8">
        <f>LOG10(L7)</f>
        <v>-1.66646567808737</v>
      </c>
    </row>
    <row r="8" ht="13.55" customHeight="1">
      <c r="A8" t="s" s="2">
        <v>13</v>
      </c>
      <c r="B8" s="7">
        <v>89.40000000000001</v>
      </c>
      <c r="C8" s="8">
        <f>B8*0.178+0.39</f>
        <v>16.3032</v>
      </c>
      <c r="D8" s="8">
        <f>C8*(1/264.2)*(1/60)</f>
        <v>0.00102846328538986</v>
      </c>
      <c r="E8" s="8">
        <f>D8/(PI()*(0.0125095)^2)</f>
        <v>2.09198717159397</v>
      </c>
      <c r="F8" s="7">
        <v>0.157</v>
      </c>
      <c r="G8" s="8">
        <f>F8*6895</f>
        <v>1082.515</v>
      </c>
      <c r="H8" s="8">
        <f>(1000)*E8*(0.025)*((10^-3)^(-1))</f>
        <v>52299.6792898493</v>
      </c>
      <c r="I8" s="8">
        <f>LOG10(H8)</f>
        <v>4.71849902571095</v>
      </c>
      <c r="J8" s="8">
        <f>2*G8*(0.025019)/(1.2954*1000*(E8^2))</f>
        <v>0.00955458743174359</v>
      </c>
      <c r="K8" s="8">
        <f>LOG10(J8)</f>
        <v>-2.01978806109306</v>
      </c>
      <c r="L8" s="8">
        <f>0.184/(H8^0.2)</f>
        <v>0.0209468160024348</v>
      </c>
      <c r="M8" s="8">
        <f>LOG10(L8)</f>
        <v>-1.67888198213265</v>
      </c>
    </row>
    <row r="9" ht="13.55" customHeight="1">
      <c r="A9" t="s" s="2">
        <v>13</v>
      </c>
      <c r="B9" s="7">
        <v>105.3</v>
      </c>
      <c r="C9" s="8">
        <f>B9*0.178+0.39</f>
        <v>19.1334</v>
      </c>
      <c r="D9" s="8">
        <f>C9*(1/264.2)*(1/60)</f>
        <v>0.00120700227100681</v>
      </c>
      <c r="E9" s="8">
        <f>D9/(PI()*(0.0125095)^2)</f>
        <v>2.45515158674222</v>
      </c>
      <c r="F9" s="7">
        <v>0.215</v>
      </c>
      <c r="G9" s="8">
        <f>F9*6895</f>
        <v>1482.425</v>
      </c>
      <c r="H9" s="8">
        <f>(1000)*E9*(0.025)*((10^-3)^(-1))</f>
        <v>61378.7896685555</v>
      </c>
      <c r="I9" s="8">
        <f>LOG10(H9)</f>
        <v>4.78801832030548</v>
      </c>
      <c r="J9" s="8">
        <f>2*G9*(0.025019)/(1.2954*1000*(E9^2))</f>
        <v>0.009499749581943081</v>
      </c>
      <c r="K9" s="8">
        <f>LOG10(J9)</f>
        <v>-2.02228784277575</v>
      </c>
      <c r="L9" s="8">
        <f>0.184/(H9^0.2)</f>
        <v>0.020286828553791</v>
      </c>
      <c r="M9" s="8">
        <f>LOG10(L9)</f>
        <v>-1.69278584105156</v>
      </c>
    </row>
    <row r="10" ht="13.55" customHeight="1">
      <c r="A10" t="s" s="2">
        <v>13</v>
      </c>
      <c r="B10" s="7">
        <v>117.1</v>
      </c>
      <c r="C10" s="8">
        <f>B10*0.178+0.39</f>
        <v>21.2338</v>
      </c>
      <c r="D10" s="8">
        <f>C10*(1/264.2)*(1/60)</f>
        <v>0.00133950290184204</v>
      </c>
      <c r="E10" s="8">
        <f>D10/(PI()*(0.0125095)^2)</f>
        <v>2.72466983194661</v>
      </c>
      <c r="F10" s="7">
        <v>0.262</v>
      </c>
      <c r="G10" s="8">
        <f>F10*6895</f>
        <v>1806.49</v>
      </c>
      <c r="H10" s="8">
        <f>(1000)*E10*(0.025)*((10^-3)^(-1))</f>
        <v>68116.7457986653</v>
      </c>
      <c r="I10" s="8">
        <f>LOG10(H10)</f>
        <v>4.83325389185308</v>
      </c>
      <c r="J10" s="8">
        <f>2*G10*(0.025019)/(1.2954*1000*(E10^2))</f>
        <v>0.00939948037657152</v>
      </c>
      <c r="K10" s="8">
        <f>LOG10(J10)</f>
        <v>-2.02689615446682</v>
      </c>
      <c r="L10" s="8">
        <f>0.184/(H10^0.2)</f>
        <v>0.0198685898490776</v>
      </c>
      <c r="M10" s="8">
        <f>LOG10(L10)</f>
        <v>-1.70183295536108</v>
      </c>
    </row>
    <row r="11" ht="13.55" customHeight="1">
      <c r="A11" t="s" s="2">
        <v>13</v>
      </c>
      <c r="B11" s="7">
        <v>133.6</v>
      </c>
      <c r="C11" s="8">
        <f>B11*0.178+0.39</f>
        <v>24.1708</v>
      </c>
      <c r="D11" s="8">
        <f>C11*(1/264.2)*(1/60)</f>
        <v>0.00152477920767096</v>
      </c>
      <c r="E11" s="8">
        <f>D11/(PI()*(0.0125095)^2)</f>
        <v>3.10153856464765</v>
      </c>
      <c r="F11" s="7">
        <v>0.336</v>
      </c>
      <c r="G11" s="8">
        <f>F11*6895</f>
        <v>2316.72</v>
      </c>
      <c r="H11" s="8">
        <f>(1000)*E11*(0.025)*((10^-3)^(-1))</f>
        <v>77538.4641161913</v>
      </c>
      <c r="I11" s="8">
        <f>LOG10(H11)</f>
        <v>4.88951719424059</v>
      </c>
      <c r="J11" s="8">
        <f>2*G11*(0.025019)/(1.2954*1000*(E11^2))</f>
        <v>0.00930283304386351</v>
      </c>
      <c r="K11" s="8">
        <f>LOG10(J11)</f>
        <v>-2.03138477317173</v>
      </c>
      <c r="L11" s="8">
        <f>0.184/(H11^0.2)</f>
        <v>0.0193604025969593</v>
      </c>
      <c r="M11" s="8">
        <f>LOG10(L11)</f>
        <v>-1.71308561583858</v>
      </c>
    </row>
    <row r="12" ht="13.55" customHeight="1">
      <c r="A12" t="s" s="2">
        <v>13</v>
      </c>
      <c r="B12" s="7">
        <v>146.8</v>
      </c>
      <c r="C12" s="8">
        <f>B12*0.178+0.39</f>
        <v>26.5204</v>
      </c>
      <c r="D12" s="8">
        <f>C12*(1/264.2)*(1/60)</f>
        <v>0.00167300025233409</v>
      </c>
      <c r="E12" s="8">
        <f>D12/(PI()*(0.0125095)^2)</f>
        <v>3.40303355080846</v>
      </c>
      <c r="F12" s="7">
        <v>0.394</v>
      </c>
      <c r="G12" s="8">
        <f>F12*6895</f>
        <v>2716.63</v>
      </c>
      <c r="H12" s="8">
        <f>(1000)*E12*(0.025)*((10^-3)^(-1))</f>
        <v>85075.8387702115</v>
      </c>
      <c r="I12" s="8">
        <f>LOG10(H12)</f>
        <v>4.92980623953662</v>
      </c>
      <c r="J12" s="8">
        <f>2*G12*(0.025019)/(1.2954*1000*(E12^2))</f>
        <v>0.00906137451714932</v>
      </c>
      <c r="K12" s="8">
        <f>LOG10(J12)</f>
        <v>-2.04280591932807</v>
      </c>
      <c r="L12" s="8">
        <f>0.184/(H12^0.2)</f>
        <v>0.0190045055622138</v>
      </c>
      <c r="M12" s="8">
        <f>LOG10(L12)</f>
        <v>-1.72114342489779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