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wutwaw-my.sharepoint.com/personal/01181267_pw_edu_pl/Documents/projekty/Humidity_Fan_Controll/Simulation and calculations/"/>
    </mc:Choice>
  </mc:AlternateContent>
  <xr:revisionPtr revIDLastSave="0" documentId="8_{B51A328C-EA58-44B6-B0BF-C71B4840F0B0}" xr6:coauthVersionLast="47" xr6:coauthVersionMax="47" xr10:uidLastSave="{00000000-0000-0000-0000-000000000000}"/>
  <bookViews>
    <workbookView xWindow="-120" yWindow="-120" windowWidth="29040" windowHeight="15720" xr2:uid="{20CF6A40-28DB-4BEA-B9F3-DA315B65F5C9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2" i="1" l="1"/>
  <c r="M2" i="1"/>
  <c r="M12" i="1"/>
  <c r="I2" i="1"/>
  <c r="L12" i="1"/>
  <c r="K12" i="1"/>
  <c r="E12" i="1"/>
  <c r="I7" i="1"/>
  <c r="A12" i="1"/>
  <c r="H12" i="1" s="1"/>
  <c r="C12" i="1" l="1"/>
  <c r="F12" i="1"/>
  <c r="I12" i="1" s="1"/>
</calcChain>
</file>

<file path=xl/sharedStrings.xml><?xml version="1.0" encoding="utf-8"?>
<sst xmlns="http://schemas.openxmlformats.org/spreadsheetml/2006/main" count="31" uniqueCount="31">
  <si>
    <t>n</t>
  </si>
  <si>
    <t>pout</t>
  </si>
  <si>
    <t>dmax</t>
  </si>
  <si>
    <t>ipkfl</t>
  </si>
  <si>
    <t>Vvalley</t>
  </si>
  <si>
    <t>cin</t>
  </si>
  <si>
    <t>vacmin</t>
  </si>
  <si>
    <t>minLp</t>
  </si>
  <si>
    <t>maxLp</t>
  </si>
  <si>
    <t>fsw</t>
  </si>
  <si>
    <t>Nmin</t>
  </si>
  <si>
    <t>Nmax</t>
  </si>
  <si>
    <t>Vout</t>
  </si>
  <si>
    <t>Rsense</t>
  </si>
  <si>
    <t>Vcsmax</t>
  </si>
  <si>
    <t>Rfset</t>
  </si>
  <si>
    <t>Vfset</t>
  </si>
  <si>
    <t>Rdet1</t>
  </si>
  <si>
    <t>Rdet2</t>
  </si>
  <si>
    <t>vacmax</t>
  </si>
  <si>
    <t>ptoa ratio</t>
  </si>
  <si>
    <t>Vdf</t>
  </si>
  <si>
    <t>vsa ratio</t>
  </si>
  <si>
    <t>Rb1</t>
  </si>
  <si>
    <t>Rb2</t>
  </si>
  <si>
    <t>x3</t>
  </si>
  <si>
    <t>cb2</t>
  </si>
  <si>
    <t>3900pf</t>
  </si>
  <si>
    <t>covl</t>
  </si>
  <si>
    <t>0,22uf</t>
  </si>
  <si>
    <t xml:space="preserve">Rhv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</si>
</sst>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ED3F2-FADF-4EE2-86F3-17E2243F9B9E}">
  <dimension ref="A1:S12"/>
  <sheetViews>
    <sheetView tabSelected="1" workbookViewId="0">
      <selection activeCell="S12" sqref="S12"/>
    </sheetView>
  </sheetViews>
  <sheetFormatPr defaultRowHeight="15" x14ac:dyDescent="0.25"/>
  <cols>
    <col min="3" max="3" width="12" bestFit="1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9</v>
      </c>
      <c r="G1" t="s">
        <v>19</v>
      </c>
      <c r="H1" t="s">
        <v>12</v>
      </c>
      <c r="I1" t="s">
        <v>20</v>
      </c>
      <c r="J1" t="s">
        <v>14</v>
      </c>
      <c r="K1" t="s">
        <v>16</v>
      </c>
      <c r="L1" t="s">
        <v>21</v>
      </c>
      <c r="M1" t="s">
        <v>22</v>
      </c>
      <c r="N1" t="s">
        <v>24</v>
      </c>
    </row>
    <row r="2" spans="1:19" x14ac:dyDescent="0.25">
      <c r="A2">
        <v>0.75</v>
      </c>
      <c r="B2">
        <v>5</v>
      </c>
      <c r="C2">
        <v>0.5</v>
      </c>
      <c r="D2">
        <v>0.3</v>
      </c>
      <c r="E2">
        <v>200</v>
      </c>
      <c r="F2">
        <v>100000</v>
      </c>
      <c r="G2">
        <v>260</v>
      </c>
      <c r="H2">
        <v>12</v>
      </c>
      <c r="I2">
        <f>1/0.144</f>
        <v>6.9444444444444446</v>
      </c>
      <c r="J2">
        <v>0.5</v>
      </c>
      <c r="K2">
        <v>2.5</v>
      </c>
      <c r="L2">
        <v>0.7</v>
      </c>
      <c r="M2">
        <f>0.136/0.144</f>
        <v>0.94444444444444453</v>
      </c>
      <c r="N2">
        <v>22100</v>
      </c>
    </row>
    <row r="7" spans="1:19" x14ac:dyDescent="0.25">
      <c r="I7">
        <f>SQRT(2)</f>
        <v>1.4142135623730951</v>
      </c>
    </row>
    <row r="11" spans="1:19" x14ac:dyDescent="0.25">
      <c r="A11" t="s">
        <v>4</v>
      </c>
      <c r="C11" t="s">
        <v>5</v>
      </c>
      <c r="E11" t="s">
        <v>7</v>
      </c>
      <c r="F11" t="s">
        <v>8</v>
      </c>
      <c r="H11" t="s">
        <v>10</v>
      </c>
      <c r="I11" t="s">
        <v>11</v>
      </c>
      <c r="K11" t="s">
        <v>13</v>
      </c>
      <c r="L11" t="s">
        <v>15</v>
      </c>
      <c r="M11" t="s">
        <v>17</v>
      </c>
      <c r="N11" t="s">
        <v>18</v>
      </c>
      <c r="O11" t="s">
        <v>23</v>
      </c>
      <c r="Q11" t="s">
        <v>26</v>
      </c>
      <c r="R11" t="s">
        <v>28</v>
      </c>
      <c r="S11" t="s">
        <v>30</v>
      </c>
    </row>
    <row r="12" spans="1:19" x14ac:dyDescent="0.25">
      <c r="A12">
        <f>(2*B2)/(A2*C2*D2)</f>
        <v>88.8888888888889</v>
      </c>
      <c r="C12">
        <f>(4*B2*(0.25+(1/2*PI())*ASIN((SQRT(2)*E2-A12)/(E2*SQRT(2)))))/(A2*(2*(E2^2)-(A12^2))*60)</f>
        <v>8.8576279382614943E-6</v>
      </c>
      <c r="E12">
        <f>(2*B2)/(A2*F2*D2^2)</f>
        <v>1.4814814814814814E-3</v>
      </c>
      <c r="F12">
        <f>(C2*A12)/(F2*D2)</f>
        <v>1.4814814814814816E-3</v>
      </c>
      <c r="H12">
        <f>(A12/H2)*(C2/(1-C2))</f>
        <v>7.4074074074074083</v>
      </c>
      <c r="I12">
        <f>(F12*D2*F2)/((1-C2)*H2)</f>
        <v>7.4074074074074083</v>
      </c>
      <c r="K12">
        <f>(0.9*J2)/D2</f>
        <v>1.5</v>
      </c>
      <c r="L12">
        <f>((3.72*K2)/F2)*10^6</f>
        <v>93.000000000000014</v>
      </c>
      <c r="M12">
        <f>(SQRT(2)*G2)/I2</f>
        <v>52.948155775248679</v>
      </c>
      <c r="N12">
        <f>(M12*5)/((L2+H2/M2)-5)</f>
        <v>31.494704274990472</v>
      </c>
      <c r="O12">
        <v>665000</v>
      </c>
      <c r="P12" t="s">
        <v>25</v>
      </c>
      <c r="Q12" t="s">
        <v>27</v>
      </c>
      <c r="R12" t="s">
        <v>29</v>
      </c>
      <c r="S12">
        <v>10000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Jabłoński Grzegorz 2 (STUD)</dc:creator>
  <cp:lastModifiedBy>Jabłoński Grzegorz 2 (STUD)</cp:lastModifiedBy>
  <dcterms:created xsi:type="dcterms:W3CDTF">2025-03-20T19:02:30Z</dcterms:created>
  <dcterms:modified xsi:type="dcterms:W3CDTF">2025-03-20T19:57:50Z</dcterms:modified>
</cp:coreProperties>
</file>