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ha1\Downloads\"/>
    </mc:Choice>
  </mc:AlternateContent>
  <xr:revisionPtr revIDLastSave="0" documentId="13_ncr:1_{0B5D55FA-816E-4638-BF4C-B3186B2C37C1}" xr6:coauthVersionLast="47" xr6:coauthVersionMax="47" xr10:uidLastSave="{00000000-0000-0000-0000-000000000000}"/>
  <bookViews>
    <workbookView xWindow="4800" yWindow="490" windowWidth="14400" windowHeight="7360" activeTab="2" xr2:uid="{00000000-000D-0000-FFFF-FFFF00000000}"/>
  </bookViews>
  <sheets>
    <sheet name="FCFE calculation" sheetId="1" r:id="rId1"/>
    <sheet name="Mattel Illustration" sheetId="2" r:id="rId2"/>
    <sheet name="Exercis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D10" i="3" s="1"/>
  <c r="E10" i="3" s="1"/>
  <c r="F10" i="3" s="1"/>
  <c r="G10" i="3" s="1"/>
  <c r="C9" i="3"/>
  <c r="D9" i="3" s="1"/>
  <c r="B8" i="3"/>
  <c r="B12" i="3" s="1"/>
  <c r="C12" i="3" s="1"/>
  <c r="B1" i="3"/>
  <c r="C19" i="2"/>
  <c r="D18" i="2"/>
  <c r="B20" i="2"/>
  <c r="B21" i="2"/>
  <c r="C18" i="2"/>
  <c r="B12" i="2"/>
  <c r="B13" i="2"/>
  <c r="B11" i="2"/>
  <c r="B9" i="2"/>
  <c r="C17" i="1"/>
  <c r="C18" i="1"/>
  <c r="B18" i="1"/>
  <c r="B17" i="1"/>
  <c r="C16" i="1"/>
  <c r="B16" i="1"/>
  <c r="D12" i="3" l="1"/>
  <c r="C13" i="3"/>
  <c r="E9" i="3"/>
  <c r="C16" i="3"/>
  <c r="C20" i="3" s="1"/>
  <c r="D11" i="3"/>
  <c r="E11" i="3" s="1"/>
  <c r="F11" i="3" s="1"/>
  <c r="G11" i="3" s="1"/>
  <c r="B15" i="2"/>
  <c r="F9" i="3" l="1"/>
  <c r="D13" i="3"/>
  <c r="D16" i="3" s="1"/>
  <c r="D20" i="3" s="1"/>
  <c r="E12" i="3"/>
  <c r="E13" i="3" l="1"/>
  <c r="E16" i="3" s="1"/>
  <c r="E20" i="3" s="1"/>
  <c r="F12" i="3"/>
  <c r="G9" i="3"/>
  <c r="F13" i="3" l="1"/>
  <c r="F16" i="3" s="1"/>
  <c r="F20" i="3" s="1"/>
  <c r="G12" i="3"/>
  <c r="H9" i="3"/>
  <c r="G13" i="3" l="1"/>
  <c r="G16" i="3" s="1"/>
  <c r="H12" i="3"/>
  <c r="H13" i="3" s="1"/>
  <c r="H16" i="3" s="1"/>
  <c r="G18" i="3" s="1"/>
  <c r="G20" i="3" l="1"/>
  <c r="B22" i="3" s="1"/>
  <c r="B23" i="3" s="1"/>
</calcChain>
</file>

<file path=xl/sharedStrings.xml><?xml version="1.0" encoding="utf-8"?>
<sst xmlns="http://schemas.openxmlformats.org/spreadsheetml/2006/main" count="60" uniqueCount="54">
  <si>
    <t>Revenues</t>
  </si>
  <si>
    <t>Operating Expenses</t>
  </si>
  <si>
    <t>Depreciation</t>
  </si>
  <si>
    <t>EBIT</t>
  </si>
  <si>
    <t>Less Interest Expenses</t>
  </si>
  <si>
    <t>Less Taxes</t>
  </si>
  <si>
    <t>Equals: Net Income</t>
  </si>
  <si>
    <t>Addendum:</t>
  </si>
  <si>
    <t>Yearend working capital</t>
  </si>
  <si>
    <t>Principal repayment</t>
  </si>
  <si>
    <t>Capital expenditures</t>
  </si>
  <si>
    <t>Note: Yearend WC in 2009 was $ 160 million and firm's marginal tax rate is 40% in both 2010 and 2011</t>
  </si>
  <si>
    <t>FCE - first way</t>
  </si>
  <si>
    <t>FCE - second way</t>
  </si>
  <si>
    <t>FCF</t>
  </si>
  <si>
    <t>Depreciation &amp; Amortization</t>
  </si>
  <si>
    <t>Tax rate</t>
  </si>
  <si>
    <t>Gross Capital expenditure</t>
  </si>
  <si>
    <t>Ch in NWC</t>
  </si>
  <si>
    <t>FCFF</t>
  </si>
  <si>
    <t>Timeline</t>
  </si>
  <si>
    <t>Infinite Horizon</t>
  </si>
  <si>
    <t>TV - million</t>
  </si>
  <si>
    <t>Reminder: WACC = [E/V * Cost of Equity] + [D/V * Cost of Debt* (1-Tax rate)]</t>
  </si>
  <si>
    <t>FCFE</t>
  </si>
  <si>
    <t>Interest expense - short term</t>
  </si>
  <si>
    <t>Interest expense - long term</t>
  </si>
  <si>
    <t>Net Borrowing</t>
  </si>
  <si>
    <t>FCFE - million</t>
  </si>
  <si>
    <t>Equity Value</t>
  </si>
  <si>
    <t>Earnings</t>
  </si>
  <si>
    <t>Capital expenditure</t>
  </si>
  <si>
    <t>WC</t>
  </si>
  <si>
    <t>Growth Rate 1</t>
  </si>
  <si>
    <t>Growth Rate 2</t>
  </si>
  <si>
    <t>INFINITE H</t>
  </si>
  <si>
    <t>6…</t>
  </si>
  <si>
    <t>Growth Rate 3</t>
  </si>
  <si>
    <t>Cost Of Equity</t>
  </si>
  <si>
    <t>New Debt &amp; Equity Issue</t>
  </si>
  <si>
    <t>TV</t>
  </si>
  <si>
    <t>PV</t>
  </si>
  <si>
    <t>Value of Equity</t>
  </si>
  <si>
    <t xml:space="preserve">Since you repayed and not borrowed, it is - the pricniple repayment </t>
  </si>
  <si>
    <t xml:space="preserve">Firm is running out of cash </t>
  </si>
  <si>
    <t>since the NWC is a source of cash, -ve</t>
  </si>
  <si>
    <t xml:space="preserve">The interest = short term debt *pre-tax cost o short-term debt </t>
  </si>
  <si>
    <t xml:space="preserve">Book value of the current portion of long-term debt = amount you borrowed </t>
  </si>
  <si>
    <t>Can put 1550 (= 1500 + 50)</t>
  </si>
  <si>
    <t>TV = CF/(r-g); r = cost of equity</t>
  </si>
  <si>
    <t>Revenues (per share)</t>
  </si>
  <si>
    <t>per share</t>
  </si>
  <si>
    <t xml:space="preserve">Millions </t>
  </si>
  <si>
    <t>They are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</si>
</sst>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6"/>
      <color rgb="FF000000"/>
      <name val="Verdana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Verdana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164" fontId="0" fillId="0" borderId="0" xfId="0" applyNumberFormat="1"/>
    <xf numFmtId="0" fontId="0" fillId="3" borderId="0" xfId="0" applyFill="1"/>
    <xf numFmtId="0" fontId="3" fillId="0" borderId="0" xfId="0" applyFont="1"/>
    <xf numFmtId="164" fontId="3" fillId="4" borderId="0" xfId="0" applyNumberFormat="1" applyFon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4" fillId="0" borderId="0" xfId="0" applyFont="1" applyAlignment="1">
      <alignment horizontal="left" vertical="center" readingOrder="1"/>
    </xf>
    <xf numFmtId="164" fontId="0" fillId="4" borderId="1" xfId="0" applyNumberFormat="1" applyFill="1" applyBorder="1" applyAlignment="1">
      <alignment horizontal="center"/>
    </xf>
    <xf numFmtId="0" fontId="5" fillId="0" borderId="0" xfId="0" applyFont="1"/>
    <xf numFmtId="165" fontId="5" fillId="5" borderId="0" xfId="0" applyNumberFormat="1" applyFont="1" applyFill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0" fillId="0" borderId="2" xfId="0" applyBorder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indent="1"/>
    </xf>
    <xf numFmtId="164" fontId="0" fillId="4" borderId="0" xfId="0" applyNumberFormat="1" applyFill="1"/>
    <xf numFmtId="165" fontId="5" fillId="5" borderId="3" xfId="0" applyNumberFormat="1" applyFont="1" applyFill="1" applyBorder="1" applyAlignment="1">
      <alignment horizontal="center"/>
    </xf>
    <xf numFmtId="164" fontId="0" fillId="0" borderId="3" xfId="0" applyNumberFormat="1" applyBorder="1"/>
    <xf numFmtId="164" fontId="5" fillId="0" borderId="0" xfId="0" applyNumberFormat="1" applyFont="1"/>
    <xf numFmtId="164" fontId="5" fillId="4" borderId="0" xfId="0" applyNumberFormat="1" applyFont="1" applyFill="1"/>
    <xf numFmtId="0" fontId="0" fillId="2" borderId="0" xfId="0" applyFill="1"/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0" fillId="2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 applyAlignment="1">
      <alignment wrapText="1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177800</xdr:rowOff>
    </xdr:from>
    <xdr:to>
      <xdr:col>12</xdr:col>
      <xdr:colOff>743588</xdr:colOff>
      <xdr:row>18</xdr:row>
      <xdr:rowOff>98904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177800"/>
          <a:ext cx="4572638" cy="3337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0</xdr:row>
      <xdr:rowOff>0</xdr:rowOff>
    </xdr:from>
    <xdr:to>
      <xdr:col>14</xdr:col>
      <xdr:colOff>501197</xdr:colOff>
      <xdr:row>9</xdr:row>
      <xdr:rowOff>38922</xdr:rowOff>
    </xdr:to>
    <xdr:pic>
      <xdr:nvPicPr>
        <xdr:cNvPr id="2" name="Picture 2" descr="C:\Users\Sabrina\Desktop\SKEMA COURSES\CFM\2016-2017\M&amp;A\Capture d’écran 2017-02-08 à 15.01.2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10" t="8605" r="7883" b="71053"/>
        <a:stretch/>
      </xdr:blipFill>
      <xdr:spPr bwMode="auto">
        <a:xfrm>
          <a:off x="7953375" y="0"/>
          <a:ext cx="5254172" cy="1743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285750</xdr:colOff>
      <xdr:row>9</xdr:row>
      <xdr:rowOff>274</xdr:rowOff>
    </xdr:from>
    <xdr:to>
      <xdr:col>14</xdr:col>
      <xdr:colOff>504824</xdr:colOff>
      <xdr:row>24</xdr:row>
      <xdr:rowOff>204</xdr:rowOff>
    </xdr:to>
    <xdr:pic>
      <xdr:nvPicPr>
        <xdr:cNvPr id="3" name="Picture 3" descr="C:\Users\Sabrina\Desktop\SKEMA COURSES\CFM\2016-2017\M&amp;A\Capture d’écran 2017-02-08 à 14.51.5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09" t="42225" r="7249" b="22502"/>
        <a:stretch/>
      </xdr:blipFill>
      <xdr:spPr bwMode="auto">
        <a:xfrm>
          <a:off x="7991475" y="1781449"/>
          <a:ext cx="5219699" cy="300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0</xdr:rowOff>
    </xdr:from>
    <xdr:to>
      <xdr:col>14</xdr:col>
      <xdr:colOff>343538</xdr:colOff>
      <xdr:row>18</xdr:row>
      <xdr:rowOff>479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0"/>
          <a:ext cx="4572638" cy="3429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12" workbookViewId="0">
      <selection activeCell="B18" sqref="B18"/>
    </sheetView>
  </sheetViews>
  <sheetFormatPr defaultColWidth="10.90625" defaultRowHeight="14.5" x14ac:dyDescent="0.35"/>
  <cols>
    <col min="1" max="1" width="23.453125" bestFit="1" customWidth="1"/>
  </cols>
  <sheetData>
    <row r="1" spans="1:8" x14ac:dyDescent="0.35">
      <c r="A1" s="1"/>
      <c r="B1" s="2">
        <v>2010</v>
      </c>
      <c r="C1" s="2">
        <v>2011</v>
      </c>
    </row>
    <row r="2" spans="1:8" ht="19.5" x14ac:dyDescent="0.35">
      <c r="A2" s="2" t="s">
        <v>0</v>
      </c>
      <c r="B2" s="3">
        <v>600</v>
      </c>
      <c r="C2" s="3">
        <v>690</v>
      </c>
      <c r="H2" s="4"/>
    </row>
    <row r="3" spans="1:8" x14ac:dyDescent="0.35">
      <c r="A3" s="2" t="s">
        <v>1</v>
      </c>
      <c r="B3" s="3">
        <v>520</v>
      </c>
      <c r="C3" s="3">
        <v>600</v>
      </c>
    </row>
    <row r="4" spans="1:8" x14ac:dyDescent="0.35">
      <c r="A4" s="2" t="s">
        <v>2</v>
      </c>
      <c r="B4" s="3">
        <v>16</v>
      </c>
      <c r="C4" s="3">
        <v>18</v>
      </c>
    </row>
    <row r="5" spans="1:8" x14ac:dyDescent="0.35">
      <c r="A5" s="2" t="s">
        <v>3</v>
      </c>
      <c r="B5" s="3">
        <v>64</v>
      </c>
      <c r="C5" s="3">
        <v>72</v>
      </c>
    </row>
    <row r="6" spans="1:8" x14ac:dyDescent="0.35">
      <c r="A6" s="2" t="s">
        <v>4</v>
      </c>
      <c r="B6" s="3">
        <v>5</v>
      </c>
      <c r="C6" s="3">
        <v>5</v>
      </c>
    </row>
    <row r="7" spans="1:8" x14ac:dyDescent="0.35">
      <c r="A7" s="2" t="s">
        <v>5</v>
      </c>
      <c r="B7" s="3">
        <v>23.6</v>
      </c>
      <c r="C7" s="3">
        <v>26.8</v>
      </c>
    </row>
    <row r="8" spans="1:8" x14ac:dyDescent="0.35">
      <c r="A8" s="2" t="s">
        <v>6</v>
      </c>
      <c r="B8" s="3">
        <v>35.4</v>
      </c>
      <c r="C8" s="3">
        <v>40.200000000000003</v>
      </c>
    </row>
    <row r="9" spans="1:8" ht="15.5" x14ac:dyDescent="0.35">
      <c r="A9" s="5" t="s">
        <v>7</v>
      </c>
      <c r="B9" s="6"/>
      <c r="C9" s="6"/>
    </row>
    <row r="10" spans="1:8" x14ac:dyDescent="0.35">
      <c r="A10" s="2" t="s">
        <v>8</v>
      </c>
      <c r="B10" s="3">
        <v>150</v>
      </c>
      <c r="C10" s="3">
        <v>200</v>
      </c>
    </row>
    <row r="11" spans="1:8" x14ac:dyDescent="0.35">
      <c r="A11" s="2" t="s">
        <v>9</v>
      </c>
      <c r="B11" s="3">
        <v>25</v>
      </c>
      <c r="C11" s="3">
        <v>25</v>
      </c>
    </row>
    <row r="12" spans="1:8" x14ac:dyDescent="0.35">
      <c r="A12" s="2" t="s">
        <v>10</v>
      </c>
      <c r="B12" s="3">
        <v>20</v>
      </c>
      <c r="C12" s="3">
        <v>10</v>
      </c>
    </row>
    <row r="14" spans="1:8" x14ac:dyDescent="0.35">
      <c r="A14" s="7" t="s">
        <v>11</v>
      </c>
    </row>
    <row r="16" spans="1:8" x14ac:dyDescent="0.35">
      <c r="A16" t="s">
        <v>14</v>
      </c>
      <c r="B16" s="6">
        <f>B5*(1-40%)+B4-B12-(B10-160)</f>
        <v>44.4</v>
      </c>
      <c r="C16" s="6">
        <f>C5*(1-40%)+C4-C12-(C10-B10)</f>
        <v>1.1999999999999957</v>
      </c>
    </row>
    <row r="17" spans="1:3" s="8" customFormat="1" ht="15.5" x14ac:dyDescent="0.35">
      <c r="A17" s="8" t="s">
        <v>12</v>
      </c>
      <c r="B17" s="9">
        <f>B16-B6*(1-40%)-B11</f>
        <v>16.399999999999999</v>
      </c>
      <c r="C17" s="9">
        <f>C16-C6*(1-40%)-C11</f>
        <v>-26.800000000000004</v>
      </c>
    </row>
    <row r="18" spans="1:3" s="8" customFormat="1" ht="15.5" x14ac:dyDescent="0.35">
      <c r="A18" s="8" t="s">
        <v>13</v>
      </c>
      <c r="B18" s="9">
        <f>B8+B4-B12-(B10-160)+0-B11-0</f>
        <v>16.399999999999999</v>
      </c>
      <c r="C18" s="9">
        <f>C8+C4-C12-(C10-B10)+0-C11-0</f>
        <v>-26.799999999999997</v>
      </c>
    </row>
    <row r="19" spans="1:3" x14ac:dyDescent="0.35">
      <c r="C19" t="s">
        <v>44</v>
      </c>
    </row>
    <row r="21" spans="1:3" x14ac:dyDescent="0.35">
      <c r="A21" s="10"/>
      <c r="B21" t="s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4" zoomScale="77" workbookViewId="0">
      <selection activeCell="B21" sqref="B21"/>
    </sheetView>
  </sheetViews>
  <sheetFormatPr defaultColWidth="11.453125" defaultRowHeight="14.5" x14ac:dyDescent="0.35"/>
  <cols>
    <col min="1" max="1" width="27.54296875" bestFit="1" customWidth="1"/>
    <col min="2" max="2" width="13.453125" style="20" bestFit="1" customWidth="1"/>
    <col min="10" max="10" width="15.7265625" bestFit="1" customWidth="1"/>
    <col min="12" max="12" width="13.54296875" bestFit="1" customWidth="1"/>
  </cols>
  <sheetData>
    <row r="1" spans="1:12" x14ac:dyDescent="0.35">
      <c r="A1" s="1"/>
      <c r="B1" s="11">
        <v>2012</v>
      </c>
    </row>
    <row r="2" spans="1:12" ht="14.25" customHeight="1" x14ac:dyDescent="0.35">
      <c r="A2" s="1" t="s">
        <v>3</v>
      </c>
      <c r="B2" s="12">
        <v>1072.3</v>
      </c>
    </row>
    <row r="3" spans="1:12" x14ac:dyDescent="0.35">
      <c r="A3" s="1" t="s">
        <v>15</v>
      </c>
      <c r="B3" s="12">
        <v>166.1</v>
      </c>
    </row>
    <row r="4" spans="1:12" x14ac:dyDescent="0.35">
      <c r="A4" s="1" t="s">
        <v>16</v>
      </c>
      <c r="B4" s="13">
        <v>0.20831200737025285</v>
      </c>
      <c r="L4" s="14"/>
    </row>
    <row r="5" spans="1:12" x14ac:dyDescent="0.35">
      <c r="A5" s="1" t="s">
        <v>17</v>
      </c>
      <c r="B5" s="12">
        <v>225</v>
      </c>
    </row>
    <row r="6" spans="1:12" x14ac:dyDescent="0.35">
      <c r="A6" s="1" t="s">
        <v>18</v>
      </c>
      <c r="B6" s="12">
        <v>-116.9</v>
      </c>
    </row>
    <row r="9" spans="1:12" x14ac:dyDescent="0.35">
      <c r="A9" s="1" t="s">
        <v>19</v>
      </c>
      <c r="B9" s="15">
        <f>B2*(1-B4)+B3-B5-B6</f>
        <v>906.92703449687781</v>
      </c>
      <c r="C9" t="s">
        <v>45</v>
      </c>
    </row>
    <row r="11" spans="1:12" x14ac:dyDescent="0.35">
      <c r="A11" s="1" t="s">
        <v>25</v>
      </c>
      <c r="B11" s="12">
        <f>8*0.4%</f>
        <v>3.2000000000000001E-2</v>
      </c>
      <c r="C11" t="s">
        <v>46</v>
      </c>
    </row>
    <row r="12" spans="1:12" x14ac:dyDescent="0.35">
      <c r="A12" s="1" t="s">
        <v>26</v>
      </c>
      <c r="B12" s="12">
        <f>1500*6.9%</f>
        <v>103.50000000000001</v>
      </c>
      <c r="C12" t="s">
        <v>48</v>
      </c>
      <c r="L12" s="14"/>
    </row>
    <row r="13" spans="1:12" x14ac:dyDescent="0.35">
      <c r="A13" t="s">
        <v>27</v>
      </c>
      <c r="B13" s="21">
        <f>1550-1500</f>
        <v>50</v>
      </c>
      <c r="L13" s="14"/>
    </row>
    <row r="15" spans="1:12" x14ac:dyDescent="0.35">
      <c r="A15" s="1" t="s">
        <v>24</v>
      </c>
      <c r="B15" s="15">
        <f>B9-SUM(B11:B12)*(1-B4)+B13</f>
        <v>874.96199324393478</v>
      </c>
    </row>
    <row r="16" spans="1:12" x14ac:dyDescent="0.35">
      <c r="D16" t="s">
        <v>40</v>
      </c>
    </row>
    <row r="17" spans="1:12" ht="15.5" x14ac:dyDescent="0.35">
      <c r="A17" s="16" t="s">
        <v>20</v>
      </c>
      <c r="B17" s="17">
        <v>0</v>
      </c>
      <c r="C17" s="29">
        <v>1</v>
      </c>
      <c r="D17" s="40" t="s">
        <v>21</v>
      </c>
      <c r="E17" s="41"/>
      <c r="F17" s="41"/>
      <c r="G17" s="41"/>
    </row>
    <row r="18" spans="1:12" x14ac:dyDescent="0.35">
      <c r="A18" t="s">
        <v>28</v>
      </c>
      <c r="B18" s="6"/>
      <c r="C18" s="30">
        <f>B15</f>
        <v>874.96199324393478</v>
      </c>
      <c r="D18" s="6">
        <f>C18*(1+3%)</f>
        <v>901.2108530412529</v>
      </c>
    </row>
    <row r="19" spans="1:12" ht="32" customHeight="1" x14ac:dyDescent="0.35">
      <c r="A19" t="s">
        <v>22</v>
      </c>
      <c r="B19" s="39" t="s">
        <v>49</v>
      </c>
      <c r="C19" s="30">
        <f>D18/(8.7%-3%)</f>
        <v>15810.716720021983</v>
      </c>
      <c r="D19" s="6"/>
    </row>
    <row r="20" spans="1:12" ht="15.5" x14ac:dyDescent="0.35">
      <c r="A20" s="16" t="s">
        <v>29</v>
      </c>
      <c r="B20" s="31">
        <f>-PV(8.7%,C17,0,C18+C19)</f>
        <v>15350.210407788334</v>
      </c>
      <c r="C20" s="30"/>
      <c r="D20" s="6"/>
    </row>
    <row r="21" spans="1:12" x14ac:dyDescent="0.35">
      <c r="B21" s="26">
        <f>(C18+C19)/(1+8.7%)^C17</f>
        <v>15350.210407788334</v>
      </c>
      <c r="K21" s="18"/>
      <c r="L21" s="19"/>
    </row>
    <row r="22" spans="1:12" x14ac:dyDescent="0.35">
      <c r="K22" s="18"/>
      <c r="L22" s="19"/>
    </row>
    <row r="23" spans="1:12" x14ac:dyDescent="0.35">
      <c r="K23" s="18"/>
      <c r="L23" s="19"/>
    </row>
    <row r="24" spans="1:12" x14ac:dyDescent="0.35">
      <c r="L24" s="18"/>
    </row>
    <row r="27" spans="1:12" x14ac:dyDescent="0.35">
      <c r="J27" t="s">
        <v>47</v>
      </c>
    </row>
    <row r="36" spans="1:1" x14ac:dyDescent="0.35">
      <c r="A36" s="14"/>
    </row>
    <row r="40" spans="1:1" x14ac:dyDescent="0.35">
      <c r="A40" t="s">
        <v>23</v>
      </c>
    </row>
  </sheetData>
  <mergeCells count="1">
    <mergeCell ref="D17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tabSelected="1" topLeftCell="A6" workbookViewId="0">
      <selection activeCell="I14" sqref="I14"/>
    </sheetView>
  </sheetViews>
  <sheetFormatPr defaultColWidth="11.453125" defaultRowHeight="14.5" x14ac:dyDescent="0.35"/>
  <cols>
    <col min="1" max="1" width="27.54296875" bestFit="1" customWidth="1"/>
    <col min="2" max="2" width="11.453125" style="20"/>
    <col min="10" max="10" width="15.7265625" bestFit="1" customWidth="1"/>
    <col min="12" max="12" width="13.54296875" bestFit="1" customWidth="1"/>
  </cols>
  <sheetData>
    <row r="1" spans="1:12" x14ac:dyDescent="0.35">
      <c r="A1" s="33" t="s">
        <v>38</v>
      </c>
      <c r="B1" s="34">
        <f>0.065+1*0.055</f>
        <v>0.12</v>
      </c>
      <c r="C1" s="27"/>
    </row>
    <row r="2" spans="1:12" x14ac:dyDescent="0.35">
      <c r="A2" s="33" t="s">
        <v>33</v>
      </c>
      <c r="B2" s="35">
        <v>0.155</v>
      </c>
    </row>
    <row r="3" spans="1:12" x14ac:dyDescent="0.35">
      <c r="A3" s="33" t="s">
        <v>34</v>
      </c>
      <c r="B3" s="34">
        <v>0.06</v>
      </c>
    </row>
    <row r="4" spans="1:12" x14ac:dyDescent="0.35">
      <c r="A4" s="33" t="s">
        <v>37</v>
      </c>
      <c r="B4" s="34">
        <v>0.04</v>
      </c>
    </row>
    <row r="5" spans="1:12" x14ac:dyDescent="0.35">
      <c r="B5" s="22"/>
    </row>
    <row r="6" spans="1:12" ht="15.5" x14ac:dyDescent="0.35">
      <c r="A6" s="16"/>
      <c r="B6" s="17">
        <v>2017</v>
      </c>
      <c r="C6" s="17">
        <v>2018</v>
      </c>
      <c r="D6" s="17">
        <v>2019</v>
      </c>
      <c r="E6" s="17">
        <v>2020</v>
      </c>
      <c r="F6" s="17">
        <v>2021</v>
      </c>
      <c r="G6" s="17">
        <v>2022</v>
      </c>
      <c r="H6" s="23" t="s">
        <v>35</v>
      </c>
    </row>
    <row r="7" spans="1:12" x14ac:dyDescent="0.35">
      <c r="A7" s="20"/>
      <c r="B7" s="20">
        <v>0</v>
      </c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4" t="s">
        <v>36</v>
      </c>
    </row>
    <row r="8" spans="1:12" x14ac:dyDescent="0.35">
      <c r="A8" s="1" t="s">
        <v>50</v>
      </c>
      <c r="B8" s="42">
        <f>1000/63</f>
        <v>15.873015873015873</v>
      </c>
      <c r="C8" s="20"/>
      <c r="D8" s="20"/>
      <c r="E8" s="20"/>
      <c r="F8" s="20"/>
      <c r="G8" s="20"/>
      <c r="H8" s="24"/>
    </row>
    <row r="9" spans="1:12" ht="14.25" customHeight="1" x14ac:dyDescent="0.35">
      <c r="A9" s="1" t="s">
        <v>30</v>
      </c>
      <c r="B9" s="21">
        <v>2.35</v>
      </c>
      <c r="C9" s="28">
        <f>B9*(1+$B$2)</f>
        <v>2.7142500000000003</v>
      </c>
      <c r="D9" s="28">
        <f t="shared" ref="D9:G9" si="0">C9*(1+$B$2)</f>
        <v>3.1349587500000005</v>
      </c>
      <c r="E9" s="28">
        <f t="shared" si="0"/>
        <v>3.6208773562500007</v>
      </c>
      <c r="F9" s="28">
        <f t="shared" si="0"/>
        <v>4.1821133464687508</v>
      </c>
      <c r="G9" s="28">
        <f t="shared" si="0"/>
        <v>4.8303409151714076</v>
      </c>
      <c r="H9" s="38">
        <f>G9*(1+$B$3)</f>
        <v>5.1201613700816919</v>
      </c>
    </row>
    <row r="10" spans="1:12" x14ac:dyDescent="0.35">
      <c r="A10" s="1" t="s">
        <v>15</v>
      </c>
      <c r="B10" s="21">
        <v>1.125</v>
      </c>
      <c r="C10" s="28">
        <f t="shared" ref="C10:G11" si="1">B10*(1+$B$2)</f>
        <v>1.2993749999999999</v>
      </c>
      <c r="D10" s="28">
        <f t="shared" si="1"/>
        <v>1.5007781250000001</v>
      </c>
      <c r="E10" s="28">
        <f t="shared" si="1"/>
        <v>1.7333987343750001</v>
      </c>
      <c r="F10" s="28">
        <f t="shared" si="1"/>
        <v>2.0020755382031252</v>
      </c>
      <c r="G10" s="28">
        <f t="shared" si="1"/>
        <v>2.3123972466246099</v>
      </c>
      <c r="H10" s="38">
        <v>0</v>
      </c>
      <c r="I10" s="44" t="s">
        <v>53</v>
      </c>
    </row>
    <row r="11" spans="1:12" x14ac:dyDescent="0.35">
      <c r="A11" s="1" t="s">
        <v>31</v>
      </c>
      <c r="B11" s="21">
        <v>2.25</v>
      </c>
      <c r="C11" s="28">
        <f t="shared" si="1"/>
        <v>2.5987499999999999</v>
      </c>
      <c r="D11" s="28">
        <f t="shared" si="1"/>
        <v>3.0015562500000001</v>
      </c>
      <c r="E11" s="28">
        <f t="shared" si="1"/>
        <v>3.4667974687500003</v>
      </c>
      <c r="F11" s="28">
        <f t="shared" si="1"/>
        <v>4.0041510764062505</v>
      </c>
      <c r="G11" s="28">
        <f t="shared" si="1"/>
        <v>4.6247944932492198</v>
      </c>
      <c r="H11" s="38">
        <v>0</v>
      </c>
      <c r="I11" s="44"/>
    </row>
    <row r="12" spans="1:12" x14ac:dyDescent="0.35">
      <c r="A12" s="1" t="s">
        <v>32</v>
      </c>
      <c r="B12" s="25">
        <f>B8*5%</f>
        <v>0.79365079365079372</v>
      </c>
      <c r="C12" s="28">
        <f>B12*(1+$B$3)</f>
        <v>0.84126984126984139</v>
      </c>
      <c r="D12" s="28">
        <f t="shared" ref="D12:G12" si="2">C12*(1+$B$3)</f>
        <v>0.89174603174603195</v>
      </c>
      <c r="E12" s="28">
        <f t="shared" si="2"/>
        <v>0.9452507936507939</v>
      </c>
      <c r="F12" s="28">
        <f t="shared" si="2"/>
        <v>1.0019658412698416</v>
      </c>
      <c r="G12" s="28">
        <f t="shared" si="2"/>
        <v>1.0620837917460322</v>
      </c>
      <c r="H12" s="38">
        <f>G12*(1+$B$4)</f>
        <v>1.1045671434158735</v>
      </c>
    </row>
    <row r="13" spans="1:12" x14ac:dyDescent="0.35">
      <c r="A13" s="1" t="s">
        <v>18</v>
      </c>
      <c r="B13" s="26"/>
      <c r="C13" s="28">
        <f>C12-B12</f>
        <v>4.7619047619047672E-2</v>
      </c>
      <c r="D13" s="28">
        <f>D12-C12</f>
        <v>5.0476190476190563E-2</v>
      </c>
      <c r="E13" s="28">
        <f>E12-D12</f>
        <v>5.3504761904761944E-2</v>
      </c>
      <c r="F13" s="28">
        <f>F12-E12</f>
        <v>5.6715047619047665E-2</v>
      </c>
      <c r="G13" s="28">
        <f>G12-F12</f>
        <v>6.0117950476190618E-2</v>
      </c>
      <c r="H13" s="38">
        <f>H12-G12</f>
        <v>4.2483351669841296E-2</v>
      </c>
    </row>
    <row r="14" spans="1:12" x14ac:dyDescent="0.35">
      <c r="A14" s="1" t="s">
        <v>39</v>
      </c>
      <c r="B14" s="26"/>
      <c r="C14" s="36">
        <v>0.25</v>
      </c>
      <c r="D14" s="36">
        <v>0.28000000000000003</v>
      </c>
      <c r="E14" s="36">
        <v>0.33</v>
      </c>
      <c r="F14" s="36">
        <v>0.38</v>
      </c>
      <c r="G14" s="36">
        <v>0.43</v>
      </c>
      <c r="H14" s="37"/>
      <c r="L14" s="14"/>
    </row>
    <row r="15" spans="1:12" x14ac:dyDescent="0.35">
      <c r="H15" s="24"/>
    </row>
    <row r="16" spans="1:12" x14ac:dyDescent="0.35">
      <c r="A16" s="1" t="s">
        <v>24</v>
      </c>
      <c r="B16" s="26"/>
      <c r="C16" s="25">
        <f>C9+C10-C11-C13+C14</f>
        <v>1.6172559523809527</v>
      </c>
      <c r="D16" s="25">
        <f t="shared" ref="D16:H16" si="3">D9+D10-D11-D13+D14</f>
        <v>1.8637044345238103</v>
      </c>
      <c r="E16" s="25">
        <f t="shared" si="3"/>
        <v>2.1639738599702389</v>
      </c>
      <c r="F16" s="25">
        <f t="shared" si="3"/>
        <v>2.5033227606465775</v>
      </c>
      <c r="G16" s="25">
        <f t="shared" si="3"/>
        <v>2.8878257180706077</v>
      </c>
      <c r="H16" s="25">
        <f>H9+H10-H11-H13+H14</f>
        <v>5.0776780184118504</v>
      </c>
    </row>
    <row r="18" spans="1:7" x14ac:dyDescent="0.35">
      <c r="A18" s="1" t="s">
        <v>40</v>
      </c>
      <c r="G18" s="28">
        <f>H16/(B1-B3)</f>
        <v>84.627966973530846</v>
      </c>
    </row>
    <row r="20" spans="1:7" x14ac:dyDescent="0.35">
      <c r="A20" s="1" t="s">
        <v>41</v>
      </c>
      <c r="C20" s="25">
        <f>-PV($B$1,C7,0,C16)</f>
        <v>1.4439785289115648</v>
      </c>
      <c r="D20" s="25">
        <f>-PV($B$1,D7,0,D16)</f>
        <v>1.4857337647670679</v>
      </c>
      <c r="E20" s="25">
        <f>-PV($B$1,E7,0,E16)</f>
        <v>1.54027385031136</v>
      </c>
      <c r="F20" s="25">
        <f>-PV($B$1,F7,0,F16)</f>
        <v>1.5909068704731901</v>
      </c>
      <c r="G20" s="25">
        <f t="shared" ref="G20:H20" si="4">-PV($B$1,G7,0,G16+$G$18)</f>
        <v>49.658811072716176</v>
      </c>
    </row>
    <row r="22" spans="1:7" ht="15.5" x14ac:dyDescent="0.35">
      <c r="A22" s="16" t="s">
        <v>42</v>
      </c>
      <c r="B22" s="32">
        <f>SUM(C20:G20)</f>
        <v>55.719704087179359</v>
      </c>
      <c r="C22" t="s">
        <v>51</v>
      </c>
    </row>
    <row r="23" spans="1:7" ht="16" x14ac:dyDescent="0.5">
      <c r="B23" s="43">
        <f>B22*63</f>
        <v>3510.3413574922997</v>
      </c>
      <c r="C23" t="s">
        <v>52</v>
      </c>
    </row>
    <row r="30" spans="1:7" x14ac:dyDescent="0.35">
      <c r="A30" s="14"/>
    </row>
    <row r="34" spans="1:1" x14ac:dyDescent="0.35">
      <c r="A34" t="s">
        <v>23</v>
      </c>
    </row>
  </sheetData>
  <mergeCells count="1">
    <mergeCell ref="I10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FCFE calculation</vt:lpstr>
      <vt:lpstr>Mattel Illustration</vt:lpstr>
      <vt:lpstr>Exercise 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ROSZAK Sabrina</dc:creator>
  <cp:lastModifiedBy>KHATRI, Asha</cp:lastModifiedBy>
  <dcterms:created xsi:type="dcterms:W3CDTF">2019-03-14T12:36:28Z</dcterms:created>
  <dcterms:modified xsi:type="dcterms:W3CDTF">2024-03-20T09:47:22Z</dcterms:modified>
</cp:coreProperties>
</file>