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fsanehsheikhmiri/Documents/Afsaneh/Graduation_project/B65_S1_Conception_Afsaneh_Sheikhmiri/"/>
    </mc:Choice>
  </mc:AlternateContent>
  <bookViews>
    <workbookView xWindow="0" yWindow="460" windowWidth="28800" windowHeight="16400" tabRatio="494" activeTab="1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C20" i="6"/>
  <c r="P20" i="6"/>
  <c r="M20" i="6"/>
  <c r="O21" i="6"/>
  <c r="C21" i="6"/>
  <c r="P21" i="6"/>
  <c r="M21" i="6"/>
  <c r="O22" i="6"/>
  <c r="C22" i="6"/>
  <c r="P22" i="6"/>
  <c r="M22" i="6"/>
  <c r="O23" i="6"/>
  <c r="C23" i="6"/>
  <c r="P23" i="6"/>
  <c r="M23" i="6"/>
  <c r="O24" i="6"/>
  <c r="C24" i="6"/>
  <c r="P24" i="6"/>
  <c r="M24" i="6"/>
  <c r="O25" i="6"/>
  <c r="C25" i="6"/>
  <c r="P25" i="6"/>
  <c r="M25" i="6"/>
  <c r="O26" i="6"/>
  <c r="C26" i="6"/>
  <c r="P26" i="6"/>
  <c r="M26" i="6"/>
  <c r="O27" i="6"/>
  <c r="C27" i="6"/>
  <c r="P27" i="6"/>
  <c r="M27" i="6"/>
  <c r="O28" i="6"/>
  <c r="C28" i="6"/>
  <c r="P28" i="6"/>
  <c r="M28" i="6"/>
  <c r="O29" i="6"/>
  <c r="C29" i="6"/>
  <c r="P29" i="6"/>
  <c r="M29" i="6"/>
  <c r="O30" i="6"/>
  <c r="C30" i="6"/>
  <c r="P30" i="6"/>
  <c r="M30" i="6"/>
  <c r="O31" i="6"/>
  <c r="C31" i="6"/>
  <c r="P31" i="6"/>
  <c r="M31" i="6"/>
  <c r="O32" i="6"/>
  <c r="C32" i="6"/>
  <c r="P32" i="6"/>
  <c r="M32" i="6"/>
  <c r="O33" i="6"/>
  <c r="C33" i="6"/>
  <c r="P33" i="6"/>
  <c r="M33" i="6"/>
  <c r="O34" i="6"/>
  <c r="C34" i="6"/>
  <c r="P34" i="6"/>
  <c r="M34" i="6"/>
  <c r="O35" i="6"/>
  <c r="C35" i="6"/>
  <c r="P35" i="6"/>
  <c r="M35" i="6"/>
  <c r="O36" i="6"/>
  <c r="C36" i="6"/>
  <c r="P36" i="6"/>
  <c r="M36" i="6"/>
  <c r="O37" i="6"/>
  <c r="C37" i="6"/>
  <c r="P37" i="6"/>
  <c r="M37" i="6"/>
  <c r="O38" i="6"/>
  <c r="C38" i="6"/>
  <c r="P38" i="6"/>
  <c r="M38" i="6"/>
  <c r="O39" i="6"/>
  <c r="C39" i="6"/>
  <c r="P39" i="6"/>
  <c r="M39" i="6"/>
  <c r="O40" i="6"/>
  <c r="C40" i="6"/>
  <c r="P40" i="6"/>
  <c r="M40" i="6"/>
  <c r="O41" i="6"/>
  <c r="C41" i="6"/>
  <c r="P41" i="6"/>
  <c r="M41" i="6"/>
  <c r="O42" i="6"/>
  <c r="C42" i="6"/>
  <c r="P42" i="6"/>
  <c r="M42" i="6"/>
  <c r="O43" i="6"/>
  <c r="C43" i="6"/>
  <c r="P43" i="6"/>
  <c r="M43" i="6"/>
  <c r="D25" i="3"/>
  <c r="P25" i="3"/>
  <c r="M25" i="3"/>
  <c r="D26" i="3"/>
  <c r="P26" i="3"/>
  <c r="M26" i="3"/>
  <c r="D27" i="3"/>
  <c r="P27" i="3"/>
  <c r="M27" i="3"/>
  <c r="D28" i="3"/>
  <c r="P28" i="3"/>
  <c r="M28" i="3"/>
  <c r="D29" i="3"/>
  <c r="P29" i="3"/>
  <c r="M29" i="3"/>
  <c r="D30" i="3"/>
  <c r="P30" i="3"/>
  <c r="M30" i="3"/>
  <c r="D31" i="3"/>
  <c r="P31" i="3"/>
  <c r="M31" i="3"/>
  <c r="D32" i="3"/>
  <c r="P32" i="3"/>
  <c r="M32" i="3"/>
  <c r="D33" i="3"/>
  <c r="P33" i="3"/>
  <c r="M33" i="3"/>
  <c r="D34" i="3"/>
  <c r="P34" i="3"/>
  <c r="M34" i="3"/>
  <c r="D35" i="3"/>
  <c r="P35" i="3"/>
  <c r="M35" i="3"/>
  <c r="D36" i="3"/>
  <c r="P36" i="3"/>
  <c r="M36" i="3"/>
  <c r="D37" i="3"/>
  <c r="P37" i="3"/>
  <c r="M37" i="3"/>
  <c r="D38" i="3"/>
  <c r="P38" i="3"/>
  <c r="M38" i="3"/>
  <c r="D39" i="3"/>
  <c r="P39" i="3"/>
  <c r="M39" i="3"/>
  <c r="D40" i="3"/>
  <c r="P40" i="3"/>
  <c r="M40" i="3"/>
  <c r="D41" i="3"/>
  <c r="P41" i="3"/>
  <c r="M41" i="3"/>
  <c r="D42" i="3"/>
  <c r="P42" i="3"/>
  <c r="M42" i="3"/>
  <c r="D43" i="3"/>
  <c r="P43" i="3"/>
  <c r="M43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3" i="6"/>
  <c r="N37" i="6"/>
  <c r="N33" i="6"/>
  <c r="N25" i="6"/>
  <c r="N41" i="6"/>
  <c r="N39" i="6"/>
  <c r="N35" i="6"/>
  <c r="N31" i="6"/>
  <c r="N29" i="6"/>
  <c r="N27" i="6"/>
  <c r="N23" i="6"/>
  <c r="N21" i="6"/>
  <c r="N42" i="6"/>
  <c r="N40" i="6"/>
  <c r="N38" i="6"/>
  <c r="N36" i="6"/>
  <c r="N34" i="6"/>
  <c r="N32" i="6"/>
  <c r="N30" i="6"/>
  <c r="N28" i="6"/>
  <c r="N26" i="6"/>
  <c r="N24" i="6"/>
  <c r="N22" i="6"/>
  <c r="N20" i="6"/>
  <c r="D20" i="3"/>
  <c r="P20" i="3"/>
  <c r="D21" i="3"/>
  <c r="P21" i="3"/>
  <c r="D22" i="3"/>
  <c r="P22" i="3"/>
  <c r="D23" i="3"/>
  <c r="P23" i="3"/>
  <c r="D24" i="3"/>
  <c r="P24" i="3"/>
  <c r="N24" i="3"/>
  <c r="M24" i="3"/>
  <c r="M23" i="3"/>
  <c r="N23" i="3"/>
  <c r="M22" i="3"/>
  <c r="N22" i="3"/>
  <c r="M21" i="3"/>
  <c r="N21" i="3"/>
  <c r="M20" i="3"/>
  <c r="N20" i="3"/>
  <c r="Y10" i="4"/>
  <c r="Y11" i="4"/>
  <c r="Y9" i="4"/>
  <c r="V10" i="4"/>
  <c r="V9" i="4"/>
  <c r="V9" i="3"/>
  <c r="M10" i="4"/>
  <c r="R10" i="4"/>
  <c r="AJ18" i="1"/>
  <c r="M8" i="4"/>
  <c r="D8" i="4"/>
  <c r="AJ19" i="1"/>
  <c r="N8" i="4"/>
  <c r="E8" i="4"/>
  <c r="AJ17" i="1"/>
  <c r="L8" i="4"/>
  <c r="C8" i="4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C19" i="6"/>
  <c r="P19" i="6"/>
  <c r="D18" i="6"/>
  <c r="C18" i="6"/>
  <c r="P18" i="6"/>
  <c r="D17" i="6"/>
  <c r="C17" i="6"/>
  <c r="P17" i="6"/>
  <c r="D16" i="6"/>
  <c r="C16" i="6"/>
  <c r="P16" i="6"/>
  <c r="D15" i="6"/>
  <c r="C15" i="6"/>
  <c r="P15" i="6"/>
  <c r="D14" i="6"/>
  <c r="C14" i="6"/>
  <c r="P14" i="6"/>
  <c r="D13" i="6"/>
  <c r="C13" i="6"/>
  <c r="F13" i="3"/>
  <c r="F13" i="6"/>
  <c r="P13" i="6"/>
  <c r="D12" i="6"/>
  <c r="C12" i="6"/>
  <c r="B9" i="1"/>
  <c r="B10" i="1"/>
  <c r="B11" i="1"/>
  <c r="B12" i="6"/>
  <c r="S11" i="6" a="1"/>
  <c r="D11" i="6"/>
  <c r="C11" i="6"/>
  <c r="B11" i="6"/>
  <c r="D10" i="6"/>
  <c r="C10" i="6"/>
  <c r="B10" i="6"/>
  <c r="V9" i="6"/>
  <c r="V12" i="6"/>
  <c r="V14" i="6"/>
  <c r="W14" i="6"/>
  <c r="S9" i="6" a="1"/>
  <c r="D9" i="6"/>
  <c r="C9" i="6"/>
  <c r="B9" i="6"/>
  <c r="B2" i="6"/>
  <c r="E10" i="3"/>
  <c r="E10" i="6"/>
  <c r="F10" i="3"/>
  <c r="D10" i="3"/>
  <c r="P10" i="3"/>
  <c r="E11" i="3"/>
  <c r="E11" i="6"/>
  <c r="F11" i="3"/>
  <c r="E12" i="3"/>
  <c r="E12" i="6"/>
  <c r="F12" i="3"/>
  <c r="E13" i="3"/>
  <c r="E13" i="6"/>
  <c r="E14" i="3"/>
  <c r="E14" i="6"/>
  <c r="F14" i="3"/>
  <c r="F14" i="6"/>
  <c r="E15" i="3"/>
  <c r="E15" i="6"/>
  <c r="F15" i="3"/>
  <c r="F15" i="6"/>
  <c r="E16" i="3"/>
  <c r="E16" i="6"/>
  <c r="F16" i="3"/>
  <c r="F16" i="6"/>
  <c r="E17" i="3"/>
  <c r="E17" i="6"/>
  <c r="F17" i="3"/>
  <c r="E18" i="3"/>
  <c r="E18" i="6"/>
  <c r="F18" i="3"/>
  <c r="F18" i="6"/>
  <c r="E19" i="3"/>
  <c r="E19" i="6"/>
  <c r="F19" i="3"/>
  <c r="F19" i="6"/>
  <c r="E20" i="3"/>
  <c r="E20" i="6"/>
  <c r="F20" i="3"/>
  <c r="E21" i="3"/>
  <c r="F21" i="3"/>
  <c r="E22" i="3"/>
  <c r="F22" i="3"/>
  <c r="F22" i="6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D9" i="3"/>
  <c r="P9" i="3"/>
  <c r="E9" i="3"/>
  <c r="E9" i="6"/>
  <c r="C43" i="3"/>
  <c r="C42" i="3"/>
  <c r="O41" i="3"/>
  <c r="C41" i="3"/>
  <c r="O40" i="3"/>
  <c r="C40" i="3"/>
  <c r="O39" i="3"/>
  <c r="C39" i="3"/>
  <c r="C38" i="3"/>
  <c r="C37" i="3"/>
  <c r="C36" i="3"/>
  <c r="C35" i="3"/>
  <c r="C34" i="3"/>
  <c r="O33" i="3"/>
  <c r="C33" i="3"/>
  <c r="O32" i="3"/>
  <c r="C32" i="3"/>
  <c r="O31" i="3"/>
  <c r="C31" i="3"/>
  <c r="C30" i="3"/>
  <c r="C29" i="3"/>
  <c r="C28" i="3"/>
  <c r="C27" i="3"/>
  <c r="C26" i="3"/>
  <c r="O25" i="3"/>
  <c r="C25" i="3"/>
  <c r="O24" i="3"/>
  <c r="C24" i="3"/>
  <c r="O23" i="3"/>
  <c r="C23" i="3"/>
  <c r="C22" i="3"/>
  <c r="C21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B12" i="3"/>
  <c r="D11" i="3"/>
  <c r="C11" i="3"/>
  <c r="B11" i="3"/>
  <c r="C10" i="3"/>
  <c r="B10" i="3"/>
  <c r="V11" i="3"/>
  <c r="V13" i="3"/>
  <c r="C9" i="3"/>
  <c r="B9" i="3"/>
  <c r="B2" i="3"/>
  <c r="T15" i="2" a="1"/>
  <c r="T8" i="2"/>
  <c r="T9" i="2"/>
  <c r="AD18" i="1" a="1"/>
  <c r="AD18" i="1"/>
  <c r="AE18" i="1"/>
  <c r="AD19" i="1" a="1"/>
  <c r="AD19" i="1"/>
  <c r="AE19" i="1"/>
  <c r="AD17" i="1" a="1"/>
  <c r="AD17" i="1"/>
  <c r="AE1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/>
  <c r="C10" i="2"/>
  <c r="D10" i="2"/>
  <c r="M10" i="2"/>
  <c r="C11" i="2"/>
  <c r="D11" i="2"/>
  <c r="M11" i="2"/>
  <c r="C12" i="2"/>
  <c r="D12" i="2"/>
  <c r="M12" i="2"/>
  <c r="C13" i="2"/>
  <c r="D13" i="2"/>
  <c r="L13" i="2"/>
  <c r="C14" i="2"/>
  <c r="D14" i="2"/>
  <c r="K14" i="2"/>
  <c r="C15" i="2"/>
  <c r="D15" i="2"/>
  <c r="K15" i="2"/>
  <c r="C16" i="2"/>
  <c r="D16" i="2"/>
  <c r="L16" i="2"/>
  <c r="C17" i="2"/>
  <c r="D17" i="2"/>
  <c r="K17" i="2"/>
  <c r="C18" i="2"/>
  <c r="D18" i="2"/>
  <c r="M18" i="2"/>
  <c r="C19" i="2"/>
  <c r="D19" i="2"/>
  <c r="M19" i="2"/>
  <c r="C20" i="2"/>
  <c r="D20" i="2"/>
  <c r="L20" i="2"/>
  <c r="C21" i="2"/>
  <c r="D21" i="2"/>
  <c r="M21" i="2"/>
  <c r="C22" i="2"/>
  <c r="D22" i="2"/>
  <c r="M22" i="2"/>
  <c r="C23" i="2"/>
  <c r="D23" i="2"/>
  <c r="L23" i="2"/>
  <c r="C24" i="2"/>
  <c r="D24" i="2"/>
  <c r="K24" i="2"/>
  <c r="C25" i="2"/>
  <c r="D25" i="2"/>
  <c r="K25" i="2"/>
  <c r="C26" i="2"/>
  <c r="D26" i="2"/>
  <c r="K26" i="2"/>
  <c r="C27" i="2"/>
  <c r="D27" i="2"/>
  <c r="L27" i="2"/>
  <c r="C28" i="2"/>
  <c r="D28" i="2"/>
  <c r="M28" i="2"/>
  <c r="C29" i="2"/>
  <c r="D29" i="2"/>
  <c r="M29" i="2"/>
  <c r="C30" i="2"/>
  <c r="D30" i="2"/>
  <c r="M30" i="2"/>
  <c r="C31" i="2"/>
  <c r="D31" i="2"/>
  <c r="M31" i="2"/>
  <c r="C32" i="2"/>
  <c r="D32" i="2"/>
  <c r="K32" i="2"/>
  <c r="C33" i="2"/>
  <c r="D33" i="2"/>
  <c r="L33" i="2"/>
  <c r="C34" i="2"/>
  <c r="D34" i="2"/>
  <c r="K34" i="2"/>
  <c r="C35" i="2"/>
  <c r="D35" i="2"/>
  <c r="K35" i="2"/>
  <c r="C36" i="2"/>
  <c r="D36" i="2"/>
  <c r="L36" i="2"/>
  <c r="C37" i="2"/>
  <c r="D37" i="2"/>
  <c r="M37" i="2"/>
  <c r="C38" i="2"/>
  <c r="D38" i="2"/>
  <c r="M38" i="2"/>
  <c r="C39" i="2"/>
  <c r="D39" i="2"/>
  <c r="M39" i="2"/>
  <c r="C40" i="2"/>
  <c r="D40" i="2"/>
  <c r="M40" i="2"/>
  <c r="C41" i="2"/>
  <c r="D41" i="2"/>
  <c r="L41" i="2"/>
  <c r="C42" i="2"/>
  <c r="D42" i="2"/>
  <c r="K42" i="2"/>
  <c r="D8" i="2"/>
  <c r="L8" i="2"/>
  <c r="C8" i="2"/>
  <c r="B8" i="2"/>
  <c r="B2" i="2"/>
  <c r="AC8" i="1"/>
  <c r="AD12" i="1"/>
  <c r="AE12" i="1"/>
  <c r="AD8" i="1"/>
  <c r="AD11" i="1"/>
  <c r="B9" i="2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N10" i="3"/>
  <c r="F12" i="6"/>
  <c r="P12" i="6"/>
  <c r="P12" i="3"/>
  <c r="M9" i="3"/>
  <c r="N9" i="3"/>
  <c r="F11" i="6"/>
  <c r="P11" i="6"/>
  <c r="P11" i="3"/>
  <c r="P14" i="3"/>
  <c r="P18" i="3"/>
  <c r="O15" i="3"/>
  <c r="P15" i="3"/>
  <c r="P19" i="3"/>
  <c r="O16" i="3"/>
  <c r="P16" i="3"/>
  <c r="P13" i="3"/>
  <c r="O17" i="3"/>
  <c r="P17" i="3"/>
  <c r="F10" i="6"/>
  <c r="P10" i="6"/>
  <c r="F9" i="6"/>
  <c r="P9" i="6"/>
  <c r="L10" i="4"/>
  <c r="N10" i="4"/>
  <c r="D10" i="4"/>
  <c r="AG18" i="1"/>
  <c r="L9" i="4"/>
  <c r="Q9" i="4"/>
  <c r="N9" i="4"/>
  <c r="AF19" i="1"/>
  <c r="AF18" i="1"/>
  <c r="M9" i="4"/>
  <c r="AF17" i="1"/>
  <c r="AG17" i="1"/>
  <c r="AD21" i="1"/>
  <c r="AG19" i="1"/>
  <c r="O8" i="4"/>
  <c r="F8" i="4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/>
  <c r="S11" i="6"/>
  <c r="T11" i="6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/>
  <c r="Y15" i="6"/>
  <c r="S10" i="6" a="1"/>
  <c r="S10" i="6"/>
  <c r="T10" i="6"/>
  <c r="V12" i="3"/>
  <c r="V14" i="3"/>
  <c r="W14" i="3"/>
  <c r="V10" i="3"/>
  <c r="AD14" i="1"/>
  <c r="AE14" i="1"/>
  <c r="W13" i="3"/>
  <c r="S9" i="3" a="1"/>
  <c r="S9" i="3"/>
  <c r="T9" i="3"/>
  <c r="S10" i="3" a="1"/>
  <c r="S10" i="3"/>
  <c r="T10" i="3"/>
  <c r="S11" i="3" a="1"/>
  <c r="S11" i="3"/>
  <c r="T11" i="3"/>
  <c r="K28" i="2"/>
  <c r="K9" i="2"/>
  <c r="T15" i="2"/>
  <c r="T11" i="2"/>
  <c r="T13" i="2"/>
  <c r="U13" i="2"/>
  <c r="T10" i="2"/>
  <c r="T12" i="2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/>
  <c r="Q8" i="2"/>
  <c r="R8" i="2"/>
  <c r="Q10" i="2"/>
  <c r="R10" i="2"/>
  <c r="AD9" i="1"/>
  <c r="M11" i="6"/>
  <c r="N11" i="6"/>
  <c r="N9" i="6"/>
  <c r="M9" i="6"/>
  <c r="M10" i="6"/>
  <c r="N10" i="6"/>
  <c r="M12" i="6"/>
  <c r="N12" i="6"/>
  <c r="AH18" i="1"/>
  <c r="O10" i="4"/>
  <c r="F10" i="4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/>
  <c r="W16" i="3"/>
  <c r="P44" i="6"/>
  <c r="V16" i="6"/>
  <c r="W16" i="6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/>
  <c r="C9" i="4"/>
  <c r="O9" i="4"/>
  <c r="F9" i="4"/>
  <c r="M11" i="4"/>
  <c r="D11" i="4"/>
  <c r="AG21" i="1"/>
  <c r="AE21" i="1"/>
  <c r="AF21" i="1"/>
  <c r="Y15" i="3"/>
  <c r="W13" i="6"/>
  <c r="W15" i="6"/>
  <c r="W15" i="3"/>
  <c r="AD13" i="1"/>
  <c r="O44" i="3"/>
  <c r="U12" i="2"/>
  <c r="U14" i="2"/>
  <c r="B12" i="1"/>
  <c r="B13" i="6"/>
  <c r="B10" i="2"/>
  <c r="K43" i="2"/>
  <c r="L43" i="2"/>
  <c r="M43" i="2"/>
  <c r="L44" i="1"/>
  <c r="N44" i="3"/>
  <c r="M44" i="6"/>
  <c r="M44" i="3"/>
  <c r="N44" i="6"/>
  <c r="N11" i="4"/>
  <c r="E11" i="4"/>
  <c r="AH21" i="1"/>
  <c r="AE13" i="1"/>
  <c r="AE15" i="1"/>
  <c r="B12" i="2"/>
  <c r="B13" i="3"/>
  <c r="L45" i="1"/>
  <c r="B11" i="2"/>
  <c r="K44" i="2"/>
  <c r="B13" i="1"/>
  <c r="B14" i="6"/>
  <c r="M45" i="3"/>
  <c r="M46" i="3"/>
  <c r="I5" i="3"/>
  <c r="M45" i="6"/>
  <c r="M46" i="6"/>
  <c r="I5" i="6"/>
  <c r="O11" i="4"/>
  <c r="F11" i="4"/>
  <c r="H5" i="1"/>
  <c r="B14" i="1"/>
  <c r="B14" i="3"/>
  <c r="K45" i="2"/>
  <c r="G5" i="2"/>
  <c r="B13" i="2"/>
  <c r="B15" i="3"/>
  <c r="B15" i="6"/>
  <c r="B15" i="1"/>
  <c r="B14" i="2"/>
  <c r="B16" i="3"/>
  <c r="B16" i="6"/>
  <c r="B16" i="1"/>
  <c r="B15" i="2"/>
  <c r="B17" i="3"/>
  <c r="B17" i="6"/>
  <c r="B17" i="1"/>
  <c r="B18" i="3"/>
  <c r="B16" i="2"/>
  <c r="B18" i="1"/>
  <c r="B18" i="2"/>
  <c r="B17" i="2"/>
  <c r="B18" i="6"/>
  <c r="B19" i="1"/>
  <c r="B19" i="6"/>
  <c r="B19" i="3"/>
  <c r="B20" i="3"/>
  <c r="B20" i="6"/>
  <c r="B20" i="1"/>
  <c r="B19" i="2"/>
  <c r="B21" i="3"/>
  <c r="B21" i="6"/>
  <c r="B21" i="1"/>
  <c r="B20" i="2"/>
  <c r="B22" i="3"/>
  <c r="B22" i="6"/>
  <c r="B22" i="1"/>
  <c r="B21" i="2"/>
  <c r="B23" i="3"/>
  <c r="B23" i="6"/>
  <c r="B23" i="1"/>
  <c r="B22" i="2"/>
  <c r="B24" i="3"/>
  <c r="B24" i="6"/>
  <c r="B37" i="1"/>
  <c r="B24" i="1"/>
  <c r="B23" i="2"/>
  <c r="B38" i="3"/>
  <c r="B38" i="6"/>
  <c r="B25" i="3"/>
  <c r="B25" i="6"/>
  <c r="B25" i="1"/>
  <c r="B24" i="2"/>
  <c r="B38" i="1"/>
  <c r="B37" i="2"/>
  <c r="B39" i="3"/>
  <c r="B39" i="6"/>
  <c r="B26" i="3"/>
  <c r="B26" i="6"/>
  <c r="B25" i="2"/>
  <c r="B26" i="1"/>
  <c r="B39" i="1"/>
  <c r="B38" i="2"/>
  <c r="B40" i="3"/>
  <c r="B40" i="6"/>
  <c r="B27" i="3"/>
  <c r="B27" i="6"/>
  <c r="B27" i="1"/>
  <c r="B26" i="2"/>
  <c r="B40" i="1"/>
  <c r="B39" i="2"/>
  <c r="B41" i="3"/>
  <c r="B41" i="6"/>
  <c r="B28" i="3"/>
  <c r="B28" i="6"/>
  <c r="B27" i="2"/>
  <c r="B28" i="1"/>
  <c r="B41" i="1"/>
  <c r="B40" i="2"/>
  <c r="B29" i="3"/>
  <c r="B29" i="6"/>
  <c r="B42" i="3"/>
  <c r="B42" i="6"/>
  <c r="B29" i="1"/>
  <c r="B28" i="2"/>
  <c r="B42" i="1"/>
  <c r="B41" i="2"/>
  <c r="B30" i="3"/>
  <c r="B30" i="6"/>
  <c r="B43" i="3"/>
  <c r="B43" i="6"/>
  <c r="B29" i="2"/>
  <c r="B30" i="1"/>
  <c r="B42" i="2"/>
  <c r="B31" i="3"/>
  <c r="B31" i="6"/>
  <c r="B31" i="1"/>
  <c r="B30" i="2"/>
  <c r="B32" i="3"/>
  <c r="B32" i="6"/>
  <c r="B32" i="1"/>
  <c r="B31" i="2"/>
  <c r="B33" i="3"/>
  <c r="B33" i="6"/>
  <c r="B32" i="2"/>
  <c r="B33" i="1"/>
  <c r="B34" i="3"/>
  <c r="B34" i="6"/>
  <c r="B34" i="1"/>
  <c r="B33" i="2"/>
  <c r="B35" i="3"/>
  <c r="B35" i="6"/>
  <c r="B35" i="1"/>
  <c r="B34" i="2"/>
  <c r="B36" i="3"/>
  <c r="B36" i="6"/>
  <c r="B36" i="1"/>
  <c r="B37" i="6"/>
  <c r="B35" i="2"/>
  <c r="B36" i="2"/>
  <c r="B37" i="3"/>
  <c r="U8" i="1"/>
</calcChain>
</file>

<file path=xl/comments1.xml><?xml version="1.0" encoding="utf-8"?>
<comments xmlns="http://schemas.openxmlformats.org/spreadsheetml/2006/main">
  <authors>
    <author>jcdemers</author>
    <author>Microsoft Office User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  <comment ref="C12" authorId="1">
      <text>
        <r>
          <rPr>
            <sz val="10"/>
            <color indexed="81"/>
            <rFont val="Calibri"/>
            <family val="2"/>
          </rPr>
          <t xml:space="preserve">- Trouver ce qui détermine un stade spécifique d'une tumeur afin de pouvoir vérifier plus tard si l'appliction se trompe ou non.
</t>
        </r>
      </text>
    </comment>
    <comment ref="C13" authorId="1">
      <text>
        <r>
          <rPr>
            <sz val="10"/>
            <color indexed="81"/>
            <rFont val="Calibri"/>
            <family val="2"/>
          </rPr>
          <t>Afin de tester si le modèle et la vue on une connection et si l'évènement déclenché est bien envoyé</t>
        </r>
      </text>
    </comment>
    <comment ref="C14" authorId="1">
      <text>
        <r>
          <rPr>
            <sz val="10"/>
            <color indexed="81"/>
            <rFont val="Calibri"/>
            <family val="2"/>
          </rPr>
          <t>Être capable de générer des images contenant des tumeurs avec des paramètres générés au hasard
- capacité de générer dans des dossiers différents                                                          -capacité à bien nommé les photos           -capacité à générer le bon nombre de d'images selon la demande de l'usager</t>
        </r>
      </text>
    </comment>
    <comment ref="C15" authorId="1">
      <text>
        <r>
          <rPr>
            <b/>
            <sz val="10"/>
            <color indexed="81"/>
            <rFont val="Calibri"/>
            <family val="2"/>
          </rPr>
          <t xml:space="preserve">-Capacité à aller chercher l'image selectionner                                      - capacité à afficher l'image sur le canvas                                                  - Capacité à afficher le chemin </t>
        </r>
      </text>
    </comment>
    <comment ref="C16" authorId="1">
      <text>
        <r>
          <rPr>
            <b/>
            <sz val="10"/>
            <color indexed="81"/>
            <rFont val="Calibri"/>
            <family val="2"/>
          </rPr>
          <t>Création du bouton learn et diagnose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C17" authorId="1">
      <text>
        <r>
          <rPr>
            <sz val="10"/>
            <color indexed="81"/>
            <rFont val="Calibri"/>
            <family val="2"/>
          </rPr>
          <t xml:space="preserve">- Capacité à la barre de progression par rapport au processus de génération d'images
</t>
        </r>
      </text>
    </comment>
    <comment ref="C18" authorId="1">
      <text>
        <r>
          <rPr>
            <b/>
            <sz val="10"/>
            <color indexed="81"/>
            <rFont val="Calibri"/>
            <family val="2"/>
          </rPr>
          <t>Capacité à aller chercher les images et les transformer en objet tumor_image</t>
        </r>
      </text>
    </comment>
    <comment ref="C19" authorId="1">
      <text>
        <r>
          <rPr>
            <b/>
            <sz val="10"/>
            <color indexed="81"/>
            <rFont val="Calibri"/>
            <family val="2"/>
          </rPr>
          <t>-Capacité à repérer la tumeur dans l'image et chercher ses paramètres afin de renvoyer un objet tumor_parameters contenant les paramètres trouvés</t>
        </r>
      </text>
    </comment>
    <comment ref="C21" authorId="1">
      <text>
        <r>
          <rPr>
            <b/>
            <sz val="10"/>
            <color indexed="81"/>
            <rFont val="Calibri"/>
            <family val="2"/>
          </rPr>
          <t>Passer à travers chaque tumeur et l'identifier à un cluster en calculant la distance entre la tumeur et le centripod</t>
        </r>
      </text>
    </comment>
    <comment ref="C22" authorId="1">
      <text>
        <r>
          <rPr>
            <b/>
            <sz val="10"/>
            <color indexed="81"/>
            <rFont val="Calibri"/>
            <family val="2"/>
          </rPr>
          <t>Capacité à aller chercher la bonne image et de transformer en objet tumor_image</t>
        </r>
      </text>
    </comment>
    <comment ref="C25" authorId="1">
      <text>
        <r>
          <rPr>
            <b/>
            <sz val="10"/>
            <color indexed="81"/>
            <rFont val="Calibri"/>
            <family val="2"/>
          </rPr>
          <t>- Afficher des boîtes de dialogue au cas où ne suit pas l'ordre des boutons à peser</t>
        </r>
      </text>
    </comment>
  </commentList>
</comments>
</file>

<file path=xl/sharedStrings.xml><?xml version="1.0" encoding="utf-8"?>
<sst xmlns="http://schemas.openxmlformats.org/spreadsheetml/2006/main" count="194" uniqueCount="96">
  <si>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</si>
  <si>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</si>
  <si>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</si>
  <si>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</si>
  <si>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</si>
  <si>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</si>
  <si>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</si>
  <si>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</si>
  <si>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</si>
  <si>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</si>
  <si>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</si>
  <si>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</si>
  <si>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</si>
  <si>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</si>
  <si>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</si>
  <si>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</si>
  <si>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</si>
  <si>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</si>
  <si>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</si>
  <si>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</si>
  <si>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</si>
  <si>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</si>
  <si>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</si>
  <si>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</si>
  <si>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</si>
  <si>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</si>
  <si>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</si>
  <si>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</si>
  <si>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</si>
  <si>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</si>
  <si>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</si>
  <si>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</si>
  <si>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</si>
  <si>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</si>
  <si>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</si>
  <si>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</si>
  <si>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</si>
  <si>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</si>
  <si>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</si>
  <si>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</si>
  <si>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</si>
  <si>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</si>
  <si>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</si>
  <si>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</si>
  <si>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</si>
  <si>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</si>
  <si>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</si>
  <si>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</si>
  <si>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</si>
  <si>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</si>
  <si>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</si>
  <si>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</si>
  <si>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</si>
  <si>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</si>
  <si>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</si>
  <si>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</si>
  <si>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</si>
  <si>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</si>
  <si>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</si>
  <si>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</si>
  <si>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</si>
  <si>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</si>
  <si>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</si>
  <si>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</si>
  <si>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</si>
  <si>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</si>
  <si>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</si>
  <si>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</si>
  <si>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</si>
  <si>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</si>
  <si>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</si>
  <si>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</si>
  <si>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</si>
  <si>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</si>
  <si>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Tumor recognition</t>
  </si>
  <si>
    <t>Afsaneh Sheikhmiri</t>
  </si>
  <si>
    <t>Définir les paramètres de chacun des cinq stades</t>
  </si>
  <si>
    <t>Création de mon window et des deux boutons prepare et learn</t>
  </si>
  <si>
    <t>Capacité à l'application de générer des images PNG en deux lots</t>
  </si>
  <si>
    <t>Définir le bouton Select</t>
  </si>
  <si>
    <t>Création des boutons manquants dans la vue</t>
  </si>
  <si>
    <t>Implémenter la barre à progression</t>
  </si>
  <si>
    <t>implémentation de l'algorithme K-means</t>
  </si>
  <si>
    <t>Capacité à regrouper les tumeurs dans des clusters différents</t>
  </si>
  <si>
    <t>Capacité à chercher tous les images pour l'apprentissage</t>
  </si>
  <si>
    <t>extraire les features de chaque image</t>
  </si>
  <si>
    <t xml:space="preserve">Capacité d'aller chercher l'image demandée par l'usager </t>
  </si>
  <si>
    <t>Capacité d'interpreter s'il y a présence d'une tumeur ou non</t>
  </si>
  <si>
    <t>Capacité d'interpreter le stade de la tumeur</t>
  </si>
  <si>
    <t>Création de boîtes de dialogue en cas d'erreur</t>
  </si>
  <si>
    <t>Permettre à l'usager d'entrer les paramètres de chaque stade</t>
  </si>
  <si>
    <t xml:space="preserve">Préparer la présentation </t>
  </si>
  <si>
    <t>Préparer la présentation durant le deuxième sprint</t>
  </si>
  <si>
    <t>Approuvé le dernier jour</t>
  </si>
  <si>
    <t>j'ai l'impression qu'il me manque certains éléments encore</t>
  </si>
  <si>
    <t>Il me manque encore des tâches à définir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</si>
</sst>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24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10.0</c:v>
                </c:pt>
                <c:pt idx="1">
                  <c:v>5.0</c:v>
                </c:pt>
                <c:pt idx="2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378988848"/>
        <c:axId val="-3789874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7.0</c:v>
                </c:pt>
                <c:pt idx="1">
                  <c:v>12.0</c:v>
                </c:pt>
                <c:pt idx="2">
                  <c:v>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8988848"/>
        <c:axId val="-378987488"/>
      </c:lineChart>
      <c:catAx>
        <c:axId val="-37898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8987488"/>
        <c:crosses val="autoZero"/>
        <c:auto val="1"/>
        <c:lblAlgn val="ctr"/>
        <c:lblOffset val="100"/>
        <c:noMultiLvlLbl val="0"/>
      </c:catAx>
      <c:valAx>
        <c:axId val="-3789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898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25.75</c:v>
                </c:pt>
                <c:pt idx="1">
                  <c:v>27.0</c:v>
                </c:pt>
                <c:pt idx="2">
                  <c:v>18.25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15.0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-335086000"/>
        <c:axId val="-335092144"/>
      </c:barChart>
      <c:catAx>
        <c:axId val="-33508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5092144"/>
        <c:crosses val="autoZero"/>
        <c:auto val="1"/>
        <c:lblAlgn val="ctr"/>
        <c:lblOffset val="100"/>
        <c:noMultiLvlLbl val="0"/>
      </c:catAx>
      <c:valAx>
        <c:axId val="-3350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508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19.0</c:v>
                </c:pt>
                <c:pt idx="1">
                  <c:v>2.0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19.0</c:v>
                </c:pt>
                <c:pt idx="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4.0</c:v>
                </c:pt>
                <c:pt idx="1">
                  <c:v>11.0</c:v>
                </c:pt>
                <c:pt idx="2">
                  <c:v>6.0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19.0</c:v>
                </c:pt>
                <c:pt idx="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workbookViewId="0">
      <selection activeCell="G29" sqref="G29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11" width="10.83203125" style="4"/>
    <col min="12" max="16" width="0" style="3" hidden="1" customWidth="1"/>
    <col min="17" max="19" width="0" style="4" hidden="1" customWidth="1"/>
    <col min="20" max="27" width="11.5" style="3" hidden="1" customWidth="1"/>
    <col min="28" max="35" width="11.5" style="4" hidden="1" customWidth="1"/>
    <col min="36" max="36" width="0" style="4" hidden="1" customWidth="1"/>
    <col min="37" max="16384" width="10.83203125" style="4"/>
  </cols>
  <sheetData>
    <row r="1" spans="2:31" ht="7.5" customHeight="1" x14ac:dyDescent="0.2"/>
    <row r="2" spans="2:31" ht="22.5" customHeight="1" thickBot="1" x14ac:dyDescent="0.3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2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2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21 tâches ont été définies totalisant 71 heures de travail estimé.</v>
      </c>
    </row>
    <row r="6" spans="2:31" ht="7.5" customHeight="1" thickBot="1" x14ac:dyDescent="0.25"/>
    <row r="7" spans="2:31" ht="15" customHeight="1" x14ac:dyDescent="0.2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21</v>
      </c>
      <c r="V8" s="3" t="s">
        <v>18</v>
      </c>
      <c r="W8" s="3">
        <v>1</v>
      </c>
      <c r="X8" s="8">
        <v>0</v>
      </c>
      <c r="Y8" s="8">
        <f>MAX(G8:G42)</f>
        <v>0.58333333333334003</v>
      </c>
      <c r="Z8" s="3" t="s">
        <v>1</v>
      </c>
      <c r="AA8" s="3">
        <v>1</v>
      </c>
      <c r="AB8" s="22">
        <v>0</v>
      </c>
      <c r="AC8" s="4">
        <f>COUNTA(C8:C43)</f>
        <v>21</v>
      </c>
      <c r="AD8" s="9">
        <f>SUM(G8:G43)</f>
        <v>2.9583333333333415</v>
      </c>
    </row>
    <row r="9" spans="2:31" x14ac:dyDescent="0.2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2.9583333333333415</v>
      </c>
    </row>
    <row r="10" spans="2:31" x14ac:dyDescent="0.2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71</v>
      </c>
    </row>
    <row r="11" spans="2:31" x14ac:dyDescent="0.2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">
      <c r="B12" s="44">
        <f t="shared" ref="B12:B42" si="5">IF(LEN(C12)&lt;&gt;0,IF(OR(LEN(B11)=0,B11="^"),"^",B11+1),"")</f>
        <v>5</v>
      </c>
      <c r="C12" s="17" t="s">
        <v>76</v>
      </c>
      <c r="D12" s="19" t="s">
        <v>11</v>
      </c>
      <c r="E12" s="18" t="s">
        <v>18</v>
      </c>
      <c r="F12" s="18">
        <v>1</v>
      </c>
      <c r="G12" s="32">
        <v>2.0833333333333301E-2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21</v>
      </c>
      <c r="AE12" s="4" t="str">
        <f>AD12 &amp; " " &amp; AC12 &amp; IF(AD12 &gt; 1, "s ont été définies", " a été définie")</f>
        <v>21 tâches ont été définies</v>
      </c>
    </row>
    <row r="13" spans="2:31" x14ac:dyDescent="0.2">
      <c r="B13" s="45">
        <f t="shared" si="5"/>
        <v>6</v>
      </c>
      <c r="C13" s="15" t="s">
        <v>77</v>
      </c>
      <c r="D13" s="16">
        <v>1</v>
      </c>
      <c r="E13" s="16" t="s">
        <v>18</v>
      </c>
      <c r="F13" s="16">
        <v>2</v>
      </c>
      <c r="G13" s="31">
        <v>0.104166666666667</v>
      </c>
      <c r="H13" s="41" t="s">
        <v>1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71</v>
      </c>
      <c r="AE13" s="4" t="str">
        <f>AD13 &amp; " " &amp; AC13 &amp; IF(AD13 &gt; 1, "s", "")</f>
        <v>71 heures</v>
      </c>
    </row>
    <row r="14" spans="2:31" x14ac:dyDescent="0.2">
      <c r="B14" s="44">
        <f t="shared" si="5"/>
        <v>7</v>
      </c>
      <c r="C14" s="17" t="s">
        <v>78</v>
      </c>
      <c r="D14" s="19">
        <v>2</v>
      </c>
      <c r="E14" s="18" t="s">
        <v>18</v>
      </c>
      <c r="F14" s="18">
        <v>3</v>
      </c>
      <c r="G14" s="32">
        <v>0.25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">
      <c r="B15" s="45">
        <f t="shared" si="5"/>
        <v>8</v>
      </c>
      <c r="C15" s="15" t="s">
        <v>79</v>
      </c>
      <c r="D15" s="16" t="s">
        <v>11</v>
      </c>
      <c r="E15" s="16" t="s">
        <v>18</v>
      </c>
      <c r="F15" s="16">
        <v>1</v>
      </c>
      <c r="G15" s="31">
        <v>4.1666666666666699E-2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71 heures</v>
      </c>
    </row>
    <row r="16" spans="2:31" x14ac:dyDescent="0.2">
      <c r="B16" s="44">
        <f t="shared" si="5"/>
        <v>9</v>
      </c>
      <c r="C16" s="17" t="s">
        <v>80</v>
      </c>
      <c r="D16" s="18" t="s">
        <v>11</v>
      </c>
      <c r="E16" s="18" t="s">
        <v>18</v>
      </c>
      <c r="F16" s="18">
        <v>2</v>
      </c>
      <c r="G16" s="32">
        <v>3.125E-2</v>
      </c>
      <c r="H16" s="42" t="s">
        <v>1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">
      <c r="B17" s="45">
        <f t="shared" si="5"/>
        <v>10</v>
      </c>
      <c r="C17" s="15" t="s">
        <v>81</v>
      </c>
      <c r="D17" s="16" t="s">
        <v>11</v>
      </c>
      <c r="E17" s="16" t="s">
        <v>18</v>
      </c>
      <c r="F17" s="16">
        <v>2</v>
      </c>
      <c r="G17" s="31">
        <v>0.104166666666667</v>
      </c>
      <c r="H17" s="41" t="s">
        <v>1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1.0729166666666676</v>
      </c>
      <c r="AE17" s="4">
        <f>AD17 * 24*60</f>
        <v>1545.0000000000014</v>
      </c>
      <c r="AF17" s="4">
        <f>DAY(AD17)*24+HOUR(AD17)</f>
        <v>25</v>
      </c>
      <c r="AG17" s="4">
        <f>MINUTE(AD17)</f>
        <v>45</v>
      </c>
      <c r="AH17" s="4" t="str">
        <f>AF17&amp;"h"&amp;TEXT(AG17,"00")</f>
        <v>25h45</v>
      </c>
      <c r="AJ17" s="4">
        <f>COUNTIF($H$8:$H$42,AC17)</f>
        <v>10</v>
      </c>
    </row>
    <row r="18" spans="2:36" x14ac:dyDescent="0.2">
      <c r="B18" s="44">
        <f t="shared" si="5"/>
        <v>11</v>
      </c>
      <c r="C18" s="17" t="s">
        <v>84</v>
      </c>
      <c r="D18" s="19">
        <v>1</v>
      </c>
      <c r="E18" s="18" t="s">
        <v>18</v>
      </c>
      <c r="F18" s="18">
        <v>2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1.1250000000000064</v>
      </c>
      <c r="AE18" s="4">
        <f>AD18 * 24*60</f>
        <v>1620.0000000000093</v>
      </c>
      <c r="AF18" s="4">
        <f t="shared" ref="AF18:AF19" si="6">DAY(AD18)*24+HOUR(AD18)</f>
        <v>27</v>
      </c>
      <c r="AG18" s="4">
        <f t="shared" ref="AG18:AG19" si="7">MINUTE(AD18)</f>
        <v>0</v>
      </c>
      <c r="AH18" s="4" t="str">
        <f t="shared" ref="AH18:AH19" si="8">AF18&amp;"h"&amp;TEXT(AG18,"00")</f>
        <v>27h00</v>
      </c>
      <c r="AJ18" s="4">
        <f>COUNTIF($H$8:$H$42,AC18)</f>
        <v>5</v>
      </c>
    </row>
    <row r="19" spans="2:36" x14ac:dyDescent="0.2">
      <c r="B19" s="45">
        <f t="shared" si="5"/>
        <v>12</v>
      </c>
      <c r="C19" s="15" t="s">
        <v>85</v>
      </c>
      <c r="D19" s="16">
        <v>2</v>
      </c>
      <c r="E19" s="16" t="s">
        <v>18</v>
      </c>
      <c r="F19" s="16">
        <v>3</v>
      </c>
      <c r="G19" s="31">
        <v>0.58333333333334003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0.76041666666666652</v>
      </c>
      <c r="AE19" s="4">
        <f>AD19 * 24*60</f>
        <v>1094.9999999999998</v>
      </c>
      <c r="AF19" s="4">
        <f t="shared" si="6"/>
        <v>18</v>
      </c>
      <c r="AG19" s="4">
        <f t="shared" si="7"/>
        <v>15</v>
      </c>
      <c r="AH19" s="4" t="str">
        <f t="shared" si="8"/>
        <v>18h15</v>
      </c>
      <c r="AJ19" s="4">
        <f>COUNTIF($H$8:$H$42,AC19)</f>
        <v>6</v>
      </c>
    </row>
    <row r="20" spans="2:36" x14ac:dyDescent="0.2">
      <c r="B20" s="44">
        <f t="shared" si="5"/>
        <v>13</v>
      </c>
      <c r="C20" s="17" t="s">
        <v>82</v>
      </c>
      <c r="D20" s="18">
        <v>1</v>
      </c>
      <c r="E20" s="18" t="s">
        <v>18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">
      <c r="B21" s="45">
        <f t="shared" ref="B21:B27" si="9">IF(LEN(C21)&lt;&gt;0,IF(OR(LEN(B20)=0,B20="^"),"^",B20+1),"")</f>
        <v>14</v>
      </c>
      <c r="C21" s="15" t="s">
        <v>83</v>
      </c>
      <c r="D21" s="16">
        <v>2</v>
      </c>
      <c r="E21" s="16" t="s">
        <v>18</v>
      </c>
      <c r="F21" s="16">
        <v>3</v>
      </c>
      <c r="G21" s="31">
        <v>0.25</v>
      </c>
      <c r="H21" s="41" t="s">
        <v>2</v>
      </c>
      <c r="L21" s="3" t="b">
        <f t="shared" ref="L21:P27" si="10">AND(NOT(ISBLANK($C21)),LEN(D21)=0)</f>
        <v>0</v>
      </c>
      <c r="M21" s="3" t="b">
        <f t="shared" si="10"/>
        <v>0</v>
      </c>
      <c r="N21" s="3" t="b">
        <f t="shared" si="10"/>
        <v>0</v>
      </c>
      <c r="O21" s="3" t="b">
        <f t="shared" si="10"/>
        <v>0</v>
      </c>
      <c r="P21" s="3" t="b">
        <f t="shared" si="10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2.9583333333333406</v>
      </c>
      <c r="AE21" s="4">
        <f t="shared" ref="AE21" si="11">AD21 * 24*60</f>
        <v>4260.00000000001</v>
      </c>
      <c r="AF21" s="4">
        <f t="shared" ref="AF21" si="12">DAY(AD21)*24+HOUR(AD21)</f>
        <v>71</v>
      </c>
      <c r="AG21" s="4">
        <f t="shared" ref="AG21" si="13">MINUTE(AD21)</f>
        <v>0</v>
      </c>
      <c r="AH21" s="4" t="str">
        <f t="shared" ref="AH21" si="14">AF21&amp;"h"&amp;TEXT(AG21,"00")</f>
        <v>71h00</v>
      </c>
    </row>
    <row r="22" spans="2:36" x14ac:dyDescent="0.2">
      <c r="B22" s="44">
        <f t="shared" si="9"/>
        <v>15</v>
      </c>
      <c r="C22" s="17" t="s">
        <v>86</v>
      </c>
      <c r="D22" s="18">
        <v>3</v>
      </c>
      <c r="E22" s="18" t="s">
        <v>18</v>
      </c>
      <c r="F22" s="18">
        <v>3</v>
      </c>
      <c r="G22" s="32">
        <v>8.3333333333333301E-2</v>
      </c>
      <c r="H22" s="42" t="s">
        <v>3</v>
      </c>
      <c r="L22" s="3" t="b">
        <f t="shared" si="10"/>
        <v>0</v>
      </c>
      <c r="M22" s="3" t="b">
        <f t="shared" si="10"/>
        <v>0</v>
      </c>
      <c r="N22" s="3" t="b">
        <f t="shared" si="10"/>
        <v>0</v>
      </c>
      <c r="O22" s="3" t="b">
        <f t="shared" si="10"/>
        <v>0</v>
      </c>
      <c r="P22" s="3" t="b">
        <f t="shared" si="10"/>
        <v>0</v>
      </c>
      <c r="T22" s="3">
        <v>15</v>
      </c>
      <c r="X22" s="8">
        <v>0.14583333333333301</v>
      </c>
      <c r="AB22" s="22">
        <v>0.7</v>
      </c>
    </row>
    <row r="23" spans="2:36" x14ac:dyDescent="0.2">
      <c r="B23" s="45">
        <f t="shared" si="9"/>
        <v>16</v>
      </c>
      <c r="C23" s="15" t="s">
        <v>87</v>
      </c>
      <c r="D23" s="16">
        <v>4</v>
      </c>
      <c r="E23" s="16" t="s">
        <v>18</v>
      </c>
      <c r="F23" s="16">
        <v>2</v>
      </c>
      <c r="G23" s="31">
        <v>9.375E-2</v>
      </c>
      <c r="H23" s="41" t="s">
        <v>3</v>
      </c>
      <c r="L23" s="3" t="b">
        <f t="shared" si="10"/>
        <v>0</v>
      </c>
      <c r="M23" s="3" t="b">
        <f t="shared" si="10"/>
        <v>0</v>
      </c>
      <c r="N23" s="3" t="b">
        <f t="shared" si="10"/>
        <v>0</v>
      </c>
      <c r="O23" s="3" t="b">
        <f t="shared" si="10"/>
        <v>0</v>
      </c>
      <c r="P23" s="3" t="b">
        <f t="shared" si="10"/>
        <v>0</v>
      </c>
      <c r="T23" s="3">
        <v>16</v>
      </c>
      <c r="X23" s="8">
        <v>0.15625</v>
      </c>
      <c r="AB23" s="22">
        <v>0.75</v>
      </c>
    </row>
    <row r="24" spans="2:36" x14ac:dyDescent="0.2">
      <c r="B24" s="44">
        <f t="shared" si="9"/>
        <v>17</v>
      </c>
      <c r="C24" s="17" t="s">
        <v>88</v>
      </c>
      <c r="D24" s="19">
        <v>5</v>
      </c>
      <c r="E24" s="18" t="s">
        <v>18</v>
      </c>
      <c r="F24" s="18">
        <v>3</v>
      </c>
      <c r="G24" s="32">
        <v>0.20833333333333301</v>
      </c>
      <c r="H24" s="42" t="s">
        <v>3</v>
      </c>
      <c r="L24" s="3" t="b">
        <f t="shared" si="10"/>
        <v>0</v>
      </c>
      <c r="M24" s="3" t="b">
        <f t="shared" si="10"/>
        <v>0</v>
      </c>
      <c r="N24" s="3" t="b">
        <f t="shared" si="10"/>
        <v>0</v>
      </c>
      <c r="O24" s="3" t="b">
        <f t="shared" si="10"/>
        <v>0</v>
      </c>
      <c r="P24" s="3" t="b">
        <f t="shared" si="10"/>
        <v>0</v>
      </c>
      <c r="T24" s="3">
        <v>17</v>
      </c>
      <c r="X24" s="8">
        <v>0.16666666666666699</v>
      </c>
      <c r="AB24" s="22">
        <v>0.8</v>
      </c>
    </row>
    <row r="25" spans="2:36" x14ac:dyDescent="0.2">
      <c r="B25" s="45">
        <f t="shared" si="9"/>
        <v>18</v>
      </c>
      <c r="C25" s="15" t="s">
        <v>89</v>
      </c>
      <c r="D25" s="16" t="s">
        <v>11</v>
      </c>
      <c r="E25" s="16" t="s">
        <v>19</v>
      </c>
      <c r="F25" s="16">
        <v>2</v>
      </c>
      <c r="G25" s="31">
        <v>0.125</v>
      </c>
      <c r="H25" s="41" t="s">
        <v>3</v>
      </c>
      <c r="L25" s="3" t="b">
        <f t="shared" si="10"/>
        <v>0</v>
      </c>
      <c r="M25" s="3" t="b">
        <f t="shared" si="10"/>
        <v>0</v>
      </c>
      <c r="N25" s="3" t="b">
        <f t="shared" si="10"/>
        <v>0</v>
      </c>
      <c r="O25" s="3" t="b">
        <f t="shared" si="10"/>
        <v>0</v>
      </c>
      <c r="P25" s="3" t="b">
        <f t="shared" si="10"/>
        <v>0</v>
      </c>
      <c r="T25" s="3">
        <v>18</v>
      </c>
      <c r="X25" s="8">
        <v>0.17708333333333301</v>
      </c>
      <c r="AB25" s="22">
        <v>0.85</v>
      </c>
    </row>
    <row r="26" spans="2:36" x14ac:dyDescent="0.2">
      <c r="B26" s="44">
        <f t="shared" si="9"/>
        <v>19</v>
      </c>
      <c r="C26" s="17" t="s">
        <v>90</v>
      </c>
      <c r="D26" s="19" t="s">
        <v>11</v>
      </c>
      <c r="E26" s="18" t="s">
        <v>19</v>
      </c>
      <c r="F26" s="18">
        <v>3</v>
      </c>
      <c r="G26" s="32">
        <v>0.16666666666666699</v>
      </c>
      <c r="H26" s="42" t="s">
        <v>3</v>
      </c>
      <c r="L26" s="3" t="b">
        <f t="shared" si="10"/>
        <v>0</v>
      </c>
      <c r="M26" s="3" t="b">
        <f t="shared" si="10"/>
        <v>0</v>
      </c>
      <c r="N26" s="3" t="b">
        <f t="shared" si="10"/>
        <v>0</v>
      </c>
      <c r="O26" s="3" t="b">
        <f t="shared" si="10"/>
        <v>0</v>
      </c>
      <c r="P26" s="3" t="b">
        <f t="shared" si="10"/>
        <v>0</v>
      </c>
      <c r="T26" s="3">
        <v>19</v>
      </c>
      <c r="X26" s="8">
        <v>0.1875</v>
      </c>
      <c r="AB26" s="22">
        <v>0.9</v>
      </c>
    </row>
    <row r="27" spans="2:36" x14ac:dyDescent="0.2">
      <c r="B27" s="45">
        <f t="shared" si="9"/>
        <v>20</v>
      </c>
      <c r="C27" s="15" t="s">
        <v>91</v>
      </c>
      <c r="D27" s="16" t="s">
        <v>11</v>
      </c>
      <c r="E27" s="16" t="s">
        <v>18</v>
      </c>
      <c r="F27" s="16">
        <v>2</v>
      </c>
      <c r="G27" s="31">
        <v>8.3333333333333301E-2</v>
      </c>
      <c r="H27" s="41" t="s">
        <v>3</v>
      </c>
      <c r="L27" s="3" t="b">
        <f t="shared" si="10"/>
        <v>0</v>
      </c>
      <c r="M27" s="3" t="b">
        <f t="shared" si="10"/>
        <v>0</v>
      </c>
      <c r="N27" s="3" t="b">
        <f t="shared" si="10"/>
        <v>0</v>
      </c>
      <c r="O27" s="3" t="b">
        <f t="shared" si="10"/>
        <v>0</v>
      </c>
      <c r="P27" s="3" t="b">
        <f t="shared" si="10"/>
        <v>0</v>
      </c>
      <c r="T27" s="3">
        <v>20</v>
      </c>
      <c r="X27" s="8">
        <v>0.19791666666666699</v>
      </c>
      <c r="AB27" s="22">
        <v>0.95</v>
      </c>
    </row>
    <row r="28" spans="2:36" x14ac:dyDescent="0.2">
      <c r="B28" s="44">
        <f t="shared" si="5"/>
        <v>21</v>
      </c>
      <c r="C28" s="17" t="s">
        <v>92</v>
      </c>
      <c r="D28" s="18" t="s">
        <v>11</v>
      </c>
      <c r="E28" s="18" t="s">
        <v>18</v>
      </c>
      <c r="F28" s="18">
        <v>2</v>
      </c>
      <c r="G28" s="32">
        <v>8.3333333333333301E-2</v>
      </c>
      <c r="H28" s="42" t="s">
        <v>2</v>
      </c>
      <c r="L28" s="3" t="b">
        <f t="shared" si="0"/>
        <v>0</v>
      </c>
      <c r="M28" s="3" t="b">
        <f t="shared" ref="M28:M42" si="15">AND(NOT(ISBLANK($C28)),LEN(E28)=0)</f>
        <v>0</v>
      </c>
      <c r="N28" s="3" t="b">
        <f t="shared" ref="N28:N42" si="16">AND(NOT(ISBLANK($C28)),LEN(F28)=0)</f>
        <v>0</v>
      </c>
      <c r="O28" s="3" t="b">
        <f t="shared" ref="O28:O42" si="17">AND(NOT(ISBLANK($C28)),LEN(G28)=0)</f>
        <v>0</v>
      </c>
      <c r="P28" s="3" t="b">
        <f t="shared" ref="P28:P42" si="18">AND(NOT(ISBLANK($C28)),LEN(H28)=0)</f>
        <v>0</v>
      </c>
      <c r="T28" s="3">
        <v>21</v>
      </c>
      <c r="X28" s="8">
        <v>0.20833333333333301</v>
      </c>
      <c r="AB28" s="22">
        <v>1</v>
      </c>
    </row>
    <row r="29" spans="2:36" x14ac:dyDescent="0.2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5"/>
        <v>0</v>
      </c>
      <c r="N29" s="3" t="b">
        <f t="shared" si="16"/>
        <v>0</v>
      </c>
      <c r="O29" s="3" t="b">
        <f t="shared" si="17"/>
        <v>0</v>
      </c>
      <c r="P29" s="3" t="b">
        <f t="shared" si="18"/>
        <v>0</v>
      </c>
      <c r="T29" s="3">
        <v>22</v>
      </c>
      <c r="X29" s="8">
        <v>0.21875</v>
      </c>
    </row>
    <row r="30" spans="2:36" x14ac:dyDescent="0.2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5"/>
        <v>0</v>
      </c>
      <c r="N30" s="3" t="b">
        <f t="shared" si="16"/>
        <v>0</v>
      </c>
      <c r="O30" s="3" t="b">
        <f t="shared" si="17"/>
        <v>0</v>
      </c>
      <c r="P30" s="3" t="b">
        <f t="shared" si="18"/>
        <v>0</v>
      </c>
      <c r="T30" s="3">
        <v>23</v>
      </c>
      <c r="X30" s="8">
        <v>0.22916666666666699</v>
      </c>
    </row>
    <row r="31" spans="2:36" x14ac:dyDescent="0.2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5"/>
        <v>0</v>
      </c>
      <c r="N31" s="3" t="b">
        <f t="shared" si="16"/>
        <v>0</v>
      </c>
      <c r="O31" s="3" t="b">
        <f t="shared" si="17"/>
        <v>0</v>
      </c>
      <c r="P31" s="3" t="b">
        <f t="shared" si="18"/>
        <v>0</v>
      </c>
      <c r="T31" s="3">
        <v>24</v>
      </c>
      <c r="X31" s="8">
        <v>0.23958333333333301</v>
      </c>
    </row>
    <row r="32" spans="2:36" x14ac:dyDescent="0.2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5"/>
        <v>0</v>
      </c>
      <c r="N32" s="3" t="b">
        <f t="shared" si="16"/>
        <v>0</v>
      </c>
      <c r="O32" s="3" t="b">
        <f t="shared" si="17"/>
        <v>0</v>
      </c>
      <c r="P32" s="3" t="b">
        <f t="shared" si="18"/>
        <v>0</v>
      </c>
      <c r="T32" s="3">
        <v>25</v>
      </c>
      <c r="X32" s="8">
        <v>0.25</v>
      </c>
    </row>
    <row r="33" spans="2:24" x14ac:dyDescent="0.2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5"/>
        <v>0</v>
      </c>
      <c r="N33" s="3" t="b">
        <f t="shared" si="16"/>
        <v>0</v>
      </c>
      <c r="O33" s="3" t="b">
        <f t="shared" si="17"/>
        <v>0</v>
      </c>
      <c r="P33" s="3" t="b">
        <f t="shared" si="18"/>
        <v>0</v>
      </c>
      <c r="T33" s="3">
        <v>26</v>
      </c>
      <c r="X33" s="8">
        <v>0.26041666666666702</v>
      </c>
    </row>
    <row r="34" spans="2:24" x14ac:dyDescent="0.2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5"/>
        <v>0</v>
      </c>
      <c r="N34" s="3" t="b">
        <f t="shared" si="16"/>
        <v>0</v>
      </c>
      <c r="O34" s="3" t="b">
        <f t="shared" si="17"/>
        <v>0</v>
      </c>
      <c r="P34" s="3" t="b">
        <f t="shared" si="18"/>
        <v>0</v>
      </c>
      <c r="T34" s="3">
        <v>27</v>
      </c>
      <c r="X34" s="8">
        <v>0.27083333333333298</v>
      </c>
    </row>
    <row r="35" spans="2:24" x14ac:dyDescent="0.2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5"/>
        <v>0</v>
      </c>
      <c r="N35" s="3" t="b">
        <f t="shared" si="16"/>
        <v>0</v>
      </c>
      <c r="O35" s="3" t="b">
        <f t="shared" si="17"/>
        <v>0</v>
      </c>
      <c r="P35" s="3" t="b">
        <f t="shared" si="18"/>
        <v>0</v>
      </c>
      <c r="T35" s="3">
        <v>28</v>
      </c>
      <c r="X35" s="8">
        <v>0.28125</v>
      </c>
    </row>
    <row r="36" spans="2:24" x14ac:dyDescent="0.2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5"/>
        <v>0</v>
      </c>
      <c r="N36" s="3" t="b">
        <f t="shared" si="16"/>
        <v>0</v>
      </c>
      <c r="O36" s="3" t="b">
        <f t="shared" si="17"/>
        <v>0</v>
      </c>
      <c r="P36" s="3" t="b">
        <f t="shared" si="18"/>
        <v>0</v>
      </c>
      <c r="T36" s="3">
        <v>29</v>
      </c>
      <c r="X36" s="8">
        <v>0.29166666666666702</v>
      </c>
    </row>
    <row r="37" spans="2:24" x14ac:dyDescent="0.2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5"/>
        <v>0</v>
      </c>
      <c r="N37" s="3" t="b">
        <f t="shared" si="16"/>
        <v>0</v>
      </c>
      <c r="O37" s="3" t="b">
        <f t="shared" si="17"/>
        <v>0</v>
      </c>
      <c r="P37" s="3" t="b">
        <f t="shared" si="18"/>
        <v>0</v>
      </c>
      <c r="T37" s="3">
        <v>30</v>
      </c>
      <c r="X37" s="8">
        <v>0.30208333333333298</v>
      </c>
    </row>
    <row r="38" spans="2:24" x14ac:dyDescent="0.2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5"/>
        <v>0</v>
      </c>
      <c r="N38" s="3" t="b">
        <f t="shared" si="16"/>
        <v>0</v>
      </c>
      <c r="O38" s="3" t="b">
        <f t="shared" si="17"/>
        <v>0</v>
      </c>
      <c r="P38" s="3" t="b">
        <f t="shared" si="18"/>
        <v>0</v>
      </c>
      <c r="T38" s="3">
        <v>31</v>
      </c>
      <c r="X38" s="8">
        <v>0.3125</v>
      </c>
    </row>
    <row r="39" spans="2:24" x14ac:dyDescent="0.2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5"/>
        <v>0</v>
      </c>
      <c r="N39" s="3" t="b">
        <f t="shared" si="16"/>
        <v>0</v>
      </c>
      <c r="O39" s="3" t="b">
        <f t="shared" si="17"/>
        <v>0</v>
      </c>
      <c r="P39" s="3" t="b">
        <f t="shared" si="18"/>
        <v>0</v>
      </c>
      <c r="T39" s="3">
        <v>32</v>
      </c>
      <c r="X39" s="8">
        <v>0.32291666666666702</v>
      </c>
    </row>
    <row r="40" spans="2:24" x14ac:dyDescent="0.2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5"/>
        <v>0</v>
      </c>
      <c r="N40" s="3" t="b">
        <f t="shared" si="16"/>
        <v>0</v>
      </c>
      <c r="O40" s="3" t="b">
        <f t="shared" si="17"/>
        <v>0</v>
      </c>
      <c r="P40" s="3" t="b">
        <f t="shared" si="18"/>
        <v>0</v>
      </c>
      <c r="T40" s="3">
        <v>33</v>
      </c>
      <c r="X40" s="8">
        <v>0.33333333333333298</v>
      </c>
    </row>
    <row r="41" spans="2:24" x14ac:dyDescent="0.2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5"/>
        <v>0</v>
      </c>
      <c r="N41" s="3" t="b">
        <f t="shared" si="16"/>
        <v>0</v>
      </c>
      <c r="O41" s="3" t="b">
        <f t="shared" si="17"/>
        <v>0</v>
      </c>
      <c r="P41" s="3" t="b">
        <f t="shared" si="18"/>
        <v>0</v>
      </c>
      <c r="T41" s="3">
        <v>34</v>
      </c>
      <c r="X41" s="8">
        <v>0.34375</v>
      </c>
    </row>
    <row r="42" spans="2:24" ht="16" thickBot="1" x14ac:dyDescent="0.25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5"/>
        <v>0</v>
      </c>
      <c r="N42" s="3" t="b">
        <f t="shared" si="16"/>
        <v>0</v>
      </c>
      <c r="O42" s="3" t="b">
        <f t="shared" si="17"/>
        <v>0</v>
      </c>
      <c r="P42" s="3" t="b">
        <f t="shared" si="18"/>
        <v>0</v>
      </c>
      <c r="T42" s="3">
        <v>35</v>
      </c>
      <c r="X42" s="8">
        <v>0.35416666666666702</v>
      </c>
    </row>
    <row r="43" spans="2:24" ht="7.5" customHeight="1" x14ac:dyDescent="0.2">
      <c r="L43" s="3">
        <f>COUNTIF(L8:L42,TRUE)</f>
        <v>0</v>
      </c>
      <c r="M43" s="3">
        <f t="shared" ref="M43:P43" si="19">COUNTIF(M8:M42,TRUE)</f>
        <v>0</v>
      </c>
      <c r="N43" s="3">
        <f t="shared" si="19"/>
        <v>0</v>
      </c>
      <c r="O43" s="3">
        <f t="shared" si="19"/>
        <v>0</v>
      </c>
      <c r="P43" s="3">
        <f t="shared" si="19"/>
        <v>0</v>
      </c>
      <c r="X43" s="8">
        <v>0.36458333333333298</v>
      </c>
    </row>
    <row r="44" spans="2:24" x14ac:dyDescent="0.2">
      <c r="B44" s="23"/>
      <c r="L44" s="3">
        <f>SUM(L43:P43)</f>
        <v>0</v>
      </c>
      <c r="X44" s="8">
        <v>0.375</v>
      </c>
    </row>
    <row r="45" spans="2:24" x14ac:dyDescent="0.2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">
      <c r="X46" s="8">
        <v>0.39583333333333398</v>
      </c>
    </row>
    <row r="47" spans="2:24" x14ac:dyDescent="0.2">
      <c r="X47" s="8">
        <v>0.406250000000001</v>
      </c>
    </row>
    <row r="48" spans="2:24" x14ac:dyDescent="0.2">
      <c r="X48" s="8">
        <v>0.41666666666666802</v>
      </c>
    </row>
    <row r="49" spans="24:24" x14ac:dyDescent="0.2">
      <c r="X49" s="8">
        <v>0.42708333333333498</v>
      </c>
    </row>
    <row r="50" spans="24:24" x14ac:dyDescent="0.2">
      <c r="X50" s="8">
        <v>0.437500000000002</v>
      </c>
    </row>
    <row r="51" spans="24:24" x14ac:dyDescent="0.2">
      <c r="X51" s="8">
        <v>0.51041666666667096</v>
      </c>
    </row>
    <row r="52" spans="24:24" x14ac:dyDescent="0.2">
      <c r="X52" s="8">
        <v>0.52083333333333803</v>
      </c>
    </row>
    <row r="53" spans="24:24" x14ac:dyDescent="0.2">
      <c r="X53" s="8">
        <v>0.531250000000005</v>
      </c>
    </row>
    <row r="54" spans="24:24" x14ac:dyDescent="0.2">
      <c r="X54" s="8">
        <v>0.54166666666667196</v>
      </c>
    </row>
    <row r="55" spans="24:24" x14ac:dyDescent="0.2">
      <c r="X55" s="8">
        <v>0.55208333333333903</v>
      </c>
    </row>
    <row r="56" spans="24:24" x14ac:dyDescent="0.2">
      <c r="X56" s="8">
        <v>0.562500000000006</v>
      </c>
    </row>
    <row r="57" spans="24:24" x14ac:dyDescent="0.2">
      <c r="X57" s="8">
        <v>0.57291666666667296</v>
      </c>
    </row>
    <row r="58" spans="24:24" x14ac:dyDescent="0.2">
      <c r="X58" s="8">
        <v>0.58333333333334003</v>
      </c>
    </row>
    <row r="59" spans="24:24" x14ac:dyDescent="0.2">
      <c r="X59" s="8">
        <v>0.59375000000000699</v>
      </c>
    </row>
    <row r="60" spans="24:24" x14ac:dyDescent="0.2">
      <c r="X60" s="8">
        <v>0.60416666666667396</v>
      </c>
    </row>
    <row r="61" spans="24:24" x14ac:dyDescent="0.2">
      <c r="X61" s="8">
        <v>0.61458333333334103</v>
      </c>
    </row>
    <row r="62" spans="24:24" x14ac:dyDescent="0.2">
      <c r="X62" s="8">
        <v>0.62500000000000799</v>
      </c>
    </row>
    <row r="63" spans="24:24" x14ac:dyDescent="0.2">
      <c r="X63" s="8">
        <v>0.63541666666667496</v>
      </c>
    </row>
    <row r="64" spans="24:24" x14ac:dyDescent="0.2">
      <c r="X64" s="8">
        <v>0.64583333333334203</v>
      </c>
    </row>
    <row r="65" spans="24:24" x14ac:dyDescent="0.2">
      <c r="X65" s="8">
        <v>0.65625000000000899</v>
      </c>
    </row>
    <row r="66" spans="24:24" x14ac:dyDescent="0.2">
      <c r="X66" s="8">
        <v>0.66666666666667596</v>
      </c>
    </row>
    <row r="67" spans="24:24" x14ac:dyDescent="0.2">
      <c r="X67" s="8">
        <v>0.67708333333334303</v>
      </c>
    </row>
    <row r="68" spans="24:24" x14ac:dyDescent="0.2">
      <c r="X68" s="8">
        <v>0.68750000000000999</v>
      </c>
    </row>
    <row r="69" spans="24:24" x14ac:dyDescent="0.2">
      <c r="X69" s="8">
        <v>0.69791666666667695</v>
      </c>
    </row>
    <row r="70" spans="24:24" x14ac:dyDescent="0.2">
      <c r="X70" s="8">
        <v>0.70833333333334403</v>
      </c>
    </row>
    <row r="71" spans="24:24" x14ac:dyDescent="0.2">
      <c r="X71" s="8">
        <v>0.71875000000001099</v>
      </c>
    </row>
    <row r="72" spans="24:24" x14ac:dyDescent="0.2">
      <c r="X72" s="8">
        <v>0.72916666666667795</v>
      </c>
    </row>
    <row r="73" spans="24:24" x14ac:dyDescent="0.2">
      <c r="X73" s="8">
        <v>0.73958333333334503</v>
      </c>
    </row>
    <row r="74" spans="24:24" x14ac:dyDescent="0.2">
      <c r="X74" s="8">
        <v>0.75000000000001199</v>
      </c>
    </row>
    <row r="75" spans="24:24" x14ac:dyDescent="0.2">
      <c r="X75" s="8">
        <v>0.76041666666667895</v>
      </c>
    </row>
    <row r="76" spans="24:24" x14ac:dyDescent="0.2">
      <c r="X76" s="8">
        <v>0.77083333333334603</v>
      </c>
    </row>
    <row r="77" spans="24:24" x14ac:dyDescent="0.2">
      <c r="X77" s="8">
        <v>0.78125000000001399</v>
      </c>
    </row>
    <row r="78" spans="24:24" x14ac:dyDescent="0.2">
      <c r="X78" s="8">
        <v>0.79166666666668095</v>
      </c>
    </row>
    <row r="79" spans="24:24" x14ac:dyDescent="0.2">
      <c r="X79" s="8">
        <v>0.80208333333334803</v>
      </c>
    </row>
    <row r="80" spans="24:24" x14ac:dyDescent="0.2">
      <c r="X80" s="8">
        <v>0.81250000000001499</v>
      </c>
    </row>
    <row r="81" spans="24:24" x14ac:dyDescent="0.2">
      <c r="X81" s="8">
        <v>0.82291666666668195</v>
      </c>
    </row>
    <row r="82" spans="24:24" x14ac:dyDescent="0.2">
      <c r="X82" s="8">
        <v>0.83333333333334902</v>
      </c>
    </row>
    <row r="83" spans="24:24" x14ac:dyDescent="0.2">
      <c r="X83" s="8">
        <v>0.84375000000001599</v>
      </c>
    </row>
    <row r="84" spans="24:24" x14ac:dyDescent="0.2">
      <c r="X84" s="8">
        <v>0.85416666666668295</v>
      </c>
    </row>
    <row r="85" spans="24:24" x14ac:dyDescent="0.2">
      <c r="X85" s="8">
        <v>0.86458333333335002</v>
      </c>
    </row>
    <row r="86" spans="24:24" x14ac:dyDescent="0.2">
      <c r="X86" s="8">
        <v>0.87500000000001699</v>
      </c>
    </row>
    <row r="87" spans="24:24" x14ac:dyDescent="0.2">
      <c r="X87" s="8">
        <v>0.88541666666668395</v>
      </c>
    </row>
    <row r="88" spans="24:24" x14ac:dyDescent="0.2">
      <c r="X88" s="8">
        <v>0.89583333333335102</v>
      </c>
    </row>
    <row r="89" spans="24:24" x14ac:dyDescent="0.2">
      <c r="X89" s="8">
        <v>0.90625000000001799</v>
      </c>
    </row>
    <row r="90" spans="24:24" x14ac:dyDescent="0.2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21 B12:B18 B24:H42 B22:B23 C18:H19">
    <cfRule type="expression" dxfId="123" priority="62">
      <formula>$E8="Optionnelle"</formula>
    </cfRule>
    <cfRule type="expression" dxfId="122" priority="64">
      <formula>$E8="Essentielle"</formula>
    </cfRule>
  </conditionalFormatting>
  <conditionalFormatting sqref="F8 F10 F20 F24 F26 F28 F30 F32 F34 F36 F38 F40 F42">
    <cfRule type="expression" dxfId="121" priority="72">
      <formula>$F8=3</formula>
    </cfRule>
    <cfRule type="expression" dxfId="120" priority="74">
      <formula>$F8=2</formula>
    </cfRule>
    <cfRule type="expression" dxfId="119" priority="76">
      <formula>$F8=1</formula>
    </cfRule>
  </conditionalFormatting>
  <conditionalFormatting sqref="F9 F11 F37 F39 F41 F33:F35 F31 F21 F29 F24:F27 F19">
    <cfRule type="expression" dxfId="118" priority="71">
      <formula>$F9=3</formula>
    </cfRule>
    <cfRule type="expression" dxfId="117" priority="73">
      <formula>$F9=2</formula>
    </cfRule>
    <cfRule type="expression" dxfId="116" priority="75">
      <formula>$F9=1</formula>
    </cfRule>
  </conditionalFormatting>
  <conditionalFormatting sqref="G8 G10 G20 G24 G26 G28 G30 G32 G34 G36 G38 G40 G42">
    <cfRule type="dataBar" priority="70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21 G25 G27 G29 G31 G33 G35 G37 G39 G41 G19">
    <cfRule type="dataBar" priority="69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24:G42 D18:G21">
    <cfRule type="expression" dxfId="115" priority="68">
      <formula>L8</formula>
    </cfRule>
  </conditionalFormatting>
  <conditionalFormatting sqref="H8:H11 H24:H42 H18:H21">
    <cfRule type="expression" dxfId="114" priority="67">
      <formula>$P8</formula>
    </cfRule>
  </conditionalFormatting>
  <conditionalFormatting sqref="H5">
    <cfRule type="expression" dxfId="113" priority="66">
      <formula>$L$44&gt;0</formula>
    </cfRule>
  </conditionalFormatting>
  <conditionalFormatting sqref="B9:H9 B11:H11 B13 B15 B21:H21 B23 B25:H25 B27:H27 B29:H29 B31:H31 B33:H33 B35:H35 B37:H37 B39:H39 B41:H41 B17 B19:H19">
    <cfRule type="expression" dxfId="112" priority="89">
      <formula>LEN($B9)=0</formula>
    </cfRule>
  </conditionalFormatting>
  <conditionalFormatting sqref="B8:H8 B10:H10 B12 B14 B16 B20:H20 B22 B24:H24 B26:H26 B28:H28 B30:H30 B32:H32 B34:H34 B36:H36 B38:H38 B40:H40 B42:H42 B18">
    <cfRule type="expression" dxfId="111" priority="65">
      <formula>LEN($B8)=0</formula>
    </cfRule>
  </conditionalFormatting>
  <conditionalFormatting sqref="C12:H18">
    <cfRule type="expression" dxfId="110" priority="48">
      <formula>$E12="Optionnelle"</formula>
    </cfRule>
    <cfRule type="expression" dxfId="109" priority="49">
      <formula>$E12="Essentielle"</formula>
    </cfRule>
  </conditionalFormatting>
  <conditionalFormatting sqref="F12 F14 F16 F18">
    <cfRule type="expression" dxfId="108" priority="56">
      <formula>$F12=3</formula>
    </cfRule>
    <cfRule type="expression" dxfId="107" priority="58">
      <formula>$F12=2</formula>
    </cfRule>
    <cfRule type="expression" dxfId="106" priority="60">
      <formula>$F12=1</formula>
    </cfRule>
  </conditionalFormatting>
  <conditionalFormatting sqref="F13:F18">
    <cfRule type="expression" dxfId="105" priority="55">
      <formula>$F13=3</formula>
    </cfRule>
    <cfRule type="expression" dxfId="104" priority="57">
      <formula>$F13=2</formula>
    </cfRule>
    <cfRule type="expression" dxfId="103" priority="59">
      <formula>$F13=1</formula>
    </cfRule>
  </conditionalFormatting>
  <conditionalFormatting sqref="G12 G14 G16 G18">
    <cfRule type="dataBar" priority="5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5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102" priority="52">
      <formula>L12</formula>
    </cfRule>
  </conditionalFormatting>
  <conditionalFormatting sqref="H12:H18">
    <cfRule type="expression" dxfId="101" priority="51">
      <formula>$P12</formula>
    </cfRule>
  </conditionalFormatting>
  <conditionalFormatting sqref="C13:H13 C15:H15 C17:H17">
    <cfRule type="expression" dxfId="100" priority="61">
      <formula>LEN($B13)=0</formula>
    </cfRule>
  </conditionalFormatting>
  <conditionalFormatting sqref="C12:H12 C14:H14 C16:H16 C18:H18">
    <cfRule type="expression" dxfId="99" priority="50">
      <formula>LEN($B12)=0</formula>
    </cfRule>
  </conditionalFormatting>
  <conditionalFormatting sqref="C23:H23">
    <cfRule type="expression" dxfId="98" priority="39">
      <formula>$E23="Optionnelle"</formula>
    </cfRule>
    <cfRule type="expression" dxfId="97" priority="40">
      <formula>$E23="Essentielle"</formula>
    </cfRule>
  </conditionalFormatting>
  <conditionalFormatting sqref="F23">
    <cfRule type="expression" dxfId="96" priority="44">
      <formula>$F23=3</formula>
    </cfRule>
    <cfRule type="expression" dxfId="95" priority="45">
      <formula>$F23=2</formula>
    </cfRule>
    <cfRule type="expression" dxfId="94" priority="46">
      <formula>$F23=1</formula>
    </cfRule>
  </conditionalFormatting>
  <conditionalFormatting sqref="G23">
    <cfRule type="dataBar" priority="4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{63E3B29B-1891-054C-B9D9-545CA4E553D2}</x14:id>
        </ext>
      </extLst>
    </cfRule>
  </conditionalFormatting>
  <conditionalFormatting sqref="D23:G23">
    <cfRule type="expression" dxfId="93" priority="42">
      <formula>L23</formula>
    </cfRule>
  </conditionalFormatting>
  <conditionalFormatting sqref="H23">
    <cfRule type="expression" dxfId="92" priority="41">
      <formula>$P23</formula>
    </cfRule>
  </conditionalFormatting>
  <conditionalFormatting sqref="C23:H23">
    <cfRule type="expression" dxfId="91" priority="47">
      <formula>LEN($B23)=0</formula>
    </cfRule>
  </conditionalFormatting>
  <conditionalFormatting sqref="C22:H22">
    <cfRule type="expression" dxfId="90" priority="27">
      <formula>$E22="Optionnelle"</formula>
    </cfRule>
    <cfRule type="expression" dxfId="89" priority="28">
      <formula>$E22="Essentielle"</formula>
    </cfRule>
  </conditionalFormatting>
  <conditionalFormatting sqref="F22">
    <cfRule type="expression" dxfId="88" priority="34">
      <formula>$F22=3</formula>
    </cfRule>
    <cfRule type="expression" dxfId="87" priority="36">
      <formula>$F22=2</formula>
    </cfRule>
    <cfRule type="expression" dxfId="86" priority="38">
      <formula>$F22=1</formula>
    </cfRule>
  </conditionalFormatting>
  <conditionalFormatting sqref="F22">
    <cfRule type="expression" dxfId="85" priority="33">
      <formula>$F22=3</formula>
    </cfRule>
    <cfRule type="expression" dxfId="84" priority="35">
      <formula>$F22=2</formula>
    </cfRule>
    <cfRule type="expression" dxfId="83" priority="37">
      <formula>$F22=1</formula>
    </cfRule>
  </conditionalFormatting>
  <conditionalFormatting sqref="G22">
    <cfRule type="dataBar" priority="32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{FFFEE183-F250-FD44-8F63-25C966C2B68F}</x14:id>
        </ext>
      </extLst>
    </cfRule>
  </conditionalFormatting>
  <conditionalFormatting sqref="D22:G22">
    <cfRule type="expression" dxfId="82" priority="31">
      <formula>L22</formula>
    </cfRule>
  </conditionalFormatting>
  <conditionalFormatting sqref="H22">
    <cfRule type="expression" dxfId="81" priority="30">
      <formula>$P22</formula>
    </cfRule>
  </conditionalFormatting>
  <conditionalFormatting sqref="C22:H22">
    <cfRule type="expression" dxfId="80" priority="29">
      <formula>LEN($B22)=0</formula>
    </cfRule>
  </conditionalFormatting>
  <conditionalFormatting sqref="F18">
    <cfRule type="expression" dxfId="79" priority="24">
      <formula>$F18=3</formula>
    </cfRule>
    <cfRule type="expression" dxfId="78" priority="25">
      <formula>$F18=2</formula>
    </cfRule>
    <cfRule type="expression" dxfId="77" priority="26">
      <formula>$F18=1</formula>
    </cfRule>
  </conditionalFormatting>
  <conditionalFormatting sqref="G18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{0E24104D-39D5-764F-90E0-61F46C39A5F7}</x14:id>
        </ext>
      </extLst>
    </cfRule>
  </conditionalFormatting>
  <conditionalFormatting sqref="C18:H18">
    <cfRule type="expression" dxfId="76" priority="22">
      <formula>LEN($B18)=0</formula>
    </cfRule>
  </conditionalFormatting>
  <conditionalFormatting sqref="C21:H21">
    <cfRule type="expression" dxfId="75" priority="13">
      <formula>$E21="Optionnelle"</formula>
    </cfRule>
    <cfRule type="expression" dxfId="74" priority="14">
      <formula>$E21="Essentielle"</formula>
    </cfRule>
  </conditionalFormatting>
  <conditionalFormatting sqref="F21">
    <cfRule type="expression" dxfId="73" priority="18">
      <formula>$F21=3</formula>
    </cfRule>
    <cfRule type="expression" dxfId="72" priority="19">
      <formula>$F21=2</formula>
    </cfRule>
    <cfRule type="expression" dxfId="71" priority="20">
      <formula>$F21=1</formula>
    </cfRule>
  </conditionalFormatting>
  <conditionalFormatting sqref="G21">
    <cfRule type="dataBar" priority="1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{39830C16-D55A-5441-A36D-B83B3449C158}</x14:id>
        </ext>
      </extLst>
    </cfRule>
  </conditionalFormatting>
  <conditionalFormatting sqref="D21:G21">
    <cfRule type="expression" dxfId="70" priority="16">
      <formula>L21</formula>
    </cfRule>
  </conditionalFormatting>
  <conditionalFormatting sqref="H21">
    <cfRule type="expression" dxfId="69" priority="15">
      <formula>$P21</formula>
    </cfRule>
  </conditionalFormatting>
  <conditionalFormatting sqref="C21:H21">
    <cfRule type="expression" dxfId="68" priority="21">
      <formula>LEN($B21)=0</formula>
    </cfRule>
  </conditionalFormatting>
  <conditionalFormatting sqref="C20:H20">
    <cfRule type="expression" dxfId="67" priority="1">
      <formula>$E20="Optionnelle"</formula>
    </cfRule>
    <cfRule type="expression" dxfId="66" priority="2">
      <formula>$E20="Essentielle"</formula>
    </cfRule>
  </conditionalFormatting>
  <conditionalFormatting sqref="F20">
    <cfRule type="expression" dxfId="65" priority="8">
      <formula>$F20=3</formula>
    </cfRule>
    <cfRule type="expression" dxfId="64" priority="10">
      <formula>$F20=2</formula>
    </cfRule>
    <cfRule type="expression" dxfId="63" priority="12">
      <formula>$F20=1</formula>
    </cfRule>
  </conditionalFormatting>
  <conditionalFormatting sqref="F20">
    <cfRule type="expression" dxfId="62" priority="7">
      <formula>$F20=3</formula>
    </cfRule>
    <cfRule type="expression" dxfId="61" priority="9">
      <formula>$F20=2</formula>
    </cfRule>
    <cfRule type="expression" dxfId="60" priority="11">
      <formula>$F20=1</formula>
    </cfRule>
  </conditionalFormatting>
  <conditionalFormatting sqref="G20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{097B6F11-C0E2-C546-8665-1B7CE54B5857}</x14:id>
        </ext>
      </extLst>
    </cfRule>
  </conditionalFormatting>
  <conditionalFormatting sqref="D20:G20">
    <cfRule type="expression" dxfId="59" priority="5">
      <formula>L20</formula>
    </cfRule>
  </conditionalFormatting>
  <conditionalFormatting sqref="H20">
    <cfRule type="expression" dxfId="58" priority="4">
      <formula>$P20</formula>
    </cfRule>
  </conditionalFormatting>
  <conditionalFormatting sqref="C20:H20">
    <cfRule type="expression" dxfId="57" priority="3">
      <formula>LEN($B20)=0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pageSetup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G8 G10 G20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G21 G25 G27 G29 G31 G33 G35 G37 G39 G41 G19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  <x14:conditionalFormatting xmlns:xm="http://schemas.microsoft.com/office/excel/2006/main">
          <x14:cfRule type="dataBar" id="{63E3B29B-1891-054C-B9D9-545CA4E553D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FFFEE183-F250-FD44-8F63-25C966C2B6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0E24104D-39D5-764F-90E0-61F46C39A5F7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39830C16-D55A-5441-A36D-B83B3449C15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097B6F11-C0E2-C546-8665-1B7CE54B5857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abSelected="1" workbookViewId="0">
      <selection activeCell="F27" sqref="F27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6" width="11.5" style="3" customWidth="1"/>
    <col min="7" max="7" width="71.5" style="3" customWidth="1"/>
    <col min="8" max="10" width="10.83203125" style="4"/>
    <col min="11" max="17" width="11.5" style="3" hidden="1" customWidth="1"/>
    <col min="18" max="23" width="11.5" style="4" hidden="1" customWidth="1"/>
    <col min="24" max="25" width="11.5" style="4" customWidth="1"/>
    <col min="26" max="16384" width="10.83203125" style="4"/>
  </cols>
  <sheetData>
    <row r="1" spans="2:23" ht="7.5" customHeight="1" x14ac:dyDescent="0.2"/>
    <row r="2" spans="2:23" ht="22.5" customHeight="1" thickBot="1" x14ac:dyDescent="0.3">
      <c r="B2" s="124" t="str">
        <f>'Sprint 1 - Planification'!B2:H2</f>
        <v>Tumor recognition</v>
      </c>
      <c r="C2" s="124"/>
      <c r="D2" s="124"/>
      <c r="E2" s="124"/>
      <c r="F2" s="124"/>
      <c r="G2" s="124"/>
    </row>
    <row r="3" spans="2:23" x14ac:dyDescent="0.2">
      <c r="B3" s="20" t="s">
        <v>30</v>
      </c>
      <c r="C3" s="21"/>
      <c r="D3" s="33"/>
      <c r="E3" s="33"/>
      <c r="F3" s="125"/>
      <c r="G3" s="125"/>
    </row>
    <row r="4" spans="2:23" ht="22.5" customHeight="1" x14ac:dyDescent="0.2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10 champs à remplir!</v>
      </c>
    </row>
    <row r="6" spans="2:23" ht="7.5" customHeight="1" thickBot="1" x14ac:dyDescent="0.25"/>
    <row r="7" spans="2:23" x14ac:dyDescent="0.2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2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4.1666666666666699E-2</v>
      </c>
      <c r="F8" s="110">
        <v>1</v>
      </c>
      <c r="G8" s="111" t="s">
        <v>93</v>
      </c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0.62499999999999922</v>
      </c>
      <c r="R8" s="62">
        <f>Q8*24*60</f>
        <v>899.99999999999898</v>
      </c>
      <c r="T8" s="9">
        <f>SUM(E8:E42)</f>
        <v>0.62499999999999922</v>
      </c>
    </row>
    <row r="9" spans="2:23" x14ac:dyDescent="0.2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0.14583333333333301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0.62499999999999922</v>
      </c>
    </row>
    <row r="10" spans="2:23" x14ac:dyDescent="0.2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0.33333333333333298</v>
      </c>
      <c r="F10" s="116">
        <v>0.85</v>
      </c>
      <c r="G10" s="117" t="s">
        <v>94</v>
      </c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15</v>
      </c>
    </row>
    <row r="11" spans="2:23" x14ac:dyDescent="0.2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8.3333333333333301E-2</v>
      </c>
      <c r="F11" s="113">
        <v>0.8</v>
      </c>
      <c r="G11" s="114" t="s">
        <v>95</v>
      </c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Définir les paramètres de chacun des cinq stades</v>
      </c>
      <c r="D12" s="56" t="str">
        <f>IF(LEN('Sprint 1 - Planification'!H12)&lt;&gt;0,'Sprint 1 - Planification'!H12,"")</f>
        <v>Sprint 1</v>
      </c>
      <c r="E12" s="118">
        <v>2.0833333333333301E-2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15</v>
      </c>
      <c r="U12" s="4" t="str">
        <f>T12 &amp; " " &amp; S12 &amp; IF(T12 &gt; 1, "s", "")</f>
        <v>15 heures</v>
      </c>
    </row>
    <row r="13" spans="2:23" x14ac:dyDescent="0.2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Création de mon window et des deux boutons prepare et learn</v>
      </c>
      <c r="D13" s="52" t="str">
        <f>IF(LEN('Sprint 1 - Planification'!H13)&lt;&gt;0,'Sprint 1 - Planification'!H13,"")</f>
        <v>Sprint 1</v>
      </c>
      <c r="E13" s="112"/>
      <c r="F13" s="113"/>
      <c r="G13" s="114"/>
      <c r="K13" s="3" t="b">
        <f t="shared" si="0"/>
        <v>1</v>
      </c>
      <c r="L13" s="3" t="b">
        <f t="shared" si="1"/>
        <v>1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Capacité à l'application de générer des images PNG en deux lots</v>
      </c>
      <c r="D14" s="56" t="str">
        <f>IF(LEN('Sprint 1 - Planification'!H14)&lt;&gt;0,'Sprint 1 - Planification'!H14,"")</f>
        <v>Sprint 1</v>
      </c>
      <c r="E14" s="118"/>
      <c r="F14" s="116"/>
      <c r="G14" s="117"/>
      <c r="K14" s="3" t="b">
        <f t="shared" si="0"/>
        <v>1</v>
      </c>
      <c r="L14" s="3" t="b">
        <f t="shared" si="1"/>
        <v>1</v>
      </c>
      <c r="M14" s="3" t="b">
        <f t="shared" si="2"/>
        <v>0</v>
      </c>
      <c r="P14" s="8"/>
      <c r="U14" s="4" t="str">
        <f>IF(T12&gt;0,IF(T13&gt;0,U12&amp;" et "&amp;U13,U12),U13)</f>
        <v>15 heures</v>
      </c>
      <c r="W14" s="4" t="str">
        <f>T12&amp;"h"&amp;TEXT(T13,"00")</f>
        <v>15h00</v>
      </c>
    </row>
    <row r="15" spans="2:23" x14ac:dyDescent="0.2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Définir le bouton Select</v>
      </c>
      <c r="D15" s="52" t="str">
        <f>IF(LEN('Sprint 1 - Planification'!H15)&lt;&gt;0,'Sprint 1 - Planification'!H15,"")</f>
        <v>Sprint 1</v>
      </c>
      <c r="E15" s="112"/>
      <c r="F15" s="113"/>
      <c r="G15" s="114"/>
      <c r="K15" s="3" t="b">
        <f t="shared" si="0"/>
        <v>1</v>
      </c>
      <c r="L15" s="3" t="b">
        <f t="shared" si="1"/>
        <v>1</v>
      </c>
      <c r="M15" s="3" t="b">
        <f t="shared" si="2"/>
        <v>0</v>
      </c>
      <c r="P15" s="8"/>
      <c r="T15" s="4">
        <f t="array" ref="T15">SUM(($D$8:$D$42="Sprint 1")*($F$8:$F$42&lt;1))</f>
        <v>7</v>
      </c>
      <c r="U15" s="4" t="str">
        <f>IF(T15=0,"",IF(T15=1,"Une tâche est en retard!",CONCATENATE(T15," tâches sont en retard!")))</f>
        <v>7 tâches sont en retard!</v>
      </c>
    </row>
    <row r="16" spans="2:23" x14ac:dyDescent="0.2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Création des boutons manquants dans la vue</v>
      </c>
      <c r="D16" s="55" t="str">
        <f>IF(LEN('Sprint 1 - Planification'!H16)&lt;&gt;0,'Sprint 1 - Planification'!H16,"")</f>
        <v>Sprint 1</v>
      </c>
      <c r="E16" s="115"/>
      <c r="F16" s="116"/>
      <c r="G16" s="117"/>
      <c r="K16" s="3" t="b">
        <f t="shared" si="0"/>
        <v>1</v>
      </c>
      <c r="L16" s="3" t="b">
        <f t="shared" si="1"/>
        <v>1</v>
      </c>
      <c r="M16" s="3" t="b">
        <f t="shared" si="2"/>
        <v>0</v>
      </c>
      <c r="P16" s="8"/>
    </row>
    <row r="17" spans="2:16" x14ac:dyDescent="0.2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Implémenter la barre à progression</v>
      </c>
      <c r="D17" s="52" t="str">
        <f>IF(LEN('Sprint 1 - Planification'!H17)&lt;&gt;0,'Sprint 1 - Planification'!H17,"")</f>
        <v>Sprint 1</v>
      </c>
      <c r="E17" s="112"/>
      <c r="F17" s="113"/>
      <c r="G17" s="114"/>
      <c r="K17" s="3" t="b">
        <f t="shared" si="0"/>
        <v>1</v>
      </c>
      <c r="L17" s="3" t="b">
        <f t="shared" si="1"/>
        <v>1</v>
      </c>
      <c r="M17" s="3" t="b">
        <f t="shared" si="2"/>
        <v>0</v>
      </c>
      <c r="P17" s="8"/>
    </row>
    <row r="18" spans="2:16" x14ac:dyDescent="0.2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Capacité à chercher tous les images pour l'apprentissage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extraire les features de chaque image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implémentation de l'algorithme K-means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Capacité à regrouper les tumeurs dans des clusters différents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 xml:space="preserve">Capacité d'aller chercher l'image demandée par l'usager </v>
      </c>
      <c r="D22" s="55" t="str">
        <f>IF(LEN('Sprint 1 - Planification'!H22)&lt;&gt;0,'Sprint 1 - Planification'!H22,"")</f>
        <v>Sprint 3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Capacité d'interpreter s'il y a présence d'une tumeur ou non</v>
      </c>
      <c r="D23" s="52" t="str">
        <f>IF(LEN('Sprint 1 - Planification'!H23)&lt;&gt;0,'Sprint 1 - Planification'!H23,"")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Capacité d'interpreter le stade de la tumeur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Création de boîtes de dialogue en cas d'erreur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Permettre à l'usager d'entrer les paramètres de chaque stade</v>
      </c>
      <c r="D26" s="56" t="str">
        <f>IF(LEN('Sprint 1 - Planification'!H26)&lt;&gt;0,'Sprint 1 - Planification'!H26,"")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 xml:space="preserve">Préparer la présentation </v>
      </c>
      <c r="D27" s="52" t="str">
        <f>IF(LEN('Sprint 1 - Planification'!H27)&lt;&gt;0,'Sprint 1 - Planification'!H27,"")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Préparer la présentation durant le deuxième sprint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6" thickBot="1" x14ac:dyDescent="0.2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">
      <c r="K43" s="3">
        <f>COUNTIF(K8:K42,TRUE)</f>
        <v>5</v>
      </c>
      <c r="L43" s="3">
        <f t="shared" ref="L43:M43" si="4">COUNTIF(L8:L42,TRUE)</f>
        <v>5</v>
      </c>
      <c r="M43" s="3">
        <f t="shared" si="4"/>
        <v>0</v>
      </c>
      <c r="P43" s="8"/>
    </row>
    <row r="44" spans="2:16" x14ac:dyDescent="0.2">
      <c r="K44" s="3">
        <f>SUM(K43:M43)</f>
        <v>10</v>
      </c>
      <c r="P44" s="8"/>
    </row>
    <row r="45" spans="2:16" x14ac:dyDescent="0.2">
      <c r="K45" s="3" t="str">
        <f>IF(K44=0, "aucun champ", IF(K44=1, "1 champ", K44 &amp; " champs"))</f>
        <v>10 champs</v>
      </c>
      <c r="P45" s="8"/>
    </row>
    <row r="46" spans="2:16" x14ac:dyDescent="0.2">
      <c r="P46" s="8"/>
    </row>
    <row r="47" spans="2:16" x14ac:dyDescent="0.2">
      <c r="P47" s="8"/>
    </row>
    <row r="48" spans="2:16" x14ac:dyDescent="0.2">
      <c r="P48" s="8"/>
    </row>
    <row r="49" spans="16:16" x14ac:dyDescent="0.2">
      <c r="P49" s="8"/>
    </row>
    <row r="50" spans="16:16" x14ac:dyDescent="0.2">
      <c r="P50" s="8"/>
    </row>
    <row r="51" spans="16:16" x14ac:dyDescent="0.2">
      <c r="P51" s="8"/>
    </row>
    <row r="52" spans="16:16" x14ac:dyDescent="0.2">
      <c r="P52" s="8"/>
    </row>
    <row r="53" spans="16:16" x14ac:dyDescent="0.2">
      <c r="P53" s="8"/>
    </row>
    <row r="54" spans="16:16" x14ac:dyDescent="0.2">
      <c r="P54" s="8"/>
    </row>
    <row r="55" spans="16:16" x14ac:dyDescent="0.2">
      <c r="P55" s="8"/>
    </row>
    <row r="56" spans="16:16" x14ac:dyDescent="0.2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 x14ac:dyDescent="0.2"/>
    <row r="2" spans="2:25" ht="22.5" customHeight="1" thickBot="1" x14ac:dyDescent="0.3">
      <c r="B2" s="124" t="str">
        <f>'Sprint 1 - Planification'!B2:H2</f>
        <v>Tumor recognition</v>
      </c>
      <c r="C2" s="124"/>
      <c r="D2" s="124"/>
      <c r="E2" s="124"/>
      <c r="F2" s="124"/>
      <c r="G2" s="124"/>
      <c r="H2" s="124"/>
      <c r="I2" s="124"/>
    </row>
    <row r="3" spans="2:25" x14ac:dyDescent="0.2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2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24 champs à remplir!</v>
      </c>
    </row>
    <row r="6" spans="2:25" ht="7.5" customHeight="1" thickBot="1" x14ac:dyDescent="0.25"/>
    <row r="7" spans="2:25" x14ac:dyDescent="0.2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2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4.1666666666666699E-2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0.14583333333333301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0.33333333333333298</v>
      </c>
      <c r="F11" s="78">
        <f>IF(ISBLANK('Sprint 1 - Bilan'!F10),"",'Sprint 1 - Bilan'!F10)</f>
        <v>0.85</v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8.3333333333333301E-2</v>
      </c>
      <c r="F12" s="77">
        <f>IF(ISBLANK('Sprint 1 - Bilan'!F11),"",'Sprint 1 - Bilan'!F11)</f>
        <v>0.8</v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Définir les paramètres de chacun des cinq stades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2.0833333333333301E-2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mon window et des deux boutons prepare et learn</v>
      </c>
      <c r="D14" s="52" t="str">
        <f>IF(LEN('Sprint 1 - Planification'!H13)&lt;&gt;0,'Sprint 1 - Planification'!H13,"")</f>
        <v>Sprint 1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Capacité à l'application de générer des images PNG en deux lots</v>
      </c>
      <c r="D15" s="56" t="str">
        <f>IF(LEN('Sprint 1 - Planification'!H14)&lt;&gt;0,'Sprint 1 - Planification'!H14,"")</f>
        <v>Sprint 1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Définir le bouton Select</v>
      </c>
      <c r="D16" s="52" t="str">
        <f>IF(LEN('Sprint 1 - Planification'!H15)&lt;&gt;0,'Sprint 1 - Planification'!H15,"")</f>
        <v>Sprint 1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12</v>
      </c>
      <c r="W16" s="4" t="str">
        <f>IF(V16=0,"",IF(V16=1,"Une tâche est en retard!",CONCATENATE(V16," tâches sont en retard!")))</f>
        <v>12 tâches sont en retard!</v>
      </c>
    </row>
    <row r="17" spans="2:18" x14ac:dyDescent="0.2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des boutons manquants dans la vue</v>
      </c>
      <c r="D17" s="55" t="str">
        <f>IF(LEN('Sprint 1 - Planification'!H16)&lt;&gt;0,'Sprint 1 - Planification'!H16,"")</f>
        <v>Sprint 1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Implémenter la barre à progression</v>
      </c>
      <c r="D18" s="52" t="str">
        <f>IF(LEN('Sprint 1 - Planification'!H17)&lt;&gt;0,'Sprint 1 - Planification'!H17,"")</f>
        <v>Sprint 1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Capacité à chercher tous les images pour l'apprentissage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extraire les features de chaque image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implémentation de l'algorithme K-means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Capacité à regrouper les tumeurs dans des clusters différents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 xml:space="preserve">Capacité d'aller chercher l'image demandée par l'usager </v>
      </c>
      <c r="D23" s="55" t="str">
        <f>IF(LEN('Sprint 1 - Planification'!H22)&lt;&gt;0,'Sprint 1 - Planification'!H22,"")</f>
        <v>Sprint 3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Capacité d'interpreter s'il y a présence d'une tumeur ou non</v>
      </c>
      <c r="D24" s="52" t="str">
        <f>IF(LEN('Sprint 1 - Planification'!H23)&lt;&gt;0,'Sprint 1 - Planification'!H23,"")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Capacité d'interpreter le stade de la tumeur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Création de boîtes de dialogue en cas d'erreur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Permettre à l'usager d'entrer les paramètres de chaque stade</v>
      </c>
      <c r="D27" s="56" t="str">
        <f>IF(LEN('Sprint 1 - Planification'!H26)&lt;&gt;0,'Sprint 1 - Planification'!H26,"")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 xml:space="preserve">Préparer la présentation </v>
      </c>
      <c r="D28" s="52" t="str">
        <f>IF(LEN('Sprint 1 - Planification'!H27)&lt;&gt;0,'Sprint 1 - Planification'!H27,"")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Préparer la présentation durant le deuxième sprint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6" thickBot="1" x14ac:dyDescent="0.2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">
      <c r="M44" s="3">
        <f>COUNTIF(M9:M43,TRUE)</f>
        <v>12</v>
      </c>
      <c r="N44" s="3">
        <f t="shared" ref="N44:O44" si="5">COUNTIF(N9:N43,TRUE)</f>
        <v>12</v>
      </c>
      <c r="O44" s="3">
        <f t="shared" si="5"/>
        <v>0</v>
      </c>
      <c r="P44" s="3">
        <f>COUNTIF(P9:P43,FALSE)</f>
        <v>12</v>
      </c>
      <c r="R44" s="8"/>
    </row>
    <row r="45" spans="2:18" x14ac:dyDescent="0.2">
      <c r="M45" s="3">
        <f>SUM(M44:O44)</f>
        <v>24</v>
      </c>
      <c r="R45" s="8"/>
    </row>
    <row r="46" spans="2:18" x14ac:dyDescent="0.2">
      <c r="M46" s="3" t="str">
        <f>IF(M45=0, "aucun champ", IF(M45=1, "1 champ", M45 &amp; " champs"))</f>
        <v>24 champs</v>
      </c>
      <c r="R46" s="8"/>
    </row>
    <row r="47" spans="2:18" x14ac:dyDescent="0.2">
      <c r="R47" s="8"/>
    </row>
    <row r="48" spans="2:18" x14ac:dyDescent="0.2">
      <c r="R48" s="8"/>
    </row>
    <row r="49" spans="18:18" x14ac:dyDescent="0.2">
      <c r="R49" s="8"/>
    </row>
    <row r="50" spans="18:18" x14ac:dyDescent="0.2">
      <c r="R50" s="8"/>
    </row>
    <row r="51" spans="18:18" x14ac:dyDescent="0.2">
      <c r="R51" s="8"/>
    </row>
    <row r="52" spans="18:18" x14ac:dyDescent="0.2">
      <c r="R52" s="8"/>
    </row>
    <row r="53" spans="18:18" x14ac:dyDescent="0.2">
      <c r="R53" s="8"/>
    </row>
    <row r="54" spans="18:18" x14ac:dyDescent="0.2">
      <c r="R54" s="8"/>
    </row>
    <row r="55" spans="18:18" x14ac:dyDescent="0.2">
      <c r="R55" s="8"/>
    </row>
    <row r="56" spans="18:18" x14ac:dyDescent="0.2">
      <c r="R56" s="8"/>
    </row>
    <row r="57" spans="18:18" x14ac:dyDescent="0.2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 x14ac:dyDescent="0.2"/>
    <row r="2" spans="2:25" ht="22.5" customHeight="1" thickBot="1" x14ac:dyDescent="0.3">
      <c r="B2" s="124" t="str">
        <f>'Sprint 1 - Planification'!B2:H2</f>
        <v>Tumor recognition</v>
      </c>
      <c r="C2" s="124"/>
      <c r="D2" s="124"/>
      <c r="E2" s="124"/>
      <c r="F2" s="124"/>
      <c r="G2" s="124"/>
      <c r="H2" s="124"/>
      <c r="I2" s="124"/>
    </row>
    <row r="3" spans="2:25" x14ac:dyDescent="0.2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2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36 champs à remplir!</v>
      </c>
    </row>
    <row r="6" spans="2:25" ht="7.5" customHeight="1" thickBot="1" x14ac:dyDescent="0.25"/>
    <row r="7" spans="2:25" x14ac:dyDescent="0.2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2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4.1666666666666699E-2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0.14583333333333301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0.33333333333333298</v>
      </c>
      <c r="F11" s="78">
        <f>IF(LEN('Sprint 2 - Bilan'!$H11)&lt;&gt;0,'Sprint 2 - Bilan'!$H11,IF(LEN('Sprint 2 - Bilan'!$F11)=0,"",'Sprint 2 - Bilan'!$F11))</f>
        <v>0.85</v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8.3333333333333301E-2</v>
      </c>
      <c r="F12" s="77">
        <f>IF(LEN('Sprint 2 - Bilan'!$H12)&lt;&gt;0,'Sprint 2 - Bilan'!$H12,IF(LEN('Sprint 2 - Bilan'!$F12)=0,"",'Sprint 2 - Bilan'!$F12))</f>
        <v>0.8</v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Définir les paramètres de chacun des cinq stades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2.0833333333333301E-2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mon window et des deux boutons prepare et learn</v>
      </c>
      <c r="D14" s="52" t="str">
        <f>IF(LEN('Sprint 1 - Planification'!H13)&lt;&gt;0,'Sprint 1 - Planification'!H13,"")</f>
        <v>Sprint 1</v>
      </c>
      <c r="E14" s="73" t="str">
        <f>IF(_xlfn.NUMBERVALUE('Sprint 2 - Bilan'!$E14)+_xlfn.NUMBERVALUE('Sprint 2 - Bilan'!$G14)=0,"",_xlfn.NUMBERVALUE('Sprint 2 - Bilan'!$E14)+_xlfn.NUMBERVALUE('Sprint 2 - Bilan'!$G14))</f>
        <v/>
      </c>
      <c r="F14" s="77" t="str">
        <f>IF(LEN('Sprint 2 - Bilan'!$H14)&lt;&gt;0,'Sprint 2 - Bilan'!$H14,IF(LEN('Sprint 2 - Bilan'!$F14)=0,"",'Sprint 2 - Bilan'!$F14))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Capacité à l'application de générer des images PNG en deux lots</v>
      </c>
      <c r="D15" s="56" t="str">
        <f>IF(LEN('Sprint 1 - Planification'!H14)&lt;&gt;0,'Sprint 1 - Planification'!H14,"")</f>
        <v>Sprint 1</v>
      </c>
      <c r="E15" s="75" t="str">
        <f>IF(_xlfn.NUMBERVALUE('Sprint 2 - Bilan'!$E15)+_xlfn.NUMBERVALUE('Sprint 2 - Bilan'!$G15)=0,"",_xlfn.NUMBERVALUE('Sprint 2 - Bilan'!$E15)+_xlfn.NUMBERVALUE('Sprint 2 - Bilan'!$G15))</f>
        <v/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Définir le bouton Select</v>
      </c>
      <c r="D16" s="52" t="str">
        <f>IF(LEN('Sprint 1 - Planification'!H15)&lt;&gt;0,'Sprint 1 - Planification'!H15,"")</f>
        <v>Sprint 1</v>
      </c>
      <c r="E16" s="73" t="str">
        <f>IF(_xlfn.NUMBERVALUE('Sprint 2 - Bilan'!$E16)+_xlfn.NUMBERVALUE('Sprint 2 - Bilan'!$G16)=0,"",_xlfn.NUMBERVALUE('Sprint 2 - Bilan'!$E16)+_xlfn.NUMBERVALUE('Sprint 2 - Bilan'!$G16))</f>
        <v/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18</v>
      </c>
      <c r="W16" s="4" t="str">
        <f>IF(V16=0,"",IF(V16=1,"Une tâche n'a pas été terminée!",CONCATENATE(V16," tâches n'ont pas été terminé!")))</f>
        <v>18 tâches n'ont pas été terminé!</v>
      </c>
    </row>
    <row r="17" spans="2:18" x14ac:dyDescent="0.2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des boutons manquants dans la vue</v>
      </c>
      <c r="D17" s="55" t="str">
        <f>IF(LEN('Sprint 1 - Planification'!H16)&lt;&gt;0,'Sprint 1 - Planification'!H16,"")</f>
        <v>Sprint 1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Implémenter la barre à progression</v>
      </c>
      <c r="D18" s="52" t="str">
        <f>IF(LEN('Sprint 1 - Planification'!H17)&lt;&gt;0,'Sprint 1 - Planification'!H17,"")</f>
        <v>Sprint 1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Capacité à chercher tous les images pour l'apprentissage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extraire les features de chaque image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implémentation de l'algorithme K-means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Capacité à regrouper les tumeurs dans des clusters différents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 xml:space="preserve">Capacité d'aller chercher l'image demandée par l'usager </v>
      </c>
      <c r="D23" s="55" t="str">
        <f>IF(LEN('Sprint 1 - Planification'!H22)&lt;&gt;0,'Sprint 1 - Planification'!H22,"")</f>
        <v>Sprint 3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Capacité d'interpreter s'il y a présence d'une tumeur ou non</v>
      </c>
      <c r="D24" s="52" t="str">
        <f>IF(LEN('Sprint 1 - Planification'!H23)&lt;&gt;0,'Sprint 1 - Planification'!H23,"")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Capacité d'interpreter le stade de la tumeur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Création de boîtes de dialogue en cas d'erreur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Permettre à l'usager d'entrer les paramètres de chaque stade</v>
      </c>
      <c r="D27" s="56" t="str">
        <f>IF(LEN('Sprint 1 - Planification'!H26)&lt;&gt;0,'Sprint 1 - Planification'!H26,"")</f>
        <v>Sprint 3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 xml:space="preserve">Préparer la présentation </v>
      </c>
      <c r="D28" s="52" t="str">
        <f>IF(LEN('Sprint 1 - Planification'!H27)&lt;&gt;0,'Sprint 1 - Planification'!H27,"")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Préparer la présentation durant le deuxième sprint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6" thickBot="1" x14ac:dyDescent="0.2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">
      <c r="M44" s="3">
        <f>COUNTIF(M9:M43,TRUE)</f>
        <v>18</v>
      </c>
      <c r="N44" s="3">
        <f t="shared" ref="N44:O44" si="5">COUNTIF(N9:N43,TRUE)</f>
        <v>18</v>
      </c>
      <c r="O44" s="3">
        <f t="shared" si="5"/>
        <v>0</v>
      </c>
      <c r="P44" s="3">
        <f>COUNTIF(P9:P43,FALSE)</f>
        <v>18</v>
      </c>
      <c r="R44" s="8"/>
    </row>
    <row r="45" spans="2:18" x14ac:dyDescent="0.2">
      <c r="M45" s="3">
        <f>SUM(M44:O44)</f>
        <v>36</v>
      </c>
      <c r="R45" s="8"/>
    </row>
    <row r="46" spans="2:18" x14ac:dyDescent="0.2">
      <c r="M46" s="3" t="str">
        <f>IF(M45=0, "aucun champ", IF(M45=1, "1 champ", M45 &amp; " champs"))</f>
        <v>36 champs</v>
      </c>
      <c r="R46" s="8"/>
    </row>
    <row r="47" spans="2:18" x14ac:dyDescent="0.2">
      <c r="R47" s="8"/>
    </row>
    <row r="48" spans="2:18" x14ac:dyDescent="0.2">
      <c r="R48" s="8"/>
    </row>
    <row r="49" spans="18:18" x14ac:dyDescent="0.2">
      <c r="R49" s="8"/>
    </row>
    <row r="50" spans="18:18" x14ac:dyDescent="0.2">
      <c r="R50" s="8"/>
    </row>
    <row r="51" spans="18:18" x14ac:dyDescent="0.2">
      <c r="R51" s="8"/>
    </row>
    <row r="52" spans="18:18" x14ac:dyDescent="0.2">
      <c r="R52" s="8"/>
    </row>
    <row r="53" spans="18:18" x14ac:dyDescent="0.2">
      <c r="R53" s="8"/>
    </row>
    <row r="54" spans="18:18" x14ac:dyDescent="0.2">
      <c r="R54" s="8"/>
    </row>
    <row r="55" spans="18:18" x14ac:dyDescent="0.2">
      <c r="R55" s="8"/>
    </row>
    <row r="56" spans="18:18" x14ac:dyDescent="0.2">
      <c r="R56" s="8"/>
    </row>
    <row r="57" spans="18:18" x14ac:dyDescent="0.2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topLeftCell="A3" workbookViewId="0">
      <selection activeCell="AY27" sqref="AY27"/>
    </sheetView>
  </sheetViews>
  <sheetFormatPr baseColWidth="10" defaultRowHeight="15" x14ac:dyDescent="0.2"/>
  <cols>
    <col min="1" max="1" width="1.5" style="4" customWidth="1"/>
    <col min="2" max="2" width="33.6640625" style="23" customWidth="1"/>
    <col min="3" max="6" width="11.5" style="3" customWidth="1"/>
    <col min="7" max="8" width="10.83203125" style="3"/>
    <col min="9" max="9" width="11.5" style="3" customWidth="1"/>
    <col min="10" max="11" width="10.83203125" style="3"/>
    <col min="12" max="16" width="0" style="3" hidden="1" customWidth="1"/>
    <col min="17" max="25" width="0" style="4" hidden="1" customWidth="1"/>
    <col min="26" max="16384" width="10.83203125" style="4"/>
  </cols>
  <sheetData>
    <row r="1" spans="2:25" ht="7.5" customHeight="1" x14ac:dyDescent="0.2"/>
    <row r="2" spans="2:25" ht="22.5" customHeight="1" thickBot="1" x14ac:dyDescent="0.3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">
      <c r="B3" s="25" t="s">
        <v>58</v>
      </c>
      <c r="C3" s="88"/>
      <c r="D3" s="88"/>
      <c r="E3" s="88"/>
      <c r="F3" s="88"/>
    </row>
    <row r="4" spans="2:25" ht="22.5" customHeight="1" x14ac:dyDescent="0.2">
      <c r="B4" s="82"/>
      <c r="C4" s="5"/>
      <c r="D4" s="5"/>
      <c r="E4" s="5"/>
      <c r="F4" s="5"/>
    </row>
    <row r="5" spans="2:25" ht="22.5" customHeight="1" thickBot="1" x14ac:dyDescent="0.2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"/>
    <row r="7" spans="2:25" s="2" customFormat="1" ht="14" x14ac:dyDescent="0.2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4" x14ac:dyDescent="0.2">
      <c r="B8" s="91" t="s">
        <v>60</v>
      </c>
      <c r="C8" s="95">
        <f>L8</f>
        <v>10</v>
      </c>
      <c r="D8" s="96">
        <f>M8</f>
        <v>5</v>
      </c>
      <c r="E8" s="97">
        <f>N8</f>
        <v>6</v>
      </c>
      <c r="F8" s="101">
        <f>O8</f>
        <v>21</v>
      </c>
      <c r="G8" s="1"/>
      <c r="H8" s="1"/>
      <c r="L8" s="1">
        <f>'Sprint 1 - Planification'!AJ17</f>
        <v>10</v>
      </c>
      <c r="M8" s="1">
        <f>'Sprint 1 - Planification'!AJ18</f>
        <v>5</v>
      </c>
      <c r="N8" s="1">
        <f>'Sprint 1 - Planification'!AJ19</f>
        <v>6</v>
      </c>
      <c r="O8" s="1">
        <f>SUM(L8:N8)</f>
        <v>21</v>
      </c>
      <c r="P8" s="1"/>
      <c r="Q8" s="1"/>
      <c r="R8" s="1"/>
      <c r="S8" s="1"/>
    </row>
    <row r="9" spans="2:25" s="2" customFormat="1" ht="14" x14ac:dyDescent="0.2">
      <c r="B9" s="92" t="s">
        <v>61</v>
      </c>
      <c r="C9" s="98" t="str">
        <f t="shared" ref="C9:F10" si="0">DAY(L9)*24+HOUR(L9)&amp;"h"&amp;TEXT(MINUTE(L9),"00")</f>
        <v>25h45</v>
      </c>
      <c r="D9" s="99" t="str">
        <f t="shared" si="0"/>
        <v>27h00</v>
      </c>
      <c r="E9" s="100" t="str">
        <f t="shared" si="0"/>
        <v>18h15</v>
      </c>
      <c r="F9" s="102" t="str">
        <f t="shared" si="0"/>
        <v>71h00</v>
      </c>
      <c r="G9" s="1"/>
      <c r="H9" s="1"/>
      <c r="L9" s="1">
        <f>'Sprint 1 - Planification'!AD17</f>
        <v>1.0729166666666676</v>
      </c>
      <c r="M9" s="1">
        <f>'Sprint 1 - Planification'!AD18</f>
        <v>1.1250000000000064</v>
      </c>
      <c r="N9" s="1">
        <f>'Sprint 1 - Planification'!AD19</f>
        <v>0.76041666666666652</v>
      </c>
      <c r="O9" s="1">
        <f>SUM(L9:N9)</f>
        <v>2.9583333333333406</v>
      </c>
      <c r="P9" s="1" t="s">
        <v>65</v>
      </c>
      <c r="Q9" s="1">
        <f t="shared" ref="Q9:S10" si="1">DAY(L9)*24+HOUR(L9)+MINUTE(L9)/60</f>
        <v>25.75</v>
      </c>
      <c r="R9" s="1">
        <f t="shared" si="1"/>
        <v>27</v>
      </c>
      <c r="S9" s="1">
        <f t="shared" si="1"/>
        <v>18.25</v>
      </c>
      <c r="U9" s="2" t="s">
        <v>67</v>
      </c>
      <c r="V9" s="2">
        <f>COUNTIF('Sprint 1 - Planification'!E8:E42,"Essentielle")</f>
        <v>19</v>
      </c>
      <c r="X9" s="2" t="s">
        <v>69</v>
      </c>
      <c r="Y9" s="2">
        <f>COUNTIF('Sprint 1 - Planification'!F8:F42,1)</f>
        <v>4</v>
      </c>
    </row>
    <row r="10" spans="2:25" s="2" customFormat="1" ht="14" x14ac:dyDescent="0.2">
      <c r="B10" s="91" t="s">
        <v>62</v>
      </c>
      <c r="C10" s="95" t="str">
        <f t="shared" si="0"/>
        <v>15h00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15h00</v>
      </c>
      <c r="G10" s="1"/>
      <c r="H10" s="1"/>
      <c r="L10" s="1">
        <f>'Sprint 1 - Bilan'!T8</f>
        <v>0.62499999999999922</v>
      </c>
      <c r="M10" s="1">
        <f>'Sprint 2 - Bilan'!V9</f>
        <v>0</v>
      </c>
      <c r="N10" s="1">
        <f>'Sprint 3 - Bilan'!V9</f>
        <v>0</v>
      </c>
      <c r="O10" s="1">
        <f>SUM(L10:N10)</f>
        <v>0.62499999999999922</v>
      </c>
      <c r="P10" s="1" t="s">
        <v>66</v>
      </c>
      <c r="Q10" s="1">
        <f t="shared" si="1"/>
        <v>15</v>
      </c>
      <c r="R10" s="1">
        <f t="shared" si="1"/>
        <v>0</v>
      </c>
      <c r="S10" s="1">
        <f t="shared" si="1"/>
        <v>0</v>
      </c>
      <c r="U10" s="2" t="s">
        <v>68</v>
      </c>
      <c r="V10" s="2">
        <f>COUNTIF('Sprint 1 - Planification'!E8:E42,"Optionnelle")</f>
        <v>2</v>
      </c>
      <c r="X10" s="2" t="s">
        <v>70</v>
      </c>
      <c r="Y10" s="2">
        <f>COUNTIF('Sprint 1 - Planification'!F8:F42,2)</f>
        <v>11</v>
      </c>
    </row>
    <row r="11" spans="2:25" s="2" customFormat="1" thickBot="1" x14ac:dyDescent="0.25">
      <c r="B11" s="103" t="s">
        <v>64</v>
      </c>
      <c r="C11" s="104">
        <f>L11</f>
        <v>7</v>
      </c>
      <c r="D11" s="105">
        <f>M11</f>
        <v>12</v>
      </c>
      <c r="E11" s="106">
        <f>N11</f>
        <v>18</v>
      </c>
      <c r="F11" s="107">
        <f>O11</f>
        <v>18</v>
      </c>
      <c r="G11" s="1"/>
      <c r="H11" s="1"/>
      <c r="L11" s="1">
        <f>'Sprint 1 - Bilan'!T15</f>
        <v>7</v>
      </c>
      <c r="M11" s="1">
        <f>'Sprint 2 - Bilan'!V16</f>
        <v>12</v>
      </c>
      <c r="N11" s="1">
        <f>'Sprint 3 - Bilan'!V16</f>
        <v>18</v>
      </c>
      <c r="O11" s="1">
        <f>N11</f>
        <v>18</v>
      </c>
      <c r="P11" s="1"/>
      <c r="Q11" s="1"/>
      <c r="R11" s="1"/>
      <c r="S11" s="1"/>
      <c r="X11" s="2" t="s">
        <v>71</v>
      </c>
      <c r="Y11" s="2">
        <f>COUNTIF('Sprint 1 - Planification'!F8:F42,3)</f>
        <v>6</v>
      </c>
    </row>
    <row r="12" spans="2:25" s="2" customFormat="1" ht="14" x14ac:dyDescent="0.2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">
      <c r="O18" s="11"/>
      <c r="P18" s="23"/>
    </row>
    <row r="19" spans="2:16" x14ac:dyDescent="0.2">
      <c r="O19" s="11"/>
      <c r="P19" s="23"/>
    </row>
    <row r="21" spans="2:16" x14ac:dyDescent="0.2">
      <c r="O21" s="11"/>
      <c r="P21" s="23"/>
    </row>
    <row r="22" spans="2:16" x14ac:dyDescent="0.2">
      <c r="O22" s="11"/>
      <c r="P22" s="23"/>
    </row>
    <row r="23" spans="2:16" x14ac:dyDescent="0.2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4.33203125" style="4" customWidth="1"/>
    <col min="4" max="4" width="70.5" style="23" customWidth="1"/>
    <col min="5" max="8" width="11.5" style="3" customWidth="1"/>
    <col min="9" max="10" width="10.83203125" style="4"/>
    <col min="11" max="11" width="11.5" style="4" customWidth="1"/>
    <col min="12" max="16384" width="10.83203125" style="4"/>
  </cols>
  <sheetData>
    <row r="1" spans="2:8" ht="7.5" customHeight="1" x14ac:dyDescent="0.2"/>
    <row r="2" spans="2:8" ht="22.5" customHeight="1" thickBot="1" x14ac:dyDescent="0.3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2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2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"/>
    <row r="7" spans="2:8" s="2" customFormat="1" ht="14" x14ac:dyDescent="0.2">
      <c r="B7" s="1"/>
      <c r="C7" s="85" t="s">
        <v>39</v>
      </c>
      <c r="D7" s="84"/>
      <c r="E7" s="1"/>
      <c r="F7" s="1"/>
      <c r="G7" s="1"/>
      <c r="H7" s="1"/>
    </row>
    <row r="8" spans="2:8" s="2" customFormat="1" ht="14" x14ac:dyDescent="0.2">
      <c r="B8" s="84"/>
      <c r="D8" s="84" t="s">
        <v>45</v>
      </c>
      <c r="E8" s="1"/>
      <c r="F8" s="1"/>
      <c r="G8" s="1"/>
      <c r="H8" s="1"/>
    </row>
    <row r="9" spans="2:8" s="2" customFormat="1" ht="14" x14ac:dyDescent="0.2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2">
      <c r="B10" s="1"/>
      <c r="D10" s="84"/>
      <c r="E10" s="1"/>
      <c r="F10" s="1"/>
      <c r="G10" s="1"/>
      <c r="H10" s="1"/>
    </row>
    <row r="11" spans="2:8" s="2" customFormat="1" ht="14" x14ac:dyDescent="0.2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4" x14ac:dyDescent="0.2">
      <c r="B12" s="1"/>
      <c r="D12" s="84" t="s">
        <v>43</v>
      </c>
      <c r="E12" s="1"/>
      <c r="F12" s="1"/>
      <c r="G12" s="1"/>
      <c r="H12" s="1"/>
    </row>
    <row r="13" spans="2:8" s="2" customFormat="1" ht="14" x14ac:dyDescent="0.2">
      <c r="B13" s="1"/>
      <c r="D13" s="84" t="s">
        <v>41</v>
      </c>
      <c r="E13" s="1"/>
      <c r="F13" s="1"/>
      <c r="G13" s="1"/>
      <c r="H13" s="1"/>
    </row>
    <row r="14" spans="2:8" s="2" customFormat="1" ht="14" x14ac:dyDescent="0.2">
      <c r="B14" s="1"/>
      <c r="D14" s="84" t="s">
        <v>42</v>
      </c>
      <c r="E14" s="1"/>
      <c r="F14" s="1"/>
      <c r="G14" s="1"/>
      <c r="H14" s="1"/>
    </row>
    <row r="15" spans="2:8" s="2" customFormat="1" ht="14" x14ac:dyDescent="0.2">
      <c r="B15" s="1"/>
      <c r="D15" s="84" t="s">
        <v>46</v>
      </c>
      <c r="E15" s="1"/>
      <c r="F15" s="1"/>
      <c r="G15" s="1"/>
      <c r="H15" s="1"/>
    </row>
    <row r="16" spans="2:8" s="2" customFormat="1" ht="14" x14ac:dyDescent="0.2">
      <c r="B16" s="1"/>
      <c r="D16" s="84" t="s">
        <v>49</v>
      </c>
      <c r="E16" s="1"/>
      <c r="F16" s="1"/>
      <c r="G16" s="1"/>
      <c r="H16" s="1"/>
    </row>
    <row r="17" spans="2:8" s="2" customFormat="1" ht="14" x14ac:dyDescent="0.2">
      <c r="B17" s="1"/>
      <c r="D17" s="84" t="s">
        <v>48</v>
      </c>
      <c r="E17" s="1"/>
      <c r="F17" s="1"/>
      <c r="G17" s="1"/>
      <c r="H17" s="1"/>
    </row>
    <row r="18" spans="2:8" s="2" customFormat="1" ht="14" x14ac:dyDescent="0.2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2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2"/>
    <row r="22" spans="2:8" s="2" customFormat="1" ht="14" x14ac:dyDescent="0.2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4" x14ac:dyDescent="0.2">
      <c r="B23" s="84"/>
      <c r="D23" s="84" t="s">
        <v>53</v>
      </c>
      <c r="E23" s="1"/>
      <c r="F23" s="1"/>
      <c r="G23" s="1"/>
      <c r="H23" s="1"/>
    </row>
    <row r="24" spans="2:8" s="2" customFormat="1" ht="14" x14ac:dyDescent="0.2">
      <c r="B24" s="1"/>
      <c r="D24" s="84" t="s">
        <v>52</v>
      </c>
      <c r="E24" s="1"/>
      <c r="F24" s="1"/>
      <c r="G24" s="1"/>
      <c r="H24" s="1"/>
    </row>
    <row r="25" spans="2:8" s="2" customFormat="1" ht="14" x14ac:dyDescent="0.2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2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2"/>
    <row r="30" spans="2:8" s="2" customFormat="1" ht="14" x14ac:dyDescent="0.2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2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2"/>
    <row r="35" spans="2:8" s="2" customFormat="1" ht="25.5" customHeight="1" x14ac:dyDescent="0.2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2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Microsoft Office User</cp:lastModifiedBy>
  <dcterms:created xsi:type="dcterms:W3CDTF">2014-08-28T21:52:02Z</dcterms:created>
  <dcterms:modified xsi:type="dcterms:W3CDTF">2020-02-25T19:04:35Z</dcterms:modified>
</cp:coreProperties>
</file>