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1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\Desktop\"/>
    </mc:Choice>
  </mc:AlternateContent>
  <xr:revisionPtr revIDLastSave="0" documentId="13_ncr:1_{AC7C2315-D4FC-4D82-942D-647FD9005BF0}" xr6:coauthVersionLast="47" xr6:coauthVersionMax="47" xr10:uidLastSave="{00000000-0000-0000-0000-000000000000}"/>
  <bookViews>
    <workbookView xWindow="-108" yWindow="-108" windowWidth="23256" windowHeight="13176" firstSheet="5" activeTab="6" xr2:uid="{00000000-000D-0000-FFFF-FFFF00000000}"/>
  </bookViews>
  <sheets>
    <sheet name="Data Source" sheetId="7" r:id="rId1"/>
    <sheet name="BS 2014" sheetId="14" r:id="rId2"/>
    <sheet name="BS 2015" sheetId="15" r:id="rId3"/>
    <sheet name="BS 2016" sheetId="16" r:id="rId4"/>
    <sheet name="Exercise --&gt;" sheetId="8" state="hidden" r:id="rId5"/>
    <sheet name="Workings" sheetId="11" r:id="rId6"/>
    <sheet name="Forecast P&amp;L" sheetId="12" r:id="rId7"/>
    <sheet name="Forecast BS" sheetId="13" r:id="rId8"/>
    <sheet name="Forecast Cash Flow" sheetId="21" r:id="rId9"/>
    <sheet name="Schedule 1" sheetId="18" r:id="rId10"/>
    <sheet name="Schedule 2" sheetId="19" r:id="rId11"/>
    <sheet name="Schedule 3" sheetId="20" r:id="rId12"/>
  </sheets>
  <definedNames>
    <definedName name="_xlnm._FilterDatabase" localSheetId="0" hidden="1">'Data Source'!#REF!</definedName>
    <definedName name="_xlnm._FilterDatabase" localSheetId="5" hidden="1">Workings!$B$3:$F$438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8" l="1"/>
  <c r="N33" i="12" l="1"/>
  <c r="M33" i="12"/>
  <c r="L33" i="12"/>
  <c r="K33" i="12"/>
  <c r="F15" i="13"/>
  <c r="F8" i="20" s="1"/>
  <c r="G4" i="20" s="1"/>
  <c r="F14" i="13"/>
  <c r="F13" i="13"/>
  <c r="F7" i="19" s="1"/>
  <c r="G4" i="19" s="1"/>
  <c r="F12" i="13"/>
  <c r="G12" i="13" s="1"/>
  <c r="F11" i="13"/>
  <c r="F8" i="13"/>
  <c r="F7" i="13"/>
  <c r="F6" i="13"/>
  <c r="F7" i="18" s="1"/>
  <c r="G4" i="18" s="1"/>
  <c r="F5" i="13"/>
  <c r="F4" i="13"/>
  <c r="E15" i="13"/>
  <c r="E14" i="13"/>
  <c r="E13" i="13"/>
  <c r="E7" i="19" s="1"/>
  <c r="F4" i="19" s="1"/>
  <c r="E12" i="13"/>
  <c r="E11" i="13"/>
  <c r="E8" i="13"/>
  <c r="E7" i="13"/>
  <c r="E6" i="13"/>
  <c r="E5" i="13"/>
  <c r="E4" i="13"/>
  <c r="D15" i="13"/>
  <c r="D14" i="13"/>
  <c r="D13" i="13"/>
  <c r="D7" i="19" s="1"/>
  <c r="E4" i="19" s="1"/>
  <c r="D12" i="13"/>
  <c r="D11" i="13"/>
  <c r="D5" i="13"/>
  <c r="D6" i="13"/>
  <c r="E4" i="18" s="1"/>
  <c r="D7" i="13"/>
  <c r="D8" i="13"/>
  <c r="D4" i="13"/>
  <c r="E11" i="12"/>
  <c r="D9" i="12"/>
  <c r="C5" i="11"/>
  <c r="E7" i="12" s="1"/>
  <c r="E19" i="13" s="1"/>
  <c r="C6" i="11"/>
  <c r="E6" i="12" s="1"/>
  <c r="C7" i="11"/>
  <c r="C8" i="11"/>
  <c r="C9" i="11"/>
  <c r="C10" i="11"/>
  <c r="C11" i="11"/>
  <c r="C12" i="11"/>
  <c r="F9" i="12" s="1"/>
  <c r="C13" i="11"/>
  <c r="D11" i="12" s="1"/>
  <c r="C14" i="11"/>
  <c r="E13" i="12" s="1"/>
  <c r="C15" i="11"/>
  <c r="F15" i="12" s="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" i="11"/>
  <c r="F6" i="12" s="1"/>
  <c r="F21" i="13" s="1"/>
  <c r="E6" i="19" l="1"/>
  <c r="F6" i="19"/>
  <c r="C16" i="21"/>
  <c r="H12" i="13"/>
  <c r="D15" i="19"/>
  <c r="J13" i="12" s="1"/>
  <c r="C5" i="21" s="1"/>
  <c r="E7" i="18"/>
  <c r="F4" i="18"/>
  <c r="E11" i="19"/>
  <c r="G14" i="19" s="1"/>
  <c r="D7" i="12"/>
  <c r="D20" i="13" s="1"/>
  <c r="E9" i="12"/>
  <c r="E35" i="12" s="1"/>
  <c r="F11" i="12"/>
  <c r="F5" i="18" s="1"/>
  <c r="F6" i="18" s="1"/>
  <c r="F10" i="18" s="1"/>
  <c r="D15" i="12"/>
  <c r="F13" i="12"/>
  <c r="I13" i="12" s="1"/>
  <c r="D6" i="12"/>
  <c r="D22" i="13" s="1"/>
  <c r="F7" i="12"/>
  <c r="F19" i="13" s="1"/>
  <c r="D13" i="12"/>
  <c r="H13" i="12" s="1"/>
  <c r="E15" i="12"/>
  <c r="I15" i="12" s="1"/>
  <c r="F22" i="13"/>
  <c r="E20" i="13"/>
  <c r="E22" i="13"/>
  <c r="E5" i="18"/>
  <c r="F18" i="13"/>
  <c r="E18" i="13"/>
  <c r="E21" i="13"/>
  <c r="E9" i="13"/>
  <c r="E16" i="13"/>
  <c r="D9" i="13"/>
  <c r="F16" i="13"/>
  <c r="D16" i="13"/>
  <c r="F9" i="13"/>
  <c r="E29" i="12"/>
  <c r="F35" i="12"/>
  <c r="E27" i="12"/>
  <c r="F33" i="12"/>
  <c r="E28" i="12"/>
  <c r="F34" i="12"/>
  <c r="I6" i="12"/>
  <c r="H11" i="12"/>
  <c r="E8" i="12"/>
  <c r="H15" i="12" l="1"/>
  <c r="H7" i="12"/>
  <c r="D19" i="13"/>
  <c r="H19" i="13" s="1"/>
  <c r="L14" i="19"/>
  <c r="F14" i="19"/>
  <c r="K14" i="19"/>
  <c r="E14" i="19"/>
  <c r="J14" i="19"/>
  <c r="I12" i="13"/>
  <c r="D16" i="21"/>
  <c r="I14" i="19"/>
  <c r="D14" i="19"/>
  <c r="D16" i="19" s="1"/>
  <c r="D17" i="19" s="1"/>
  <c r="E15" i="19" s="1"/>
  <c r="K13" i="12" s="1"/>
  <c r="D5" i="21" s="1"/>
  <c r="H14" i="19"/>
  <c r="M14" i="19"/>
  <c r="I7" i="12"/>
  <c r="I9" i="12"/>
  <c r="H9" i="12"/>
  <c r="E33" i="12"/>
  <c r="F28" i="12"/>
  <c r="D34" i="12"/>
  <c r="F27" i="12"/>
  <c r="F9" i="18"/>
  <c r="I11" i="12"/>
  <c r="H6" i="12"/>
  <c r="D8" i="12"/>
  <c r="D10" i="12" s="1"/>
  <c r="D12" i="12" s="1"/>
  <c r="D14" i="12" s="1"/>
  <c r="D16" i="12" s="1"/>
  <c r="D27" i="12"/>
  <c r="F29" i="12"/>
  <c r="D29" i="12"/>
  <c r="D33" i="12"/>
  <c r="D18" i="13"/>
  <c r="I18" i="13" s="1"/>
  <c r="D35" i="12"/>
  <c r="F8" i="12"/>
  <c r="F10" i="12" s="1"/>
  <c r="F12" i="12" s="1"/>
  <c r="F14" i="12" s="1"/>
  <c r="E34" i="12"/>
  <c r="D28" i="12"/>
  <c r="J28" i="12" s="1"/>
  <c r="L28" i="12" s="1"/>
  <c r="D21" i="13"/>
  <c r="I22" i="13"/>
  <c r="F20" i="13"/>
  <c r="H20" i="13" s="1"/>
  <c r="K22" i="13"/>
  <c r="J19" i="13"/>
  <c r="G19" i="13"/>
  <c r="G22" i="13"/>
  <c r="E9" i="18"/>
  <c r="E6" i="18"/>
  <c r="E10" i="18" s="1"/>
  <c r="J22" i="13"/>
  <c r="J21" i="13"/>
  <c r="G21" i="13"/>
  <c r="K21" i="13"/>
  <c r="H21" i="13"/>
  <c r="I21" i="13"/>
  <c r="J22" i="12"/>
  <c r="M22" i="12" s="1"/>
  <c r="H22" i="13"/>
  <c r="E25" i="13"/>
  <c r="D25" i="13"/>
  <c r="F25" i="13"/>
  <c r="K35" i="12"/>
  <c r="N35" i="12"/>
  <c r="M35" i="12"/>
  <c r="L35" i="12"/>
  <c r="E10" i="12"/>
  <c r="I8" i="12"/>
  <c r="F16" i="12"/>
  <c r="G6" i="19" l="1"/>
  <c r="G7" i="19" s="1"/>
  <c r="I19" i="13"/>
  <c r="H8" i="12"/>
  <c r="H18" i="13"/>
  <c r="K19" i="13"/>
  <c r="K18" i="13"/>
  <c r="M28" i="12"/>
  <c r="J18" i="13"/>
  <c r="G18" i="13"/>
  <c r="J34" i="12"/>
  <c r="J12" i="13"/>
  <c r="E16" i="21"/>
  <c r="J20" i="13"/>
  <c r="E16" i="19"/>
  <c r="H6" i="19" s="1"/>
  <c r="H4" i="19"/>
  <c r="G13" i="13"/>
  <c r="C15" i="21"/>
  <c r="E17" i="19"/>
  <c r="K20" i="13"/>
  <c r="I20" i="13"/>
  <c r="J21" i="12"/>
  <c r="L21" i="12" s="1"/>
  <c r="K22" i="12"/>
  <c r="G20" i="13"/>
  <c r="L22" i="12"/>
  <c r="N22" i="12"/>
  <c r="H10" i="18"/>
  <c r="G10" i="18"/>
  <c r="G6" i="18" s="1"/>
  <c r="C12" i="21" s="1"/>
  <c r="I10" i="18"/>
  <c r="J10" i="18"/>
  <c r="K10" i="18"/>
  <c r="J23" i="12"/>
  <c r="N23" i="12" s="1"/>
  <c r="K9" i="18"/>
  <c r="H9" i="18"/>
  <c r="G9" i="18"/>
  <c r="G5" i="18" s="1"/>
  <c r="I9" i="18"/>
  <c r="J9" i="18"/>
  <c r="K28" i="12"/>
  <c r="J27" i="12"/>
  <c r="J26" i="12" s="1"/>
  <c r="N28" i="12"/>
  <c r="J29" i="12"/>
  <c r="N29" i="12" s="1"/>
  <c r="M23" i="12"/>
  <c r="K23" i="12"/>
  <c r="M26" i="12"/>
  <c r="K26" i="12"/>
  <c r="J20" i="12"/>
  <c r="M20" i="12"/>
  <c r="L20" i="12"/>
  <c r="N20" i="12"/>
  <c r="K20" i="12"/>
  <c r="K21" i="12"/>
  <c r="E12" i="12"/>
  <c r="I10" i="12"/>
  <c r="H10" i="12"/>
  <c r="M21" i="12" l="1"/>
  <c r="N21" i="12"/>
  <c r="N32" i="12"/>
  <c r="J32" i="12"/>
  <c r="K34" i="12"/>
  <c r="M32" i="12"/>
  <c r="N34" i="12"/>
  <c r="L32" i="12"/>
  <c r="M34" i="12"/>
  <c r="K32" i="12"/>
  <c r="L34" i="12"/>
  <c r="K12" i="13"/>
  <c r="G16" i="21" s="1"/>
  <c r="F16" i="21"/>
  <c r="F15" i="19"/>
  <c r="H7" i="19"/>
  <c r="M29" i="12"/>
  <c r="L23" i="12"/>
  <c r="G7" i="18"/>
  <c r="G6" i="13" s="1"/>
  <c r="J11" i="12"/>
  <c r="K29" i="12"/>
  <c r="L29" i="12"/>
  <c r="J6" i="12"/>
  <c r="G8" i="13" s="1"/>
  <c r="M27" i="12"/>
  <c r="L26" i="12"/>
  <c r="N27" i="12"/>
  <c r="L27" i="12"/>
  <c r="K27" i="12"/>
  <c r="N26" i="12"/>
  <c r="E14" i="12"/>
  <c r="I12" i="12"/>
  <c r="H12" i="12"/>
  <c r="H13" i="13" l="1"/>
  <c r="I4" i="19"/>
  <c r="D15" i="21"/>
  <c r="L13" i="12"/>
  <c r="E5" i="21" s="1"/>
  <c r="F16" i="19"/>
  <c r="K6" i="12"/>
  <c r="J9" i="12"/>
  <c r="G14" i="13"/>
  <c r="C11" i="21" s="1"/>
  <c r="J7" i="12"/>
  <c r="G5" i="13" s="1"/>
  <c r="G4" i="13"/>
  <c r="C7" i="21" s="1"/>
  <c r="C10" i="21"/>
  <c r="E16" i="12"/>
  <c r="H14" i="12"/>
  <c r="I14" i="12"/>
  <c r="I6" i="19" l="1"/>
  <c r="I7" i="19" s="1"/>
  <c r="F17" i="19"/>
  <c r="G15" i="19" s="1"/>
  <c r="H14" i="13"/>
  <c r="D11" i="21" s="1"/>
  <c r="H8" i="13"/>
  <c r="D10" i="21" s="1"/>
  <c r="K9" i="12"/>
  <c r="L6" i="12"/>
  <c r="H4" i="13"/>
  <c r="D7" i="21" s="1"/>
  <c r="K7" i="12"/>
  <c r="H5" i="13" s="1"/>
  <c r="D8" i="21" s="1"/>
  <c r="C8" i="21"/>
  <c r="G11" i="13"/>
  <c r="C9" i="21" s="1"/>
  <c r="J8" i="12"/>
  <c r="H16" i="12"/>
  <c r="I16" i="12"/>
  <c r="G16" i="19" l="1"/>
  <c r="M13" i="12"/>
  <c r="F5" i="21" s="1"/>
  <c r="J4" i="19"/>
  <c r="E15" i="21"/>
  <c r="I13" i="13"/>
  <c r="L7" i="12"/>
  <c r="I5" i="13" s="1"/>
  <c r="E8" i="21" s="1"/>
  <c r="I8" i="13"/>
  <c r="E10" i="21" s="1"/>
  <c r="J10" i="12"/>
  <c r="M6" i="12"/>
  <c r="I4" i="13"/>
  <c r="E7" i="21" s="1"/>
  <c r="L9" i="12"/>
  <c r="I14" i="13"/>
  <c r="E11" i="21" s="1"/>
  <c r="K8" i="12"/>
  <c r="H11" i="13"/>
  <c r="D9" i="21" s="1"/>
  <c r="G17" i="19" l="1"/>
  <c r="H15" i="19" s="1"/>
  <c r="J6" i="19"/>
  <c r="J7" i="19" s="1"/>
  <c r="I11" i="13"/>
  <c r="E9" i="21" s="1"/>
  <c r="L8" i="12"/>
  <c r="L10" i="12" s="1"/>
  <c r="E4" i="21" s="1"/>
  <c r="J14" i="13"/>
  <c r="F11" i="21" s="1"/>
  <c r="J8" i="13"/>
  <c r="F10" i="21" s="1"/>
  <c r="J12" i="12"/>
  <c r="J14" i="12" s="1"/>
  <c r="J15" i="12" s="1"/>
  <c r="C4" i="21"/>
  <c r="K10" i="12"/>
  <c r="D4" i="21" s="1"/>
  <c r="M9" i="12"/>
  <c r="M7" i="12"/>
  <c r="J5" i="13" s="1"/>
  <c r="F8" i="21" s="1"/>
  <c r="N6" i="12"/>
  <c r="J4" i="13"/>
  <c r="F7" i="21" s="1"/>
  <c r="K4" i="19" l="1"/>
  <c r="F15" i="21"/>
  <c r="J13" i="13"/>
  <c r="H16" i="19"/>
  <c r="N13" i="12"/>
  <c r="G5" i="21" s="1"/>
  <c r="K4" i="13"/>
  <c r="G7" i="21" s="1"/>
  <c r="K8" i="13"/>
  <c r="G10" i="21" s="1"/>
  <c r="M8" i="12"/>
  <c r="M10" i="12" s="1"/>
  <c r="F4" i="21" s="1"/>
  <c r="J16" i="12"/>
  <c r="G6" i="20" s="1"/>
  <c r="G7" i="20" s="1"/>
  <c r="C6" i="21"/>
  <c r="C13" i="21" s="1"/>
  <c r="J11" i="13"/>
  <c r="F9" i="21" s="1"/>
  <c r="K14" i="13"/>
  <c r="G11" i="21" s="1"/>
  <c r="N7" i="12"/>
  <c r="N9" i="12"/>
  <c r="H17" i="19" l="1"/>
  <c r="I15" i="19" s="1"/>
  <c r="I16" i="19" s="1"/>
  <c r="I17" i="19" s="1"/>
  <c r="J15" i="19" s="1"/>
  <c r="J16" i="19" s="1"/>
  <c r="J17" i="19" s="1"/>
  <c r="K6" i="19"/>
  <c r="K7" i="19" s="1"/>
  <c r="G8" i="20"/>
  <c r="H4" i="20" s="1"/>
  <c r="C14" i="21"/>
  <c r="N8" i="12"/>
  <c r="N10" i="12" s="1"/>
  <c r="G4" i="21" s="1"/>
  <c r="K5" i="13"/>
  <c r="G8" i="21" s="1"/>
  <c r="K11" i="13"/>
  <c r="G9" i="21" s="1"/>
  <c r="G15" i="21" l="1"/>
  <c r="K13" i="13"/>
  <c r="K15" i="19"/>
  <c r="K16" i="19" s="1"/>
  <c r="K17" i="19" s="1"/>
  <c r="G15" i="13"/>
  <c r="G16" i="13" s="1"/>
  <c r="C17" i="21"/>
  <c r="H4" i="18"/>
  <c r="L15" i="19" l="1"/>
  <c r="L16" i="19" s="1"/>
  <c r="L17" i="19" s="1"/>
  <c r="C18" i="21"/>
  <c r="G7" i="13" s="1"/>
  <c r="H5" i="18"/>
  <c r="K11" i="12" s="1"/>
  <c r="K12" i="12" s="1"/>
  <c r="K14" i="12" s="1"/>
  <c r="H6" i="18"/>
  <c r="D12" i="21" s="1"/>
  <c r="M15" i="19" l="1"/>
  <c r="M16" i="19" s="1"/>
  <c r="M17" i="19" s="1"/>
  <c r="H7" i="18"/>
  <c r="H6" i="13" s="1"/>
  <c r="K15" i="12"/>
  <c r="D6" i="21" s="1"/>
  <c r="D13" i="21" s="1"/>
  <c r="G9" i="13"/>
  <c r="G25" i="13" s="1"/>
  <c r="I4" i="18" l="1"/>
  <c r="I5" i="18" s="1"/>
  <c r="K16" i="12"/>
  <c r="H6" i="20" s="1"/>
  <c r="I6" i="18" l="1"/>
  <c r="E12" i="21" s="1"/>
  <c r="H7" i="20"/>
  <c r="D14" i="21" s="1"/>
  <c r="L11" i="12"/>
  <c r="L12" i="12" s="1"/>
  <c r="L14" i="12" s="1"/>
  <c r="I7" i="18" l="1"/>
  <c r="H8" i="20"/>
  <c r="H15" i="13" s="1"/>
  <c r="H16" i="13" s="1"/>
  <c r="L15" i="12"/>
  <c r="E6" i="21" s="1"/>
  <c r="E13" i="21" s="1"/>
  <c r="J4" i="18"/>
  <c r="I6" i="13"/>
  <c r="D17" i="21" l="1"/>
  <c r="D18" i="21" s="1"/>
  <c r="H7" i="13" s="1"/>
  <c r="H9" i="13" s="1"/>
  <c r="H25" i="13" s="1"/>
  <c r="I4" i="20"/>
  <c r="L16" i="12"/>
  <c r="I6" i="20" s="1"/>
  <c r="I7" i="20" s="1"/>
  <c r="E14" i="21" s="1"/>
  <c r="J6" i="18"/>
  <c r="J5" i="18"/>
  <c r="M11" i="12" s="1"/>
  <c r="M12" i="12" s="1"/>
  <c r="M14" i="12" s="1"/>
  <c r="I8" i="20" l="1"/>
  <c r="I15" i="13" s="1"/>
  <c r="I16" i="13" s="1"/>
  <c r="M15" i="12"/>
  <c r="F6" i="21" s="1"/>
  <c r="J7" i="18"/>
  <c r="F12" i="21"/>
  <c r="F13" i="21" l="1"/>
  <c r="E17" i="21"/>
  <c r="E18" i="21" s="1"/>
  <c r="I7" i="13" s="1"/>
  <c r="I9" i="13" s="1"/>
  <c r="I25" i="13" s="1"/>
  <c r="J4" i="20"/>
  <c r="K4" i="18"/>
  <c r="J6" i="13"/>
  <c r="M16" i="12"/>
  <c r="J6" i="20" s="1"/>
  <c r="J7" i="20" s="1"/>
  <c r="F14" i="21" s="1"/>
  <c r="K6" i="18" l="1"/>
  <c r="K5" i="18"/>
  <c r="N11" i="12" s="1"/>
  <c r="N12" i="12" s="1"/>
  <c r="N14" i="12" s="1"/>
  <c r="J8" i="20"/>
  <c r="N15" i="12" l="1"/>
  <c r="G6" i="21" s="1"/>
  <c r="K4" i="20"/>
  <c r="J15" i="13"/>
  <c r="J16" i="13" s="1"/>
  <c r="F17" i="21"/>
  <c r="F18" i="21" s="1"/>
  <c r="J7" i="13" s="1"/>
  <c r="K7" i="18"/>
  <c r="K6" i="13" s="1"/>
  <c r="G12" i="21"/>
  <c r="N16" i="12" l="1"/>
  <c r="K6" i="20" s="1"/>
  <c r="K7" i="20" s="1"/>
  <c r="G14" i="21" s="1"/>
  <c r="J9" i="13"/>
  <c r="J25" i="13" s="1"/>
  <c r="G13" i="21"/>
  <c r="K8" i="20" l="1"/>
  <c r="K15" i="13" s="1"/>
  <c r="K16" i="13" s="1"/>
  <c r="G17" i="21" l="1"/>
  <c r="G18" i="21" s="1"/>
  <c r="K7" i="13" s="1"/>
  <c r="K9" i="13" s="1"/>
  <c r="K25" i="13" s="1"/>
</calcChain>
</file>

<file path=xl/sharedStrings.xml><?xml version="1.0" encoding="utf-8"?>
<sst xmlns="http://schemas.openxmlformats.org/spreadsheetml/2006/main" count="2150" uniqueCount="229">
  <si>
    <t>Financials</t>
  </si>
  <si>
    <t>Amount</t>
  </si>
  <si>
    <t>Revenue - Supermarkets</t>
  </si>
  <si>
    <t>Revenue - Grocery</t>
  </si>
  <si>
    <t>Revenue - Discounters</t>
  </si>
  <si>
    <t>Date</t>
  </si>
  <si>
    <t>Revenue - Retail</t>
  </si>
  <si>
    <t>Cogs - Supermarkets</t>
  </si>
  <si>
    <t>Operating expenses</t>
  </si>
  <si>
    <t>Cogs - Discounters</t>
  </si>
  <si>
    <t>Cogs - Grocery</t>
  </si>
  <si>
    <t>Cogs - Retail</t>
  </si>
  <si>
    <t>D&amp;A</t>
  </si>
  <si>
    <t>Exercise --&gt;</t>
  </si>
  <si>
    <t>1.1.2014</t>
  </si>
  <si>
    <t>2.1.2014</t>
  </si>
  <si>
    <t>3.1.2014</t>
  </si>
  <si>
    <t>4.1.2014</t>
  </si>
  <si>
    <t>5.1.2014</t>
  </si>
  <si>
    <t>6.1.2014</t>
  </si>
  <si>
    <t>7.1.2014</t>
  </si>
  <si>
    <t>8.1.2014</t>
  </si>
  <si>
    <t>9.1.2014</t>
  </si>
  <si>
    <t>10.1.2014</t>
  </si>
  <si>
    <t>11.1.2014</t>
  </si>
  <si>
    <t>12.1.2014</t>
  </si>
  <si>
    <t>1.1.2015</t>
  </si>
  <si>
    <t>2.1.2015</t>
  </si>
  <si>
    <t>3.1.2015</t>
  </si>
  <si>
    <t>4.1.2015</t>
  </si>
  <si>
    <t>5.1.2015</t>
  </si>
  <si>
    <t>6.1.2015</t>
  </si>
  <si>
    <t>7.1.2015</t>
  </si>
  <si>
    <t>8.1.2015</t>
  </si>
  <si>
    <t>9.1.2015</t>
  </si>
  <si>
    <t>10.1.2015</t>
  </si>
  <si>
    <t>11.1.2015</t>
  </si>
  <si>
    <t>12.1.2015</t>
  </si>
  <si>
    <t>1.1.2016</t>
  </si>
  <si>
    <t>2.1.2016</t>
  </si>
  <si>
    <t>3.1.2016</t>
  </si>
  <si>
    <t>4.1.2016</t>
  </si>
  <si>
    <t>5.1.2016</t>
  </si>
  <si>
    <t>6.1.2016</t>
  </si>
  <si>
    <t>7.1.2016</t>
  </si>
  <si>
    <t>8.1.2016</t>
  </si>
  <si>
    <t>9.1.2016</t>
  </si>
  <si>
    <t>10.1.2016</t>
  </si>
  <si>
    <t>11.1.2016</t>
  </si>
  <si>
    <t>12.1.2016</t>
  </si>
  <si>
    <t>Interest expenses</t>
  </si>
  <si>
    <t>Taxes</t>
  </si>
  <si>
    <t>Other revenue</t>
  </si>
  <si>
    <t>Year</t>
  </si>
  <si>
    <t>Mapping</t>
  </si>
  <si>
    <t>Revenue</t>
  </si>
  <si>
    <t>P&amp;L</t>
  </si>
  <si>
    <t>Cost of goods sold</t>
  </si>
  <si>
    <t>Gross Profit</t>
  </si>
  <si>
    <t>EBIDTA</t>
  </si>
  <si>
    <t>EBIT</t>
  </si>
  <si>
    <t>EBT</t>
  </si>
  <si>
    <t>Net Income</t>
  </si>
  <si>
    <t>$ in million</t>
  </si>
  <si>
    <t>Var% 14-15</t>
  </si>
  <si>
    <t>Var% 15-16</t>
  </si>
  <si>
    <t>Liabilities &amp; Equity</t>
  </si>
  <si>
    <t>Equity</t>
  </si>
  <si>
    <t>Share Capital</t>
  </si>
  <si>
    <t>Minority interest</t>
  </si>
  <si>
    <t>Retained Earnings</t>
  </si>
  <si>
    <t>Other liabilities</t>
  </si>
  <si>
    <t>Financial Liabilities</t>
  </si>
  <si>
    <t>Financial Liabilities vs. Banks</t>
  </si>
  <si>
    <t>Provisions</t>
  </si>
  <si>
    <t>Provisions - Other</t>
  </si>
  <si>
    <t>Provisions - Legal</t>
  </si>
  <si>
    <t>Provisions - Taxes</t>
  </si>
  <si>
    <t>Trade Payables</t>
  </si>
  <si>
    <t>Trade Payables - Retail</t>
  </si>
  <si>
    <t>Trade Payables - Grocery</t>
  </si>
  <si>
    <t>Trade Payables - Supermarkets</t>
  </si>
  <si>
    <t>Trade Payables - Other</t>
  </si>
  <si>
    <t>Trade Payables - Discounters</t>
  </si>
  <si>
    <t>Assets</t>
  </si>
  <si>
    <t>Other assets</t>
  </si>
  <si>
    <t>Cash</t>
  </si>
  <si>
    <t>Cash - Cash at hand</t>
  </si>
  <si>
    <t>Cash - T-bills</t>
  </si>
  <si>
    <t>Cash - Bank Accounts</t>
  </si>
  <si>
    <t>PP&amp;E</t>
  </si>
  <si>
    <t>PP&amp;E - Vehicles</t>
  </si>
  <si>
    <t>PP&amp;E - IT</t>
  </si>
  <si>
    <t>PP&amp;E - Other</t>
  </si>
  <si>
    <t>PP&amp;E - Machinery</t>
  </si>
  <si>
    <t>Inventory</t>
  </si>
  <si>
    <t>Inventory - Other</t>
  </si>
  <si>
    <t>Inventory - Retail</t>
  </si>
  <si>
    <t>Inventory - Grocery</t>
  </si>
  <si>
    <t>Inventory - Supermarkets</t>
  </si>
  <si>
    <t>Inventory - Discounters</t>
  </si>
  <si>
    <t>Trade Receivables</t>
  </si>
  <si>
    <t>Receivables - Supermarkets</t>
  </si>
  <si>
    <t>Receivables - Retail</t>
  </si>
  <si>
    <t>Receivables - Grocery</t>
  </si>
  <si>
    <t>Receivables - Other</t>
  </si>
  <si>
    <t>Receivables - Discounters</t>
  </si>
  <si>
    <t>$ in mln</t>
  </si>
  <si>
    <t>E</t>
  </si>
  <si>
    <t>O</t>
  </si>
  <si>
    <t>F</t>
  </si>
  <si>
    <t>P</t>
  </si>
  <si>
    <t>T</t>
  </si>
  <si>
    <t>C</t>
  </si>
  <si>
    <t>I</t>
  </si>
  <si>
    <t>R</t>
  </si>
  <si>
    <t>Code I</t>
  </si>
  <si>
    <t>L</t>
  </si>
  <si>
    <t>A</t>
  </si>
  <si>
    <t>Code II</t>
  </si>
  <si>
    <t>Balance Sheet</t>
  </si>
  <si>
    <t>Check</t>
  </si>
  <si>
    <t>Forecast</t>
  </si>
  <si>
    <t>Scenario:</t>
  </si>
  <si>
    <t>Scenarios:</t>
  </si>
  <si>
    <t>Revenue % growth</t>
  </si>
  <si>
    <t>Best case</t>
  </si>
  <si>
    <t>Selected Case</t>
  </si>
  <si>
    <t>Opex as % of Revenues</t>
  </si>
  <si>
    <t>Cogs as % of Revenue</t>
  </si>
  <si>
    <t>Base case</t>
  </si>
  <si>
    <t xml:space="preserve">Worst case </t>
  </si>
  <si>
    <t>DPO</t>
  </si>
  <si>
    <t>DIO</t>
  </si>
  <si>
    <t>Other assets %</t>
  </si>
  <si>
    <t>Other liabilities %</t>
  </si>
  <si>
    <t>Days Sales Outstanding</t>
  </si>
  <si>
    <t>(Trade receivable/Revenues) * 360</t>
  </si>
  <si>
    <t>(Inventory/COGS) * 360</t>
  </si>
  <si>
    <t>(Trade payables/COGS) * 360</t>
  </si>
  <si>
    <t>Other assets/Revenues</t>
  </si>
  <si>
    <t>Other liabilities/Revenue</t>
  </si>
  <si>
    <t>Beginning PP&amp;E</t>
  </si>
  <si>
    <t>Capex</t>
  </si>
  <si>
    <t>Ending PP&amp;E</t>
  </si>
  <si>
    <t>Capex as a % of beginning PP&amp;E</t>
  </si>
  <si>
    <t>D&amp;A as a % of beginning PP&amp;E</t>
  </si>
  <si>
    <t>Financial Liabilites Schedule</t>
  </si>
  <si>
    <t>Beginning Debt</t>
  </si>
  <si>
    <t>New Debt</t>
  </si>
  <si>
    <t>Prinicpal Repayment</t>
  </si>
  <si>
    <t>Ending Debt</t>
  </si>
  <si>
    <t>Debt to be repaid in (years)</t>
  </si>
  <si>
    <t>Interest rate</t>
  </si>
  <si>
    <t>Annual payment</t>
  </si>
  <si>
    <t>Period</t>
  </si>
  <si>
    <t>Payment</t>
  </si>
  <si>
    <t>Debt Repayment</t>
  </si>
  <si>
    <t>Residual debt</t>
  </si>
  <si>
    <t>Equity Schedule</t>
  </si>
  <si>
    <t>Beginning Equity</t>
  </si>
  <si>
    <t>Increase of capital</t>
  </si>
  <si>
    <t>Net income/loss</t>
  </si>
  <si>
    <t>Dividends</t>
  </si>
  <si>
    <t>Ending Equity</t>
  </si>
  <si>
    <t>Dividends as % of Net income</t>
  </si>
  <si>
    <t>Cash Flow</t>
  </si>
  <si>
    <t>Change in Trade receivables</t>
  </si>
  <si>
    <t>Change in Inventory</t>
  </si>
  <si>
    <t>Change in Trade payables</t>
  </si>
  <si>
    <t>Change in Other Assets</t>
  </si>
  <si>
    <t>Change in Other liabilities</t>
  </si>
  <si>
    <t>Operating Cash Flow</t>
  </si>
  <si>
    <t>Change in Financial Liabilities</t>
  </si>
  <si>
    <t>Change in provisons</t>
  </si>
  <si>
    <t>Change in equity</t>
  </si>
  <si>
    <t>Net Cash Flow</t>
  </si>
  <si>
    <t>$ in millions</t>
  </si>
  <si>
    <t>Cash Movement:</t>
  </si>
  <si>
    <t>Assets = - (Current - Previous)</t>
  </si>
  <si>
    <t>Liabilities = Current - Previous</t>
  </si>
  <si>
    <t>Documentation:</t>
  </si>
  <si>
    <t xml:space="preserve">Used find and replace to convert 'Date' column in date format. </t>
  </si>
  <si>
    <t>Inserted 'Year' column to extract years.</t>
  </si>
  <si>
    <t xml:space="preserve">Inserted 'Mapping' column to manually assign categories. </t>
  </si>
  <si>
    <t>Copied the 'mapping' column from 'Workings' sheet and removed duplicates.</t>
  </si>
  <si>
    <t>Copied Asset and Liability components from balance sheet and added subtotals.</t>
  </si>
  <si>
    <t xml:space="preserve">Added 'Check' to confirm the golden rules of accounting is satisfied. </t>
  </si>
  <si>
    <t>Used Index-Match-Match to populate historical figures.</t>
  </si>
  <si>
    <t>Populated historical figures using SUMIFS.</t>
  </si>
  <si>
    <t>Added %Variances column, added conditional formatting.</t>
  </si>
  <si>
    <t>Added subtotals: Gross Profit, EBIDTA, EBIT, EBT, Net Income.</t>
  </si>
  <si>
    <t>Added Scenario switch dropdown.</t>
  </si>
  <si>
    <t xml:space="preserve">Added Scenarios box below indicating the figures being forecasted and drivers used. </t>
  </si>
  <si>
    <t>Best Case Scenario = Base case + 1%</t>
  </si>
  <si>
    <t>Worst Case Scenario = Base case - 1%</t>
  </si>
  <si>
    <t>Base Case Scenario is assumed to be the average of historical rates.</t>
  </si>
  <si>
    <t>Best and Worst Case scenarios for Opex Growth rates  have been assumed to be</t>
  </si>
  <si>
    <t xml:space="preserve">35% and 41% respectively. </t>
  </si>
  <si>
    <t>Offset-Match is used to make the scenario switch dynamic.</t>
  </si>
  <si>
    <t>Forecasted Revenue, COGS and Opex.</t>
  </si>
  <si>
    <t>Trade Recievables, Inventory and Trade payables area modelled using 'Days' figures.</t>
  </si>
  <si>
    <t>Other assets and other liabilities are forecasted as a percentage of revenue.</t>
  </si>
  <si>
    <t>Provisions are assumed to remain constant for the forecasted period.</t>
  </si>
  <si>
    <t>Cash is filled in after preparing cash flow.</t>
  </si>
  <si>
    <t>Historical figures populated. Capex is the balancing figure.</t>
  </si>
  <si>
    <t>D&amp;A and Capex growth rates are assumed to be the constant average of historical figures.</t>
  </si>
  <si>
    <t>*</t>
  </si>
  <si>
    <t xml:space="preserve">*Detailed forecast schedules prepared for PPE, Financial Liabilities and Equity. </t>
  </si>
  <si>
    <t>Fixed Asset Roll Forward Schedule</t>
  </si>
  <si>
    <t>Historical figures populated. Principal repaymen is the balancin figure.</t>
  </si>
  <si>
    <t>Annual payment to repay 'Endind Debt' for 2016 using PMT function.</t>
  </si>
  <si>
    <t>Interest expense</t>
  </si>
  <si>
    <t xml:space="preserve">Loan Schedule prepared. </t>
  </si>
  <si>
    <t xml:space="preserve">Ending PPE sent to BS. </t>
  </si>
  <si>
    <t>Capex sent to Cash Flow.</t>
  </si>
  <si>
    <t>D&amp;A sent to P&amp;L.</t>
  </si>
  <si>
    <t>Ending Debt sent to BS.</t>
  </si>
  <si>
    <t>Interest Expense sent to P&amp;L and Cash Flow.</t>
  </si>
  <si>
    <t>It is assumed that no new debt is acquired during the forecasted period.</t>
  </si>
  <si>
    <t>It is assumed that no increases of capital are expected during the forecastperiod.</t>
  </si>
  <si>
    <t>Assumptions hard coded are formatted red.</t>
  </si>
  <si>
    <t xml:space="preserve">Dividends calculated using IF function to reduce it to 0 in case there is a loss in the period. </t>
  </si>
  <si>
    <t xml:space="preserve">Added box below indicating the figures being forecasted and drivers used. </t>
  </si>
  <si>
    <t>Ending Equity is sent to BS.</t>
  </si>
  <si>
    <t>Dividends sent to Cash Flow.</t>
  </si>
  <si>
    <t>Ending Cash sent to BS.</t>
  </si>
  <si>
    <t xml:space="preserve">Added box below to calculate the drivers for the forecast. </t>
  </si>
  <si>
    <t>Grouped the %Variances columns (alt+shift+right).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</si>
</sst>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"/>
    <numFmt numFmtId="165" formatCode="_(* #,##0.0_);_(* \(#,##0.0\);_(* &quot;-&quot;??_);_(@_)"/>
    <numFmt numFmtId="166" formatCode="_(* #,##0_);_(* \(#,##0\);_(* &quot;-&quot;??_);_(@_)"/>
    <numFmt numFmtId="167" formatCode="0.0%"/>
    <numFmt numFmtId="168" formatCode="###.0;\(###.0\);0.0"/>
    <numFmt numFmtId="169" formatCode="0.0_);\(0.0\)"/>
    <numFmt numFmtId="170" formatCode="[$-409]d/mmm/yy;@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30"/>
      <color rgb="FF00206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11"/>
      <color theme="0"/>
      <name val="Calibri"/>
      <family val="2"/>
      <scheme val="minor"/>
    </font>
    <font>
      <sz val="11"/>
      <color rgb="FF0070C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lightTrellis">
        <bgColor theme="0" tint="-4.9989318521683403E-2"/>
      </patternFill>
    </fill>
    <fill>
      <patternFill patternType="lightTrellis">
        <bgColor theme="0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9" fillId="2" borderId="4"/>
  </cellStyleXfs>
  <cellXfs count="107">
    <xf numFmtId="0" fontId="0" fillId="0" borderId="0" xfId="0"/>
    <xf numFmtId="0" fontId="0" fillId="0" borderId="0" xfId="0" applyAlignment="1">
      <alignment horizontal="left"/>
    </xf>
    <xf numFmtId="0" fontId="2" fillId="2" borderId="0" xfId="0" applyFont="1" applyFill="1"/>
    <xf numFmtId="0" fontId="3" fillId="2" borderId="0" xfId="0" applyFont="1" applyFill="1"/>
    <xf numFmtId="1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8" fillId="2" borderId="0" xfId="0" applyFont="1" applyFill="1"/>
    <xf numFmtId="0" fontId="0" fillId="2" borderId="0" xfId="0" applyFill="1"/>
    <xf numFmtId="0" fontId="5" fillId="2" borderId="1" xfId="3" applyFill="1"/>
    <xf numFmtId="0" fontId="9" fillId="2" borderId="4" xfId="6"/>
    <xf numFmtId="0" fontId="7" fillId="2" borderId="3" xfId="5" applyFill="1"/>
    <xf numFmtId="166" fontId="8" fillId="2" borderId="0" xfId="1" applyNumberFormat="1" applyFont="1" applyFill="1"/>
    <xf numFmtId="166" fontId="7" fillId="2" borderId="3" xfId="1" applyNumberFormat="1" applyFont="1" applyFill="1" applyBorder="1"/>
    <xf numFmtId="0" fontId="6" fillId="2" borderId="2" xfId="4" applyFill="1"/>
    <xf numFmtId="167" fontId="8" fillId="2" borderId="0" xfId="2" applyNumberFormat="1" applyFont="1" applyFill="1"/>
    <xf numFmtId="167" fontId="9" fillId="2" borderId="4" xfId="2" applyNumberFormat="1" applyFont="1" applyFill="1" applyBorder="1"/>
    <xf numFmtId="167" fontId="7" fillId="2" borderId="3" xfId="2" applyNumberFormat="1" applyFont="1" applyFill="1" applyBorder="1"/>
    <xf numFmtId="0" fontId="10" fillId="2" borderId="5" xfId="0" applyFont="1" applyFill="1" applyBorder="1"/>
    <xf numFmtId="0" fontId="10" fillId="2" borderId="4" xfId="0" applyFont="1" applyFill="1" applyBorder="1"/>
    <xf numFmtId="165" fontId="2" fillId="2" borderId="0" xfId="1" applyNumberFormat="1" applyFont="1" applyFill="1"/>
    <xf numFmtId="165" fontId="10" fillId="2" borderId="0" xfId="1" applyNumberFormat="1" applyFont="1" applyFill="1" applyBorder="1"/>
    <xf numFmtId="0" fontId="10" fillId="2" borderId="0" xfId="0" applyFont="1" applyFill="1"/>
    <xf numFmtId="165" fontId="10" fillId="2" borderId="4" xfId="1" applyNumberFormat="1" applyFont="1" applyFill="1" applyBorder="1"/>
    <xf numFmtId="165" fontId="10" fillId="2" borderId="5" xfId="0" applyNumberFormat="1" applyFont="1" applyFill="1" applyBorder="1"/>
    <xf numFmtId="164" fontId="2" fillId="2" borderId="0" xfId="0" applyNumberFormat="1" applyFont="1" applyFill="1"/>
    <xf numFmtId="15" fontId="11" fillId="2" borderId="6" xfId="0" applyNumberFormat="1" applyFont="1" applyFill="1" applyBorder="1"/>
    <xf numFmtId="0" fontId="10" fillId="2" borderId="6" xfId="0" applyFont="1" applyFill="1" applyBorder="1"/>
    <xf numFmtId="0" fontId="11" fillId="2" borderId="6" xfId="0" applyFont="1" applyFill="1" applyBorder="1"/>
    <xf numFmtId="164" fontId="10" fillId="2" borderId="5" xfId="0" applyNumberFormat="1" applyFont="1" applyFill="1" applyBorder="1"/>
    <xf numFmtId="164" fontId="10" fillId="2" borderId="4" xfId="0" applyNumberFormat="1" applyFont="1" applyFill="1" applyBorder="1"/>
    <xf numFmtId="15" fontId="6" fillId="2" borderId="2" xfId="4" applyNumberFormat="1" applyFill="1"/>
    <xf numFmtId="0" fontId="0" fillId="3" borderId="0" xfId="0" applyFill="1"/>
    <xf numFmtId="0" fontId="8" fillId="3" borderId="7" xfId="0" applyFont="1" applyFill="1" applyBorder="1"/>
    <xf numFmtId="0" fontId="7" fillId="0" borderId="0" xfId="0" applyFont="1"/>
    <xf numFmtId="0" fontId="7" fillId="5" borderId="0" xfId="0" applyFont="1" applyFill="1"/>
    <xf numFmtId="0" fontId="8" fillId="5" borderId="0" xfId="0" applyFont="1" applyFill="1"/>
    <xf numFmtId="0" fontId="0" fillId="5" borderId="0" xfId="0" applyFill="1"/>
    <xf numFmtId="0" fontId="0" fillId="6" borderId="0" xfId="0" applyFill="1"/>
    <xf numFmtId="0" fontId="8" fillId="6" borderId="0" xfId="0" applyFont="1" applyFill="1"/>
    <xf numFmtId="167" fontId="8" fillId="5" borderId="0" xfId="0" applyNumberFormat="1" applyFont="1" applyFill="1"/>
    <xf numFmtId="9" fontId="8" fillId="5" borderId="0" xfId="2" applyFont="1" applyFill="1"/>
    <xf numFmtId="0" fontId="13" fillId="5" borderId="0" xfId="0" applyFont="1" applyFill="1"/>
    <xf numFmtId="165" fontId="0" fillId="2" borderId="0" xfId="0" applyNumberFormat="1" applyFill="1"/>
    <xf numFmtId="165" fontId="9" fillId="2" borderId="4" xfId="6" applyNumberFormat="1"/>
    <xf numFmtId="165" fontId="7" fillId="2" borderId="3" xfId="1" applyNumberFormat="1" applyFont="1" applyFill="1" applyBorder="1"/>
    <xf numFmtId="164" fontId="0" fillId="5" borderId="0" xfId="0" applyNumberFormat="1" applyFill="1"/>
    <xf numFmtId="167" fontId="0" fillId="5" borderId="0" xfId="2" applyNumberFormat="1" applyFont="1" applyFill="1"/>
    <xf numFmtId="164" fontId="0" fillId="2" borderId="0" xfId="0" applyNumberFormat="1" applyFill="1"/>
    <xf numFmtId="0" fontId="7" fillId="7" borderId="0" xfId="0" applyFont="1" applyFill="1"/>
    <xf numFmtId="164" fontId="7" fillId="2" borderId="3" xfId="5" applyNumberFormat="1" applyFill="1"/>
    <xf numFmtId="168" fontId="0" fillId="2" borderId="0" xfId="0" applyNumberFormat="1" applyFill="1"/>
    <xf numFmtId="168" fontId="7" fillId="2" borderId="3" xfId="5" applyNumberFormat="1" applyFill="1"/>
    <xf numFmtId="167" fontId="0" fillId="5" borderId="0" xfId="0" applyNumberFormat="1" applyFill="1"/>
    <xf numFmtId="0" fontId="7" fillId="2" borderId="8" xfId="0" applyFont="1" applyFill="1" applyBorder="1"/>
    <xf numFmtId="2" fontId="0" fillId="3" borderId="0" xfId="0" applyNumberFormat="1" applyFill="1"/>
    <xf numFmtId="169" fontId="0" fillId="2" borderId="0" xfId="0" applyNumberFormat="1" applyFill="1"/>
    <xf numFmtId="169" fontId="7" fillId="2" borderId="3" xfId="5" applyNumberFormat="1" applyFill="1"/>
    <xf numFmtId="0" fontId="7" fillId="2" borderId="0" xfId="0" applyFont="1" applyFill="1"/>
    <xf numFmtId="17" fontId="0" fillId="0" borderId="9" xfId="0" applyNumberFormat="1" applyBorder="1" applyAlignment="1">
      <alignment horizontal="left"/>
    </xf>
    <xf numFmtId="1" fontId="0" fillId="0" borderId="0" xfId="0" applyNumberFormat="1" applyAlignment="1">
      <alignment horizontal="left"/>
    </xf>
    <xf numFmtId="0" fontId="0" fillId="0" borderId="10" xfId="0" applyBorder="1"/>
    <xf numFmtId="17" fontId="0" fillId="0" borderId="11" xfId="0" applyNumberFormat="1" applyBorder="1" applyAlignment="1">
      <alignment horizontal="left"/>
    </xf>
    <xf numFmtId="1" fontId="0" fillId="0" borderId="8" xfId="0" applyNumberFormat="1" applyBorder="1" applyAlignment="1">
      <alignment horizontal="left"/>
    </xf>
    <xf numFmtId="0" fontId="0" fillId="0" borderId="8" xfId="0" applyBorder="1"/>
    <xf numFmtId="0" fontId="0" fillId="0" borderId="12" xfId="0" applyBorder="1"/>
    <xf numFmtId="0" fontId="16" fillId="0" borderId="13" xfId="0" applyFont="1" applyBorder="1"/>
    <xf numFmtId="0" fontId="16" fillId="0" borderId="14" xfId="0" applyFont="1" applyBorder="1"/>
    <xf numFmtId="0" fontId="16" fillId="0" borderId="14" xfId="0" applyFont="1" applyBorder="1" applyAlignment="1">
      <alignment horizontal="right"/>
    </xf>
    <xf numFmtId="0" fontId="16" fillId="0" borderId="15" xfId="0" applyFont="1" applyBorder="1"/>
    <xf numFmtId="0" fontId="15" fillId="5" borderId="0" xfId="0" applyFont="1" applyFill="1"/>
    <xf numFmtId="9" fontId="15" fillId="5" borderId="0" xfId="0" applyNumberFormat="1" applyFont="1" applyFill="1"/>
    <xf numFmtId="9" fontId="1" fillId="5" borderId="0" xfId="2" applyFont="1" applyFill="1"/>
    <xf numFmtId="0" fontId="1" fillId="5" borderId="0" xfId="0" applyFont="1" applyFill="1"/>
    <xf numFmtId="9" fontId="1" fillId="5" borderId="0" xfId="0" applyNumberFormat="1" applyFont="1" applyFill="1"/>
    <xf numFmtId="0" fontId="1" fillId="2" borderId="0" xfId="0" applyFont="1" applyFill="1"/>
    <xf numFmtId="0" fontId="7" fillId="2" borderId="4" xfId="6" applyFont="1"/>
    <xf numFmtId="0" fontId="6" fillId="2" borderId="2" xfId="4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9" fontId="17" fillId="5" borderId="0" xfId="0" applyNumberFormat="1" applyFont="1" applyFill="1"/>
    <xf numFmtId="170" fontId="6" fillId="2" borderId="2" xfId="4" applyNumberFormat="1" applyFill="1"/>
    <xf numFmtId="0" fontId="18" fillId="2" borderId="0" xfId="0" applyFont="1" applyFill="1"/>
    <xf numFmtId="9" fontId="18" fillId="2" borderId="0" xfId="0" applyNumberFormat="1" applyFont="1" applyFill="1"/>
    <xf numFmtId="168" fontId="18" fillId="2" borderId="0" xfId="0" applyNumberFormat="1" applyFont="1" applyFill="1"/>
    <xf numFmtId="167" fontId="18" fillId="5" borderId="0" xfId="0" applyNumberFormat="1" applyFont="1" applyFill="1"/>
    <xf numFmtId="0" fontId="15" fillId="2" borderId="0" xfId="0" applyFont="1" applyFill="1"/>
    <xf numFmtId="0" fontId="8" fillId="2" borderId="0" xfId="0" applyFont="1" applyFill="1" applyAlignment="1">
      <alignment horizontal="left" indent="2"/>
    </xf>
    <xf numFmtId="0" fontId="7" fillId="2" borderId="16" xfId="0" applyFont="1" applyFill="1" applyBorder="1"/>
    <xf numFmtId="0" fontId="1" fillId="2" borderId="17" xfId="0" applyFont="1" applyFill="1" applyBorder="1"/>
    <xf numFmtId="0" fontId="8" fillId="2" borderId="17" xfId="0" applyFont="1" applyFill="1" applyBorder="1"/>
    <xf numFmtId="0" fontId="8" fillId="2" borderId="18" xfId="0" applyFont="1" applyFill="1" applyBorder="1"/>
    <xf numFmtId="0" fontId="1" fillId="2" borderId="9" xfId="0" applyFont="1" applyFill="1" applyBorder="1"/>
    <xf numFmtId="0" fontId="8" fillId="2" borderId="10" xfId="0" applyFont="1" applyFill="1" applyBorder="1"/>
    <xf numFmtId="0" fontId="8" fillId="2" borderId="9" xfId="0" applyFont="1" applyFill="1" applyBorder="1"/>
    <xf numFmtId="0" fontId="8" fillId="2" borderId="11" xfId="0" applyFont="1" applyFill="1" applyBorder="1"/>
    <xf numFmtId="0" fontId="8" fillId="2" borderId="8" xfId="0" applyFont="1" applyFill="1" applyBorder="1"/>
    <xf numFmtId="0" fontId="8" fillId="2" borderId="12" xfId="0" applyFont="1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9" xfId="0" applyFill="1" applyBorder="1"/>
    <xf numFmtId="0" fontId="0" fillId="2" borderId="10" xfId="0" applyFill="1" applyBorder="1"/>
    <xf numFmtId="0" fontId="19" fillId="2" borderId="0" xfId="0" applyFont="1" applyFill="1"/>
    <xf numFmtId="0" fontId="0" fillId="2" borderId="11" xfId="0" applyFill="1" applyBorder="1"/>
    <xf numFmtId="0" fontId="0" fillId="2" borderId="8" xfId="0" applyFill="1" applyBorder="1"/>
    <xf numFmtId="0" fontId="0" fillId="2" borderId="12" xfId="0" applyFill="1" applyBorder="1"/>
    <xf numFmtId="0" fontId="0" fillId="2" borderId="0" xfId="0" applyFill="1" applyAlignment="1">
      <alignment horizontal="left" indent="1"/>
    </xf>
    <xf numFmtId="0" fontId="12" fillId="4" borderId="0" xfId="0" applyFont="1" applyFill="1" applyAlignment="1">
      <alignment horizontal="center"/>
    </xf>
  </cellXfs>
  <cellStyles count="7">
    <cellStyle name="Comma" xfId="1" builtinId="3"/>
    <cellStyle name="Heading 1" xfId="3" builtinId="16"/>
    <cellStyle name="Heading 2" xfId="4" builtinId="17"/>
    <cellStyle name="Normal" xfId="0" builtinId="0"/>
    <cellStyle name="Percent" xfId="2" builtinId="5"/>
    <cellStyle name="Subtotal" xfId="6" xr:uid="{E911DE86-BC2A-4B30-8867-D729B89C6B6D}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438"/>
  <sheetViews>
    <sheetView workbookViewId="0"/>
  </sheetViews>
  <sheetFormatPr defaultRowHeight="14.4" x14ac:dyDescent="0.3"/>
  <cols>
    <col min="2" max="2" width="14.5546875" customWidth="1"/>
    <col min="3" max="3" width="38.109375" customWidth="1"/>
  </cols>
  <sheetData>
    <row r="3" spans="2:4" x14ac:dyDescent="0.3">
      <c r="B3" t="s">
        <v>5</v>
      </c>
      <c r="C3" t="s">
        <v>0</v>
      </c>
      <c r="D3" s="5" t="s">
        <v>1</v>
      </c>
    </row>
    <row r="4" spans="2:4" x14ac:dyDescent="0.3">
      <c r="B4" s="4" t="s">
        <v>14</v>
      </c>
      <c r="C4" s="1" t="s">
        <v>2</v>
      </c>
      <c r="D4" s="5">
        <v>72</v>
      </c>
    </row>
    <row r="5" spans="2:4" x14ac:dyDescent="0.3">
      <c r="B5" s="4" t="s">
        <v>14</v>
      </c>
      <c r="C5" s="1" t="s">
        <v>7</v>
      </c>
      <c r="D5" s="5">
        <v>47</v>
      </c>
    </row>
    <row r="6" spans="2:4" x14ac:dyDescent="0.3">
      <c r="B6" s="4" t="s">
        <v>14</v>
      </c>
      <c r="C6" s="1" t="s">
        <v>4</v>
      </c>
      <c r="D6" s="5">
        <v>37</v>
      </c>
    </row>
    <row r="7" spans="2:4" x14ac:dyDescent="0.3">
      <c r="B7" s="4" t="s">
        <v>14</v>
      </c>
      <c r="C7" s="1" t="s">
        <v>9</v>
      </c>
      <c r="D7" s="5">
        <v>20</v>
      </c>
    </row>
    <row r="8" spans="2:4" x14ac:dyDescent="0.3">
      <c r="B8" s="4" t="s">
        <v>14</v>
      </c>
      <c r="C8" s="1" t="s">
        <v>3</v>
      </c>
      <c r="D8" s="5">
        <v>36</v>
      </c>
    </row>
    <row r="9" spans="2:4" x14ac:dyDescent="0.3">
      <c r="B9" s="4" t="s">
        <v>14</v>
      </c>
      <c r="C9" s="1" t="s">
        <v>10</v>
      </c>
      <c r="D9" s="5">
        <v>17</v>
      </c>
    </row>
    <row r="10" spans="2:4" x14ac:dyDescent="0.3">
      <c r="B10" s="4" t="s">
        <v>14</v>
      </c>
      <c r="C10" s="1" t="s">
        <v>6</v>
      </c>
      <c r="D10" s="5">
        <v>57</v>
      </c>
    </row>
    <row r="11" spans="2:4" x14ac:dyDescent="0.3">
      <c r="B11" s="4" t="s">
        <v>14</v>
      </c>
      <c r="C11" s="1" t="s">
        <v>11</v>
      </c>
      <c r="D11" s="5">
        <v>32</v>
      </c>
    </row>
    <row r="12" spans="2:4" x14ac:dyDescent="0.3">
      <c r="B12" s="4" t="s">
        <v>14</v>
      </c>
      <c r="C12" s="1" t="s">
        <v>8</v>
      </c>
      <c r="D12" s="5">
        <v>95.399999999999991</v>
      </c>
    </row>
    <row r="13" spans="2:4" x14ac:dyDescent="0.3">
      <c r="B13" s="4" t="s">
        <v>14</v>
      </c>
      <c r="C13" s="1" t="s">
        <v>12</v>
      </c>
      <c r="D13" s="5">
        <v>2</v>
      </c>
    </row>
    <row r="14" spans="2:4" x14ac:dyDescent="0.3">
      <c r="B14" s="4" t="s">
        <v>14</v>
      </c>
      <c r="C14" s="1" t="s">
        <v>50</v>
      </c>
      <c r="D14" s="5">
        <v>5</v>
      </c>
    </row>
    <row r="15" spans="2:4" x14ac:dyDescent="0.3">
      <c r="B15" s="4" t="s">
        <v>14</v>
      </c>
      <c r="C15" s="1" t="s">
        <v>51</v>
      </c>
      <c r="D15" s="6">
        <v>17.29</v>
      </c>
    </row>
    <row r="16" spans="2:4" x14ac:dyDescent="0.3">
      <c r="B16" s="4" t="s">
        <v>15</v>
      </c>
      <c r="C16" s="1" t="s">
        <v>2</v>
      </c>
      <c r="D16" s="5">
        <v>75</v>
      </c>
    </row>
    <row r="17" spans="2:4" x14ac:dyDescent="0.3">
      <c r="B17" s="4" t="s">
        <v>15</v>
      </c>
      <c r="C17" s="1" t="s">
        <v>7</v>
      </c>
      <c r="D17" s="5">
        <v>55</v>
      </c>
    </row>
    <row r="18" spans="2:4" x14ac:dyDescent="0.3">
      <c r="B18" s="4" t="s">
        <v>15</v>
      </c>
      <c r="C18" s="1" t="s">
        <v>4</v>
      </c>
      <c r="D18" s="5">
        <v>26</v>
      </c>
    </row>
    <row r="19" spans="2:4" x14ac:dyDescent="0.3">
      <c r="B19" s="4" t="s">
        <v>15</v>
      </c>
      <c r="C19" s="1" t="s">
        <v>9</v>
      </c>
      <c r="D19" s="5">
        <v>18</v>
      </c>
    </row>
    <row r="20" spans="2:4" x14ac:dyDescent="0.3">
      <c r="B20" s="4" t="s">
        <v>15</v>
      </c>
      <c r="C20" s="1" t="s">
        <v>3</v>
      </c>
      <c r="D20" s="5">
        <v>42</v>
      </c>
    </row>
    <row r="21" spans="2:4" x14ac:dyDescent="0.3">
      <c r="B21" s="4" t="s">
        <v>15</v>
      </c>
      <c r="C21" s="1" t="s">
        <v>10</v>
      </c>
      <c r="D21" s="5">
        <v>18</v>
      </c>
    </row>
    <row r="22" spans="2:4" x14ac:dyDescent="0.3">
      <c r="B22" s="4" t="s">
        <v>15</v>
      </c>
      <c r="C22" s="1" t="s">
        <v>6</v>
      </c>
      <c r="D22" s="5">
        <v>54</v>
      </c>
    </row>
    <row r="23" spans="2:4" x14ac:dyDescent="0.3">
      <c r="B23" s="4" t="s">
        <v>15</v>
      </c>
      <c r="C23" s="1" t="s">
        <v>11</v>
      </c>
      <c r="D23" s="5">
        <v>33</v>
      </c>
    </row>
    <row r="24" spans="2:4" x14ac:dyDescent="0.3">
      <c r="B24" s="4" t="s">
        <v>15</v>
      </c>
      <c r="C24" s="1" t="s">
        <v>8</v>
      </c>
      <c r="D24" s="5">
        <v>96.3</v>
      </c>
    </row>
    <row r="25" spans="2:4" x14ac:dyDescent="0.3">
      <c r="B25" s="4" t="s">
        <v>15</v>
      </c>
      <c r="C25" s="1" t="s">
        <v>12</v>
      </c>
      <c r="D25" s="5">
        <v>2</v>
      </c>
    </row>
    <row r="26" spans="2:4" x14ac:dyDescent="0.3">
      <c r="B26" s="4" t="s">
        <v>15</v>
      </c>
      <c r="C26" s="1" t="s">
        <v>50</v>
      </c>
      <c r="D26" s="5">
        <v>5</v>
      </c>
    </row>
    <row r="27" spans="2:4" x14ac:dyDescent="0.3">
      <c r="B27" s="4" t="s">
        <v>15</v>
      </c>
      <c r="C27" s="1" t="s">
        <v>51</v>
      </c>
      <c r="D27" s="6">
        <v>17</v>
      </c>
    </row>
    <row r="28" spans="2:4" x14ac:dyDescent="0.3">
      <c r="B28" s="4" t="s">
        <v>16</v>
      </c>
      <c r="C28" s="1" t="s">
        <v>2</v>
      </c>
      <c r="D28" s="5">
        <v>69</v>
      </c>
    </row>
    <row r="29" spans="2:4" x14ac:dyDescent="0.3">
      <c r="B29" s="4" t="s">
        <v>16</v>
      </c>
      <c r="C29" s="1" t="s">
        <v>7</v>
      </c>
      <c r="D29" s="5">
        <v>58</v>
      </c>
    </row>
    <row r="30" spans="2:4" x14ac:dyDescent="0.3">
      <c r="B30" s="4" t="s">
        <v>16</v>
      </c>
      <c r="C30" s="1" t="s">
        <v>4</v>
      </c>
      <c r="D30" s="5">
        <v>32</v>
      </c>
    </row>
    <row r="31" spans="2:4" x14ac:dyDescent="0.3">
      <c r="B31" s="4" t="s">
        <v>16</v>
      </c>
      <c r="C31" s="1" t="s">
        <v>9</v>
      </c>
      <c r="D31" s="5">
        <v>12</v>
      </c>
    </row>
    <row r="32" spans="2:4" x14ac:dyDescent="0.3">
      <c r="B32" s="4" t="s">
        <v>16</v>
      </c>
      <c r="C32" s="1" t="s">
        <v>3</v>
      </c>
      <c r="D32" s="5">
        <v>41</v>
      </c>
    </row>
    <row r="33" spans="2:4" x14ac:dyDescent="0.3">
      <c r="B33" s="4" t="s">
        <v>16</v>
      </c>
      <c r="C33" s="1" t="s">
        <v>10</v>
      </c>
      <c r="D33" s="5">
        <v>11</v>
      </c>
    </row>
    <row r="34" spans="2:4" x14ac:dyDescent="0.3">
      <c r="B34" s="4" t="s">
        <v>16</v>
      </c>
      <c r="C34" s="1" t="s">
        <v>6</v>
      </c>
      <c r="D34" s="5">
        <v>64</v>
      </c>
    </row>
    <row r="35" spans="2:4" x14ac:dyDescent="0.3">
      <c r="B35" s="4" t="s">
        <v>16</v>
      </c>
      <c r="C35" s="1" t="s">
        <v>11</v>
      </c>
      <c r="D35" s="5">
        <v>35</v>
      </c>
    </row>
    <row r="36" spans="2:4" x14ac:dyDescent="0.3">
      <c r="B36" s="4" t="s">
        <v>16</v>
      </c>
      <c r="C36" s="1" t="s">
        <v>8</v>
      </c>
      <c r="D36" s="5">
        <v>96.6</v>
      </c>
    </row>
    <row r="37" spans="2:4" x14ac:dyDescent="0.3">
      <c r="B37" s="4" t="s">
        <v>16</v>
      </c>
      <c r="C37" s="1" t="s">
        <v>12</v>
      </c>
      <c r="D37" s="5">
        <v>3</v>
      </c>
    </row>
    <row r="38" spans="2:4" x14ac:dyDescent="0.3">
      <c r="B38" s="4" t="s">
        <v>16</v>
      </c>
      <c r="C38" s="1" t="s">
        <v>50</v>
      </c>
      <c r="D38" s="5">
        <v>5</v>
      </c>
    </row>
    <row r="39" spans="2:4" x14ac:dyDescent="0.3">
      <c r="B39" s="4" t="s">
        <v>16</v>
      </c>
      <c r="C39" s="1" t="s">
        <v>51</v>
      </c>
      <c r="D39" s="6">
        <v>17.850000000000001</v>
      </c>
    </row>
    <row r="40" spans="2:4" x14ac:dyDescent="0.3">
      <c r="B40" s="4" t="s">
        <v>17</v>
      </c>
      <c r="C40" s="1" t="s">
        <v>2</v>
      </c>
      <c r="D40" s="5">
        <v>68</v>
      </c>
    </row>
    <row r="41" spans="2:4" x14ac:dyDescent="0.3">
      <c r="B41" s="4" t="s">
        <v>17</v>
      </c>
      <c r="C41" s="1" t="s">
        <v>7</v>
      </c>
      <c r="D41" s="5">
        <v>50</v>
      </c>
    </row>
    <row r="42" spans="2:4" x14ac:dyDescent="0.3">
      <c r="B42" s="4" t="s">
        <v>17</v>
      </c>
      <c r="C42" s="1" t="s">
        <v>4</v>
      </c>
      <c r="D42" s="5">
        <v>29</v>
      </c>
    </row>
    <row r="43" spans="2:4" x14ac:dyDescent="0.3">
      <c r="B43" s="4" t="s">
        <v>17</v>
      </c>
      <c r="C43" s="1" t="s">
        <v>9</v>
      </c>
      <c r="D43" s="5">
        <v>19</v>
      </c>
    </row>
    <row r="44" spans="2:4" x14ac:dyDescent="0.3">
      <c r="B44" s="4" t="s">
        <v>17</v>
      </c>
      <c r="C44" s="1" t="s">
        <v>3</v>
      </c>
      <c r="D44" s="5">
        <v>38</v>
      </c>
    </row>
    <row r="45" spans="2:4" x14ac:dyDescent="0.3">
      <c r="B45" s="4" t="s">
        <v>17</v>
      </c>
      <c r="C45" s="1" t="s">
        <v>10</v>
      </c>
      <c r="D45" s="5">
        <v>15</v>
      </c>
    </row>
    <row r="46" spans="2:4" x14ac:dyDescent="0.3">
      <c r="B46" s="4" t="s">
        <v>17</v>
      </c>
      <c r="C46" s="1" t="s">
        <v>6</v>
      </c>
      <c r="D46" s="5">
        <v>60</v>
      </c>
    </row>
    <row r="47" spans="2:4" x14ac:dyDescent="0.3">
      <c r="B47" s="4" t="s">
        <v>17</v>
      </c>
      <c r="C47" s="1" t="s">
        <v>11</v>
      </c>
      <c r="D47" s="5">
        <v>32</v>
      </c>
    </row>
    <row r="48" spans="2:4" x14ac:dyDescent="0.3">
      <c r="B48" s="4" t="s">
        <v>17</v>
      </c>
      <c r="C48" s="1" t="s">
        <v>8</v>
      </c>
      <c r="D48" s="5">
        <v>99.52</v>
      </c>
    </row>
    <row r="49" spans="2:4" x14ac:dyDescent="0.3">
      <c r="B49" s="4" t="s">
        <v>17</v>
      </c>
      <c r="C49" s="1" t="s">
        <v>12</v>
      </c>
      <c r="D49" s="5">
        <v>2</v>
      </c>
    </row>
    <row r="50" spans="2:4" x14ac:dyDescent="0.3">
      <c r="B50" s="4" t="s">
        <v>17</v>
      </c>
      <c r="C50" s="1" t="s">
        <v>50</v>
      </c>
      <c r="D50" s="5">
        <v>5</v>
      </c>
    </row>
    <row r="51" spans="2:4" x14ac:dyDescent="0.3">
      <c r="B51" s="4" t="s">
        <v>17</v>
      </c>
      <c r="C51" s="1" t="s">
        <v>51</v>
      </c>
      <c r="D51" s="6">
        <v>16.89</v>
      </c>
    </row>
    <row r="52" spans="2:4" x14ac:dyDescent="0.3">
      <c r="B52" s="4" t="s">
        <v>18</v>
      </c>
      <c r="C52" s="1" t="s">
        <v>2</v>
      </c>
      <c r="D52" s="5">
        <v>68</v>
      </c>
    </row>
    <row r="53" spans="2:4" x14ac:dyDescent="0.3">
      <c r="B53" s="4" t="s">
        <v>18</v>
      </c>
      <c r="C53" s="1" t="s">
        <v>7</v>
      </c>
      <c r="D53" s="5">
        <v>54</v>
      </c>
    </row>
    <row r="54" spans="2:4" x14ac:dyDescent="0.3">
      <c r="B54" s="4" t="s">
        <v>18</v>
      </c>
      <c r="C54" s="1" t="s">
        <v>4</v>
      </c>
      <c r="D54" s="5">
        <v>32</v>
      </c>
    </row>
    <row r="55" spans="2:4" x14ac:dyDescent="0.3">
      <c r="B55" s="4" t="s">
        <v>18</v>
      </c>
      <c r="C55" s="1" t="s">
        <v>9</v>
      </c>
      <c r="D55" s="5">
        <v>19</v>
      </c>
    </row>
    <row r="56" spans="2:4" x14ac:dyDescent="0.3">
      <c r="B56" s="4" t="s">
        <v>18</v>
      </c>
      <c r="C56" s="1" t="s">
        <v>3</v>
      </c>
      <c r="D56" s="5">
        <v>50</v>
      </c>
    </row>
    <row r="57" spans="2:4" x14ac:dyDescent="0.3">
      <c r="B57" s="4" t="s">
        <v>18</v>
      </c>
      <c r="C57" s="1" t="s">
        <v>10</v>
      </c>
      <c r="D57" s="5">
        <v>14</v>
      </c>
    </row>
    <row r="58" spans="2:4" x14ac:dyDescent="0.3">
      <c r="B58" s="4" t="s">
        <v>18</v>
      </c>
      <c r="C58" s="1" t="s">
        <v>6</v>
      </c>
      <c r="D58" s="5">
        <v>64</v>
      </c>
    </row>
    <row r="59" spans="2:4" x14ac:dyDescent="0.3">
      <c r="B59" s="4" t="s">
        <v>18</v>
      </c>
      <c r="C59" s="1" t="s">
        <v>11</v>
      </c>
      <c r="D59" s="5">
        <v>30</v>
      </c>
    </row>
    <row r="60" spans="2:4" x14ac:dyDescent="0.3">
      <c r="B60" s="4" t="s">
        <v>18</v>
      </c>
      <c r="C60" s="1" t="s">
        <v>8</v>
      </c>
      <c r="D60" s="5">
        <v>105.92</v>
      </c>
    </row>
    <row r="61" spans="2:4" x14ac:dyDescent="0.3">
      <c r="B61" s="4" t="s">
        <v>18</v>
      </c>
      <c r="C61" s="1" t="s">
        <v>12</v>
      </c>
      <c r="D61" s="5">
        <v>3</v>
      </c>
    </row>
    <row r="62" spans="2:4" x14ac:dyDescent="0.3">
      <c r="B62" s="4" t="s">
        <v>18</v>
      </c>
      <c r="C62" s="1" t="s">
        <v>50</v>
      </c>
      <c r="D62" s="5">
        <v>5</v>
      </c>
    </row>
    <row r="63" spans="2:4" x14ac:dyDescent="0.3">
      <c r="B63" s="4" t="s">
        <v>18</v>
      </c>
      <c r="C63" s="1" t="s">
        <v>51</v>
      </c>
      <c r="D63" s="6">
        <v>18.579999999999998</v>
      </c>
    </row>
    <row r="64" spans="2:4" x14ac:dyDescent="0.3">
      <c r="B64" s="4" t="s">
        <v>19</v>
      </c>
      <c r="C64" s="1" t="s">
        <v>2</v>
      </c>
      <c r="D64" s="5">
        <v>56</v>
      </c>
    </row>
    <row r="65" spans="2:4" x14ac:dyDescent="0.3">
      <c r="B65" s="4" t="s">
        <v>19</v>
      </c>
      <c r="C65" s="1" t="s">
        <v>7</v>
      </c>
      <c r="D65" s="5">
        <v>49</v>
      </c>
    </row>
    <row r="66" spans="2:4" x14ac:dyDescent="0.3">
      <c r="B66" s="4" t="s">
        <v>19</v>
      </c>
      <c r="C66" s="1" t="s">
        <v>4</v>
      </c>
      <c r="D66" s="5">
        <v>31</v>
      </c>
    </row>
    <row r="67" spans="2:4" x14ac:dyDescent="0.3">
      <c r="B67" s="4" t="s">
        <v>19</v>
      </c>
      <c r="C67" s="1" t="s">
        <v>9</v>
      </c>
      <c r="D67" s="5">
        <v>14</v>
      </c>
    </row>
    <row r="68" spans="2:4" x14ac:dyDescent="0.3">
      <c r="B68" s="4" t="s">
        <v>19</v>
      </c>
      <c r="C68" s="1" t="s">
        <v>3</v>
      </c>
      <c r="D68" s="5">
        <v>36</v>
      </c>
    </row>
    <row r="69" spans="2:4" x14ac:dyDescent="0.3">
      <c r="B69" s="4" t="s">
        <v>19</v>
      </c>
      <c r="C69" s="1" t="s">
        <v>10</v>
      </c>
      <c r="D69" s="5">
        <v>15</v>
      </c>
    </row>
    <row r="70" spans="2:4" x14ac:dyDescent="0.3">
      <c r="B70" s="4" t="s">
        <v>19</v>
      </c>
      <c r="C70" s="1" t="s">
        <v>6</v>
      </c>
      <c r="D70" s="5">
        <v>57</v>
      </c>
    </row>
    <row r="71" spans="2:4" x14ac:dyDescent="0.3">
      <c r="B71" s="4" t="s">
        <v>19</v>
      </c>
      <c r="C71" s="1" t="s">
        <v>11</v>
      </c>
      <c r="D71" s="5">
        <v>33</v>
      </c>
    </row>
    <row r="72" spans="2:4" x14ac:dyDescent="0.3">
      <c r="B72" s="4" t="s">
        <v>19</v>
      </c>
      <c r="C72" s="1" t="s">
        <v>8</v>
      </c>
      <c r="D72" s="5">
        <v>93.12</v>
      </c>
    </row>
    <row r="73" spans="2:4" x14ac:dyDescent="0.3">
      <c r="B73" s="4" t="s">
        <v>19</v>
      </c>
      <c r="C73" s="1" t="s">
        <v>12</v>
      </c>
      <c r="D73" s="5">
        <v>3</v>
      </c>
    </row>
    <row r="74" spans="2:4" x14ac:dyDescent="0.3">
      <c r="B74" s="4" t="s">
        <v>19</v>
      </c>
      <c r="C74" s="1" t="s">
        <v>50</v>
      </c>
      <c r="D74" s="5">
        <v>4</v>
      </c>
    </row>
    <row r="75" spans="2:4" x14ac:dyDescent="0.3">
      <c r="B75" s="4" t="s">
        <v>19</v>
      </c>
      <c r="C75" s="1" t="s">
        <v>51</v>
      </c>
      <c r="D75" s="6">
        <v>15.59</v>
      </c>
    </row>
    <row r="76" spans="2:4" x14ac:dyDescent="0.3">
      <c r="B76" s="4" t="s">
        <v>20</v>
      </c>
      <c r="C76" s="1" t="s">
        <v>2</v>
      </c>
      <c r="D76" s="5">
        <v>66</v>
      </c>
    </row>
    <row r="77" spans="2:4" x14ac:dyDescent="0.3">
      <c r="B77" s="4" t="s">
        <v>20</v>
      </c>
      <c r="C77" s="1" t="s">
        <v>7</v>
      </c>
      <c r="D77" s="5">
        <v>55</v>
      </c>
    </row>
    <row r="78" spans="2:4" x14ac:dyDescent="0.3">
      <c r="B78" s="4" t="s">
        <v>20</v>
      </c>
      <c r="C78" s="1" t="s">
        <v>4</v>
      </c>
      <c r="D78" s="5">
        <v>38</v>
      </c>
    </row>
    <row r="79" spans="2:4" x14ac:dyDescent="0.3">
      <c r="B79" s="4" t="s">
        <v>20</v>
      </c>
      <c r="C79" s="1" t="s">
        <v>9</v>
      </c>
      <c r="D79" s="5">
        <v>17</v>
      </c>
    </row>
    <row r="80" spans="2:4" x14ac:dyDescent="0.3">
      <c r="B80" s="4" t="s">
        <v>20</v>
      </c>
      <c r="C80" s="1" t="s">
        <v>3</v>
      </c>
      <c r="D80" s="5">
        <v>43</v>
      </c>
    </row>
    <row r="81" spans="2:4" x14ac:dyDescent="0.3">
      <c r="B81" s="4" t="s">
        <v>20</v>
      </c>
      <c r="C81" s="1" t="s">
        <v>10</v>
      </c>
      <c r="D81" s="5">
        <v>17</v>
      </c>
    </row>
    <row r="82" spans="2:4" x14ac:dyDescent="0.3">
      <c r="B82" s="4" t="s">
        <v>20</v>
      </c>
      <c r="C82" s="1" t="s">
        <v>6</v>
      </c>
      <c r="D82" s="5">
        <v>68</v>
      </c>
    </row>
    <row r="83" spans="2:4" x14ac:dyDescent="0.3">
      <c r="B83" s="4" t="s">
        <v>20</v>
      </c>
      <c r="C83" s="1" t="s">
        <v>11</v>
      </c>
      <c r="D83" s="5">
        <v>33</v>
      </c>
    </row>
    <row r="84" spans="2:4" x14ac:dyDescent="0.3">
      <c r="B84" s="4" t="s">
        <v>20</v>
      </c>
      <c r="C84" s="1" t="s">
        <v>8</v>
      </c>
      <c r="D84" s="5">
        <v>114.58000000000001</v>
      </c>
    </row>
    <row r="85" spans="2:4" x14ac:dyDescent="0.3">
      <c r="B85" s="4" t="s">
        <v>20</v>
      </c>
      <c r="C85" s="1" t="s">
        <v>12</v>
      </c>
      <c r="D85" s="5">
        <v>3</v>
      </c>
    </row>
    <row r="86" spans="2:4" x14ac:dyDescent="0.3">
      <c r="B86" s="4" t="s">
        <v>20</v>
      </c>
      <c r="C86" s="1" t="s">
        <v>50</v>
      </c>
      <c r="D86" s="5">
        <v>4</v>
      </c>
    </row>
    <row r="87" spans="2:4" x14ac:dyDescent="0.3">
      <c r="B87" s="4" t="s">
        <v>20</v>
      </c>
      <c r="C87" s="1" t="s">
        <v>51</v>
      </c>
      <c r="D87" s="6">
        <v>18.61</v>
      </c>
    </row>
    <row r="88" spans="2:4" x14ac:dyDescent="0.3">
      <c r="B88" s="4" t="s">
        <v>21</v>
      </c>
      <c r="C88" s="1" t="s">
        <v>2</v>
      </c>
      <c r="D88" s="5">
        <v>57</v>
      </c>
    </row>
    <row r="89" spans="2:4" x14ac:dyDescent="0.3">
      <c r="B89" s="4" t="s">
        <v>21</v>
      </c>
      <c r="C89" s="1" t="s">
        <v>7</v>
      </c>
      <c r="D89" s="5">
        <v>52</v>
      </c>
    </row>
    <row r="90" spans="2:4" x14ac:dyDescent="0.3">
      <c r="B90" s="4" t="s">
        <v>21</v>
      </c>
      <c r="C90" s="1" t="s">
        <v>4</v>
      </c>
      <c r="D90" s="5">
        <v>35</v>
      </c>
    </row>
    <row r="91" spans="2:4" x14ac:dyDescent="0.3">
      <c r="B91" s="4" t="s">
        <v>21</v>
      </c>
      <c r="C91" s="1" t="s">
        <v>9</v>
      </c>
      <c r="D91" s="5">
        <v>19</v>
      </c>
    </row>
    <row r="92" spans="2:4" x14ac:dyDescent="0.3">
      <c r="B92" s="4" t="s">
        <v>21</v>
      </c>
      <c r="C92" s="1" t="s">
        <v>3</v>
      </c>
      <c r="D92" s="5">
        <v>38</v>
      </c>
    </row>
    <row r="93" spans="2:4" x14ac:dyDescent="0.3">
      <c r="B93" s="4" t="s">
        <v>21</v>
      </c>
      <c r="C93" s="1" t="s">
        <v>10</v>
      </c>
      <c r="D93" s="5">
        <v>16</v>
      </c>
    </row>
    <row r="94" spans="2:4" x14ac:dyDescent="0.3">
      <c r="B94" s="4" t="s">
        <v>21</v>
      </c>
      <c r="C94" s="1" t="s">
        <v>6</v>
      </c>
      <c r="D94" s="5">
        <v>57</v>
      </c>
    </row>
    <row r="95" spans="2:4" x14ac:dyDescent="0.3">
      <c r="B95" s="4" t="s">
        <v>21</v>
      </c>
      <c r="C95" s="1" t="s">
        <v>11</v>
      </c>
      <c r="D95" s="5">
        <v>33</v>
      </c>
    </row>
    <row r="96" spans="2:4" x14ac:dyDescent="0.3">
      <c r="B96" s="4" t="s">
        <v>21</v>
      </c>
      <c r="C96" s="1" t="s">
        <v>8</v>
      </c>
      <c r="D96" s="5">
        <v>104.38000000000001</v>
      </c>
    </row>
    <row r="97" spans="2:4" x14ac:dyDescent="0.3">
      <c r="B97" s="4" t="s">
        <v>21</v>
      </c>
      <c r="C97" s="1" t="s">
        <v>12</v>
      </c>
      <c r="D97" s="5">
        <v>3</v>
      </c>
    </row>
    <row r="98" spans="2:4" x14ac:dyDescent="0.3">
      <c r="B98" s="4" t="s">
        <v>21</v>
      </c>
      <c r="C98" s="1" t="s">
        <v>50</v>
      </c>
      <c r="D98" s="5">
        <v>5</v>
      </c>
    </row>
    <row r="99" spans="2:4" x14ac:dyDescent="0.3">
      <c r="B99" s="4" t="s">
        <v>21</v>
      </c>
      <c r="C99" s="1" t="s">
        <v>51</v>
      </c>
      <c r="D99" s="6">
        <v>16.13</v>
      </c>
    </row>
    <row r="100" spans="2:4" x14ac:dyDescent="0.3">
      <c r="B100" s="4" t="s">
        <v>22</v>
      </c>
      <c r="C100" s="1" t="s">
        <v>2</v>
      </c>
      <c r="D100" s="5">
        <v>60</v>
      </c>
    </row>
    <row r="101" spans="2:4" x14ac:dyDescent="0.3">
      <c r="B101" s="4" t="s">
        <v>22</v>
      </c>
      <c r="C101" s="1" t="s">
        <v>7</v>
      </c>
      <c r="D101" s="5">
        <v>57</v>
      </c>
    </row>
    <row r="102" spans="2:4" x14ac:dyDescent="0.3">
      <c r="B102" s="4" t="s">
        <v>22</v>
      </c>
      <c r="C102" s="1" t="s">
        <v>4</v>
      </c>
      <c r="D102" s="5">
        <v>28</v>
      </c>
    </row>
    <row r="103" spans="2:4" x14ac:dyDescent="0.3">
      <c r="B103" s="4" t="s">
        <v>22</v>
      </c>
      <c r="C103" s="1" t="s">
        <v>9</v>
      </c>
      <c r="D103" s="5">
        <v>11</v>
      </c>
    </row>
    <row r="104" spans="2:4" x14ac:dyDescent="0.3">
      <c r="B104" s="4" t="s">
        <v>22</v>
      </c>
      <c r="C104" s="1" t="s">
        <v>3</v>
      </c>
      <c r="D104" s="5">
        <v>44</v>
      </c>
    </row>
    <row r="105" spans="2:4" x14ac:dyDescent="0.3">
      <c r="B105" s="4" t="s">
        <v>22</v>
      </c>
      <c r="C105" s="1" t="s">
        <v>10</v>
      </c>
      <c r="D105" s="5">
        <v>12</v>
      </c>
    </row>
    <row r="106" spans="2:4" x14ac:dyDescent="0.3">
      <c r="B106" s="4" t="s">
        <v>22</v>
      </c>
      <c r="C106" s="1" t="s">
        <v>6</v>
      </c>
      <c r="D106" s="5">
        <v>67</v>
      </c>
    </row>
    <row r="107" spans="2:4" x14ac:dyDescent="0.3">
      <c r="B107" s="4" t="s">
        <v>22</v>
      </c>
      <c r="C107" s="1" t="s">
        <v>11</v>
      </c>
      <c r="D107" s="5">
        <v>31</v>
      </c>
    </row>
    <row r="108" spans="2:4" x14ac:dyDescent="0.3">
      <c r="B108" s="4" t="s">
        <v>22</v>
      </c>
      <c r="C108" s="1" t="s">
        <v>8</v>
      </c>
      <c r="D108" s="5">
        <v>108.5</v>
      </c>
    </row>
    <row r="109" spans="2:4" x14ac:dyDescent="0.3">
      <c r="B109" s="4" t="s">
        <v>22</v>
      </c>
      <c r="C109" s="1" t="s">
        <v>12</v>
      </c>
      <c r="D109" s="5">
        <v>2</v>
      </c>
    </row>
    <row r="110" spans="2:4" x14ac:dyDescent="0.3">
      <c r="B110" s="4" t="s">
        <v>22</v>
      </c>
      <c r="C110" s="1" t="s">
        <v>50</v>
      </c>
      <c r="D110" s="5">
        <v>4</v>
      </c>
    </row>
    <row r="111" spans="2:4" x14ac:dyDescent="0.3">
      <c r="B111" s="4" t="s">
        <v>22</v>
      </c>
      <c r="C111" s="1" t="s">
        <v>51</v>
      </c>
      <c r="D111" s="6">
        <v>17.419999999999998</v>
      </c>
    </row>
    <row r="112" spans="2:4" x14ac:dyDescent="0.3">
      <c r="B112" s="4" t="s">
        <v>23</v>
      </c>
      <c r="C112" s="1" t="s">
        <v>2</v>
      </c>
      <c r="D112" s="5">
        <v>59</v>
      </c>
    </row>
    <row r="113" spans="2:4" x14ac:dyDescent="0.3">
      <c r="B113" s="4" t="s">
        <v>23</v>
      </c>
      <c r="C113" s="1" t="s">
        <v>7</v>
      </c>
      <c r="D113" s="5">
        <v>57</v>
      </c>
    </row>
    <row r="114" spans="2:4" x14ac:dyDescent="0.3">
      <c r="B114" s="4" t="s">
        <v>23</v>
      </c>
      <c r="C114" s="1" t="s">
        <v>4</v>
      </c>
      <c r="D114" s="5">
        <v>40</v>
      </c>
    </row>
    <row r="115" spans="2:4" x14ac:dyDescent="0.3">
      <c r="B115" s="4" t="s">
        <v>23</v>
      </c>
      <c r="C115" s="1" t="s">
        <v>9</v>
      </c>
      <c r="D115" s="5">
        <v>11</v>
      </c>
    </row>
    <row r="116" spans="2:4" x14ac:dyDescent="0.3">
      <c r="B116" s="4" t="s">
        <v>23</v>
      </c>
      <c r="C116" s="1" t="s">
        <v>3</v>
      </c>
      <c r="D116" s="5">
        <v>35</v>
      </c>
    </row>
    <row r="117" spans="2:4" x14ac:dyDescent="0.3">
      <c r="B117" s="4" t="s">
        <v>23</v>
      </c>
      <c r="C117" s="1" t="s">
        <v>10</v>
      </c>
      <c r="D117" s="5">
        <v>15</v>
      </c>
    </row>
    <row r="118" spans="2:4" x14ac:dyDescent="0.3">
      <c r="B118" s="4" t="s">
        <v>23</v>
      </c>
      <c r="C118" s="1" t="s">
        <v>6</v>
      </c>
      <c r="D118" s="5">
        <v>61</v>
      </c>
    </row>
    <row r="119" spans="2:4" x14ac:dyDescent="0.3">
      <c r="B119" s="4" t="s">
        <v>23</v>
      </c>
      <c r="C119" s="1" t="s">
        <v>11</v>
      </c>
      <c r="D119" s="5">
        <v>35</v>
      </c>
    </row>
    <row r="120" spans="2:4" x14ac:dyDescent="0.3">
      <c r="B120" s="4" t="s">
        <v>23</v>
      </c>
      <c r="C120" s="1" t="s">
        <v>8</v>
      </c>
      <c r="D120" s="5">
        <v>97.03</v>
      </c>
    </row>
    <row r="121" spans="2:4" x14ac:dyDescent="0.3">
      <c r="B121" s="4" t="s">
        <v>23</v>
      </c>
      <c r="C121" s="1" t="s">
        <v>12</v>
      </c>
      <c r="D121" s="5">
        <v>3</v>
      </c>
    </row>
    <row r="122" spans="2:4" x14ac:dyDescent="0.3">
      <c r="B122" s="4" t="s">
        <v>23</v>
      </c>
      <c r="C122" s="1" t="s">
        <v>50</v>
      </c>
      <c r="D122" s="5">
        <v>4</v>
      </c>
    </row>
    <row r="123" spans="2:4" x14ac:dyDescent="0.3">
      <c r="B123" s="4" t="s">
        <v>23</v>
      </c>
      <c r="C123" s="1" t="s">
        <v>51</v>
      </c>
      <c r="D123" s="6">
        <v>16.77</v>
      </c>
    </row>
    <row r="124" spans="2:4" x14ac:dyDescent="0.3">
      <c r="B124" s="4" t="s">
        <v>24</v>
      </c>
      <c r="C124" s="1" t="s">
        <v>2</v>
      </c>
      <c r="D124" s="5">
        <v>69</v>
      </c>
    </row>
    <row r="125" spans="2:4" x14ac:dyDescent="0.3">
      <c r="B125" s="4" t="s">
        <v>24</v>
      </c>
      <c r="C125" s="1" t="s">
        <v>7</v>
      </c>
      <c r="D125" s="5">
        <v>45</v>
      </c>
    </row>
    <row r="126" spans="2:4" x14ac:dyDescent="0.3">
      <c r="B126" s="4" t="s">
        <v>24</v>
      </c>
      <c r="C126" s="1" t="s">
        <v>4</v>
      </c>
      <c r="D126" s="5">
        <v>25</v>
      </c>
    </row>
    <row r="127" spans="2:4" x14ac:dyDescent="0.3">
      <c r="B127" s="4" t="s">
        <v>24</v>
      </c>
      <c r="C127" s="1" t="s">
        <v>9</v>
      </c>
      <c r="D127" s="5">
        <v>17</v>
      </c>
    </row>
    <row r="128" spans="2:4" x14ac:dyDescent="0.3">
      <c r="B128" s="4" t="s">
        <v>24</v>
      </c>
      <c r="C128" s="1" t="s">
        <v>3</v>
      </c>
      <c r="D128" s="5">
        <v>45</v>
      </c>
    </row>
    <row r="129" spans="2:4" x14ac:dyDescent="0.3">
      <c r="B129" s="4" t="s">
        <v>24</v>
      </c>
      <c r="C129" s="1" t="s">
        <v>10</v>
      </c>
      <c r="D129" s="5">
        <v>10</v>
      </c>
    </row>
    <row r="130" spans="2:4" x14ac:dyDescent="0.3">
      <c r="B130" s="4" t="s">
        <v>24</v>
      </c>
      <c r="C130" s="1" t="s">
        <v>6</v>
      </c>
      <c r="D130" s="5">
        <v>63</v>
      </c>
    </row>
    <row r="131" spans="2:4" x14ac:dyDescent="0.3">
      <c r="B131" s="4" t="s">
        <v>24</v>
      </c>
      <c r="C131" s="1" t="s">
        <v>11</v>
      </c>
      <c r="D131" s="5">
        <v>31</v>
      </c>
    </row>
    <row r="132" spans="2:4" x14ac:dyDescent="0.3">
      <c r="B132" s="4" t="s">
        <v>24</v>
      </c>
      <c r="C132" s="1" t="s">
        <v>8</v>
      </c>
      <c r="D132" s="5">
        <v>97.600000000000009</v>
      </c>
    </row>
    <row r="133" spans="2:4" x14ac:dyDescent="0.3">
      <c r="B133" s="4" t="s">
        <v>24</v>
      </c>
      <c r="C133" s="1" t="s">
        <v>12</v>
      </c>
      <c r="D133" s="5">
        <v>2</v>
      </c>
    </row>
    <row r="134" spans="2:4" x14ac:dyDescent="0.3">
      <c r="B134" s="4" t="s">
        <v>24</v>
      </c>
      <c r="C134" s="1" t="s">
        <v>50</v>
      </c>
      <c r="D134" s="5">
        <v>5</v>
      </c>
    </row>
    <row r="135" spans="2:4" x14ac:dyDescent="0.3">
      <c r="B135" s="4" t="s">
        <v>24</v>
      </c>
      <c r="C135" s="1" t="s">
        <v>51</v>
      </c>
      <c r="D135" s="6">
        <v>17.62</v>
      </c>
    </row>
    <row r="136" spans="2:4" x14ac:dyDescent="0.3">
      <c r="B136" s="4" t="s">
        <v>25</v>
      </c>
      <c r="C136" s="1" t="s">
        <v>2</v>
      </c>
      <c r="D136" s="5">
        <v>74</v>
      </c>
    </row>
    <row r="137" spans="2:4" x14ac:dyDescent="0.3">
      <c r="B137" s="4" t="s">
        <v>25</v>
      </c>
      <c r="C137" s="1" t="s">
        <v>7</v>
      </c>
      <c r="D137" s="5">
        <v>55</v>
      </c>
    </row>
    <row r="138" spans="2:4" x14ac:dyDescent="0.3">
      <c r="B138" s="4" t="s">
        <v>25</v>
      </c>
      <c r="C138" s="1" t="s">
        <v>4</v>
      </c>
      <c r="D138" s="5">
        <v>31</v>
      </c>
    </row>
    <row r="139" spans="2:4" x14ac:dyDescent="0.3">
      <c r="B139" s="4" t="s">
        <v>25</v>
      </c>
      <c r="C139" s="1" t="s">
        <v>9</v>
      </c>
      <c r="D139" s="5">
        <v>19</v>
      </c>
    </row>
    <row r="140" spans="2:4" x14ac:dyDescent="0.3">
      <c r="B140" s="4" t="s">
        <v>25</v>
      </c>
      <c r="C140" s="1" t="s">
        <v>3</v>
      </c>
      <c r="D140" s="5">
        <v>42</v>
      </c>
    </row>
    <row r="141" spans="2:4" x14ac:dyDescent="0.3">
      <c r="B141" s="4" t="s">
        <v>25</v>
      </c>
      <c r="C141" s="1" t="s">
        <v>10</v>
      </c>
      <c r="D141" s="5">
        <v>19</v>
      </c>
    </row>
    <row r="142" spans="2:4" x14ac:dyDescent="0.3">
      <c r="B142" s="4" t="s">
        <v>25</v>
      </c>
      <c r="C142" s="1" t="s">
        <v>6</v>
      </c>
      <c r="D142" s="5">
        <v>59</v>
      </c>
    </row>
    <row r="143" spans="2:4" x14ac:dyDescent="0.3">
      <c r="B143" s="4" t="s">
        <v>25</v>
      </c>
      <c r="C143" s="1" t="s">
        <v>11</v>
      </c>
      <c r="D143" s="5">
        <v>34</v>
      </c>
    </row>
    <row r="144" spans="2:4" x14ac:dyDescent="0.3">
      <c r="B144" s="4" t="s">
        <v>25</v>
      </c>
      <c r="C144" s="1" t="s">
        <v>8</v>
      </c>
      <c r="D144" s="5">
        <v>103.23</v>
      </c>
    </row>
    <row r="145" spans="2:4" x14ac:dyDescent="0.3">
      <c r="B145" s="4" t="s">
        <v>25</v>
      </c>
      <c r="C145" s="1" t="s">
        <v>12</v>
      </c>
      <c r="D145" s="5">
        <v>3</v>
      </c>
    </row>
    <row r="146" spans="2:4" x14ac:dyDescent="0.3">
      <c r="B146" s="4" t="s">
        <v>25</v>
      </c>
      <c r="C146" s="1" t="s">
        <v>50</v>
      </c>
      <c r="D146" s="5">
        <v>5</v>
      </c>
    </row>
    <row r="147" spans="2:4" x14ac:dyDescent="0.3">
      <c r="B147" s="4" t="s">
        <v>25</v>
      </c>
      <c r="C147" s="1" t="s">
        <v>51</v>
      </c>
      <c r="D147" s="6">
        <v>17.77</v>
      </c>
    </row>
    <row r="148" spans="2:4" x14ac:dyDescent="0.3">
      <c r="B148" s="4" t="s">
        <v>26</v>
      </c>
      <c r="C148" s="1" t="s">
        <v>2</v>
      </c>
      <c r="D148" s="5">
        <v>56</v>
      </c>
    </row>
    <row r="149" spans="2:4" x14ac:dyDescent="0.3">
      <c r="B149" s="4" t="s">
        <v>26</v>
      </c>
      <c r="C149" s="1" t="s">
        <v>7</v>
      </c>
      <c r="D149" s="5">
        <v>49</v>
      </c>
    </row>
    <row r="150" spans="2:4" x14ac:dyDescent="0.3">
      <c r="B150" s="4" t="s">
        <v>26</v>
      </c>
      <c r="C150" s="1" t="s">
        <v>4</v>
      </c>
      <c r="D150" s="5">
        <v>38</v>
      </c>
    </row>
    <row r="151" spans="2:4" x14ac:dyDescent="0.3">
      <c r="B151" s="4" t="s">
        <v>26</v>
      </c>
      <c r="C151" s="1" t="s">
        <v>9</v>
      </c>
      <c r="D151" s="5">
        <v>13</v>
      </c>
    </row>
    <row r="152" spans="2:4" x14ac:dyDescent="0.3">
      <c r="B152" s="4" t="s">
        <v>26</v>
      </c>
      <c r="C152" s="1" t="s">
        <v>3</v>
      </c>
      <c r="D152" s="5">
        <v>49</v>
      </c>
    </row>
    <row r="153" spans="2:4" x14ac:dyDescent="0.3">
      <c r="B153" s="4" t="s">
        <v>26</v>
      </c>
      <c r="C153" s="1" t="s">
        <v>10</v>
      </c>
      <c r="D153" s="5">
        <v>13</v>
      </c>
    </row>
    <row r="154" spans="2:4" x14ac:dyDescent="0.3">
      <c r="B154" s="4" t="s">
        <v>26</v>
      </c>
      <c r="C154" s="1" t="s">
        <v>6</v>
      </c>
      <c r="D154" s="5">
        <v>67</v>
      </c>
    </row>
    <row r="155" spans="2:4" x14ac:dyDescent="0.3">
      <c r="B155" s="4" t="s">
        <v>26</v>
      </c>
      <c r="C155" s="1" t="s">
        <v>11</v>
      </c>
      <c r="D155" s="5">
        <v>30</v>
      </c>
    </row>
    <row r="156" spans="2:4" x14ac:dyDescent="0.3">
      <c r="B156" s="4" t="s">
        <v>26</v>
      </c>
      <c r="C156" s="1" t="s">
        <v>8</v>
      </c>
      <c r="D156" s="5">
        <v>107.10000000000001</v>
      </c>
    </row>
    <row r="157" spans="2:4" x14ac:dyDescent="0.3">
      <c r="B157" s="4" t="s">
        <v>26</v>
      </c>
      <c r="C157" s="1" t="s">
        <v>12</v>
      </c>
      <c r="D157" s="5">
        <v>4</v>
      </c>
    </row>
    <row r="158" spans="2:4" x14ac:dyDescent="0.3">
      <c r="B158" s="4" t="s">
        <v>26</v>
      </c>
      <c r="C158" s="1" t="s">
        <v>50</v>
      </c>
      <c r="D158" s="5">
        <v>6</v>
      </c>
    </row>
    <row r="159" spans="2:4" x14ac:dyDescent="0.3">
      <c r="B159" s="4" t="s">
        <v>26</v>
      </c>
      <c r="C159" s="1" t="s">
        <v>51</v>
      </c>
      <c r="D159" s="6">
        <v>18.25</v>
      </c>
    </row>
    <row r="160" spans="2:4" x14ac:dyDescent="0.3">
      <c r="B160" s="4" t="s">
        <v>27</v>
      </c>
      <c r="C160" s="1" t="s">
        <v>2</v>
      </c>
      <c r="D160" s="5">
        <v>73</v>
      </c>
    </row>
    <row r="161" spans="2:4" x14ac:dyDescent="0.3">
      <c r="B161" s="4" t="s">
        <v>27</v>
      </c>
      <c r="C161" s="1" t="s">
        <v>7</v>
      </c>
      <c r="D161" s="5">
        <v>60</v>
      </c>
    </row>
    <row r="162" spans="2:4" x14ac:dyDescent="0.3">
      <c r="B162" s="4" t="s">
        <v>27</v>
      </c>
      <c r="C162" s="1" t="s">
        <v>4</v>
      </c>
      <c r="D162" s="5">
        <v>40</v>
      </c>
    </row>
    <row r="163" spans="2:4" x14ac:dyDescent="0.3">
      <c r="B163" s="4" t="s">
        <v>27</v>
      </c>
      <c r="C163" s="1" t="s">
        <v>9</v>
      </c>
      <c r="D163" s="5">
        <v>15</v>
      </c>
    </row>
    <row r="164" spans="2:4" x14ac:dyDescent="0.3">
      <c r="B164" s="4" t="s">
        <v>27</v>
      </c>
      <c r="C164" s="1" t="s">
        <v>3</v>
      </c>
      <c r="D164" s="5">
        <v>41</v>
      </c>
    </row>
    <row r="165" spans="2:4" x14ac:dyDescent="0.3">
      <c r="B165" s="4" t="s">
        <v>27</v>
      </c>
      <c r="C165" s="1" t="s">
        <v>10</v>
      </c>
      <c r="D165" s="5">
        <v>12</v>
      </c>
    </row>
    <row r="166" spans="2:4" x14ac:dyDescent="0.3">
      <c r="B166" s="4" t="s">
        <v>27</v>
      </c>
      <c r="C166" s="1" t="s">
        <v>6</v>
      </c>
      <c r="D166" s="5">
        <v>59</v>
      </c>
    </row>
    <row r="167" spans="2:4" x14ac:dyDescent="0.3">
      <c r="B167" s="4" t="s">
        <v>27</v>
      </c>
      <c r="C167" s="1" t="s">
        <v>11</v>
      </c>
      <c r="D167" s="5">
        <v>35</v>
      </c>
    </row>
    <row r="168" spans="2:4" x14ac:dyDescent="0.3">
      <c r="B168" s="4" t="s">
        <v>27</v>
      </c>
      <c r="C168" s="1" t="s">
        <v>8</v>
      </c>
      <c r="D168" s="5">
        <v>107.2</v>
      </c>
    </row>
    <row r="169" spans="2:4" x14ac:dyDescent="0.3">
      <c r="B169" s="4" t="s">
        <v>27</v>
      </c>
      <c r="C169" s="1" t="s">
        <v>12</v>
      </c>
      <c r="D169" s="5">
        <v>3</v>
      </c>
    </row>
    <row r="170" spans="2:4" x14ac:dyDescent="0.3">
      <c r="B170" s="4" t="s">
        <v>27</v>
      </c>
      <c r="C170" s="1" t="s">
        <v>50</v>
      </c>
      <c r="D170" s="5">
        <v>5</v>
      </c>
    </row>
    <row r="171" spans="2:4" x14ac:dyDescent="0.3">
      <c r="B171" s="4" t="s">
        <v>27</v>
      </c>
      <c r="C171" s="1" t="s">
        <v>51</v>
      </c>
      <c r="D171" s="6">
        <v>18.23</v>
      </c>
    </row>
    <row r="172" spans="2:4" x14ac:dyDescent="0.3">
      <c r="B172" s="4" t="s">
        <v>28</v>
      </c>
      <c r="C172" s="1" t="s">
        <v>2</v>
      </c>
      <c r="D172" s="5">
        <v>55</v>
      </c>
    </row>
    <row r="173" spans="2:4" x14ac:dyDescent="0.3">
      <c r="B173" s="4" t="s">
        <v>28</v>
      </c>
      <c r="C173" s="1" t="s">
        <v>7</v>
      </c>
      <c r="D173" s="5">
        <v>49</v>
      </c>
    </row>
    <row r="174" spans="2:4" x14ac:dyDescent="0.3">
      <c r="B174" s="4" t="s">
        <v>28</v>
      </c>
      <c r="C174" s="1" t="s">
        <v>4</v>
      </c>
      <c r="D174" s="5">
        <v>37</v>
      </c>
    </row>
    <row r="175" spans="2:4" x14ac:dyDescent="0.3">
      <c r="B175" s="4" t="s">
        <v>28</v>
      </c>
      <c r="C175" s="1" t="s">
        <v>9</v>
      </c>
      <c r="D175" s="5">
        <v>20</v>
      </c>
    </row>
    <row r="176" spans="2:4" x14ac:dyDescent="0.3">
      <c r="B176" s="4" t="s">
        <v>28</v>
      </c>
      <c r="C176" s="1" t="s">
        <v>3</v>
      </c>
      <c r="D176" s="5">
        <v>46</v>
      </c>
    </row>
    <row r="177" spans="2:4" x14ac:dyDescent="0.3">
      <c r="B177" s="4" t="s">
        <v>28</v>
      </c>
      <c r="C177" s="1" t="s">
        <v>10</v>
      </c>
      <c r="D177" s="5">
        <v>18</v>
      </c>
    </row>
    <row r="178" spans="2:4" x14ac:dyDescent="0.3">
      <c r="B178" s="4" t="s">
        <v>28</v>
      </c>
      <c r="C178" s="1" t="s">
        <v>6</v>
      </c>
      <c r="D178" s="5">
        <v>56</v>
      </c>
    </row>
    <row r="179" spans="2:4" x14ac:dyDescent="0.3">
      <c r="B179" s="4" t="s">
        <v>28</v>
      </c>
      <c r="C179" s="1" t="s">
        <v>11</v>
      </c>
      <c r="D179" s="5">
        <v>35</v>
      </c>
    </row>
    <row r="180" spans="2:4" x14ac:dyDescent="0.3">
      <c r="B180" s="4" t="s">
        <v>28</v>
      </c>
      <c r="C180" s="1" t="s">
        <v>8</v>
      </c>
      <c r="D180" s="5">
        <v>104.28</v>
      </c>
    </row>
    <row r="181" spans="2:4" x14ac:dyDescent="0.3">
      <c r="B181" s="4" t="s">
        <v>28</v>
      </c>
      <c r="C181" s="1" t="s">
        <v>12</v>
      </c>
      <c r="D181" s="5">
        <v>4</v>
      </c>
    </row>
    <row r="182" spans="2:4" x14ac:dyDescent="0.3">
      <c r="B182" s="4" t="s">
        <v>28</v>
      </c>
      <c r="C182" s="1" t="s">
        <v>50</v>
      </c>
      <c r="D182" s="5">
        <v>6</v>
      </c>
    </row>
    <row r="183" spans="2:4" x14ac:dyDescent="0.3">
      <c r="B183" s="4" t="s">
        <v>28</v>
      </c>
      <c r="C183" s="1" t="s">
        <v>51</v>
      </c>
      <c r="D183" s="6">
        <v>16.73</v>
      </c>
    </row>
    <row r="184" spans="2:4" x14ac:dyDescent="0.3">
      <c r="B184" s="4" t="s">
        <v>29</v>
      </c>
      <c r="C184" s="1" t="s">
        <v>2</v>
      </c>
      <c r="D184" s="5">
        <v>56</v>
      </c>
    </row>
    <row r="185" spans="2:4" x14ac:dyDescent="0.3">
      <c r="B185" s="4" t="s">
        <v>29</v>
      </c>
      <c r="C185" s="1" t="s">
        <v>7</v>
      </c>
      <c r="D185" s="5">
        <v>47</v>
      </c>
    </row>
    <row r="186" spans="2:4" x14ac:dyDescent="0.3">
      <c r="B186" s="4" t="s">
        <v>29</v>
      </c>
      <c r="C186" s="1" t="s">
        <v>4</v>
      </c>
      <c r="D186" s="5">
        <v>38</v>
      </c>
    </row>
    <row r="187" spans="2:4" x14ac:dyDescent="0.3">
      <c r="B187" s="4" t="s">
        <v>29</v>
      </c>
      <c r="C187" s="1" t="s">
        <v>9</v>
      </c>
      <c r="D187" s="5">
        <v>13</v>
      </c>
    </row>
    <row r="188" spans="2:4" x14ac:dyDescent="0.3">
      <c r="B188" s="4" t="s">
        <v>29</v>
      </c>
      <c r="C188" s="1" t="s">
        <v>3</v>
      </c>
      <c r="D188" s="5">
        <v>41</v>
      </c>
    </row>
    <row r="189" spans="2:4" x14ac:dyDescent="0.3">
      <c r="B189" s="4" t="s">
        <v>29</v>
      </c>
      <c r="C189" s="1" t="s">
        <v>10</v>
      </c>
      <c r="D189" s="5">
        <v>18</v>
      </c>
    </row>
    <row r="190" spans="2:4" x14ac:dyDescent="0.3">
      <c r="B190" s="4" t="s">
        <v>29</v>
      </c>
      <c r="C190" s="1" t="s">
        <v>6</v>
      </c>
      <c r="D190" s="5">
        <v>57</v>
      </c>
    </row>
    <row r="191" spans="2:4" x14ac:dyDescent="0.3">
      <c r="B191" s="4" t="s">
        <v>29</v>
      </c>
      <c r="C191" s="1" t="s">
        <v>11</v>
      </c>
      <c r="D191" s="5">
        <v>32</v>
      </c>
    </row>
    <row r="192" spans="2:4" x14ac:dyDescent="0.3">
      <c r="B192" s="4" t="s">
        <v>29</v>
      </c>
      <c r="C192" s="1" t="s">
        <v>8</v>
      </c>
      <c r="D192" s="5">
        <v>105.69999999999999</v>
      </c>
    </row>
    <row r="193" spans="2:4" x14ac:dyDescent="0.3">
      <c r="B193" s="4" t="s">
        <v>29</v>
      </c>
      <c r="C193" s="1" t="s">
        <v>12</v>
      </c>
      <c r="D193" s="5">
        <v>3</v>
      </c>
    </row>
    <row r="194" spans="2:4" x14ac:dyDescent="0.3">
      <c r="B194" s="4" t="s">
        <v>29</v>
      </c>
      <c r="C194" s="1" t="s">
        <v>50</v>
      </c>
      <c r="D194" s="5">
        <v>5</v>
      </c>
    </row>
    <row r="195" spans="2:4" x14ac:dyDescent="0.3">
      <c r="B195" s="4" t="s">
        <v>29</v>
      </c>
      <c r="C195" s="1" t="s">
        <v>51</v>
      </c>
      <c r="D195" s="6">
        <v>16.53</v>
      </c>
    </row>
    <row r="196" spans="2:4" x14ac:dyDescent="0.3">
      <c r="B196" s="4" t="s">
        <v>30</v>
      </c>
      <c r="C196" s="1" t="s">
        <v>2</v>
      </c>
      <c r="D196" s="5">
        <v>62</v>
      </c>
    </row>
    <row r="197" spans="2:4" x14ac:dyDescent="0.3">
      <c r="B197" s="4" t="s">
        <v>30</v>
      </c>
      <c r="C197" s="1" t="s">
        <v>7</v>
      </c>
      <c r="D197" s="5">
        <v>46</v>
      </c>
    </row>
    <row r="198" spans="2:4" x14ac:dyDescent="0.3">
      <c r="B198" s="4" t="s">
        <v>30</v>
      </c>
      <c r="C198" s="1" t="s">
        <v>4</v>
      </c>
      <c r="D198" s="5">
        <v>37</v>
      </c>
    </row>
    <row r="199" spans="2:4" x14ac:dyDescent="0.3">
      <c r="B199" s="4" t="s">
        <v>30</v>
      </c>
      <c r="C199" s="1" t="s">
        <v>9</v>
      </c>
      <c r="D199" s="5">
        <v>18</v>
      </c>
    </row>
    <row r="200" spans="2:4" x14ac:dyDescent="0.3">
      <c r="B200" s="4" t="s">
        <v>30</v>
      </c>
      <c r="C200" s="1" t="s">
        <v>3</v>
      </c>
      <c r="D200" s="5">
        <v>35</v>
      </c>
    </row>
    <row r="201" spans="2:4" x14ac:dyDescent="0.3">
      <c r="B201" s="4" t="s">
        <v>30</v>
      </c>
      <c r="C201" s="1" t="s">
        <v>10</v>
      </c>
      <c r="D201" s="5">
        <v>17</v>
      </c>
    </row>
    <row r="202" spans="2:4" x14ac:dyDescent="0.3">
      <c r="B202" s="4" t="s">
        <v>30</v>
      </c>
      <c r="C202" s="1" t="s">
        <v>6</v>
      </c>
      <c r="D202" s="5">
        <v>57</v>
      </c>
    </row>
    <row r="203" spans="2:4" x14ac:dyDescent="0.3">
      <c r="B203" s="4" t="s">
        <v>30</v>
      </c>
      <c r="C203" s="1" t="s">
        <v>11</v>
      </c>
      <c r="D203" s="5">
        <v>32</v>
      </c>
    </row>
    <row r="204" spans="2:4" x14ac:dyDescent="0.3">
      <c r="B204" s="4" t="s">
        <v>30</v>
      </c>
      <c r="C204" s="1" t="s">
        <v>8</v>
      </c>
      <c r="D204" s="5">
        <v>109.44</v>
      </c>
    </row>
    <row r="205" spans="2:4" x14ac:dyDescent="0.3">
      <c r="B205" s="4" t="s">
        <v>30</v>
      </c>
      <c r="C205" s="1" t="s">
        <v>12</v>
      </c>
      <c r="D205" s="5">
        <v>3</v>
      </c>
    </row>
    <row r="206" spans="2:4" x14ac:dyDescent="0.3">
      <c r="B206" s="4" t="s">
        <v>30</v>
      </c>
      <c r="C206" s="1" t="s">
        <v>50</v>
      </c>
      <c r="D206" s="5">
        <v>5</v>
      </c>
    </row>
    <row r="207" spans="2:4" x14ac:dyDescent="0.3">
      <c r="B207" s="4" t="s">
        <v>30</v>
      </c>
      <c r="C207" s="1" t="s">
        <v>51</v>
      </c>
      <c r="D207" s="6">
        <v>16.400000000000002</v>
      </c>
    </row>
    <row r="208" spans="2:4" x14ac:dyDescent="0.3">
      <c r="B208" s="4" t="s">
        <v>31</v>
      </c>
      <c r="C208" s="1" t="s">
        <v>2</v>
      </c>
      <c r="D208" s="5">
        <v>70</v>
      </c>
    </row>
    <row r="209" spans="2:4" x14ac:dyDescent="0.3">
      <c r="B209" s="4" t="s">
        <v>31</v>
      </c>
      <c r="C209" s="1" t="s">
        <v>7</v>
      </c>
      <c r="D209" s="5">
        <v>56</v>
      </c>
    </row>
    <row r="210" spans="2:4" x14ac:dyDescent="0.3">
      <c r="B210" s="4" t="s">
        <v>31</v>
      </c>
      <c r="C210" s="1" t="s">
        <v>4</v>
      </c>
      <c r="D210" s="5">
        <v>33</v>
      </c>
    </row>
    <row r="211" spans="2:4" x14ac:dyDescent="0.3">
      <c r="B211" s="4" t="s">
        <v>31</v>
      </c>
      <c r="C211" s="1" t="s">
        <v>9</v>
      </c>
      <c r="D211" s="5">
        <v>16</v>
      </c>
    </row>
    <row r="212" spans="2:4" x14ac:dyDescent="0.3">
      <c r="B212" s="4" t="s">
        <v>31</v>
      </c>
      <c r="C212" s="1" t="s">
        <v>3</v>
      </c>
      <c r="D212" s="5">
        <v>49</v>
      </c>
    </row>
    <row r="213" spans="2:4" x14ac:dyDescent="0.3">
      <c r="B213" s="4" t="s">
        <v>31</v>
      </c>
      <c r="C213" s="1" t="s">
        <v>10</v>
      </c>
      <c r="D213" s="5">
        <v>17</v>
      </c>
    </row>
    <row r="214" spans="2:4" x14ac:dyDescent="0.3">
      <c r="B214" s="4" t="s">
        <v>31</v>
      </c>
      <c r="C214" s="1" t="s">
        <v>6</v>
      </c>
      <c r="D214" s="5">
        <v>64</v>
      </c>
    </row>
    <row r="215" spans="2:4" x14ac:dyDescent="0.3">
      <c r="B215" s="4" t="s">
        <v>31</v>
      </c>
      <c r="C215" s="1" t="s">
        <v>11</v>
      </c>
      <c r="D215" s="5">
        <v>33</v>
      </c>
    </row>
    <row r="216" spans="2:4" x14ac:dyDescent="0.3">
      <c r="B216" s="4" t="s">
        <v>31</v>
      </c>
      <c r="C216" s="1" t="s">
        <v>8</v>
      </c>
      <c r="D216" s="5">
        <v>104.78</v>
      </c>
    </row>
    <row r="217" spans="2:4" x14ac:dyDescent="0.3">
      <c r="B217" s="4" t="s">
        <v>31</v>
      </c>
      <c r="C217" s="1" t="s">
        <v>12</v>
      </c>
      <c r="D217" s="5">
        <v>4</v>
      </c>
    </row>
    <row r="218" spans="2:4" x14ac:dyDescent="0.3">
      <c r="B218" s="4" t="s">
        <v>31</v>
      </c>
      <c r="C218" s="1" t="s">
        <v>50</v>
      </c>
      <c r="D218" s="5">
        <v>6</v>
      </c>
    </row>
    <row r="219" spans="2:4" x14ac:dyDescent="0.3">
      <c r="B219" s="4" t="s">
        <v>31</v>
      </c>
      <c r="C219" s="1" t="s">
        <v>51</v>
      </c>
      <c r="D219" s="6">
        <v>18.72</v>
      </c>
    </row>
    <row r="220" spans="2:4" x14ac:dyDescent="0.3">
      <c r="B220" s="4" t="s">
        <v>32</v>
      </c>
      <c r="C220" s="1" t="s">
        <v>2</v>
      </c>
      <c r="D220" s="5">
        <v>68</v>
      </c>
    </row>
    <row r="221" spans="2:4" x14ac:dyDescent="0.3">
      <c r="B221" s="4" t="s">
        <v>32</v>
      </c>
      <c r="C221" s="1" t="s">
        <v>7</v>
      </c>
      <c r="D221" s="5">
        <v>52</v>
      </c>
    </row>
    <row r="222" spans="2:4" x14ac:dyDescent="0.3">
      <c r="B222" s="4" t="s">
        <v>32</v>
      </c>
      <c r="C222" s="1" t="s">
        <v>4</v>
      </c>
      <c r="D222" s="5">
        <v>33</v>
      </c>
    </row>
    <row r="223" spans="2:4" x14ac:dyDescent="0.3">
      <c r="B223" s="4" t="s">
        <v>32</v>
      </c>
      <c r="C223" s="1" t="s">
        <v>9</v>
      </c>
      <c r="D223" s="5">
        <v>16</v>
      </c>
    </row>
    <row r="224" spans="2:4" x14ac:dyDescent="0.3">
      <c r="B224" s="4" t="s">
        <v>32</v>
      </c>
      <c r="C224" s="1" t="s">
        <v>3</v>
      </c>
      <c r="D224" s="5">
        <v>40</v>
      </c>
    </row>
    <row r="225" spans="2:4" x14ac:dyDescent="0.3">
      <c r="B225" s="4" t="s">
        <v>32</v>
      </c>
      <c r="C225" s="1" t="s">
        <v>10</v>
      </c>
      <c r="D225" s="5">
        <v>15</v>
      </c>
    </row>
    <row r="226" spans="2:4" x14ac:dyDescent="0.3">
      <c r="B226" s="4" t="s">
        <v>32</v>
      </c>
      <c r="C226" s="1" t="s">
        <v>6</v>
      </c>
      <c r="D226" s="5">
        <v>55</v>
      </c>
    </row>
    <row r="227" spans="2:4" x14ac:dyDescent="0.3">
      <c r="B227" s="4" t="s">
        <v>32</v>
      </c>
      <c r="C227" s="1" t="s">
        <v>11</v>
      </c>
      <c r="D227" s="5">
        <v>31</v>
      </c>
    </row>
    <row r="228" spans="2:4" x14ac:dyDescent="0.3">
      <c r="B228" s="4" t="s">
        <v>32</v>
      </c>
      <c r="C228" s="1" t="s">
        <v>8</v>
      </c>
      <c r="D228" s="5">
        <v>99.2</v>
      </c>
    </row>
    <row r="229" spans="2:4" x14ac:dyDescent="0.3">
      <c r="B229" s="4" t="s">
        <v>32</v>
      </c>
      <c r="C229" s="1" t="s">
        <v>12</v>
      </c>
      <c r="D229" s="5">
        <v>4</v>
      </c>
    </row>
    <row r="230" spans="2:4" x14ac:dyDescent="0.3">
      <c r="B230" s="4" t="s">
        <v>32</v>
      </c>
      <c r="C230" s="1" t="s">
        <v>50</v>
      </c>
      <c r="D230" s="5">
        <v>5</v>
      </c>
    </row>
    <row r="231" spans="2:4" x14ac:dyDescent="0.3">
      <c r="B231" s="4" t="s">
        <v>32</v>
      </c>
      <c r="C231" s="1" t="s">
        <v>51</v>
      </c>
      <c r="D231" s="6">
        <v>16.850000000000001</v>
      </c>
    </row>
    <row r="232" spans="2:4" x14ac:dyDescent="0.3">
      <c r="B232" s="4" t="s">
        <v>33</v>
      </c>
      <c r="C232" s="1" t="s">
        <v>2</v>
      </c>
      <c r="D232" s="5">
        <v>69</v>
      </c>
    </row>
    <row r="233" spans="2:4" x14ac:dyDescent="0.3">
      <c r="B233" s="4" t="s">
        <v>33</v>
      </c>
      <c r="C233" s="1" t="s">
        <v>7</v>
      </c>
      <c r="D233" s="5">
        <v>48</v>
      </c>
    </row>
    <row r="234" spans="2:4" x14ac:dyDescent="0.3">
      <c r="B234" s="4" t="s">
        <v>33</v>
      </c>
      <c r="C234" s="1" t="s">
        <v>4</v>
      </c>
      <c r="D234" s="5">
        <v>39</v>
      </c>
    </row>
    <row r="235" spans="2:4" x14ac:dyDescent="0.3">
      <c r="B235" s="4" t="s">
        <v>33</v>
      </c>
      <c r="C235" s="1" t="s">
        <v>9</v>
      </c>
      <c r="D235" s="5">
        <v>20</v>
      </c>
    </row>
    <row r="236" spans="2:4" x14ac:dyDescent="0.3">
      <c r="B236" s="4" t="s">
        <v>33</v>
      </c>
      <c r="C236" s="1" t="s">
        <v>3</v>
      </c>
      <c r="D236" s="5">
        <v>50</v>
      </c>
    </row>
    <row r="237" spans="2:4" x14ac:dyDescent="0.3">
      <c r="B237" s="4" t="s">
        <v>33</v>
      </c>
      <c r="C237" s="1" t="s">
        <v>10</v>
      </c>
      <c r="D237" s="5">
        <v>15</v>
      </c>
    </row>
    <row r="238" spans="2:4" x14ac:dyDescent="0.3">
      <c r="B238" s="4" t="s">
        <v>33</v>
      </c>
      <c r="C238" s="1" t="s">
        <v>6</v>
      </c>
      <c r="D238" s="5">
        <v>64</v>
      </c>
    </row>
    <row r="239" spans="2:4" x14ac:dyDescent="0.3">
      <c r="B239" s="4" t="s">
        <v>33</v>
      </c>
      <c r="C239" s="1" t="s">
        <v>11</v>
      </c>
      <c r="D239" s="5">
        <v>32</v>
      </c>
    </row>
    <row r="240" spans="2:4" x14ac:dyDescent="0.3">
      <c r="B240" s="4" t="s">
        <v>33</v>
      </c>
      <c r="C240" s="1" t="s">
        <v>8</v>
      </c>
      <c r="D240" s="5">
        <v>104.47</v>
      </c>
    </row>
    <row r="241" spans="2:4" x14ac:dyDescent="0.3">
      <c r="B241" s="4" t="s">
        <v>33</v>
      </c>
      <c r="C241" s="1" t="s">
        <v>12</v>
      </c>
      <c r="D241" s="5">
        <v>4</v>
      </c>
    </row>
    <row r="242" spans="2:4" x14ac:dyDescent="0.3">
      <c r="B242" s="4" t="s">
        <v>33</v>
      </c>
      <c r="C242" s="1" t="s">
        <v>50</v>
      </c>
      <c r="D242" s="5">
        <v>5</v>
      </c>
    </row>
    <row r="243" spans="2:4" x14ac:dyDescent="0.3">
      <c r="B243" s="4" t="s">
        <v>33</v>
      </c>
      <c r="C243" s="1" t="s">
        <v>51</v>
      </c>
      <c r="D243" s="6">
        <v>19.149999999999999</v>
      </c>
    </row>
    <row r="244" spans="2:4" x14ac:dyDescent="0.3">
      <c r="B244" s="4" t="s">
        <v>34</v>
      </c>
      <c r="C244" s="1" t="s">
        <v>2</v>
      </c>
      <c r="D244" s="5">
        <v>57</v>
      </c>
    </row>
    <row r="245" spans="2:4" x14ac:dyDescent="0.3">
      <c r="B245" s="4" t="s">
        <v>34</v>
      </c>
      <c r="C245" s="1" t="s">
        <v>7</v>
      </c>
      <c r="D245" s="5">
        <v>53</v>
      </c>
    </row>
    <row r="246" spans="2:4" x14ac:dyDescent="0.3">
      <c r="B246" s="4" t="s">
        <v>34</v>
      </c>
      <c r="C246" s="1" t="s">
        <v>4</v>
      </c>
      <c r="D246" s="5">
        <v>28</v>
      </c>
    </row>
    <row r="247" spans="2:4" x14ac:dyDescent="0.3">
      <c r="B247" s="4" t="s">
        <v>34</v>
      </c>
      <c r="C247" s="1" t="s">
        <v>9</v>
      </c>
      <c r="D247" s="5">
        <v>17</v>
      </c>
    </row>
    <row r="248" spans="2:4" x14ac:dyDescent="0.3">
      <c r="B248" s="4" t="s">
        <v>34</v>
      </c>
      <c r="C248" s="1" t="s">
        <v>3</v>
      </c>
      <c r="D248" s="5">
        <v>42</v>
      </c>
    </row>
    <row r="249" spans="2:4" x14ac:dyDescent="0.3">
      <c r="B249" s="4" t="s">
        <v>34</v>
      </c>
      <c r="C249" s="1" t="s">
        <v>10</v>
      </c>
      <c r="D249" s="5">
        <v>14</v>
      </c>
    </row>
    <row r="250" spans="2:4" x14ac:dyDescent="0.3">
      <c r="B250" s="4" t="s">
        <v>34</v>
      </c>
      <c r="C250" s="1" t="s">
        <v>6</v>
      </c>
      <c r="D250" s="5">
        <v>57</v>
      </c>
    </row>
    <row r="251" spans="2:4" x14ac:dyDescent="0.3">
      <c r="B251" s="4" t="s">
        <v>34</v>
      </c>
      <c r="C251" s="1" t="s">
        <v>11</v>
      </c>
      <c r="D251" s="5">
        <v>32</v>
      </c>
    </row>
    <row r="252" spans="2:4" x14ac:dyDescent="0.3">
      <c r="B252" s="4" t="s">
        <v>34</v>
      </c>
      <c r="C252" s="1" t="s">
        <v>8</v>
      </c>
      <c r="D252" s="5">
        <v>96</v>
      </c>
    </row>
    <row r="253" spans="2:4" x14ac:dyDescent="0.3">
      <c r="B253" s="4" t="s">
        <v>34</v>
      </c>
      <c r="C253" s="1" t="s">
        <v>12</v>
      </c>
      <c r="D253" s="5">
        <v>4</v>
      </c>
    </row>
    <row r="254" spans="2:4" x14ac:dyDescent="0.3">
      <c r="B254" s="4" t="s">
        <v>34</v>
      </c>
      <c r="C254" s="1" t="s">
        <v>50</v>
      </c>
      <c r="D254" s="5">
        <v>5</v>
      </c>
    </row>
    <row r="255" spans="2:4" x14ac:dyDescent="0.3">
      <c r="B255" s="4" t="s">
        <v>34</v>
      </c>
      <c r="C255" s="1" t="s">
        <v>51</v>
      </c>
      <c r="D255" s="6">
        <v>16</v>
      </c>
    </row>
    <row r="256" spans="2:4" x14ac:dyDescent="0.3">
      <c r="B256" s="4" t="s">
        <v>35</v>
      </c>
      <c r="C256" s="1" t="s">
        <v>2</v>
      </c>
      <c r="D256" s="5">
        <v>72</v>
      </c>
    </row>
    <row r="257" spans="2:4" x14ac:dyDescent="0.3">
      <c r="B257" s="4" t="s">
        <v>35</v>
      </c>
      <c r="C257" s="1" t="s">
        <v>7</v>
      </c>
      <c r="D257" s="5">
        <v>58</v>
      </c>
    </row>
    <row r="258" spans="2:4" x14ac:dyDescent="0.3">
      <c r="B258" s="4" t="s">
        <v>35</v>
      </c>
      <c r="C258" s="1" t="s">
        <v>4</v>
      </c>
      <c r="D258" s="5">
        <v>39</v>
      </c>
    </row>
    <row r="259" spans="2:4" x14ac:dyDescent="0.3">
      <c r="B259" s="4" t="s">
        <v>35</v>
      </c>
      <c r="C259" s="1" t="s">
        <v>9</v>
      </c>
      <c r="D259" s="5">
        <v>13</v>
      </c>
    </row>
    <row r="260" spans="2:4" x14ac:dyDescent="0.3">
      <c r="B260" s="4" t="s">
        <v>35</v>
      </c>
      <c r="C260" s="1" t="s">
        <v>3</v>
      </c>
      <c r="D260" s="5">
        <v>39</v>
      </c>
    </row>
    <row r="261" spans="2:4" x14ac:dyDescent="0.3">
      <c r="B261" s="4" t="s">
        <v>35</v>
      </c>
      <c r="C261" s="1" t="s">
        <v>10</v>
      </c>
      <c r="D261" s="5">
        <v>14</v>
      </c>
    </row>
    <row r="262" spans="2:4" x14ac:dyDescent="0.3">
      <c r="B262" s="4" t="s">
        <v>35</v>
      </c>
      <c r="C262" s="1" t="s">
        <v>6</v>
      </c>
      <c r="D262" s="5">
        <v>56</v>
      </c>
    </row>
    <row r="263" spans="2:4" x14ac:dyDescent="0.3">
      <c r="B263" s="4" t="s">
        <v>35</v>
      </c>
      <c r="C263" s="1" t="s">
        <v>11</v>
      </c>
      <c r="D263" s="5">
        <v>32</v>
      </c>
    </row>
    <row r="264" spans="2:4" x14ac:dyDescent="0.3">
      <c r="B264" s="4" t="s">
        <v>35</v>
      </c>
      <c r="C264" s="1" t="s">
        <v>8</v>
      </c>
      <c r="D264" s="5">
        <v>106.59</v>
      </c>
    </row>
    <row r="265" spans="2:4" x14ac:dyDescent="0.3">
      <c r="B265" s="4" t="s">
        <v>35</v>
      </c>
      <c r="C265" s="1" t="s">
        <v>12</v>
      </c>
      <c r="D265" s="5">
        <v>4</v>
      </c>
    </row>
    <row r="266" spans="2:4" x14ac:dyDescent="0.3">
      <c r="B266" s="4" t="s">
        <v>35</v>
      </c>
      <c r="C266" s="1" t="s">
        <v>50</v>
      </c>
      <c r="D266" s="5">
        <v>6</v>
      </c>
    </row>
    <row r="267" spans="2:4" x14ac:dyDescent="0.3">
      <c r="B267" s="4" t="s">
        <v>35</v>
      </c>
      <c r="C267" s="1" t="s">
        <v>51</v>
      </c>
      <c r="D267" s="6">
        <v>17.600000000000001</v>
      </c>
    </row>
    <row r="268" spans="2:4" x14ac:dyDescent="0.3">
      <c r="B268" s="4" t="s">
        <v>36</v>
      </c>
      <c r="C268" s="1" t="s">
        <v>2</v>
      </c>
      <c r="D268" s="5">
        <v>64</v>
      </c>
    </row>
    <row r="269" spans="2:4" x14ac:dyDescent="0.3">
      <c r="B269" s="4" t="s">
        <v>36</v>
      </c>
      <c r="C269" s="1" t="s">
        <v>7</v>
      </c>
      <c r="D269" s="5">
        <v>55</v>
      </c>
    </row>
    <row r="270" spans="2:4" x14ac:dyDescent="0.3">
      <c r="B270" s="4" t="s">
        <v>36</v>
      </c>
      <c r="C270" s="1" t="s">
        <v>4</v>
      </c>
      <c r="D270" s="5">
        <v>28</v>
      </c>
    </row>
    <row r="271" spans="2:4" x14ac:dyDescent="0.3">
      <c r="B271" s="4" t="s">
        <v>36</v>
      </c>
      <c r="C271" s="1" t="s">
        <v>9</v>
      </c>
      <c r="D271" s="5">
        <v>16</v>
      </c>
    </row>
    <row r="272" spans="2:4" x14ac:dyDescent="0.3">
      <c r="B272" s="4" t="s">
        <v>36</v>
      </c>
      <c r="C272" s="1" t="s">
        <v>3</v>
      </c>
      <c r="D272" s="5">
        <v>40</v>
      </c>
    </row>
    <row r="273" spans="2:4" x14ac:dyDescent="0.3">
      <c r="B273" s="4" t="s">
        <v>36</v>
      </c>
      <c r="C273" s="1" t="s">
        <v>10</v>
      </c>
      <c r="D273" s="5">
        <v>11</v>
      </c>
    </row>
    <row r="274" spans="2:4" x14ac:dyDescent="0.3">
      <c r="B274" s="4" t="s">
        <v>36</v>
      </c>
      <c r="C274" s="1" t="s">
        <v>6</v>
      </c>
      <c r="D274" s="5">
        <v>63</v>
      </c>
    </row>
    <row r="275" spans="2:4" x14ac:dyDescent="0.3">
      <c r="B275" s="4" t="s">
        <v>36</v>
      </c>
      <c r="C275" s="1" t="s">
        <v>11</v>
      </c>
      <c r="D275" s="5">
        <v>34</v>
      </c>
    </row>
    <row r="276" spans="2:4" x14ac:dyDescent="0.3">
      <c r="B276" s="4" t="s">
        <v>36</v>
      </c>
      <c r="C276" s="1" t="s">
        <v>8</v>
      </c>
      <c r="D276" s="5">
        <v>99.52</v>
      </c>
    </row>
    <row r="277" spans="2:4" x14ac:dyDescent="0.3">
      <c r="B277" s="4" t="s">
        <v>36</v>
      </c>
      <c r="C277" s="1" t="s">
        <v>12</v>
      </c>
      <c r="D277" s="5">
        <v>4</v>
      </c>
    </row>
    <row r="278" spans="2:4" x14ac:dyDescent="0.3">
      <c r="B278" s="4" t="s">
        <v>36</v>
      </c>
      <c r="C278" s="1" t="s">
        <v>50</v>
      </c>
      <c r="D278" s="5">
        <v>5</v>
      </c>
    </row>
    <row r="279" spans="2:4" x14ac:dyDescent="0.3">
      <c r="B279" s="4" t="s">
        <v>36</v>
      </c>
      <c r="C279" s="1" t="s">
        <v>51</v>
      </c>
      <c r="D279" s="6">
        <v>16.98</v>
      </c>
    </row>
    <row r="280" spans="2:4" x14ac:dyDescent="0.3">
      <c r="B280" s="4" t="s">
        <v>37</v>
      </c>
      <c r="C280" s="1" t="s">
        <v>2</v>
      </c>
      <c r="D280" s="5">
        <v>69</v>
      </c>
    </row>
    <row r="281" spans="2:4" x14ac:dyDescent="0.3">
      <c r="B281" s="4" t="s">
        <v>37</v>
      </c>
      <c r="C281" s="1" t="s">
        <v>7</v>
      </c>
      <c r="D281" s="5">
        <v>48</v>
      </c>
    </row>
    <row r="282" spans="2:4" x14ac:dyDescent="0.3">
      <c r="B282" s="4" t="s">
        <v>37</v>
      </c>
      <c r="C282" s="1" t="s">
        <v>4</v>
      </c>
      <c r="D282" s="5">
        <v>36</v>
      </c>
    </row>
    <row r="283" spans="2:4" x14ac:dyDescent="0.3">
      <c r="B283" s="4" t="s">
        <v>37</v>
      </c>
      <c r="C283" s="1" t="s">
        <v>9</v>
      </c>
      <c r="D283" s="5">
        <v>19</v>
      </c>
    </row>
    <row r="284" spans="2:4" x14ac:dyDescent="0.3">
      <c r="B284" s="4" t="s">
        <v>37</v>
      </c>
      <c r="C284" s="1" t="s">
        <v>3</v>
      </c>
      <c r="D284" s="5">
        <v>50</v>
      </c>
    </row>
    <row r="285" spans="2:4" x14ac:dyDescent="0.3">
      <c r="B285" s="4" t="s">
        <v>37</v>
      </c>
      <c r="C285" s="1" t="s">
        <v>10</v>
      </c>
      <c r="D285" s="5">
        <v>13</v>
      </c>
    </row>
    <row r="286" spans="2:4" x14ac:dyDescent="0.3">
      <c r="B286" s="4" t="s">
        <v>37</v>
      </c>
      <c r="C286" s="1" t="s">
        <v>6</v>
      </c>
      <c r="D286" s="5">
        <v>60</v>
      </c>
    </row>
    <row r="287" spans="2:4" x14ac:dyDescent="0.3">
      <c r="B287" s="4" t="s">
        <v>37</v>
      </c>
      <c r="C287" s="1" t="s">
        <v>11</v>
      </c>
      <c r="D287" s="5">
        <v>31</v>
      </c>
    </row>
    <row r="288" spans="2:4" x14ac:dyDescent="0.3">
      <c r="B288" s="4" t="s">
        <v>37</v>
      </c>
      <c r="C288" s="1" t="s">
        <v>8</v>
      </c>
      <c r="D288" s="5">
        <v>101.06</v>
      </c>
    </row>
    <row r="289" spans="2:4" x14ac:dyDescent="0.3">
      <c r="B289" s="4" t="s">
        <v>37</v>
      </c>
      <c r="C289" s="1" t="s">
        <v>12</v>
      </c>
      <c r="D289" s="5">
        <v>3</v>
      </c>
    </row>
    <row r="290" spans="2:4" x14ac:dyDescent="0.3">
      <c r="B290" s="4" t="s">
        <v>37</v>
      </c>
      <c r="C290" s="1" t="s">
        <v>50</v>
      </c>
      <c r="D290" s="5">
        <v>6</v>
      </c>
    </row>
    <row r="291" spans="2:4" x14ac:dyDescent="0.3">
      <c r="B291" s="4" t="s">
        <v>37</v>
      </c>
      <c r="C291" s="1" t="s">
        <v>51</v>
      </c>
      <c r="D291" s="6">
        <v>18.54</v>
      </c>
    </row>
    <row r="292" spans="2:4" x14ac:dyDescent="0.3">
      <c r="B292" s="4" t="s">
        <v>38</v>
      </c>
      <c r="C292" s="1" t="s">
        <v>2</v>
      </c>
      <c r="D292" s="5">
        <v>57</v>
      </c>
    </row>
    <row r="293" spans="2:4" x14ac:dyDescent="0.3">
      <c r="B293" s="4" t="s">
        <v>38</v>
      </c>
      <c r="C293" s="1" t="s">
        <v>7</v>
      </c>
      <c r="D293" s="5">
        <v>47</v>
      </c>
    </row>
    <row r="294" spans="2:4" x14ac:dyDescent="0.3">
      <c r="B294" s="4" t="s">
        <v>38</v>
      </c>
      <c r="C294" s="1" t="s">
        <v>4</v>
      </c>
      <c r="D294" s="5">
        <v>35</v>
      </c>
    </row>
    <row r="295" spans="2:4" x14ac:dyDescent="0.3">
      <c r="B295" s="4" t="s">
        <v>38</v>
      </c>
      <c r="C295" s="1" t="s">
        <v>9</v>
      </c>
      <c r="D295" s="5">
        <v>17</v>
      </c>
    </row>
    <row r="296" spans="2:4" x14ac:dyDescent="0.3">
      <c r="B296" s="4" t="s">
        <v>38</v>
      </c>
      <c r="C296" s="1" t="s">
        <v>3</v>
      </c>
      <c r="D296" s="5">
        <v>41</v>
      </c>
    </row>
    <row r="297" spans="2:4" x14ac:dyDescent="0.3">
      <c r="B297" s="4" t="s">
        <v>38</v>
      </c>
      <c r="C297" s="1" t="s">
        <v>10</v>
      </c>
      <c r="D297" s="5">
        <v>11</v>
      </c>
    </row>
    <row r="298" spans="2:4" x14ac:dyDescent="0.3">
      <c r="B298" s="4" t="s">
        <v>38</v>
      </c>
      <c r="C298" s="1" t="s">
        <v>6</v>
      </c>
      <c r="D298" s="5">
        <v>61</v>
      </c>
    </row>
    <row r="299" spans="2:4" x14ac:dyDescent="0.3">
      <c r="B299" s="4" t="s">
        <v>38</v>
      </c>
      <c r="C299" s="1" t="s">
        <v>11</v>
      </c>
      <c r="D299" s="5">
        <v>35</v>
      </c>
    </row>
    <row r="300" spans="2:4" x14ac:dyDescent="0.3">
      <c r="B300" s="4" t="s">
        <v>38</v>
      </c>
      <c r="C300" s="1" t="s">
        <v>8</v>
      </c>
      <c r="D300" s="5">
        <v>88.16</v>
      </c>
    </row>
    <row r="301" spans="2:4" x14ac:dyDescent="0.3">
      <c r="B301" s="4" t="s">
        <v>38</v>
      </c>
      <c r="C301" s="1" t="s">
        <v>12</v>
      </c>
      <c r="D301" s="5">
        <v>3</v>
      </c>
    </row>
    <row r="302" spans="2:4" x14ac:dyDescent="0.3">
      <c r="B302" s="4" t="s">
        <v>38</v>
      </c>
      <c r="C302" s="1" t="s">
        <v>50</v>
      </c>
      <c r="D302" s="5">
        <v>3</v>
      </c>
    </row>
    <row r="303" spans="2:4" x14ac:dyDescent="0.3">
      <c r="B303" s="4" t="s">
        <v>38</v>
      </c>
      <c r="C303" s="1" t="s">
        <v>51</v>
      </c>
      <c r="D303" s="6">
        <v>16.8</v>
      </c>
    </row>
    <row r="304" spans="2:4" x14ac:dyDescent="0.3">
      <c r="B304" s="4" t="s">
        <v>39</v>
      </c>
      <c r="C304" s="1" t="s">
        <v>2</v>
      </c>
      <c r="D304" s="5">
        <v>72</v>
      </c>
    </row>
    <row r="305" spans="2:4" x14ac:dyDescent="0.3">
      <c r="B305" s="4" t="s">
        <v>39</v>
      </c>
      <c r="C305" s="1" t="s">
        <v>7</v>
      </c>
      <c r="D305" s="5">
        <v>57</v>
      </c>
    </row>
    <row r="306" spans="2:4" x14ac:dyDescent="0.3">
      <c r="B306" s="4" t="s">
        <v>39</v>
      </c>
      <c r="C306" s="1" t="s">
        <v>4</v>
      </c>
      <c r="D306" s="5">
        <v>29</v>
      </c>
    </row>
    <row r="307" spans="2:4" x14ac:dyDescent="0.3">
      <c r="B307" s="4" t="s">
        <v>39</v>
      </c>
      <c r="C307" s="1" t="s">
        <v>9</v>
      </c>
      <c r="D307" s="5">
        <v>16</v>
      </c>
    </row>
    <row r="308" spans="2:4" x14ac:dyDescent="0.3">
      <c r="B308" s="4" t="s">
        <v>39</v>
      </c>
      <c r="C308" s="1" t="s">
        <v>3</v>
      </c>
      <c r="D308" s="5">
        <v>49</v>
      </c>
    </row>
    <row r="309" spans="2:4" x14ac:dyDescent="0.3">
      <c r="B309" s="4" t="s">
        <v>39</v>
      </c>
      <c r="C309" s="1" t="s">
        <v>10</v>
      </c>
      <c r="D309" s="5">
        <v>19</v>
      </c>
    </row>
    <row r="310" spans="2:4" x14ac:dyDescent="0.3">
      <c r="B310" s="4" t="s">
        <v>39</v>
      </c>
      <c r="C310" s="1" t="s">
        <v>6</v>
      </c>
      <c r="D310" s="5">
        <v>57</v>
      </c>
    </row>
    <row r="311" spans="2:4" x14ac:dyDescent="0.3">
      <c r="B311" s="4" t="s">
        <v>39</v>
      </c>
      <c r="C311" s="1" t="s">
        <v>11</v>
      </c>
      <c r="D311" s="5">
        <v>35</v>
      </c>
    </row>
    <row r="312" spans="2:4" x14ac:dyDescent="0.3">
      <c r="B312" s="4" t="s">
        <v>39</v>
      </c>
      <c r="C312" s="1" t="s">
        <v>8</v>
      </c>
      <c r="D312" s="5">
        <v>96.86</v>
      </c>
    </row>
    <row r="313" spans="2:4" x14ac:dyDescent="0.3">
      <c r="B313" s="4" t="s">
        <v>39</v>
      </c>
      <c r="C313" s="1" t="s">
        <v>12</v>
      </c>
      <c r="D313" s="5">
        <v>4</v>
      </c>
    </row>
    <row r="314" spans="2:4" x14ac:dyDescent="0.3">
      <c r="B314" s="4" t="s">
        <v>39</v>
      </c>
      <c r="C314" s="1" t="s">
        <v>50</v>
      </c>
      <c r="D314" s="5">
        <v>4</v>
      </c>
    </row>
    <row r="315" spans="2:4" x14ac:dyDescent="0.3">
      <c r="B315" s="4" t="s">
        <v>39</v>
      </c>
      <c r="C315" s="1" t="s">
        <v>51</v>
      </c>
      <c r="D315" s="6">
        <v>17.899999999999999</v>
      </c>
    </row>
    <row r="316" spans="2:4" x14ac:dyDescent="0.3">
      <c r="B316" s="4" t="s">
        <v>40</v>
      </c>
      <c r="C316" s="1" t="s">
        <v>2</v>
      </c>
      <c r="D316" s="5">
        <v>61</v>
      </c>
    </row>
    <row r="317" spans="2:4" x14ac:dyDescent="0.3">
      <c r="B317" s="4" t="s">
        <v>40</v>
      </c>
      <c r="C317" s="1" t="s">
        <v>7</v>
      </c>
      <c r="D317" s="5">
        <v>52</v>
      </c>
    </row>
    <row r="318" spans="2:4" x14ac:dyDescent="0.3">
      <c r="B318" s="4" t="s">
        <v>40</v>
      </c>
      <c r="C318" s="1" t="s">
        <v>4</v>
      </c>
      <c r="D318" s="5">
        <v>27</v>
      </c>
    </row>
    <row r="319" spans="2:4" x14ac:dyDescent="0.3">
      <c r="B319" s="4" t="s">
        <v>40</v>
      </c>
      <c r="C319" s="1" t="s">
        <v>9</v>
      </c>
      <c r="D319" s="5">
        <v>13</v>
      </c>
    </row>
    <row r="320" spans="2:4" x14ac:dyDescent="0.3">
      <c r="B320" s="4" t="s">
        <v>40</v>
      </c>
      <c r="C320" s="1" t="s">
        <v>3</v>
      </c>
      <c r="D320" s="5">
        <v>38</v>
      </c>
    </row>
    <row r="321" spans="2:4" x14ac:dyDescent="0.3">
      <c r="B321" s="4" t="s">
        <v>40</v>
      </c>
      <c r="C321" s="1" t="s">
        <v>10</v>
      </c>
      <c r="D321" s="5">
        <v>17</v>
      </c>
    </row>
    <row r="322" spans="2:4" x14ac:dyDescent="0.3">
      <c r="B322" s="4" t="s">
        <v>40</v>
      </c>
      <c r="C322" s="1" t="s">
        <v>6</v>
      </c>
      <c r="D322" s="5">
        <v>63</v>
      </c>
    </row>
    <row r="323" spans="2:4" x14ac:dyDescent="0.3">
      <c r="B323" s="4" t="s">
        <v>40</v>
      </c>
      <c r="C323" s="1" t="s">
        <v>11</v>
      </c>
      <c r="D323" s="5">
        <v>31</v>
      </c>
    </row>
    <row r="324" spans="2:4" x14ac:dyDescent="0.3">
      <c r="B324" s="4" t="s">
        <v>40</v>
      </c>
      <c r="C324" s="1" t="s">
        <v>8</v>
      </c>
      <c r="D324" s="5">
        <v>87.58</v>
      </c>
    </row>
    <row r="325" spans="2:4" x14ac:dyDescent="0.3">
      <c r="B325" s="4" t="s">
        <v>40</v>
      </c>
      <c r="C325" s="1" t="s">
        <v>12</v>
      </c>
      <c r="D325" s="5">
        <v>4</v>
      </c>
    </row>
    <row r="326" spans="2:4" x14ac:dyDescent="0.3">
      <c r="B326" s="4" t="s">
        <v>40</v>
      </c>
      <c r="C326" s="1" t="s">
        <v>50</v>
      </c>
      <c r="D326" s="5">
        <v>4</v>
      </c>
    </row>
    <row r="327" spans="2:4" x14ac:dyDescent="0.3">
      <c r="B327" s="4" t="s">
        <v>40</v>
      </c>
      <c r="C327" s="1" t="s">
        <v>51</v>
      </c>
      <c r="D327" s="6">
        <v>16.490000000000002</v>
      </c>
    </row>
    <row r="328" spans="2:4" x14ac:dyDescent="0.3">
      <c r="B328" s="4" t="s">
        <v>41</v>
      </c>
      <c r="C328" s="1" t="s">
        <v>2</v>
      </c>
      <c r="D328" s="5">
        <v>62</v>
      </c>
    </row>
    <row r="329" spans="2:4" x14ac:dyDescent="0.3">
      <c r="B329" s="4" t="s">
        <v>41</v>
      </c>
      <c r="C329" s="1" t="s">
        <v>7</v>
      </c>
      <c r="D329" s="5">
        <v>48</v>
      </c>
    </row>
    <row r="330" spans="2:4" x14ac:dyDescent="0.3">
      <c r="B330" s="4" t="s">
        <v>41</v>
      </c>
      <c r="C330" s="1" t="s">
        <v>4</v>
      </c>
      <c r="D330" s="5">
        <v>25</v>
      </c>
    </row>
    <row r="331" spans="2:4" x14ac:dyDescent="0.3">
      <c r="B331" s="4" t="s">
        <v>41</v>
      </c>
      <c r="C331" s="1" t="s">
        <v>9</v>
      </c>
      <c r="D331" s="5">
        <v>20</v>
      </c>
    </row>
    <row r="332" spans="2:4" x14ac:dyDescent="0.3">
      <c r="B332" s="4" t="s">
        <v>41</v>
      </c>
      <c r="C332" s="1" t="s">
        <v>3</v>
      </c>
      <c r="D332" s="5">
        <v>47</v>
      </c>
    </row>
    <row r="333" spans="2:4" x14ac:dyDescent="0.3">
      <c r="B333" s="4" t="s">
        <v>41</v>
      </c>
      <c r="C333" s="1" t="s">
        <v>10</v>
      </c>
      <c r="D333" s="5">
        <v>11</v>
      </c>
    </row>
    <row r="334" spans="2:4" x14ac:dyDescent="0.3">
      <c r="B334" s="4" t="s">
        <v>41</v>
      </c>
      <c r="C334" s="1" t="s">
        <v>6</v>
      </c>
      <c r="D334" s="5">
        <v>56</v>
      </c>
    </row>
    <row r="335" spans="2:4" x14ac:dyDescent="0.3">
      <c r="B335" s="4" t="s">
        <v>41</v>
      </c>
      <c r="C335" s="1" t="s">
        <v>11</v>
      </c>
      <c r="D335" s="5">
        <v>30</v>
      </c>
    </row>
    <row r="336" spans="2:4" x14ac:dyDescent="0.3">
      <c r="B336" s="4" t="s">
        <v>41</v>
      </c>
      <c r="C336" s="1" t="s">
        <v>8</v>
      </c>
      <c r="D336" s="5">
        <v>80.73</v>
      </c>
    </row>
    <row r="337" spans="2:4" x14ac:dyDescent="0.3">
      <c r="B337" s="4" t="s">
        <v>41</v>
      </c>
      <c r="C337" s="1" t="s">
        <v>12</v>
      </c>
      <c r="D337" s="5">
        <v>3</v>
      </c>
    </row>
    <row r="338" spans="2:4" x14ac:dyDescent="0.3">
      <c r="B338" s="4" t="s">
        <v>41</v>
      </c>
      <c r="C338" s="1" t="s">
        <v>50</v>
      </c>
      <c r="D338" s="5">
        <v>4</v>
      </c>
    </row>
    <row r="339" spans="2:4" x14ac:dyDescent="0.3">
      <c r="B339" s="4" t="s">
        <v>41</v>
      </c>
      <c r="C339" s="1" t="s">
        <v>51</v>
      </c>
      <c r="D339" s="6">
        <v>16.54</v>
      </c>
    </row>
    <row r="340" spans="2:4" x14ac:dyDescent="0.3">
      <c r="B340" s="4" t="s">
        <v>42</v>
      </c>
      <c r="C340" s="1" t="s">
        <v>2</v>
      </c>
      <c r="D340" s="5">
        <v>59</v>
      </c>
    </row>
    <row r="341" spans="2:4" x14ac:dyDescent="0.3">
      <c r="B341" s="4" t="s">
        <v>42</v>
      </c>
      <c r="C341" s="1" t="s">
        <v>7</v>
      </c>
      <c r="D341" s="5">
        <v>58</v>
      </c>
    </row>
    <row r="342" spans="2:4" x14ac:dyDescent="0.3">
      <c r="B342" s="4" t="s">
        <v>42</v>
      </c>
      <c r="C342" s="1" t="s">
        <v>4</v>
      </c>
      <c r="D342" s="5">
        <v>32</v>
      </c>
    </row>
    <row r="343" spans="2:4" x14ac:dyDescent="0.3">
      <c r="B343" s="4" t="s">
        <v>42</v>
      </c>
      <c r="C343" s="1" t="s">
        <v>9</v>
      </c>
      <c r="D343" s="5">
        <v>13</v>
      </c>
    </row>
    <row r="344" spans="2:4" x14ac:dyDescent="0.3">
      <c r="B344" s="4" t="s">
        <v>42</v>
      </c>
      <c r="C344" s="1" t="s">
        <v>3</v>
      </c>
      <c r="D344" s="5">
        <v>41</v>
      </c>
    </row>
    <row r="345" spans="2:4" x14ac:dyDescent="0.3">
      <c r="B345" s="4" t="s">
        <v>42</v>
      </c>
      <c r="C345" s="1" t="s">
        <v>10</v>
      </c>
      <c r="D345" s="5">
        <v>13</v>
      </c>
    </row>
    <row r="346" spans="2:4" x14ac:dyDescent="0.3">
      <c r="B346" s="4" t="s">
        <v>42</v>
      </c>
      <c r="C346" s="1" t="s">
        <v>6</v>
      </c>
      <c r="D346" s="5">
        <v>54</v>
      </c>
    </row>
    <row r="347" spans="2:4" x14ac:dyDescent="0.3">
      <c r="B347" s="4" t="s">
        <v>42</v>
      </c>
      <c r="C347" s="1" t="s">
        <v>11</v>
      </c>
      <c r="D347" s="5">
        <v>35</v>
      </c>
    </row>
    <row r="348" spans="2:4" x14ac:dyDescent="0.3">
      <c r="B348" s="4" t="s">
        <v>42</v>
      </c>
      <c r="C348" s="1" t="s">
        <v>8</v>
      </c>
      <c r="D348" s="5">
        <v>88.449999999999989</v>
      </c>
    </row>
    <row r="349" spans="2:4" x14ac:dyDescent="0.3">
      <c r="B349" s="4" t="s">
        <v>42</v>
      </c>
      <c r="C349" s="1" t="s">
        <v>12</v>
      </c>
      <c r="D349" s="5">
        <v>4</v>
      </c>
    </row>
    <row r="350" spans="2:4" x14ac:dyDescent="0.3">
      <c r="B350" s="4" t="s">
        <v>42</v>
      </c>
      <c r="C350" s="1" t="s">
        <v>50</v>
      </c>
      <c r="D350" s="5">
        <v>5</v>
      </c>
    </row>
    <row r="351" spans="2:4" x14ac:dyDescent="0.3">
      <c r="B351" s="4" t="s">
        <v>42</v>
      </c>
      <c r="C351" s="1" t="s">
        <v>51</v>
      </c>
      <c r="D351" s="6">
        <v>16.05</v>
      </c>
    </row>
    <row r="352" spans="2:4" x14ac:dyDescent="0.3">
      <c r="B352" s="4" t="s">
        <v>43</v>
      </c>
      <c r="C352" s="1" t="s">
        <v>2</v>
      </c>
      <c r="D352" s="5">
        <v>67</v>
      </c>
    </row>
    <row r="353" spans="2:4" x14ac:dyDescent="0.3">
      <c r="B353" s="4" t="s">
        <v>43</v>
      </c>
      <c r="C353" s="1" t="s">
        <v>7</v>
      </c>
      <c r="D353" s="5">
        <v>56</v>
      </c>
    </row>
    <row r="354" spans="2:4" x14ac:dyDescent="0.3">
      <c r="B354" s="4" t="s">
        <v>43</v>
      </c>
      <c r="C354" s="1" t="s">
        <v>4</v>
      </c>
      <c r="D354" s="5">
        <v>31</v>
      </c>
    </row>
    <row r="355" spans="2:4" x14ac:dyDescent="0.3">
      <c r="B355" s="4" t="s">
        <v>43</v>
      </c>
      <c r="C355" s="1" t="s">
        <v>9</v>
      </c>
      <c r="D355" s="5">
        <v>18</v>
      </c>
    </row>
    <row r="356" spans="2:4" x14ac:dyDescent="0.3">
      <c r="B356" s="4" t="s">
        <v>43</v>
      </c>
      <c r="C356" s="1" t="s">
        <v>3</v>
      </c>
      <c r="D356" s="5">
        <v>47</v>
      </c>
    </row>
    <row r="357" spans="2:4" x14ac:dyDescent="0.3">
      <c r="B357" s="4" t="s">
        <v>43</v>
      </c>
      <c r="C357" s="1" t="s">
        <v>10</v>
      </c>
      <c r="D357" s="5">
        <v>17</v>
      </c>
    </row>
    <row r="358" spans="2:4" x14ac:dyDescent="0.3">
      <c r="B358" s="4" t="s">
        <v>43</v>
      </c>
      <c r="C358" s="1" t="s">
        <v>6</v>
      </c>
      <c r="D358" s="5">
        <v>66</v>
      </c>
    </row>
    <row r="359" spans="2:4" x14ac:dyDescent="0.3">
      <c r="B359" s="4" t="s">
        <v>43</v>
      </c>
      <c r="C359" s="1" t="s">
        <v>11</v>
      </c>
      <c r="D359" s="5">
        <v>30</v>
      </c>
    </row>
    <row r="360" spans="2:4" x14ac:dyDescent="0.3">
      <c r="B360" s="4" t="s">
        <v>43</v>
      </c>
      <c r="C360" s="1" t="s">
        <v>8</v>
      </c>
      <c r="D360" s="5">
        <v>102.92</v>
      </c>
    </row>
    <row r="361" spans="2:4" x14ac:dyDescent="0.3">
      <c r="B361" s="4" t="s">
        <v>43</v>
      </c>
      <c r="C361" s="1" t="s">
        <v>12</v>
      </c>
      <c r="D361" s="5">
        <v>3</v>
      </c>
    </row>
    <row r="362" spans="2:4" x14ac:dyDescent="0.3">
      <c r="B362" s="4" t="s">
        <v>43</v>
      </c>
      <c r="C362" s="1" t="s">
        <v>50</v>
      </c>
      <c r="D362" s="5">
        <v>4</v>
      </c>
    </row>
    <row r="363" spans="2:4" x14ac:dyDescent="0.3">
      <c r="B363" s="4" t="s">
        <v>43</v>
      </c>
      <c r="C363" s="1" t="s">
        <v>51</v>
      </c>
      <c r="D363" s="6">
        <v>18.360000000000003</v>
      </c>
    </row>
    <row r="364" spans="2:4" x14ac:dyDescent="0.3">
      <c r="B364" s="4" t="s">
        <v>44</v>
      </c>
      <c r="C364" s="1" t="s">
        <v>2</v>
      </c>
      <c r="D364" s="5">
        <v>70</v>
      </c>
    </row>
    <row r="365" spans="2:4" x14ac:dyDescent="0.3">
      <c r="B365" s="4" t="s">
        <v>44</v>
      </c>
      <c r="C365" s="1" t="s">
        <v>7</v>
      </c>
      <c r="D365" s="5">
        <v>52</v>
      </c>
    </row>
    <row r="366" spans="2:4" x14ac:dyDescent="0.3">
      <c r="B366" s="4" t="s">
        <v>44</v>
      </c>
      <c r="C366" s="1" t="s">
        <v>4</v>
      </c>
      <c r="D366" s="5">
        <v>37</v>
      </c>
    </row>
    <row r="367" spans="2:4" x14ac:dyDescent="0.3">
      <c r="B367" s="4" t="s">
        <v>44</v>
      </c>
      <c r="C367" s="1" t="s">
        <v>9</v>
      </c>
      <c r="D367" s="5">
        <v>10</v>
      </c>
    </row>
    <row r="368" spans="2:4" x14ac:dyDescent="0.3">
      <c r="B368" s="4" t="s">
        <v>44</v>
      </c>
      <c r="C368" s="1" t="s">
        <v>3</v>
      </c>
      <c r="D368" s="5">
        <v>35</v>
      </c>
    </row>
    <row r="369" spans="2:4" x14ac:dyDescent="0.3">
      <c r="B369" s="4" t="s">
        <v>44</v>
      </c>
      <c r="C369" s="1" t="s">
        <v>10</v>
      </c>
      <c r="D369" s="5">
        <v>18</v>
      </c>
    </row>
    <row r="370" spans="2:4" x14ac:dyDescent="0.3">
      <c r="B370" s="4" t="s">
        <v>44</v>
      </c>
      <c r="C370" s="1" t="s">
        <v>6</v>
      </c>
      <c r="D370" s="5">
        <v>59</v>
      </c>
    </row>
    <row r="371" spans="2:4" x14ac:dyDescent="0.3">
      <c r="B371" s="4" t="s">
        <v>44</v>
      </c>
      <c r="C371" s="1" t="s">
        <v>11</v>
      </c>
      <c r="D371" s="5">
        <v>35</v>
      </c>
    </row>
    <row r="372" spans="2:4" x14ac:dyDescent="0.3">
      <c r="B372" s="4" t="s">
        <v>44</v>
      </c>
      <c r="C372" s="1" t="s">
        <v>8</v>
      </c>
      <c r="D372" s="5">
        <v>104.28</v>
      </c>
    </row>
    <row r="373" spans="2:4" x14ac:dyDescent="0.3">
      <c r="B373" s="4" t="s">
        <v>44</v>
      </c>
      <c r="C373" s="1" t="s">
        <v>12</v>
      </c>
      <c r="D373" s="5">
        <v>3</v>
      </c>
    </row>
    <row r="374" spans="2:4" x14ac:dyDescent="0.3">
      <c r="B374" s="4" t="s">
        <v>44</v>
      </c>
      <c r="C374" s="1" t="s">
        <v>50</v>
      </c>
      <c r="D374" s="5">
        <v>5</v>
      </c>
    </row>
    <row r="375" spans="2:4" x14ac:dyDescent="0.3">
      <c r="B375" s="4" t="s">
        <v>44</v>
      </c>
      <c r="C375" s="1" t="s">
        <v>51</v>
      </c>
      <c r="D375" s="6">
        <v>17.240000000000002</v>
      </c>
    </row>
    <row r="376" spans="2:4" x14ac:dyDescent="0.3">
      <c r="B376" s="4" t="s">
        <v>45</v>
      </c>
      <c r="C376" s="1" t="s">
        <v>2</v>
      </c>
      <c r="D376" s="5">
        <v>75</v>
      </c>
    </row>
    <row r="377" spans="2:4" x14ac:dyDescent="0.3">
      <c r="B377" s="4" t="s">
        <v>45</v>
      </c>
      <c r="C377" s="1" t="s">
        <v>7</v>
      </c>
      <c r="D377" s="5">
        <v>47</v>
      </c>
    </row>
    <row r="378" spans="2:4" x14ac:dyDescent="0.3">
      <c r="B378" s="4" t="s">
        <v>45</v>
      </c>
      <c r="C378" s="1" t="s">
        <v>4</v>
      </c>
      <c r="D378" s="5">
        <v>27</v>
      </c>
    </row>
    <row r="379" spans="2:4" x14ac:dyDescent="0.3">
      <c r="B379" s="4" t="s">
        <v>45</v>
      </c>
      <c r="C379" s="1" t="s">
        <v>9</v>
      </c>
      <c r="D379" s="5">
        <v>19</v>
      </c>
    </row>
    <row r="380" spans="2:4" x14ac:dyDescent="0.3">
      <c r="B380" s="4" t="s">
        <v>45</v>
      </c>
      <c r="C380" s="1" t="s">
        <v>3</v>
      </c>
      <c r="D380" s="5">
        <v>45</v>
      </c>
    </row>
    <row r="381" spans="2:4" x14ac:dyDescent="0.3">
      <c r="B381" s="4" t="s">
        <v>45</v>
      </c>
      <c r="C381" s="1" t="s">
        <v>10</v>
      </c>
      <c r="D381" s="5">
        <v>11</v>
      </c>
    </row>
    <row r="382" spans="2:4" x14ac:dyDescent="0.3">
      <c r="B382" s="4" t="s">
        <v>45</v>
      </c>
      <c r="C382" s="1" t="s">
        <v>6</v>
      </c>
      <c r="D382" s="5">
        <v>59</v>
      </c>
    </row>
    <row r="383" spans="2:4" x14ac:dyDescent="0.3">
      <c r="B383" s="4" t="s">
        <v>45</v>
      </c>
      <c r="C383" s="1" t="s">
        <v>11</v>
      </c>
      <c r="D383" s="5">
        <v>30</v>
      </c>
    </row>
    <row r="384" spans="2:4" x14ac:dyDescent="0.3">
      <c r="B384" s="4" t="s">
        <v>45</v>
      </c>
      <c r="C384" s="1" t="s">
        <v>8</v>
      </c>
      <c r="D384" s="5">
        <v>78.25</v>
      </c>
    </row>
    <row r="385" spans="2:4" x14ac:dyDescent="0.3">
      <c r="B385" s="4" t="s">
        <v>45</v>
      </c>
      <c r="C385" s="1" t="s">
        <v>12</v>
      </c>
      <c r="D385" s="5">
        <v>4</v>
      </c>
    </row>
    <row r="386" spans="2:4" x14ac:dyDescent="0.3">
      <c r="B386" s="4" t="s">
        <v>45</v>
      </c>
      <c r="C386" s="1" t="s">
        <v>50</v>
      </c>
      <c r="D386" s="5">
        <v>5</v>
      </c>
    </row>
    <row r="387" spans="2:4" x14ac:dyDescent="0.3">
      <c r="B387" s="4" t="s">
        <v>45</v>
      </c>
      <c r="C387" s="1" t="s">
        <v>51</v>
      </c>
      <c r="D387" s="6">
        <v>17.840000000000003</v>
      </c>
    </row>
    <row r="388" spans="2:4" x14ac:dyDescent="0.3">
      <c r="B388" s="4" t="s">
        <v>46</v>
      </c>
      <c r="C388" s="1" t="s">
        <v>2</v>
      </c>
      <c r="D388" s="5">
        <v>65</v>
      </c>
    </row>
    <row r="389" spans="2:4" x14ac:dyDescent="0.3">
      <c r="B389" s="4" t="s">
        <v>46</v>
      </c>
      <c r="C389" s="1" t="s">
        <v>7</v>
      </c>
      <c r="D389" s="5">
        <v>47</v>
      </c>
    </row>
    <row r="390" spans="2:4" x14ac:dyDescent="0.3">
      <c r="B390" s="4" t="s">
        <v>46</v>
      </c>
      <c r="C390" s="1" t="s">
        <v>4</v>
      </c>
      <c r="D390" s="5">
        <v>38</v>
      </c>
    </row>
    <row r="391" spans="2:4" x14ac:dyDescent="0.3">
      <c r="B391" s="4" t="s">
        <v>46</v>
      </c>
      <c r="C391" s="1" t="s">
        <v>9</v>
      </c>
      <c r="D391" s="5">
        <v>13</v>
      </c>
    </row>
    <row r="392" spans="2:4" x14ac:dyDescent="0.3">
      <c r="B392" s="4" t="s">
        <v>46</v>
      </c>
      <c r="C392" s="1" t="s">
        <v>3</v>
      </c>
      <c r="D392" s="5">
        <v>39</v>
      </c>
    </row>
    <row r="393" spans="2:4" x14ac:dyDescent="0.3">
      <c r="B393" s="4" t="s">
        <v>46</v>
      </c>
      <c r="C393" s="1" t="s">
        <v>10</v>
      </c>
      <c r="D393" s="5">
        <v>11</v>
      </c>
    </row>
    <row r="394" spans="2:4" x14ac:dyDescent="0.3">
      <c r="B394" s="4" t="s">
        <v>46</v>
      </c>
      <c r="C394" s="1" t="s">
        <v>6</v>
      </c>
      <c r="D394" s="5">
        <v>58</v>
      </c>
    </row>
    <row r="395" spans="2:4" x14ac:dyDescent="0.3">
      <c r="B395" s="4" t="s">
        <v>46</v>
      </c>
      <c r="C395" s="1" t="s">
        <v>11</v>
      </c>
      <c r="D395" s="5">
        <v>32</v>
      </c>
    </row>
    <row r="396" spans="2:4" x14ac:dyDescent="0.3">
      <c r="B396" s="4" t="s">
        <v>46</v>
      </c>
      <c r="C396" s="1" t="s">
        <v>8</v>
      </c>
      <c r="D396" s="5">
        <v>78.78</v>
      </c>
    </row>
    <row r="397" spans="2:4" x14ac:dyDescent="0.3">
      <c r="B397" s="4" t="s">
        <v>46</v>
      </c>
      <c r="C397" s="1" t="s">
        <v>12</v>
      </c>
      <c r="D397" s="5">
        <v>3</v>
      </c>
    </row>
    <row r="398" spans="2:4" x14ac:dyDescent="0.3">
      <c r="B398" s="4" t="s">
        <v>46</v>
      </c>
      <c r="C398" s="1" t="s">
        <v>50</v>
      </c>
      <c r="D398" s="5">
        <v>4</v>
      </c>
    </row>
    <row r="399" spans="2:4" x14ac:dyDescent="0.3">
      <c r="B399" s="4" t="s">
        <v>46</v>
      </c>
      <c r="C399" s="1" t="s">
        <v>51</v>
      </c>
      <c r="D399" s="6">
        <v>17.170000000000002</v>
      </c>
    </row>
    <row r="400" spans="2:4" x14ac:dyDescent="0.3">
      <c r="B400" s="4" t="s">
        <v>47</v>
      </c>
      <c r="C400" s="1" t="s">
        <v>2</v>
      </c>
      <c r="D400" s="5">
        <v>72</v>
      </c>
    </row>
    <row r="401" spans="2:4" x14ac:dyDescent="0.3">
      <c r="B401" s="4" t="s">
        <v>47</v>
      </c>
      <c r="C401" s="1" t="s">
        <v>7</v>
      </c>
      <c r="D401" s="5">
        <v>51</v>
      </c>
    </row>
    <row r="402" spans="2:4" x14ac:dyDescent="0.3">
      <c r="B402" s="4" t="s">
        <v>47</v>
      </c>
      <c r="C402" s="1" t="s">
        <v>4</v>
      </c>
      <c r="D402" s="5">
        <v>34</v>
      </c>
    </row>
    <row r="403" spans="2:4" x14ac:dyDescent="0.3">
      <c r="B403" s="4" t="s">
        <v>47</v>
      </c>
      <c r="C403" s="1" t="s">
        <v>9</v>
      </c>
      <c r="D403" s="5">
        <v>16</v>
      </c>
    </row>
    <row r="404" spans="2:4" x14ac:dyDescent="0.3">
      <c r="B404" s="4" t="s">
        <v>47</v>
      </c>
      <c r="C404" s="1" t="s">
        <v>3</v>
      </c>
      <c r="D404" s="5">
        <v>39</v>
      </c>
    </row>
    <row r="405" spans="2:4" x14ac:dyDescent="0.3">
      <c r="B405" s="4" t="s">
        <v>47</v>
      </c>
      <c r="C405" s="1" t="s">
        <v>10</v>
      </c>
      <c r="D405" s="5">
        <v>10</v>
      </c>
    </row>
    <row r="406" spans="2:4" x14ac:dyDescent="0.3">
      <c r="B406" s="4" t="s">
        <v>47</v>
      </c>
      <c r="C406" s="1" t="s">
        <v>6</v>
      </c>
      <c r="D406" s="5">
        <v>64</v>
      </c>
    </row>
    <row r="407" spans="2:4" x14ac:dyDescent="0.3">
      <c r="B407" s="4" t="s">
        <v>47</v>
      </c>
      <c r="C407" s="1" t="s">
        <v>11</v>
      </c>
      <c r="D407" s="5">
        <v>35</v>
      </c>
    </row>
    <row r="408" spans="2:4" x14ac:dyDescent="0.3">
      <c r="B408" s="4" t="s">
        <v>47</v>
      </c>
      <c r="C408" s="1" t="s">
        <v>8</v>
      </c>
      <c r="D408" s="5">
        <v>83.460000000000008</v>
      </c>
    </row>
    <row r="409" spans="2:4" x14ac:dyDescent="0.3">
      <c r="B409" s="4" t="s">
        <v>47</v>
      </c>
      <c r="C409" s="1" t="s">
        <v>12</v>
      </c>
      <c r="D409" s="5">
        <v>3</v>
      </c>
    </row>
    <row r="410" spans="2:4" x14ac:dyDescent="0.3">
      <c r="B410" s="4" t="s">
        <v>47</v>
      </c>
      <c r="C410" s="1" t="s">
        <v>50</v>
      </c>
      <c r="D410" s="5">
        <v>5</v>
      </c>
    </row>
    <row r="411" spans="2:4" x14ac:dyDescent="0.3">
      <c r="B411" s="4" t="s">
        <v>47</v>
      </c>
      <c r="C411" s="1" t="s">
        <v>51</v>
      </c>
      <c r="D411" s="6">
        <v>18.05</v>
      </c>
    </row>
    <row r="412" spans="2:4" x14ac:dyDescent="0.3">
      <c r="B412" s="4" t="s">
        <v>48</v>
      </c>
      <c r="C412" s="1" t="s">
        <v>2</v>
      </c>
      <c r="D412" s="5">
        <v>64</v>
      </c>
    </row>
    <row r="413" spans="2:4" x14ac:dyDescent="0.3">
      <c r="B413" s="4" t="s">
        <v>48</v>
      </c>
      <c r="C413" s="1" t="s">
        <v>7</v>
      </c>
      <c r="D413" s="5">
        <v>52</v>
      </c>
    </row>
    <row r="414" spans="2:4" x14ac:dyDescent="0.3">
      <c r="B414" s="4" t="s">
        <v>48</v>
      </c>
      <c r="C414" s="1" t="s">
        <v>4</v>
      </c>
      <c r="D414" s="5">
        <v>37</v>
      </c>
    </row>
    <row r="415" spans="2:4" x14ac:dyDescent="0.3">
      <c r="B415" s="4" t="s">
        <v>48</v>
      </c>
      <c r="C415" s="1" t="s">
        <v>9</v>
      </c>
      <c r="D415" s="5">
        <v>15</v>
      </c>
    </row>
    <row r="416" spans="2:4" x14ac:dyDescent="0.3">
      <c r="B416" s="4" t="s">
        <v>48</v>
      </c>
      <c r="C416" s="1" t="s">
        <v>3</v>
      </c>
      <c r="D416" s="5">
        <v>50</v>
      </c>
    </row>
    <row r="417" spans="2:4" x14ac:dyDescent="0.3">
      <c r="B417" s="4" t="s">
        <v>48</v>
      </c>
      <c r="C417" s="1" t="s">
        <v>10</v>
      </c>
      <c r="D417" s="5">
        <v>14</v>
      </c>
    </row>
    <row r="418" spans="2:4" x14ac:dyDescent="0.3">
      <c r="B418" s="4" t="s">
        <v>48</v>
      </c>
      <c r="C418" s="1" t="s">
        <v>6</v>
      </c>
      <c r="D418" s="5">
        <v>58</v>
      </c>
    </row>
    <row r="419" spans="2:4" x14ac:dyDescent="0.3">
      <c r="B419" s="4" t="s">
        <v>48</v>
      </c>
      <c r="C419" s="1" t="s">
        <v>11</v>
      </c>
      <c r="D419" s="5">
        <v>33</v>
      </c>
    </row>
    <row r="420" spans="2:4" x14ac:dyDescent="0.3">
      <c r="B420" s="4" t="s">
        <v>48</v>
      </c>
      <c r="C420" s="1" t="s">
        <v>8</v>
      </c>
      <c r="D420" s="5">
        <v>87.210000000000008</v>
      </c>
    </row>
    <row r="421" spans="2:4" x14ac:dyDescent="0.3">
      <c r="B421" s="4" t="s">
        <v>48</v>
      </c>
      <c r="C421" s="1" t="s">
        <v>12</v>
      </c>
      <c r="D421" s="5">
        <v>3</v>
      </c>
    </row>
    <row r="422" spans="2:4" x14ac:dyDescent="0.3">
      <c r="B422" s="4" t="s">
        <v>48</v>
      </c>
      <c r="C422" s="1" t="s">
        <v>50</v>
      </c>
      <c r="D422" s="5">
        <v>5</v>
      </c>
    </row>
    <row r="423" spans="2:4" x14ac:dyDescent="0.3">
      <c r="B423" s="4" t="s">
        <v>48</v>
      </c>
      <c r="C423" s="1" t="s">
        <v>51</v>
      </c>
      <c r="D423" s="6">
        <v>18.010000000000002</v>
      </c>
    </row>
    <row r="424" spans="2:4" x14ac:dyDescent="0.3">
      <c r="B424" s="4" t="s">
        <v>49</v>
      </c>
      <c r="C424" s="1" t="s">
        <v>2</v>
      </c>
      <c r="D424" s="5">
        <v>66</v>
      </c>
    </row>
    <row r="425" spans="2:4" x14ac:dyDescent="0.3">
      <c r="B425" s="4" t="s">
        <v>49</v>
      </c>
      <c r="C425" s="1" t="s">
        <v>7</v>
      </c>
      <c r="D425" s="5">
        <v>56</v>
      </c>
    </row>
    <row r="426" spans="2:4" x14ac:dyDescent="0.3">
      <c r="B426" s="4" t="s">
        <v>49</v>
      </c>
      <c r="C426" s="1" t="s">
        <v>4</v>
      </c>
      <c r="D426" s="5">
        <v>38</v>
      </c>
    </row>
    <row r="427" spans="2:4" x14ac:dyDescent="0.3">
      <c r="B427" s="4" t="s">
        <v>49</v>
      </c>
      <c r="C427" s="1" t="s">
        <v>9</v>
      </c>
      <c r="D427" s="5">
        <v>13</v>
      </c>
    </row>
    <row r="428" spans="2:4" x14ac:dyDescent="0.3">
      <c r="B428" s="4" t="s">
        <v>49</v>
      </c>
      <c r="C428" s="1" t="s">
        <v>3</v>
      </c>
      <c r="D428" s="5">
        <v>41</v>
      </c>
    </row>
    <row r="429" spans="2:4" x14ac:dyDescent="0.3">
      <c r="B429" s="4" t="s">
        <v>49</v>
      </c>
      <c r="C429" s="1" t="s">
        <v>10</v>
      </c>
      <c r="D429" s="5">
        <v>18</v>
      </c>
    </row>
    <row r="430" spans="2:4" x14ac:dyDescent="0.3">
      <c r="B430" s="4" t="s">
        <v>49</v>
      </c>
      <c r="C430" s="1" t="s">
        <v>6</v>
      </c>
      <c r="D430" s="5">
        <v>65</v>
      </c>
    </row>
    <row r="431" spans="2:4" x14ac:dyDescent="0.3">
      <c r="B431" s="4" t="s">
        <v>49</v>
      </c>
      <c r="C431" s="1" t="s">
        <v>11</v>
      </c>
      <c r="D431" s="5">
        <v>30</v>
      </c>
    </row>
    <row r="432" spans="2:4" x14ac:dyDescent="0.3">
      <c r="B432" s="4" t="s">
        <v>49</v>
      </c>
      <c r="C432" s="1" t="s">
        <v>8</v>
      </c>
      <c r="D432" s="5">
        <v>91.56</v>
      </c>
    </row>
    <row r="433" spans="2:4" x14ac:dyDescent="0.3">
      <c r="B433" s="4" t="s">
        <v>49</v>
      </c>
      <c r="C433" s="1" t="s">
        <v>12</v>
      </c>
      <c r="D433" s="5">
        <v>4</v>
      </c>
    </row>
    <row r="434" spans="2:4" x14ac:dyDescent="0.3">
      <c r="B434" s="4" t="s">
        <v>49</v>
      </c>
      <c r="C434" s="1" t="s">
        <v>50</v>
      </c>
      <c r="D434" s="5">
        <v>4</v>
      </c>
    </row>
    <row r="435" spans="2:4" x14ac:dyDescent="0.3">
      <c r="B435" s="4" t="s">
        <v>49</v>
      </c>
      <c r="C435" s="1" t="s">
        <v>51</v>
      </c>
      <c r="D435" s="6">
        <v>18.130000000000003</v>
      </c>
    </row>
    <row r="436" spans="2:4" x14ac:dyDescent="0.3">
      <c r="B436" t="s">
        <v>25</v>
      </c>
      <c r="C436" t="s">
        <v>52</v>
      </c>
      <c r="D436">
        <v>524</v>
      </c>
    </row>
    <row r="437" spans="2:4" x14ac:dyDescent="0.3">
      <c r="B437" t="s">
        <v>37</v>
      </c>
      <c r="C437" t="s">
        <v>52</v>
      </c>
      <c r="D437">
        <v>550</v>
      </c>
    </row>
    <row r="438" spans="2:4" x14ac:dyDescent="0.3">
      <c r="B438" t="s">
        <v>49</v>
      </c>
      <c r="C438" t="s">
        <v>52</v>
      </c>
      <c r="D438">
        <v>628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E812F-8BE6-4146-AC9B-4FAC7129F768}">
  <sheetPr>
    <tabColor theme="4" tint="-0.499984740745262"/>
  </sheetPr>
  <dimension ref="B1:V11"/>
  <sheetViews>
    <sheetView workbookViewId="0"/>
  </sheetViews>
  <sheetFormatPr defaultRowHeight="14.4" x14ac:dyDescent="0.3"/>
  <cols>
    <col min="1" max="1" width="2.21875" style="8" customWidth="1"/>
    <col min="2" max="2" width="17.6640625" style="8" bestFit="1" customWidth="1"/>
    <col min="3" max="3" width="0.77734375" style="8" customWidth="1"/>
    <col min="4" max="11" width="11.21875" style="8" bestFit="1" customWidth="1"/>
    <col min="12" max="12" width="8.88671875" style="8"/>
    <col min="13" max="13" width="2" style="8" customWidth="1"/>
    <col min="14" max="16384" width="8.88671875" style="8"/>
  </cols>
  <sheetData>
    <row r="1" spans="2:22" ht="20.399999999999999" thickBot="1" x14ac:dyDescent="0.45">
      <c r="B1" s="9" t="s">
        <v>209</v>
      </c>
      <c r="C1" s="9"/>
    </row>
    <row r="2" spans="2:22" ht="15" thickTop="1" x14ac:dyDescent="0.3">
      <c r="G2" s="106" t="s">
        <v>122</v>
      </c>
      <c r="H2" s="106"/>
      <c r="I2" s="106"/>
      <c r="J2" s="106"/>
      <c r="K2" s="106"/>
      <c r="M2" s="87" t="s">
        <v>181</v>
      </c>
      <c r="N2" s="97"/>
      <c r="O2" s="97"/>
      <c r="P2" s="97"/>
      <c r="Q2" s="97"/>
      <c r="R2" s="97"/>
      <c r="S2" s="97"/>
      <c r="T2" s="97"/>
      <c r="U2" s="97"/>
      <c r="V2" s="98"/>
    </row>
    <row r="3" spans="2:22" ht="18" thickBot="1" x14ac:dyDescent="0.4">
      <c r="B3" s="14" t="s">
        <v>63</v>
      </c>
      <c r="C3" s="14"/>
      <c r="D3" s="31">
        <v>42004</v>
      </c>
      <c r="E3" s="31">
        <v>42369</v>
      </c>
      <c r="F3" s="31">
        <v>42735</v>
      </c>
      <c r="G3" s="31">
        <v>43100</v>
      </c>
      <c r="H3" s="31">
        <v>43465</v>
      </c>
      <c r="I3" s="31">
        <v>43830</v>
      </c>
      <c r="J3" s="31">
        <v>44196</v>
      </c>
      <c r="K3" s="31">
        <v>44561</v>
      </c>
      <c r="M3" s="99"/>
      <c r="N3" s="8" t="s">
        <v>205</v>
      </c>
      <c r="V3" s="100"/>
    </row>
    <row r="4" spans="2:22" ht="15" thickTop="1" x14ac:dyDescent="0.3">
      <c r="B4" s="8" t="s">
        <v>142</v>
      </c>
      <c r="D4" s="49"/>
      <c r="E4" s="51">
        <f>'Forecast BS'!D6</f>
        <v>632.5</v>
      </c>
      <c r="F4" s="51">
        <f>'Forecast BS'!E6</f>
        <v>632.5</v>
      </c>
      <c r="G4" s="51">
        <f>F7</f>
        <v>659.5</v>
      </c>
      <c r="H4" s="51">
        <f t="shared" ref="H4" si="0">G7</f>
        <v>673.57628458498027</v>
      </c>
      <c r="I4" s="51">
        <f t="shared" ref="I4:K4" si="1">H7</f>
        <v>687.95301160774272</v>
      </c>
      <c r="J4" s="51">
        <f t="shared" si="1"/>
        <v>702.6365936736787</v>
      </c>
      <c r="K4" s="51">
        <f t="shared" si="1"/>
        <v>717.63358025801801</v>
      </c>
      <c r="M4" s="99"/>
      <c r="N4" s="7" t="s">
        <v>223</v>
      </c>
      <c r="V4" s="100"/>
    </row>
    <row r="5" spans="2:22" x14ac:dyDescent="0.3">
      <c r="B5" s="8" t="s">
        <v>12</v>
      </c>
      <c r="D5" s="49"/>
      <c r="E5" s="51">
        <f>'Forecast P&amp;L'!E11</f>
        <v>-44</v>
      </c>
      <c r="F5" s="51">
        <f>'Forecast P&amp;L'!F11</f>
        <v>-41</v>
      </c>
      <c r="G5" s="51">
        <f>G9*G4</f>
        <v>-44.314229249011859</v>
      </c>
      <c r="H5" s="51">
        <f t="shared" ref="H5" si="2">H9*H4</f>
        <v>-45.260066553140966</v>
      </c>
      <c r="I5" s="51">
        <f t="shared" ref="I5" si="3">I9*I4</f>
        <v>-46.22609168905781</v>
      </c>
      <c r="J5" s="51">
        <f t="shared" ref="J5" si="4">J9*J4</f>
        <v>-47.212735543290663</v>
      </c>
      <c r="K5" s="51">
        <f t="shared" ref="K5" si="5">K9*K4</f>
        <v>-48.22043819915536</v>
      </c>
      <c r="M5" s="99"/>
      <c r="V5" s="100"/>
    </row>
    <row r="6" spans="2:22" x14ac:dyDescent="0.3">
      <c r="B6" s="8" t="s">
        <v>143</v>
      </c>
      <c r="D6" s="49"/>
      <c r="E6" s="51">
        <f>E7-E5-E4</f>
        <v>44</v>
      </c>
      <c r="F6" s="51">
        <f>F7-F5-F4</f>
        <v>68</v>
      </c>
      <c r="G6" s="51">
        <f>G10*G4</f>
        <v>58.390513833992095</v>
      </c>
      <c r="H6" s="51">
        <f t="shared" ref="H6" si="6">H10*H4</f>
        <v>59.63679357590339</v>
      </c>
      <c r="I6" s="51">
        <f t="shared" ref="I6:K6" si="7">I10*I4</f>
        <v>60.909673754993825</v>
      </c>
      <c r="J6" s="51">
        <f t="shared" si="7"/>
        <v>62.209722127630052</v>
      </c>
      <c r="K6" s="51">
        <f t="shared" si="7"/>
        <v>63.537518568298829</v>
      </c>
      <c r="M6" s="99"/>
      <c r="N6" s="8" t="s">
        <v>206</v>
      </c>
      <c r="V6" s="100"/>
    </row>
    <row r="7" spans="2:22" ht="15" thickBot="1" x14ac:dyDescent="0.35">
      <c r="B7" s="11" t="s">
        <v>144</v>
      </c>
      <c r="C7" s="11"/>
      <c r="D7" s="11">
        <f>SUM(D4:D6)</f>
        <v>0</v>
      </c>
      <c r="E7" s="52">
        <f>'Forecast BS'!E6</f>
        <v>632.5</v>
      </c>
      <c r="F7" s="52">
        <f>'Forecast BS'!F6</f>
        <v>659.5</v>
      </c>
      <c r="G7" s="52">
        <f>SUM(G4:G6)</f>
        <v>673.57628458498027</v>
      </c>
      <c r="H7" s="52">
        <f>SUM(H4:H6)</f>
        <v>687.95301160774272</v>
      </c>
      <c r="I7" s="52">
        <f t="shared" ref="I7:K7" si="8">SUM(I4:I6)</f>
        <v>702.6365936736787</v>
      </c>
      <c r="J7" s="52">
        <f t="shared" si="8"/>
        <v>717.63358025801801</v>
      </c>
      <c r="K7" s="52">
        <f t="shared" si="8"/>
        <v>732.95066062716148</v>
      </c>
      <c r="M7" s="99"/>
      <c r="V7" s="100"/>
    </row>
    <row r="8" spans="2:22" ht="15" thickTop="1" x14ac:dyDescent="0.3">
      <c r="M8" s="99"/>
      <c r="N8" s="8" t="s">
        <v>214</v>
      </c>
      <c r="V8" s="100"/>
    </row>
    <row r="9" spans="2:22" x14ac:dyDescent="0.3">
      <c r="B9" s="37" t="s">
        <v>146</v>
      </c>
      <c r="C9" s="37"/>
      <c r="D9" s="37"/>
      <c r="E9" s="47">
        <f>E5/E4</f>
        <v>-6.9565217391304349E-2</v>
      </c>
      <c r="F9" s="47">
        <f>F5/F4</f>
        <v>-6.4822134387351779E-2</v>
      </c>
      <c r="G9" s="53">
        <f>AVERAGE($E$9:$F$9)</f>
        <v>-6.7193675889328064E-2</v>
      </c>
      <c r="H9" s="53">
        <f t="shared" ref="H9:K9" si="9">AVERAGE($E$9:$F$9)</f>
        <v>-6.7193675889328064E-2</v>
      </c>
      <c r="I9" s="53">
        <f t="shared" si="9"/>
        <v>-6.7193675889328064E-2</v>
      </c>
      <c r="J9" s="53">
        <f t="shared" si="9"/>
        <v>-6.7193675889328064E-2</v>
      </c>
      <c r="K9" s="53">
        <f t="shared" si="9"/>
        <v>-6.7193675889328064E-2</v>
      </c>
      <c r="M9" s="99"/>
      <c r="N9" s="8" t="s">
        <v>216</v>
      </c>
      <c r="V9" s="100"/>
    </row>
    <row r="10" spans="2:22" x14ac:dyDescent="0.3">
      <c r="B10" s="37" t="s">
        <v>145</v>
      </c>
      <c r="C10" s="37"/>
      <c r="D10" s="37"/>
      <c r="E10" s="47">
        <f>E6/E4</f>
        <v>6.9565217391304349E-2</v>
      </c>
      <c r="F10" s="47">
        <f>F6/F4</f>
        <v>0.10750988142292491</v>
      </c>
      <c r="G10" s="53">
        <f>AVERAGE($E$10:$F$10)</f>
        <v>8.8537549407114627E-2</v>
      </c>
      <c r="H10" s="53">
        <f t="shared" ref="H10:K10" si="10">AVERAGE($E$10:$F$10)</f>
        <v>8.8537549407114627E-2</v>
      </c>
      <c r="I10" s="53">
        <f t="shared" si="10"/>
        <v>8.8537549407114627E-2</v>
      </c>
      <c r="J10" s="53">
        <f t="shared" si="10"/>
        <v>8.8537549407114627E-2</v>
      </c>
      <c r="K10" s="53">
        <f t="shared" si="10"/>
        <v>8.8537549407114627E-2</v>
      </c>
      <c r="M10" s="99"/>
      <c r="N10" s="8" t="s">
        <v>215</v>
      </c>
      <c r="V10" s="100"/>
    </row>
    <row r="11" spans="2:22" ht="15" thickBot="1" x14ac:dyDescent="0.35">
      <c r="M11" s="102"/>
      <c r="N11" s="103"/>
      <c r="O11" s="103"/>
      <c r="P11" s="103"/>
      <c r="Q11" s="103"/>
      <c r="R11" s="103"/>
      <c r="S11" s="103"/>
      <c r="T11" s="103"/>
      <c r="U11" s="103"/>
      <c r="V11" s="104"/>
    </row>
  </sheetData>
  <mergeCells count="1">
    <mergeCell ref="G2:K2"/>
  </mergeCells>
  <pageMargins left="0.7" right="0.7" top="0.75" bottom="0.75" header="0.3" footer="0.3"/>
  <ignoredErrors>
    <ignoredError sqref="D7" formulaRange="1"/>
    <ignoredError sqref="E7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44A7A-90B4-4539-A3A9-7F66F1143596}">
  <sheetPr>
    <tabColor theme="4" tint="-0.499984740745262"/>
  </sheetPr>
  <dimension ref="B1:V17"/>
  <sheetViews>
    <sheetView zoomScaleNormal="100" workbookViewId="0"/>
  </sheetViews>
  <sheetFormatPr defaultRowHeight="14.4" x14ac:dyDescent="0.3"/>
  <cols>
    <col min="1" max="1" width="2.21875" style="8" customWidth="1"/>
    <col min="2" max="2" width="17.6640625" style="8" bestFit="1" customWidth="1"/>
    <col min="3" max="3" width="0.77734375" style="8" customWidth="1"/>
    <col min="4" max="11" width="12.21875" style="8" customWidth="1"/>
    <col min="12" max="14" width="8.88671875" style="8"/>
    <col min="15" max="15" width="2.33203125" style="8" customWidth="1"/>
    <col min="16" max="21" width="8.88671875" style="8"/>
    <col min="22" max="22" width="5.6640625" style="8" customWidth="1"/>
    <col min="23" max="16384" width="8.88671875" style="8"/>
  </cols>
  <sheetData>
    <row r="1" spans="2:22" ht="20.399999999999999" thickBot="1" x14ac:dyDescent="0.45">
      <c r="B1" s="9" t="s">
        <v>147</v>
      </c>
      <c r="C1" s="9"/>
    </row>
    <row r="2" spans="2:22" ht="15" thickTop="1" x14ac:dyDescent="0.3">
      <c r="G2" s="106" t="s">
        <v>122</v>
      </c>
      <c r="H2" s="106"/>
      <c r="I2" s="106"/>
      <c r="J2" s="106"/>
      <c r="K2" s="106"/>
      <c r="O2" s="87" t="s">
        <v>181</v>
      </c>
      <c r="P2" s="97"/>
      <c r="Q2" s="97"/>
      <c r="R2" s="97"/>
      <c r="S2" s="97"/>
      <c r="T2" s="97"/>
      <c r="U2" s="97"/>
      <c r="V2" s="98"/>
    </row>
    <row r="3" spans="2:22" ht="18" thickBot="1" x14ac:dyDescent="0.4">
      <c r="B3" s="14" t="s">
        <v>63</v>
      </c>
      <c r="C3" s="14"/>
      <c r="D3" s="80">
        <v>42004</v>
      </c>
      <c r="E3" s="80">
        <v>42369</v>
      </c>
      <c r="F3" s="80">
        <v>42735</v>
      </c>
      <c r="G3" s="80">
        <v>43100</v>
      </c>
      <c r="H3" s="80">
        <v>43465</v>
      </c>
      <c r="I3" s="80">
        <v>43830</v>
      </c>
      <c r="J3" s="80">
        <v>44196</v>
      </c>
      <c r="K3" s="80">
        <v>44561</v>
      </c>
      <c r="O3" s="99"/>
      <c r="P3" s="8" t="s">
        <v>210</v>
      </c>
      <c r="V3" s="100"/>
    </row>
    <row r="4" spans="2:22" ht="15" thickTop="1" x14ac:dyDescent="0.3">
      <c r="B4" s="8" t="s">
        <v>148</v>
      </c>
      <c r="D4" s="49"/>
      <c r="E4" s="51">
        <f>D7</f>
        <v>615.79999999999995</v>
      </c>
      <c r="F4" s="51">
        <f>E7</f>
        <v>610.4</v>
      </c>
      <c r="G4" s="51">
        <f t="shared" ref="G4:K4" si="0">F7</f>
        <v>605</v>
      </c>
      <c r="H4" s="51">
        <f t="shared" si="0"/>
        <v>565.17884560503455</v>
      </c>
      <c r="I4" s="51">
        <f t="shared" si="0"/>
        <v>521.77378731452222</v>
      </c>
      <c r="J4" s="51">
        <f t="shared" si="0"/>
        <v>474.4622737778638</v>
      </c>
      <c r="K4" s="51">
        <f t="shared" si="0"/>
        <v>422.89272402290612</v>
      </c>
      <c r="O4" s="99"/>
      <c r="P4" s="8" t="s">
        <v>219</v>
      </c>
      <c r="V4" s="100"/>
    </row>
    <row r="5" spans="2:22" x14ac:dyDescent="0.3">
      <c r="B5" s="8" t="s">
        <v>149</v>
      </c>
      <c r="D5" s="49"/>
      <c r="E5" s="83">
        <v>0</v>
      </c>
      <c r="F5" s="83">
        <v>0</v>
      </c>
      <c r="G5" s="83">
        <v>0</v>
      </c>
      <c r="H5" s="83">
        <v>0</v>
      </c>
      <c r="I5" s="83">
        <v>0</v>
      </c>
      <c r="J5" s="83">
        <v>0</v>
      </c>
      <c r="K5" s="83">
        <v>0</v>
      </c>
      <c r="O5" s="99"/>
      <c r="V5" s="100"/>
    </row>
    <row r="6" spans="2:22" x14ac:dyDescent="0.3">
      <c r="B6" s="8" t="s">
        <v>150</v>
      </c>
      <c r="D6" s="49"/>
      <c r="E6" s="51">
        <f>E7-E4</f>
        <v>-5.3999999999999773</v>
      </c>
      <c r="F6" s="51">
        <f>F7-F4</f>
        <v>-5.3999999999999773</v>
      </c>
      <c r="G6" s="51">
        <f>D16</f>
        <v>-39.82115439496544</v>
      </c>
      <c r="H6" s="51">
        <f>E16</f>
        <v>-43.405058290512329</v>
      </c>
      <c r="I6" s="51">
        <f>F16</f>
        <v>-47.311513536658438</v>
      </c>
      <c r="J6" s="51">
        <f>G16</f>
        <v>-51.569549754957698</v>
      </c>
      <c r="K6" s="51">
        <f>H16</f>
        <v>-56.210809232903884</v>
      </c>
      <c r="O6" s="99"/>
      <c r="P6" s="8" t="s">
        <v>211</v>
      </c>
      <c r="V6" s="100"/>
    </row>
    <row r="7" spans="2:22" ht="15" thickBot="1" x14ac:dyDescent="0.35">
      <c r="B7" s="11" t="s">
        <v>151</v>
      </c>
      <c r="C7" s="11"/>
      <c r="D7" s="11">
        <f>'Forecast BS'!D13</f>
        <v>615.79999999999995</v>
      </c>
      <c r="E7" s="11">
        <f>'Forecast BS'!E13</f>
        <v>610.4</v>
      </c>
      <c r="F7" s="50">
        <f>'Forecast BS'!F13</f>
        <v>605</v>
      </c>
      <c r="G7" s="52">
        <f>SUM(G4:G6)</f>
        <v>565.17884560503455</v>
      </c>
      <c r="H7" s="52">
        <f t="shared" ref="H7:K7" si="1">SUM(H4:H6)</f>
        <v>521.77378731452222</v>
      </c>
      <c r="I7" s="52">
        <f t="shared" si="1"/>
        <v>474.4622737778638</v>
      </c>
      <c r="J7" s="52">
        <f t="shared" si="1"/>
        <v>422.89272402290612</v>
      </c>
      <c r="K7" s="52">
        <f t="shared" si="1"/>
        <v>366.68191479000222</v>
      </c>
      <c r="O7" s="99"/>
      <c r="P7" s="8" t="s">
        <v>213</v>
      </c>
      <c r="V7" s="100"/>
    </row>
    <row r="8" spans="2:22" ht="15" thickTop="1" x14ac:dyDescent="0.3">
      <c r="O8" s="99"/>
      <c r="V8" s="100"/>
    </row>
    <row r="9" spans="2:22" x14ac:dyDescent="0.3">
      <c r="B9" s="8" t="s">
        <v>152</v>
      </c>
      <c r="E9" s="81">
        <v>10</v>
      </c>
      <c r="O9" s="99"/>
      <c r="P9" s="8" t="s">
        <v>217</v>
      </c>
      <c r="V9" s="100"/>
    </row>
    <row r="10" spans="2:22" ht="15" thickBot="1" x14ac:dyDescent="0.35">
      <c r="B10" s="8" t="s">
        <v>153</v>
      </c>
      <c r="E10" s="82">
        <v>0.09</v>
      </c>
      <c r="O10" s="102"/>
      <c r="P10" s="103" t="s">
        <v>218</v>
      </c>
      <c r="Q10" s="103"/>
      <c r="R10" s="103"/>
      <c r="S10" s="103"/>
      <c r="T10" s="103"/>
      <c r="U10" s="103"/>
      <c r="V10" s="104"/>
    </row>
    <row r="11" spans="2:22" x14ac:dyDescent="0.3">
      <c r="B11" s="8" t="s">
        <v>154</v>
      </c>
      <c r="E11" s="51">
        <f>PMT(E10,E9,F7)</f>
        <v>-94.271154394965436</v>
      </c>
    </row>
    <row r="13" spans="2:22" ht="15" thickBot="1" x14ac:dyDescent="0.35">
      <c r="B13" s="54" t="s">
        <v>155</v>
      </c>
      <c r="C13" s="54"/>
      <c r="D13" s="54">
        <v>1</v>
      </c>
      <c r="E13" s="54">
        <v>2</v>
      </c>
      <c r="F13" s="54">
        <v>3</v>
      </c>
      <c r="G13" s="54">
        <v>4</v>
      </c>
      <c r="H13" s="54">
        <v>5</v>
      </c>
      <c r="I13" s="54">
        <v>6</v>
      </c>
      <c r="J13" s="54">
        <v>7</v>
      </c>
      <c r="K13" s="54">
        <v>8</v>
      </c>
      <c r="L13" s="54">
        <v>9</v>
      </c>
      <c r="M13" s="54">
        <v>10</v>
      </c>
    </row>
    <row r="14" spans="2:22" x14ac:dyDescent="0.3">
      <c r="B14" s="8" t="s">
        <v>156</v>
      </c>
      <c r="D14" s="51">
        <f>$E$11</f>
        <v>-94.271154394965436</v>
      </c>
      <c r="E14" s="51">
        <f t="shared" ref="E14:M14" si="2">$E$11</f>
        <v>-94.271154394965436</v>
      </c>
      <c r="F14" s="51">
        <f t="shared" si="2"/>
        <v>-94.271154394965436</v>
      </c>
      <c r="G14" s="51">
        <f t="shared" si="2"/>
        <v>-94.271154394965436</v>
      </c>
      <c r="H14" s="51">
        <f t="shared" si="2"/>
        <v>-94.271154394965436</v>
      </c>
      <c r="I14" s="51">
        <f t="shared" si="2"/>
        <v>-94.271154394965436</v>
      </c>
      <c r="J14" s="51">
        <f t="shared" si="2"/>
        <v>-94.271154394965436</v>
      </c>
      <c r="K14" s="51">
        <f t="shared" si="2"/>
        <v>-94.271154394965436</v>
      </c>
      <c r="L14" s="51">
        <f t="shared" si="2"/>
        <v>-94.271154394965436</v>
      </c>
      <c r="M14" s="51">
        <f t="shared" si="2"/>
        <v>-94.271154394965436</v>
      </c>
    </row>
    <row r="15" spans="2:22" x14ac:dyDescent="0.3">
      <c r="B15" s="8" t="s">
        <v>212</v>
      </c>
      <c r="D15" s="51">
        <f>-$F$7*$E$10</f>
        <v>-54.449999999999996</v>
      </c>
      <c r="E15" s="51">
        <f t="shared" ref="E15:M15" si="3">-D$17*$E$10</f>
        <v>-50.866096104453106</v>
      </c>
      <c r="F15" s="51">
        <f t="shared" si="3"/>
        <v>-46.959640858306997</v>
      </c>
      <c r="G15" s="51">
        <f t="shared" si="3"/>
        <v>-42.701604640007737</v>
      </c>
      <c r="H15" s="51">
        <f t="shared" si="3"/>
        <v>-38.060345162061552</v>
      </c>
      <c r="I15" s="51">
        <f t="shared" si="3"/>
        <v>-33.0013723311002</v>
      </c>
      <c r="J15" s="51">
        <f t="shared" si="3"/>
        <v>-27.487091945352326</v>
      </c>
      <c r="K15" s="51">
        <f t="shared" si="3"/>
        <v>-21.476526324887146</v>
      </c>
      <c r="L15" s="51">
        <f t="shared" si="3"/>
        <v>-14.925009798580101</v>
      </c>
      <c r="M15" s="51">
        <f t="shared" si="3"/>
        <v>-7.7838567849054208</v>
      </c>
    </row>
    <row r="16" spans="2:22" x14ac:dyDescent="0.3">
      <c r="B16" s="8" t="s">
        <v>157</v>
      </c>
      <c r="D16" s="51">
        <f>D14-D15</f>
        <v>-39.82115439496544</v>
      </c>
      <c r="E16" s="51">
        <f t="shared" ref="E16:M16" si="4">E14-E15</f>
        <v>-43.405058290512329</v>
      </c>
      <c r="F16" s="51">
        <f t="shared" si="4"/>
        <v>-47.311513536658438</v>
      </c>
      <c r="G16" s="51">
        <f t="shared" si="4"/>
        <v>-51.569549754957698</v>
      </c>
      <c r="H16" s="51">
        <f t="shared" si="4"/>
        <v>-56.210809232903884</v>
      </c>
      <c r="I16" s="51">
        <f t="shared" si="4"/>
        <v>-61.269782063865236</v>
      </c>
      <c r="J16" s="51">
        <f t="shared" si="4"/>
        <v>-66.784062449613117</v>
      </c>
      <c r="K16" s="51">
        <f t="shared" si="4"/>
        <v>-72.794628070078289</v>
      </c>
      <c r="L16" s="51">
        <f t="shared" si="4"/>
        <v>-79.346144596385329</v>
      </c>
      <c r="M16" s="51">
        <f t="shared" si="4"/>
        <v>-86.487297610060011</v>
      </c>
    </row>
    <row r="17" spans="2:13" x14ac:dyDescent="0.3">
      <c r="B17" s="8" t="s">
        <v>158</v>
      </c>
      <c r="D17" s="51">
        <f>F7+D16</f>
        <v>565.17884560503455</v>
      </c>
      <c r="E17" s="51">
        <f>D17+E16</f>
        <v>521.77378731452222</v>
      </c>
      <c r="F17" s="51">
        <f t="shared" ref="F17:M17" si="5">E17+F16</f>
        <v>474.4622737778638</v>
      </c>
      <c r="G17" s="51">
        <f t="shared" si="5"/>
        <v>422.89272402290612</v>
      </c>
      <c r="H17" s="51">
        <f t="shared" si="5"/>
        <v>366.68191479000222</v>
      </c>
      <c r="I17" s="51">
        <f t="shared" si="5"/>
        <v>305.41213272613697</v>
      </c>
      <c r="J17" s="51">
        <f t="shared" si="5"/>
        <v>238.62807027652386</v>
      </c>
      <c r="K17" s="51">
        <f t="shared" si="5"/>
        <v>165.83344220644557</v>
      </c>
      <c r="L17" s="51">
        <f t="shared" si="5"/>
        <v>86.487297610060239</v>
      </c>
      <c r="M17" s="51">
        <f t="shared" si="5"/>
        <v>2.2737367544323206E-13</v>
      </c>
    </row>
  </sheetData>
  <mergeCells count="1">
    <mergeCell ref="G2:K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CECBC-BC29-4034-81BD-8DAA00A9A0F4}">
  <sheetPr>
    <tabColor theme="4" tint="-0.499984740745262"/>
  </sheetPr>
  <dimension ref="B1:V10"/>
  <sheetViews>
    <sheetView workbookViewId="0"/>
  </sheetViews>
  <sheetFormatPr defaultRowHeight="14.4" x14ac:dyDescent="0.3"/>
  <cols>
    <col min="1" max="1" width="2.21875" style="8" customWidth="1"/>
    <col min="2" max="2" width="17.6640625" style="8" bestFit="1" customWidth="1"/>
    <col min="3" max="3" width="0.77734375" style="8" customWidth="1"/>
    <col min="4" max="11" width="12.21875" style="8" customWidth="1"/>
    <col min="12" max="12" width="8.88671875" style="8"/>
    <col min="13" max="13" width="2.109375" style="8" customWidth="1"/>
    <col min="14" max="21" width="8.88671875" style="8"/>
    <col min="22" max="22" width="2.88671875" style="8" customWidth="1"/>
    <col min="23" max="16384" width="8.88671875" style="8"/>
  </cols>
  <sheetData>
    <row r="1" spans="2:22" ht="20.399999999999999" thickBot="1" x14ac:dyDescent="0.45">
      <c r="B1" s="9" t="s">
        <v>159</v>
      </c>
      <c r="C1" s="9"/>
    </row>
    <row r="2" spans="2:22" ht="15" thickTop="1" x14ac:dyDescent="0.3">
      <c r="G2" s="106" t="s">
        <v>122</v>
      </c>
      <c r="H2" s="106"/>
      <c r="I2" s="106"/>
      <c r="J2" s="106"/>
      <c r="K2" s="106"/>
      <c r="M2" s="87" t="s">
        <v>181</v>
      </c>
      <c r="N2" s="97"/>
      <c r="O2" s="97"/>
      <c r="P2" s="97"/>
      <c r="Q2" s="97"/>
      <c r="R2" s="97"/>
      <c r="S2" s="97"/>
      <c r="T2" s="97"/>
      <c r="U2" s="97"/>
      <c r="V2" s="98"/>
    </row>
    <row r="3" spans="2:22" ht="18" thickBot="1" x14ac:dyDescent="0.4">
      <c r="B3" s="14" t="s">
        <v>63</v>
      </c>
      <c r="C3" s="14"/>
      <c r="D3" s="80">
        <v>42004</v>
      </c>
      <c r="E3" s="80">
        <v>42369</v>
      </c>
      <c r="F3" s="80">
        <v>42735</v>
      </c>
      <c r="G3" s="80">
        <v>43100</v>
      </c>
      <c r="H3" s="80">
        <v>43465</v>
      </c>
      <c r="I3" s="80">
        <v>43830</v>
      </c>
      <c r="J3" s="80">
        <v>44196</v>
      </c>
      <c r="K3" s="80">
        <v>44561</v>
      </c>
      <c r="M3" s="99"/>
      <c r="N3" s="8" t="s">
        <v>220</v>
      </c>
      <c r="V3" s="100"/>
    </row>
    <row r="4" spans="2:22" ht="15" thickTop="1" x14ac:dyDescent="0.3">
      <c r="B4" s="8" t="s">
        <v>160</v>
      </c>
      <c r="D4" s="49"/>
      <c r="E4" s="49"/>
      <c r="F4" s="49"/>
      <c r="G4" s="51">
        <f>F8</f>
        <v>485.3</v>
      </c>
      <c r="H4" s="51">
        <f t="shared" ref="H4:K4" ca="1" si="0">G8</f>
        <v>617.62065385780284</v>
      </c>
      <c r="I4" s="51">
        <f t="shared" ca="1" si="0"/>
        <v>754.3856549718214</v>
      </c>
      <c r="J4" s="51">
        <f t="shared" ca="1" si="0"/>
        <v>895.78120969399106</v>
      </c>
      <c r="K4" s="51">
        <f t="shared" ca="1" si="0"/>
        <v>1042.0060430657666</v>
      </c>
      <c r="M4" s="99"/>
      <c r="V4" s="100"/>
    </row>
    <row r="5" spans="2:22" x14ac:dyDescent="0.3">
      <c r="B5" s="8" t="s">
        <v>161</v>
      </c>
      <c r="D5" s="49"/>
      <c r="E5" s="49"/>
      <c r="F5" s="49"/>
      <c r="G5" s="83">
        <v>0</v>
      </c>
      <c r="H5" s="83">
        <v>0</v>
      </c>
      <c r="I5" s="83">
        <v>0</v>
      </c>
      <c r="J5" s="83">
        <v>0</v>
      </c>
      <c r="K5" s="83">
        <v>0</v>
      </c>
      <c r="M5" s="99"/>
      <c r="N5" s="7" t="s">
        <v>223</v>
      </c>
      <c r="V5" s="100"/>
    </row>
    <row r="6" spans="2:22" x14ac:dyDescent="0.3">
      <c r="B6" s="8" t="s">
        <v>162</v>
      </c>
      <c r="D6" s="49"/>
      <c r="E6" s="49"/>
      <c r="F6" s="49"/>
      <c r="G6" s="51">
        <f ca="1">'Forecast P&amp;L'!J16</f>
        <v>220.53442309633812</v>
      </c>
      <c r="H6" s="51">
        <f ca="1">'Forecast P&amp;L'!K16</f>
        <v>227.94166852336423</v>
      </c>
      <c r="I6" s="51">
        <f ca="1">'Forecast P&amp;L'!L16</f>
        <v>235.65925787028283</v>
      </c>
      <c r="J6" s="51">
        <f ca="1">'Forecast P&amp;L'!M16</f>
        <v>243.7080556196259</v>
      </c>
      <c r="K6" s="51">
        <f ca="1">'Forecast P&amp;L'!N16</f>
        <v>252.11066399801902</v>
      </c>
      <c r="M6" s="99"/>
      <c r="N6" s="8" t="s">
        <v>222</v>
      </c>
      <c r="V6" s="100"/>
    </row>
    <row r="7" spans="2:22" x14ac:dyDescent="0.3">
      <c r="B7" s="8" t="s">
        <v>163</v>
      </c>
      <c r="D7" s="49"/>
      <c r="E7" s="49"/>
      <c r="F7" s="49"/>
      <c r="G7" s="51">
        <f ca="1">IF(G6&gt;0,G6*-G10,0)</f>
        <v>-88.213769238535249</v>
      </c>
      <c r="H7" s="51">
        <f t="shared" ref="H7:K7" ca="1" si="1">IF(H6&gt;0,H6*-H10,0)</f>
        <v>-91.176667409345697</v>
      </c>
      <c r="I7" s="51">
        <f t="shared" ca="1" si="1"/>
        <v>-94.263703148113137</v>
      </c>
      <c r="J7" s="51">
        <f t="shared" ca="1" si="1"/>
        <v>-97.483222247850364</v>
      </c>
      <c r="K7" s="51">
        <f t="shared" ca="1" si="1"/>
        <v>-100.84426559920762</v>
      </c>
      <c r="M7" s="99"/>
      <c r="V7" s="100"/>
    </row>
    <row r="8" spans="2:22" ht="15" thickBot="1" x14ac:dyDescent="0.35">
      <c r="B8" s="11" t="s">
        <v>164</v>
      </c>
      <c r="C8" s="11"/>
      <c r="D8" s="11"/>
      <c r="E8" s="52"/>
      <c r="F8" s="52">
        <f>'Forecast BS'!F15</f>
        <v>485.3</v>
      </c>
      <c r="G8" s="52">
        <f ca="1">SUM(G4:G7)</f>
        <v>617.62065385780284</v>
      </c>
      <c r="H8" s="52">
        <f t="shared" ref="H8:K8" ca="1" si="2">SUM(H4:H7)</f>
        <v>754.3856549718214</v>
      </c>
      <c r="I8" s="52">
        <f t="shared" ca="1" si="2"/>
        <v>895.78120969399106</v>
      </c>
      <c r="J8" s="52">
        <f t="shared" ca="1" si="2"/>
        <v>1042.0060430657666</v>
      </c>
      <c r="K8" s="52">
        <f t="shared" ca="1" si="2"/>
        <v>1193.2724414645779</v>
      </c>
      <c r="M8" s="99"/>
      <c r="N8" s="8" t="s">
        <v>224</v>
      </c>
      <c r="V8" s="100"/>
    </row>
    <row r="9" spans="2:22" ht="15" thickTop="1" x14ac:dyDescent="0.3">
      <c r="M9" s="99"/>
      <c r="N9" s="8" t="s">
        <v>225</v>
      </c>
      <c r="V9" s="100"/>
    </row>
    <row r="10" spans="2:22" ht="15" thickBot="1" x14ac:dyDescent="0.35">
      <c r="B10" s="37" t="s">
        <v>165</v>
      </c>
      <c r="C10" s="37"/>
      <c r="D10" s="37"/>
      <c r="E10" s="47"/>
      <c r="F10" s="47"/>
      <c r="G10" s="84">
        <v>0.4</v>
      </c>
      <c r="H10" s="84">
        <v>0.4</v>
      </c>
      <c r="I10" s="84">
        <v>0.4</v>
      </c>
      <c r="J10" s="84">
        <v>0.4</v>
      </c>
      <c r="K10" s="84">
        <v>0.4</v>
      </c>
      <c r="M10" s="102"/>
      <c r="N10" s="103"/>
      <c r="O10" s="103"/>
      <c r="P10" s="103"/>
      <c r="Q10" s="103"/>
      <c r="R10" s="103"/>
      <c r="S10" s="103"/>
      <c r="T10" s="103"/>
      <c r="U10" s="103"/>
      <c r="V10" s="104"/>
    </row>
  </sheetData>
  <mergeCells count="1">
    <mergeCell ref="G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FC495-076F-4C0F-BB9B-7BAB33A652A9}">
  <dimension ref="A1:C55"/>
  <sheetViews>
    <sheetView workbookViewId="0"/>
  </sheetViews>
  <sheetFormatPr defaultColWidth="9.109375" defaultRowHeight="11.4" x14ac:dyDescent="0.2"/>
  <cols>
    <col min="1" max="1" width="26.44140625" style="2" bestFit="1" customWidth="1"/>
    <col min="2" max="16384" width="9.109375" style="2"/>
  </cols>
  <sheetData>
    <row r="1" spans="1:3" ht="12.6" thickBot="1" x14ac:dyDescent="0.3">
      <c r="A1" s="28" t="s">
        <v>107</v>
      </c>
      <c r="B1" s="27"/>
      <c r="C1" s="26">
        <v>42004</v>
      </c>
    </row>
    <row r="2" spans="1:3" ht="14.4" x14ac:dyDescent="0.3">
      <c r="A2" s="2" t="s">
        <v>106</v>
      </c>
      <c r="B2" s="8"/>
      <c r="C2" s="20">
        <v>44.609000000000002</v>
      </c>
    </row>
    <row r="3" spans="1:3" ht="14.4" x14ac:dyDescent="0.3">
      <c r="A3" s="2" t="s">
        <v>105</v>
      </c>
      <c r="B3" s="8"/>
      <c r="C3" s="20">
        <v>33.097000000000001</v>
      </c>
    </row>
    <row r="4" spans="1:3" ht="14.4" x14ac:dyDescent="0.3">
      <c r="A4" s="2" t="s">
        <v>104</v>
      </c>
      <c r="B4" s="8"/>
      <c r="C4" s="20">
        <v>31.658000000000001</v>
      </c>
    </row>
    <row r="5" spans="1:3" ht="14.4" x14ac:dyDescent="0.3">
      <c r="A5" s="2" t="s">
        <v>103</v>
      </c>
      <c r="B5" s="8"/>
      <c r="C5" s="20">
        <v>20.146000000000004</v>
      </c>
    </row>
    <row r="6" spans="1:3" ht="14.4" x14ac:dyDescent="0.3">
      <c r="A6" s="2" t="s">
        <v>102</v>
      </c>
      <c r="B6" s="8"/>
      <c r="C6" s="20">
        <v>14.39</v>
      </c>
    </row>
    <row r="7" spans="1:3" ht="12" x14ac:dyDescent="0.25">
      <c r="A7" s="19" t="s">
        <v>101</v>
      </c>
      <c r="B7" s="19"/>
      <c r="C7" s="23">
        <v>143.9</v>
      </c>
    </row>
    <row r="8" spans="1:3" ht="12" x14ac:dyDescent="0.25">
      <c r="A8" s="22"/>
      <c r="B8" s="22"/>
      <c r="C8" s="21"/>
    </row>
    <row r="9" spans="1:3" ht="14.4" x14ac:dyDescent="0.3">
      <c r="A9" s="2" t="s">
        <v>100</v>
      </c>
      <c r="B9" s="8"/>
      <c r="C9" s="20">
        <v>29.749999999999996</v>
      </c>
    </row>
    <row r="10" spans="1:3" ht="14.4" x14ac:dyDescent="0.3">
      <c r="A10" s="2" t="s">
        <v>99</v>
      </c>
      <c r="B10" s="8"/>
      <c r="C10" s="20">
        <v>18.7</v>
      </c>
    </row>
    <row r="11" spans="1:3" ht="14.4" x14ac:dyDescent="0.3">
      <c r="A11" s="2" t="s">
        <v>98</v>
      </c>
      <c r="B11" s="8"/>
      <c r="C11" s="20">
        <v>16.149999999999999</v>
      </c>
    </row>
    <row r="12" spans="1:3" ht="14.4" x14ac:dyDescent="0.3">
      <c r="A12" s="2" t="s">
        <v>97</v>
      </c>
      <c r="B12" s="8"/>
      <c r="C12" s="20">
        <v>11.05</v>
      </c>
    </row>
    <row r="13" spans="1:3" ht="14.4" x14ac:dyDescent="0.3">
      <c r="A13" s="2" t="s">
        <v>96</v>
      </c>
      <c r="B13" s="8"/>
      <c r="C13" s="20">
        <v>9.35</v>
      </c>
    </row>
    <row r="14" spans="1:3" ht="12" x14ac:dyDescent="0.25">
      <c r="A14" s="19" t="s">
        <v>95</v>
      </c>
      <c r="B14" s="19"/>
      <c r="C14" s="23">
        <v>84.999999999999986</v>
      </c>
    </row>
    <row r="16" spans="1:3" ht="14.4" x14ac:dyDescent="0.3">
      <c r="A16" s="2" t="s">
        <v>94</v>
      </c>
      <c r="B16" s="8"/>
      <c r="C16" s="20">
        <v>346.47500000000002</v>
      </c>
    </row>
    <row r="17" spans="1:3" ht="14.4" x14ac:dyDescent="0.3">
      <c r="A17" s="2" t="s">
        <v>93</v>
      </c>
      <c r="B17" s="8"/>
      <c r="C17" s="20">
        <v>139.52500000000001</v>
      </c>
    </row>
    <row r="18" spans="1:3" ht="14.4" x14ac:dyDescent="0.3">
      <c r="A18" s="2" t="s">
        <v>92</v>
      </c>
      <c r="B18" s="8"/>
      <c r="C18" s="20">
        <v>125.575</v>
      </c>
    </row>
    <row r="19" spans="1:3" ht="14.4" x14ac:dyDescent="0.3">
      <c r="A19" s="2" t="s">
        <v>91</v>
      </c>
      <c r="B19" s="8"/>
      <c r="C19" s="20">
        <v>20.925000000000001</v>
      </c>
    </row>
    <row r="20" spans="1:3" ht="12" x14ac:dyDescent="0.25">
      <c r="A20" s="19" t="s">
        <v>90</v>
      </c>
      <c r="B20" s="19"/>
      <c r="C20" s="23">
        <v>632.5</v>
      </c>
    </row>
    <row r="22" spans="1:3" ht="14.4" x14ac:dyDescent="0.3">
      <c r="A22" s="2" t="s">
        <v>89</v>
      </c>
      <c r="B22" s="8"/>
      <c r="C22" s="25">
        <v>16.12</v>
      </c>
    </row>
    <row r="23" spans="1:3" ht="14.4" x14ac:dyDescent="0.3">
      <c r="A23" s="2" t="s">
        <v>88</v>
      </c>
      <c r="B23" s="8"/>
      <c r="C23" s="25">
        <v>6.2</v>
      </c>
    </row>
    <row r="24" spans="1:3" ht="14.4" x14ac:dyDescent="0.3">
      <c r="A24" s="2" t="s">
        <v>87</v>
      </c>
      <c r="B24" s="8"/>
      <c r="C24" s="25">
        <v>2.4800000000000004</v>
      </c>
    </row>
    <row r="25" spans="1:3" ht="12" x14ac:dyDescent="0.25">
      <c r="A25" s="19" t="s">
        <v>86</v>
      </c>
      <c r="B25" s="19"/>
      <c r="C25" s="19">
        <v>24.8</v>
      </c>
    </row>
    <row r="27" spans="1:3" ht="14.4" x14ac:dyDescent="0.3">
      <c r="A27" s="2" t="s">
        <v>85</v>
      </c>
      <c r="B27" s="8"/>
      <c r="C27" s="2">
        <v>45.9</v>
      </c>
    </row>
    <row r="28" spans="1:3" ht="12" x14ac:dyDescent="0.25">
      <c r="A28" s="19" t="s">
        <v>85</v>
      </c>
      <c r="B28" s="19"/>
      <c r="C28" s="19">
        <v>45.9</v>
      </c>
    </row>
    <row r="29" spans="1:3" ht="12" x14ac:dyDescent="0.25">
      <c r="A29" s="22"/>
      <c r="B29" s="22"/>
      <c r="C29" s="22"/>
    </row>
    <row r="30" spans="1:3" ht="12.6" thickBot="1" x14ac:dyDescent="0.3">
      <c r="A30" s="18" t="s">
        <v>84</v>
      </c>
      <c r="B30" s="18"/>
      <c r="C30" s="24">
        <v>932.09999999999991</v>
      </c>
    </row>
    <row r="32" spans="1:3" ht="14.4" x14ac:dyDescent="0.3">
      <c r="A32" s="2" t="s">
        <v>83</v>
      </c>
      <c r="B32" s="8"/>
      <c r="C32" s="20">
        <v>17</v>
      </c>
    </row>
    <row r="33" spans="1:3" ht="14.4" x14ac:dyDescent="0.3">
      <c r="A33" s="2" t="s">
        <v>82</v>
      </c>
      <c r="B33" s="8"/>
      <c r="C33" s="20">
        <v>17</v>
      </c>
    </row>
    <row r="34" spans="1:3" ht="14.4" x14ac:dyDescent="0.3">
      <c r="A34" s="2" t="s">
        <v>81</v>
      </c>
      <c r="B34" s="8"/>
      <c r="C34" s="20">
        <v>14.96</v>
      </c>
    </row>
    <row r="35" spans="1:3" ht="14.4" x14ac:dyDescent="0.3">
      <c r="A35" s="2" t="s">
        <v>80</v>
      </c>
      <c r="B35" s="8"/>
      <c r="C35" s="20">
        <v>10.199999999999999</v>
      </c>
    </row>
    <row r="36" spans="1:3" ht="14.4" x14ac:dyDescent="0.3">
      <c r="A36" s="2" t="s">
        <v>79</v>
      </c>
      <c r="B36" s="8"/>
      <c r="C36" s="20">
        <v>8.84</v>
      </c>
    </row>
    <row r="37" spans="1:3" ht="12" x14ac:dyDescent="0.25">
      <c r="A37" s="19" t="s">
        <v>78</v>
      </c>
      <c r="B37" s="19"/>
      <c r="C37" s="23">
        <v>68</v>
      </c>
    </row>
    <row r="38" spans="1:3" ht="12" x14ac:dyDescent="0.25">
      <c r="A38" s="22"/>
      <c r="B38" s="22"/>
      <c r="C38" s="21"/>
    </row>
    <row r="39" spans="1:3" ht="14.4" x14ac:dyDescent="0.3">
      <c r="A39" s="2" t="s">
        <v>77</v>
      </c>
      <c r="B39" s="8"/>
      <c r="C39" s="20">
        <v>22.424999999999997</v>
      </c>
    </row>
    <row r="40" spans="1:3" ht="14.4" x14ac:dyDescent="0.3">
      <c r="A40" s="2" t="s">
        <v>76</v>
      </c>
      <c r="B40" s="8"/>
      <c r="C40" s="20">
        <v>6.8250000000000002</v>
      </c>
    </row>
    <row r="41" spans="1:3" ht="14.4" x14ac:dyDescent="0.3">
      <c r="A41" s="2" t="s">
        <v>75</v>
      </c>
      <c r="B41" s="8"/>
      <c r="C41" s="20">
        <v>3.25</v>
      </c>
    </row>
    <row r="42" spans="1:3" ht="12" x14ac:dyDescent="0.25">
      <c r="A42" s="19" t="s">
        <v>74</v>
      </c>
      <c r="B42" s="19"/>
      <c r="C42" s="19">
        <v>32.5</v>
      </c>
    </row>
    <row r="44" spans="1:3" ht="14.4" x14ac:dyDescent="0.3">
      <c r="A44" s="2" t="s">
        <v>73</v>
      </c>
      <c r="B44" s="8"/>
      <c r="C44" s="2">
        <v>615.79999999999995</v>
      </c>
    </row>
    <row r="45" spans="1:3" ht="12" x14ac:dyDescent="0.25">
      <c r="A45" s="19" t="s">
        <v>72</v>
      </c>
      <c r="B45" s="19"/>
      <c r="C45" s="19">
        <v>615.79999999999995</v>
      </c>
    </row>
    <row r="47" spans="1:3" ht="14.4" x14ac:dyDescent="0.3">
      <c r="A47" s="2" t="s">
        <v>71</v>
      </c>
      <c r="B47" s="8"/>
      <c r="C47" s="2">
        <v>48.3</v>
      </c>
    </row>
    <row r="48" spans="1:3" ht="12" x14ac:dyDescent="0.25">
      <c r="A48" s="19" t="s">
        <v>71</v>
      </c>
      <c r="B48" s="19"/>
      <c r="C48" s="19">
        <v>48.3</v>
      </c>
    </row>
    <row r="50" spans="1:3" ht="14.4" x14ac:dyDescent="0.3">
      <c r="A50" s="2" t="s">
        <v>70</v>
      </c>
      <c r="B50" s="8"/>
      <c r="C50" s="20">
        <v>132.32500000000002</v>
      </c>
    </row>
    <row r="51" spans="1:3" ht="14.4" x14ac:dyDescent="0.3">
      <c r="A51" s="2" t="s">
        <v>69</v>
      </c>
      <c r="B51" s="8"/>
      <c r="C51" s="20">
        <v>18.425000000000001</v>
      </c>
    </row>
    <row r="52" spans="1:3" ht="14.4" x14ac:dyDescent="0.3">
      <c r="A52" s="2" t="s">
        <v>68</v>
      </c>
      <c r="B52" s="8"/>
      <c r="C52" s="20">
        <v>16.75</v>
      </c>
    </row>
    <row r="53" spans="1:3" ht="12" x14ac:dyDescent="0.25">
      <c r="A53" s="19" t="s">
        <v>67</v>
      </c>
      <c r="B53" s="19"/>
      <c r="C53" s="19">
        <v>167.50000000000003</v>
      </c>
    </row>
    <row r="55" spans="1:3" ht="12.6" thickBot="1" x14ac:dyDescent="0.3">
      <c r="A55" s="18" t="s">
        <v>66</v>
      </c>
      <c r="B55" s="18"/>
      <c r="C55" s="18">
        <v>932.1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DBE1C-C00F-4959-9256-57E167D1F6D7}">
  <dimension ref="A1:C55"/>
  <sheetViews>
    <sheetView workbookViewId="0"/>
  </sheetViews>
  <sheetFormatPr defaultColWidth="9.109375" defaultRowHeight="11.4" x14ac:dyDescent="0.2"/>
  <cols>
    <col min="1" max="1" width="26.44140625" style="2" bestFit="1" customWidth="1"/>
    <col min="2" max="16384" width="9.109375" style="2"/>
  </cols>
  <sheetData>
    <row r="1" spans="1:3" ht="12.6" thickBot="1" x14ac:dyDescent="0.3">
      <c r="A1" s="28" t="s">
        <v>107</v>
      </c>
      <c r="B1" s="28" t="s">
        <v>116</v>
      </c>
      <c r="C1" s="26">
        <v>42369</v>
      </c>
    </row>
    <row r="2" spans="1:3" x14ac:dyDescent="0.2">
      <c r="A2" s="2" t="s">
        <v>106</v>
      </c>
      <c r="B2" s="2" t="s">
        <v>115</v>
      </c>
      <c r="C2" s="20">
        <v>40.248000000000005</v>
      </c>
    </row>
    <row r="3" spans="1:3" x14ac:dyDescent="0.2">
      <c r="A3" s="2" t="s">
        <v>104</v>
      </c>
      <c r="B3" s="2" t="s">
        <v>115</v>
      </c>
      <c r="C3" s="20">
        <v>34.056000000000004</v>
      </c>
    </row>
    <row r="4" spans="1:3" x14ac:dyDescent="0.2">
      <c r="A4" s="2" t="s">
        <v>105</v>
      </c>
      <c r="B4" s="2" t="s">
        <v>115</v>
      </c>
      <c r="C4" s="20">
        <v>29.412000000000003</v>
      </c>
    </row>
    <row r="5" spans="1:3" x14ac:dyDescent="0.2">
      <c r="A5" s="2" t="s">
        <v>103</v>
      </c>
      <c r="B5" s="2" t="s">
        <v>115</v>
      </c>
      <c r="C5" s="20">
        <v>27.864000000000001</v>
      </c>
    </row>
    <row r="6" spans="1:3" x14ac:dyDescent="0.2">
      <c r="A6" s="2" t="s">
        <v>102</v>
      </c>
      <c r="B6" s="2" t="s">
        <v>115</v>
      </c>
      <c r="C6" s="20">
        <v>23.220000000000002</v>
      </c>
    </row>
    <row r="7" spans="1:3" ht="12" x14ac:dyDescent="0.25">
      <c r="A7" s="19" t="s">
        <v>101</v>
      </c>
      <c r="B7" s="19"/>
      <c r="C7" s="23">
        <v>154.80000000000001</v>
      </c>
    </row>
    <row r="9" spans="1:3" x14ac:dyDescent="0.2">
      <c r="A9" s="2" t="s">
        <v>100</v>
      </c>
      <c r="B9" s="2" t="s">
        <v>114</v>
      </c>
      <c r="C9" s="20">
        <v>24.840000000000003</v>
      </c>
    </row>
    <row r="10" spans="1:3" x14ac:dyDescent="0.2">
      <c r="A10" s="2" t="s">
        <v>99</v>
      </c>
      <c r="B10" s="2" t="s">
        <v>114</v>
      </c>
      <c r="C10" s="20">
        <v>20.239999999999998</v>
      </c>
    </row>
    <row r="11" spans="1:3" x14ac:dyDescent="0.2">
      <c r="A11" s="2" t="s">
        <v>98</v>
      </c>
      <c r="B11" s="2" t="s">
        <v>114</v>
      </c>
      <c r="C11" s="20">
        <v>17.48</v>
      </c>
    </row>
    <row r="12" spans="1:3" x14ac:dyDescent="0.2">
      <c r="A12" s="2" t="s">
        <v>96</v>
      </c>
      <c r="B12" s="2" t="s">
        <v>114</v>
      </c>
      <c r="C12" s="20">
        <v>17.48</v>
      </c>
    </row>
    <row r="13" spans="1:3" x14ac:dyDescent="0.2">
      <c r="A13" s="2" t="s">
        <v>97</v>
      </c>
      <c r="B13" s="2" t="s">
        <v>114</v>
      </c>
      <c r="C13" s="20">
        <v>11.96</v>
      </c>
    </row>
    <row r="14" spans="1:3" ht="12" x14ac:dyDescent="0.25">
      <c r="A14" s="19" t="s">
        <v>95</v>
      </c>
      <c r="B14" s="19" t="s">
        <v>114</v>
      </c>
      <c r="C14" s="23">
        <v>92.000000000000014</v>
      </c>
    </row>
    <row r="16" spans="1:3" x14ac:dyDescent="0.2">
      <c r="A16" s="2" t="s">
        <v>94</v>
      </c>
      <c r="B16" s="2" t="s">
        <v>111</v>
      </c>
      <c r="C16" s="20">
        <v>346.47500000000002</v>
      </c>
    </row>
    <row r="17" spans="1:3" x14ac:dyDescent="0.2">
      <c r="A17" s="2" t="s">
        <v>93</v>
      </c>
      <c r="B17" s="2" t="s">
        <v>111</v>
      </c>
      <c r="C17" s="20">
        <v>139.52500000000001</v>
      </c>
    </row>
    <row r="18" spans="1:3" x14ac:dyDescent="0.2">
      <c r="A18" s="2" t="s">
        <v>92</v>
      </c>
      <c r="B18" s="2" t="s">
        <v>111</v>
      </c>
      <c r="C18" s="20">
        <v>125.575</v>
      </c>
    </row>
    <row r="19" spans="1:3" x14ac:dyDescent="0.2">
      <c r="A19" s="2" t="s">
        <v>91</v>
      </c>
      <c r="B19" s="2" t="s">
        <v>111</v>
      </c>
      <c r="C19" s="20">
        <v>20.925000000000001</v>
      </c>
    </row>
    <row r="20" spans="1:3" ht="12" x14ac:dyDescent="0.25">
      <c r="A20" s="19" t="s">
        <v>90</v>
      </c>
      <c r="B20" s="19" t="s">
        <v>111</v>
      </c>
      <c r="C20" s="23">
        <v>632.5</v>
      </c>
    </row>
    <row r="22" spans="1:3" x14ac:dyDescent="0.2">
      <c r="A22" s="2" t="s">
        <v>89</v>
      </c>
      <c r="B22" s="2" t="s">
        <v>113</v>
      </c>
      <c r="C22" s="25">
        <v>13.298</v>
      </c>
    </row>
    <row r="23" spans="1:3" x14ac:dyDescent="0.2">
      <c r="A23" s="2" t="s">
        <v>88</v>
      </c>
      <c r="B23" s="2" t="s">
        <v>113</v>
      </c>
      <c r="C23" s="25">
        <v>5.45</v>
      </c>
    </row>
    <row r="24" spans="1:3" x14ac:dyDescent="0.2">
      <c r="A24" s="2" t="s">
        <v>87</v>
      </c>
      <c r="B24" s="2" t="s">
        <v>113</v>
      </c>
      <c r="C24" s="25">
        <v>3.0520000000000005</v>
      </c>
    </row>
    <row r="25" spans="1:3" ht="12" x14ac:dyDescent="0.25">
      <c r="A25" s="19" t="s">
        <v>86</v>
      </c>
      <c r="B25" s="19"/>
      <c r="C25" s="19">
        <v>21.8</v>
      </c>
    </row>
    <row r="27" spans="1:3" x14ac:dyDescent="0.2">
      <c r="A27" s="2" t="s">
        <v>85</v>
      </c>
      <c r="B27" s="2" t="s">
        <v>109</v>
      </c>
      <c r="C27" s="2">
        <v>46.9</v>
      </c>
    </row>
    <row r="28" spans="1:3" ht="12" x14ac:dyDescent="0.25">
      <c r="A28" s="19" t="s">
        <v>85</v>
      </c>
      <c r="B28" s="19"/>
      <c r="C28" s="19">
        <v>46.9</v>
      </c>
    </row>
    <row r="29" spans="1:3" ht="12" x14ac:dyDescent="0.25">
      <c r="A29" s="22"/>
      <c r="B29" s="22"/>
      <c r="C29" s="22"/>
    </row>
    <row r="30" spans="1:3" ht="12.6" thickBot="1" x14ac:dyDescent="0.3">
      <c r="A30" s="18" t="s">
        <v>84</v>
      </c>
      <c r="B30" s="18"/>
      <c r="C30" s="29">
        <v>947.99999999999989</v>
      </c>
    </row>
    <row r="32" spans="1:3" x14ac:dyDescent="0.2">
      <c r="A32" s="2" t="s">
        <v>83</v>
      </c>
      <c r="B32" s="2" t="s">
        <v>112</v>
      </c>
      <c r="C32" s="20">
        <v>19.981000000000002</v>
      </c>
    </row>
    <row r="33" spans="1:3" x14ac:dyDescent="0.2">
      <c r="A33" s="2" t="s">
        <v>79</v>
      </c>
      <c r="B33" s="2" t="s">
        <v>112</v>
      </c>
      <c r="C33" s="20">
        <v>15.847000000000001</v>
      </c>
    </row>
    <row r="34" spans="1:3" x14ac:dyDescent="0.2">
      <c r="A34" s="2" t="s">
        <v>82</v>
      </c>
      <c r="B34" s="2" t="s">
        <v>112</v>
      </c>
      <c r="C34" s="20">
        <v>14.469000000000001</v>
      </c>
    </row>
    <row r="35" spans="1:3" x14ac:dyDescent="0.2">
      <c r="A35" s="2" t="s">
        <v>80</v>
      </c>
      <c r="B35" s="2" t="s">
        <v>112</v>
      </c>
      <c r="C35" s="20">
        <v>10.335000000000001</v>
      </c>
    </row>
    <row r="36" spans="1:3" x14ac:dyDescent="0.2">
      <c r="A36" s="2" t="s">
        <v>81</v>
      </c>
      <c r="B36" s="2" t="s">
        <v>112</v>
      </c>
      <c r="C36" s="20">
        <v>8.2680000000000007</v>
      </c>
    </row>
    <row r="37" spans="1:3" ht="12" x14ac:dyDescent="0.25">
      <c r="A37" s="19" t="s">
        <v>78</v>
      </c>
      <c r="B37" s="19"/>
      <c r="C37" s="23">
        <v>68.900000000000006</v>
      </c>
    </row>
    <row r="39" spans="1:3" x14ac:dyDescent="0.2">
      <c r="A39" s="2" t="s">
        <v>77</v>
      </c>
      <c r="B39" s="2" t="s">
        <v>111</v>
      </c>
      <c r="C39" s="20">
        <v>17.506999999999998</v>
      </c>
    </row>
    <row r="40" spans="1:3" x14ac:dyDescent="0.2">
      <c r="A40" s="2" t="s">
        <v>76</v>
      </c>
      <c r="B40" s="2" t="s">
        <v>111</v>
      </c>
      <c r="C40" s="20">
        <v>6.601</v>
      </c>
    </row>
    <row r="41" spans="1:3" x14ac:dyDescent="0.2">
      <c r="A41" s="2" t="s">
        <v>75</v>
      </c>
      <c r="B41" s="2" t="s">
        <v>111</v>
      </c>
      <c r="C41" s="20">
        <v>4.5919999999999996</v>
      </c>
    </row>
    <row r="42" spans="1:3" ht="12" x14ac:dyDescent="0.25">
      <c r="A42" s="19" t="s">
        <v>74</v>
      </c>
      <c r="B42" s="19"/>
      <c r="C42" s="19">
        <v>28.699999999999996</v>
      </c>
    </row>
    <row r="44" spans="1:3" x14ac:dyDescent="0.2">
      <c r="A44" s="2" t="s">
        <v>73</v>
      </c>
      <c r="B44" s="2" t="s">
        <v>110</v>
      </c>
      <c r="C44" s="2">
        <v>610.4</v>
      </c>
    </row>
    <row r="45" spans="1:3" ht="12" x14ac:dyDescent="0.25">
      <c r="A45" s="19" t="s">
        <v>72</v>
      </c>
      <c r="B45" s="19"/>
      <c r="C45" s="19">
        <v>610.4</v>
      </c>
    </row>
    <row r="47" spans="1:3" x14ac:dyDescent="0.2">
      <c r="A47" s="2" t="s">
        <v>71</v>
      </c>
      <c r="B47" s="2" t="s">
        <v>109</v>
      </c>
      <c r="C47" s="2">
        <v>43.3</v>
      </c>
    </row>
    <row r="48" spans="1:3" ht="12" x14ac:dyDescent="0.25">
      <c r="A48" s="19" t="s">
        <v>71</v>
      </c>
      <c r="B48" s="19"/>
      <c r="C48" s="19">
        <v>43.3</v>
      </c>
    </row>
    <row r="50" spans="1:3" x14ac:dyDescent="0.2">
      <c r="A50" s="2" t="s">
        <v>70</v>
      </c>
      <c r="B50" s="2" t="s">
        <v>108</v>
      </c>
      <c r="C50" s="20">
        <v>161.52499999999998</v>
      </c>
    </row>
    <row r="51" spans="1:3" x14ac:dyDescent="0.2">
      <c r="A51" s="2" t="s">
        <v>69</v>
      </c>
      <c r="B51" s="2" t="s">
        <v>108</v>
      </c>
      <c r="C51" s="20">
        <v>18.425000000000001</v>
      </c>
    </row>
    <row r="52" spans="1:3" x14ac:dyDescent="0.2">
      <c r="A52" s="2" t="s">
        <v>68</v>
      </c>
      <c r="B52" s="2" t="s">
        <v>108</v>
      </c>
      <c r="C52" s="20">
        <v>16.75</v>
      </c>
    </row>
    <row r="53" spans="1:3" ht="12" x14ac:dyDescent="0.25">
      <c r="A53" s="19" t="s">
        <v>67</v>
      </c>
      <c r="B53" s="19"/>
      <c r="C53" s="19">
        <v>196.7</v>
      </c>
    </row>
    <row r="55" spans="1:3" ht="12.6" thickBot="1" x14ac:dyDescent="0.3">
      <c r="A55" s="18" t="s">
        <v>66</v>
      </c>
      <c r="B55" s="18"/>
      <c r="C55" s="29">
        <v>948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3BB69-5ADC-435C-A09C-D9870FFF68AE}">
  <dimension ref="A1:D55"/>
  <sheetViews>
    <sheetView workbookViewId="0"/>
  </sheetViews>
  <sheetFormatPr defaultColWidth="9.109375" defaultRowHeight="11.4" x14ac:dyDescent="0.2"/>
  <cols>
    <col min="1" max="1" width="26.44140625" style="2" bestFit="1" customWidth="1"/>
    <col min="2" max="16384" width="9.109375" style="2"/>
  </cols>
  <sheetData>
    <row r="1" spans="1:4" ht="12.6" thickBot="1" x14ac:dyDescent="0.3">
      <c r="A1" s="28" t="s">
        <v>107</v>
      </c>
      <c r="B1" s="26" t="s">
        <v>116</v>
      </c>
      <c r="C1" s="26" t="s">
        <v>119</v>
      </c>
      <c r="D1" s="26">
        <v>42735</v>
      </c>
    </row>
    <row r="2" spans="1:4" x14ac:dyDescent="0.2">
      <c r="A2" s="2" t="s">
        <v>106</v>
      </c>
      <c r="B2" s="2" t="s">
        <v>115</v>
      </c>
      <c r="C2" s="2" t="s">
        <v>118</v>
      </c>
      <c r="D2" s="20">
        <v>44.018000000000008</v>
      </c>
    </row>
    <row r="3" spans="1:4" x14ac:dyDescent="0.2">
      <c r="A3" s="2" t="s">
        <v>104</v>
      </c>
      <c r="B3" s="2" t="s">
        <v>115</v>
      </c>
      <c r="C3" s="2" t="s">
        <v>118</v>
      </c>
      <c r="D3" s="20">
        <v>40.631999999999998</v>
      </c>
    </row>
    <row r="4" spans="1:4" x14ac:dyDescent="0.2">
      <c r="A4" s="2" t="s">
        <v>105</v>
      </c>
      <c r="B4" s="2" t="s">
        <v>115</v>
      </c>
      <c r="C4" s="2" t="s">
        <v>118</v>
      </c>
      <c r="D4" s="20">
        <v>32.167000000000002</v>
      </c>
    </row>
    <row r="5" spans="1:4" x14ac:dyDescent="0.2">
      <c r="A5" s="2" t="s">
        <v>103</v>
      </c>
      <c r="B5" s="2" t="s">
        <v>115</v>
      </c>
      <c r="C5" s="2" t="s">
        <v>118</v>
      </c>
      <c r="D5" s="20">
        <v>27.088000000000001</v>
      </c>
    </row>
    <row r="6" spans="1:4" x14ac:dyDescent="0.2">
      <c r="A6" s="2" t="s">
        <v>102</v>
      </c>
      <c r="B6" s="2" t="s">
        <v>115</v>
      </c>
      <c r="C6" s="2" t="s">
        <v>118</v>
      </c>
      <c r="D6" s="20">
        <v>25.395</v>
      </c>
    </row>
    <row r="7" spans="1:4" ht="12" x14ac:dyDescent="0.25">
      <c r="A7" s="19" t="s">
        <v>101</v>
      </c>
      <c r="B7" s="19"/>
      <c r="C7" s="19"/>
      <c r="D7" s="23">
        <v>169.3</v>
      </c>
    </row>
    <row r="9" spans="1:4" x14ac:dyDescent="0.2">
      <c r="A9" s="2" t="s">
        <v>100</v>
      </c>
      <c r="B9" s="2" t="s">
        <v>114</v>
      </c>
      <c r="C9" s="2" t="s">
        <v>118</v>
      </c>
      <c r="D9" s="20">
        <v>26.4</v>
      </c>
    </row>
    <row r="10" spans="1:4" x14ac:dyDescent="0.2">
      <c r="A10" s="2" t="s">
        <v>99</v>
      </c>
      <c r="B10" s="2" t="s">
        <v>114</v>
      </c>
      <c r="C10" s="2" t="s">
        <v>118</v>
      </c>
      <c r="D10" s="20">
        <v>25.3</v>
      </c>
    </row>
    <row r="11" spans="1:4" x14ac:dyDescent="0.2">
      <c r="A11" s="2" t="s">
        <v>98</v>
      </c>
      <c r="B11" s="2" t="s">
        <v>114</v>
      </c>
      <c r="C11" s="2" t="s">
        <v>118</v>
      </c>
      <c r="D11" s="20">
        <v>20.9</v>
      </c>
    </row>
    <row r="12" spans="1:4" x14ac:dyDescent="0.2">
      <c r="A12" s="2" t="s">
        <v>96</v>
      </c>
      <c r="B12" s="2" t="s">
        <v>114</v>
      </c>
      <c r="C12" s="2" t="s">
        <v>118</v>
      </c>
      <c r="D12" s="20">
        <v>20.9</v>
      </c>
    </row>
    <row r="13" spans="1:4" x14ac:dyDescent="0.2">
      <c r="A13" s="2" t="s">
        <v>97</v>
      </c>
      <c r="B13" s="2" t="s">
        <v>114</v>
      </c>
      <c r="C13" s="2" t="s">
        <v>118</v>
      </c>
      <c r="D13" s="20">
        <v>16.5</v>
      </c>
    </row>
    <row r="14" spans="1:4" ht="12" x14ac:dyDescent="0.25">
      <c r="A14" s="19" t="s">
        <v>95</v>
      </c>
      <c r="B14" s="19" t="s">
        <v>114</v>
      </c>
      <c r="C14" s="19"/>
      <c r="D14" s="23">
        <v>110</v>
      </c>
    </row>
    <row r="16" spans="1:4" x14ac:dyDescent="0.2">
      <c r="A16" s="2" t="s">
        <v>94</v>
      </c>
      <c r="B16" s="2" t="s">
        <v>111</v>
      </c>
      <c r="C16" s="2" t="s">
        <v>118</v>
      </c>
      <c r="D16" s="20">
        <v>350.51</v>
      </c>
    </row>
    <row r="17" spans="1:4" x14ac:dyDescent="0.2">
      <c r="A17" s="2" t="s">
        <v>93</v>
      </c>
      <c r="B17" s="2" t="s">
        <v>111</v>
      </c>
      <c r="C17" s="2" t="s">
        <v>118</v>
      </c>
      <c r="D17" s="20">
        <v>146.71</v>
      </c>
    </row>
    <row r="18" spans="1:4" x14ac:dyDescent="0.2">
      <c r="A18" s="2" t="s">
        <v>92</v>
      </c>
      <c r="B18" s="2" t="s">
        <v>111</v>
      </c>
      <c r="C18" s="2" t="s">
        <v>118</v>
      </c>
      <c r="D18" s="20">
        <v>133.73500000000001</v>
      </c>
    </row>
    <row r="19" spans="1:4" x14ac:dyDescent="0.2">
      <c r="A19" s="2" t="s">
        <v>91</v>
      </c>
      <c r="B19" s="2" t="s">
        <v>111</v>
      </c>
      <c r="C19" s="2" t="s">
        <v>118</v>
      </c>
      <c r="D19" s="20">
        <v>28.545000000000002</v>
      </c>
    </row>
    <row r="20" spans="1:4" ht="12" x14ac:dyDescent="0.25">
      <c r="A20" s="19" t="s">
        <v>90</v>
      </c>
      <c r="B20" s="19"/>
      <c r="C20" s="19"/>
      <c r="D20" s="23">
        <v>659.5</v>
      </c>
    </row>
    <row r="22" spans="1:4" x14ac:dyDescent="0.2">
      <c r="A22" s="2" t="s">
        <v>89</v>
      </c>
      <c r="B22" s="2" t="s">
        <v>113</v>
      </c>
      <c r="C22" s="2" t="s">
        <v>118</v>
      </c>
      <c r="D22" s="25">
        <v>125.39999999999999</v>
      </c>
    </row>
    <row r="23" spans="1:4" x14ac:dyDescent="0.2">
      <c r="A23" s="2" t="s">
        <v>88</v>
      </c>
      <c r="B23" s="2" t="s">
        <v>113</v>
      </c>
      <c r="C23" s="2" t="s">
        <v>118</v>
      </c>
      <c r="D23" s="25">
        <v>59.400000000000006</v>
      </c>
    </row>
    <row r="24" spans="1:4" x14ac:dyDescent="0.2">
      <c r="A24" s="2" t="s">
        <v>87</v>
      </c>
      <c r="B24" s="2" t="s">
        <v>113</v>
      </c>
      <c r="C24" s="2" t="s">
        <v>118</v>
      </c>
      <c r="D24" s="25">
        <v>35.200000000000003</v>
      </c>
    </row>
    <row r="25" spans="1:4" ht="12" x14ac:dyDescent="0.25">
      <c r="A25" s="19" t="s">
        <v>86</v>
      </c>
      <c r="B25" s="19"/>
      <c r="C25" s="19"/>
      <c r="D25" s="30">
        <v>220</v>
      </c>
    </row>
    <row r="27" spans="1:4" x14ac:dyDescent="0.2">
      <c r="A27" s="2" t="s">
        <v>85</v>
      </c>
      <c r="B27" s="2" t="s">
        <v>109</v>
      </c>
      <c r="C27" s="2" t="s">
        <v>118</v>
      </c>
      <c r="D27" s="25">
        <v>68</v>
      </c>
    </row>
    <row r="28" spans="1:4" ht="12" x14ac:dyDescent="0.25">
      <c r="A28" s="19" t="s">
        <v>85</v>
      </c>
      <c r="B28" s="19"/>
      <c r="C28" s="19"/>
      <c r="D28" s="30">
        <v>68</v>
      </c>
    </row>
    <row r="29" spans="1:4" ht="12" x14ac:dyDescent="0.25">
      <c r="A29" s="22"/>
      <c r="B29" s="22"/>
      <c r="C29" s="22"/>
      <c r="D29" s="22"/>
    </row>
    <row r="30" spans="1:4" ht="12.6" thickBot="1" x14ac:dyDescent="0.3">
      <c r="A30" s="18" t="s">
        <v>84</v>
      </c>
      <c r="B30" s="18"/>
      <c r="C30" s="18"/>
      <c r="D30" s="29">
        <v>1226.8</v>
      </c>
    </row>
    <row r="32" spans="1:4" x14ac:dyDescent="0.2">
      <c r="A32" s="2" t="s">
        <v>83</v>
      </c>
      <c r="B32" s="2" t="s">
        <v>112</v>
      </c>
      <c r="C32" s="2" t="s">
        <v>117</v>
      </c>
      <c r="D32" s="20">
        <v>19.981000000000002</v>
      </c>
    </row>
    <row r="33" spans="1:4" x14ac:dyDescent="0.2">
      <c r="A33" s="2" t="s">
        <v>79</v>
      </c>
      <c r="B33" s="2" t="s">
        <v>112</v>
      </c>
      <c r="C33" s="2" t="s">
        <v>117</v>
      </c>
      <c r="D33" s="20">
        <v>15.847000000000001</v>
      </c>
    </row>
    <row r="34" spans="1:4" x14ac:dyDescent="0.2">
      <c r="A34" s="2" t="s">
        <v>82</v>
      </c>
      <c r="B34" s="2" t="s">
        <v>112</v>
      </c>
      <c r="C34" s="2" t="s">
        <v>117</v>
      </c>
      <c r="D34" s="20">
        <v>14.469000000000001</v>
      </c>
    </row>
    <row r="35" spans="1:4" x14ac:dyDescent="0.2">
      <c r="A35" s="2" t="s">
        <v>80</v>
      </c>
      <c r="B35" s="2" t="s">
        <v>112</v>
      </c>
      <c r="C35" s="2" t="s">
        <v>117</v>
      </c>
      <c r="D35" s="20">
        <v>10.335000000000001</v>
      </c>
    </row>
    <row r="36" spans="1:4" x14ac:dyDescent="0.2">
      <c r="A36" s="2" t="s">
        <v>81</v>
      </c>
      <c r="B36" s="2" t="s">
        <v>112</v>
      </c>
      <c r="C36" s="2" t="s">
        <v>117</v>
      </c>
      <c r="D36" s="20">
        <v>8.2680000000000007</v>
      </c>
    </row>
    <row r="37" spans="1:4" ht="12" x14ac:dyDescent="0.25">
      <c r="A37" s="19" t="s">
        <v>78</v>
      </c>
      <c r="B37" s="19"/>
      <c r="C37" s="19"/>
      <c r="D37" s="23">
        <v>68.900000000000006</v>
      </c>
    </row>
    <row r="39" spans="1:4" x14ac:dyDescent="0.2">
      <c r="A39" s="2" t="s">
        <v>77</v>
      </c>
      <c r="B39" s="2" t="s">
        <v>111</v>
      </c>
      <c r="C39" s="2" t="s">
        <v>117</v>
      </c>
      <c r="D39" s="20">
        <v>17.506999999999998</v>
      </c>
    </row>
    <row r="40" spans="1:4" x14ac:dyDescent="0.2">
      <c r="A40" s="2" t="s">
        <v>76</v>
      </c>
      <c r="B40" s="2" t="s">
        <v>111</v>
      </c>
      <c r="C40" s="2" t="s">
        <v>117</v>
      </c>
      <c r="D40" s="20">
        <v>6.601</v>
      </c>
    </row>
    <row r="41" spans="1:4" x14ac:dyDescent="0.2">
      <c r="A41" s="2" t="s">
        <v>75</v>
      </c>
      <c r="B41" s="2" t="s">
        <v>111</v>
      </c>
      <c r="C41" s="2" t="s">
        <v>117</v>
      </c>
      <c r="D41" s="20">
        <v>4.5919999999999996</v>
      </c>
    </row>
    <row r="42" spans="1:4" ht="12" x14ac:dyDescent="0.25">
      <c r="A42" s="19" t="s">
        <v>74</v>
      </c>
      <c r="B42" s="19"/>
      <c r="C42" s="19"/>
      <c r="D42" s="19">
        <v>28.699999999999996</v>
      </c>
    </row>
    <row r="44" spans="1:4" x14ac:dyDescent="0.2">
      <c r="A44" s="2" t="s">
        <v>73</v>
      </c>
      <c r="B44" s="2" t="s">
        <v>110</v>
      </c>
      <c r="C44" s="2" t="s">
        <v>117</v>
      </c>
      <c r="D44" s="25">
        <v>605</v>
      </c>
    </row>
    <row r="45" spans="1:4" ht="12" x14ac:dyDescent="0.25">
      <c r="A45" s="19" t="s">
        <v>72</v>
      </c>
      <c r="B45" s="19"/>
      <c r="C45" s="19"/>
      <c r="D45" s="30">
        <v>605</v>
      </c>
    </row>
    <row r="47" spans="1:4" x14ac:dyDescent="0.2">
      <c r="A47" s="2" t="s">
        <v>71</v>
      </c>
      <c r="B47" s="2" t="s">
        <v>109</v>
      </c>
      <c r="C47" s="2" t="s">
        <v>117</v>
      </c>
      <c r="D47" s="2">
        <v>38.9</v>
      </c>
    </row>
    <row r="48" spans="1:4" ht="12" x14ac:dyDescent="0.25">
      <c r="A48" s="19" t="s">
        <v>71</v>
      </c>
      <c r="B48" s="19"/>
      <c r="C48" s="19"/>
      <c r="D48" s="19">
        <v>38.9</v>
      </c>
    </row>
    <row r="50" spans="1:4" x14ac:dyDescent="0.2">
      <c r="A50" s="2" t="s">
        <v>70</v>
      </c>
      <c r="B50" s="2" t="s">
        <v>108</v>
      </c>
      <c r="C50" s="2" t="s">
        <v>108</v>
      </c>
      <c r="D50" s="20">
        <v>450.125</v>
      </c>
    </row>
    <row r="51" spans="1:4" x14ac:dyDescent="0.2">
      <c r="A51" s="2" t="s">
        <v>69</v>
      </c>
      <c r="B51" s="2" t="s">
        <v>108</v>
      </c>
      <c r="C51" s="2" t="s">
        <v>108</v>
      </c>
      <c r="D51" s="20">
        <v>18.425000000000001</v>
      </c>
    </row>
    <row r="52" spans="1:4" x14ac:dyDescent="0.2">
      <c r="A52" s="2" t="s">
        <v>68</v>
      </c>
      <c r="B52" s="2" t="s">
        <v>108</v>
      </c>
      <c r="C52" s="2" t="s">
        <v>108</v>
      </c>
      <c r="D52" s="20">
        <v>16.75</v>
      </c>
    </row>
    <row r="53" spans="1:4" ht="12" x14ac:dyDescent="0.25">
      <c r="A53" s="19" t="s">
        <v>67</v>
      </c>
      <c r="B53" s="19"/>
      <c r="C53" s="19"/>
      <c r="D53" s="19">
        <v>485.3</v>
      </c>
    </row>
    <row r="55" spans="1:4" ht="12.6" thickBot="1" x14ac:dyDescent="0.3">
      <c r="A55" s="18" t="s">
        <v>66</v>
      </c>
      <c r="B55" s="18"/>
      <c r="C55" s="18"/>
      <c r="D55" s="29">
        <v>1226.8000000000002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3"/>
  <sheetViews>
    <sheetView workbookViewId="0">
      <selection activeCell="I14" sqref="I14"/>
    </sheetView>
  </sheetViews>
  <sheetFormatPr defaultColWidth="9.109375" defaultRowHeight="11.4" x14ac:dyDescent="0.2"/>
  <cols>
    <col min="1" max="1" width="2" style="2" customWidth="1"/>
    <col min="2" max="16384" width="9.109375" style="2"/>
  </cols>
  <sheetData>
    <row r="13" spans="2:2" ht="37.799999999999997" x14ac:dyDescent="0.65">
      <c r="B13" s="3" t="s">
        <v>13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8EAA9-3BC5-4377-B21C-624CDBE58F5C}">
  <sheetPr>
    <tabColor theme="4" tint="-0.499984740745262"/>
  </sheetPr>
  <dimension ref="A2:I438"/>
  <sheetViews>
    <sheetView workbookViewId="0"/>
  </sheetViews>
  <sheetFormatPr defaultRowHeight="14.4" x14ac:dyDescent="0.3"/>
  <cols>
    <col min="2" max="3" width="14.5546875" customWidth="1"/>
    <col min="4" max="4" width="38.109375" customWidth="1"/>
    <col min="6" max="6" width="17" bestFit="1" customWidth="1"/>
    <col min="8" max="8" width="2" style="8" customWidth="1"/>
    <col min="9" max="16384" width="8.88671875" style="8"/>
  </cols>
  <sheetData>
    <row r="2" spans="2:9" ht="15" thickBot="1" x14ac:dyDescent="0.35"/>
    <row r="3" spans="2:9" ht="16.2" thickBot="1" x14ac:dyDescent="0.35">
      <c r="B3" s="66" t="s">
        <v>5</v>
      </c>
      <c r="C3" s="67" t="s">
        <v>53</v>
      </c>
      <c r="D3" s="67" t="s">
        <v>0</v>
      </c>
      <c r="E3" s="68" t="s">
        <v>1</v>
      </c>
      <c r="F3" s="69" t="s">
        <v>54</v>
      </c>
      <c r="H3" s="58" t="s">
        <v>181</v>
      </c>
    </row>
    <row r="4" spans="2:9" x14ac:dyDescent="0.3">
      <c r="B4" s="59">
        <v>41640</v>
      </c>
      <c r="C4" s="60">
        <f>YEAR(B4)</f>
        <v>2014</v>
      </c>
      <c r="D4" s="1" t="s">
        <v>2</v>
      </c>
      <c r="E4" s="5">
        <v>72</v>
      </c>
      <c r="F4" s="61" t="s">
        <v>55</v>
      </c>
      <c r="I4" s="8" t="s">
        <v>182</v>
      </c>
    </row>
    <row r="5" spans="2:9" x14ac:dyDescent="0.3">
      <c r="B5" s="59">
        <v>41640</v>
      </c>
      <c r="C5" s="60">
        <f t="shared" ref="C5:C68" si="0">YEAR(B5)</f>
        <v>2014</v>
      </c>
      <c r="D5" s="1" t="s">
        <v>7</v>
      </c>
      <c r="E5" s="5">
        <v>47</v>
      </c>
      <c r="F5" s="61" t="s">
        <v>57</v>
      </c>
      <c r="I5" s="8" t="s">
        <v>183</v>
      </c>
    </row>
    <row r="6" spans="2:9" x14ac:dyDescent="0.3">
      <c r="B6" s="59">
        <v>41640</v>
      </c>
      <c r="C6" s="60">
        <f t="shared" si="0"/>
        <v>2014</v>
      </c>
      <c r="D6" s="1" t="s">
        <v>4</v>
      </c>
      <c r="E6" s="5">
        <v>37</v>
      </c>
      <c r="F6" s="61" t="s">
        <v>55</v>
      </c>
      <c r="I6" s="8" t="s">
        <v>184</v>
      </c>
    </row>
    <row r="7" spans="2:9" x14ac:dyDescent="0.3">
      <c r="B7" s="59">
        <v>41640</v>
      </c>
      <c r="C7" s="60">
        <f t="shared" si="0"/>
        <v>2014</v>
      </c>
      <c r="D7" s="1" t="s">
        <v>9</v>
      </c>
      <c r="E7" s="5">
        <v>20</v>
      </c>
      <c r="F7" s="61" t="s">
        <v>57</v>
      </c>
    </row>
    <row r="8" spans="2:9" x14ac:dyDescent="0.3">
      <c r="B8" s="59">
        <v>41640</v>
      </c>
      <c r="C8" s="60">
        <f t="shared" si="0"/>
        <v>2014</v>
      </c>
      <c r="D8" s="1" t="s">
        <v>3</v>
      </c>
      <c r="E8" s="5">
        <v>36</v>
      </c>
      <c r="F8" s="61" t="s">
        <v>55</v>
      </c>
    </row>
    <row r="9" spans="2:9" x14ac:dyDescent="0.3">
      <c r="B9" s="59">
        <v>41640</v>
      </c>
      <c r="C9" s="60">
        <f t="shared" si="0"/>
        <v>2014</v>
      </c>
      <c r="D9" s="1" t="s">
        <v>10</v>
      </c>
      <c r="E9" s="5">
        <v>17</v>
      </c>
      <c r="F9" s="61" t="s">
        <v>57</v>
      </c>
    </row>
    <row r="10" spans="2:9" x14ac:dyDescent="0.3">
      <c r="B10" s="59">
        <v>41640</v>
      </c>
      <c r="C10" s="60">
        <f t="shared" si="0"/>
        <v>2014</v>
      </c>
      <c r="D10" s="1" t="s">
        <v>6</v>
      </c>
      <c r="E10" s="5">
        <v>57</v>
      </c>
      <c r="F10" s="61" t="s">
        <v>55</v>
      </c>
    </row>
    <row r="11" spans="2:9" x14ac:dyDescent="0.3">
      <c r="B11" s="59">
        <v>41640</v>
      </c>
      <c r="C11" s="60">
        <f t="shared" si="0"/>
        <v>2014</v>
      </c>
      <c r="D11" s="1" t="s">
        <v>11</v>
      </c>
      <c r="E11" s="5">
        <v>32</v>
      </c>
      <c r="F11" s="61" t="s">
        <v>57</v>
      </c>
    </row>
    <row r="12" spans="2:9" x14ac:dyDescent="0.3">
      <c r="B12" s="59">
        <v>41640</v>
      </c>
      <c r="C12" s="60">
        <f t="shared" si="0"/>
        <v>2014</v>
      </c>
      <c r="D12" s="1" t="s">
        <v>8</v>
      </c>
      <c r="E12" s="5">
        <v>95.399999999999991</v>
      </c>
      <c r="F12" s="61" t="s">
        <v>8</v>
      </c>
    </row>
    <row r="13" spans="2:9" x14ac:dyDescent="0.3">
      <c r="B13" s="59">
        <v>41640</v>
      </c>
      <c r="C13" s="60">
        <f t="shared" si="0"/>
        <v>2014</v>
      </c>
      <c r="D13" s="1" t="s">
        <v>12</v>
      </c>
      <c r="E13" s="5">
        <v>2</v>
      </c>
      <c r="F13" s="61" t="s">
        <v>12</v>
      </c>
    </row>
    <row r="14" spans="2:9" x14ac:dyDescent="0.3">
      <c r="B14" s="59">
        <v>41640</v>
      </c>
      <c r="C14" s="60">
        <f t="shared" si="0"/>
        <v>2014</v>
      </c>
      <c r="D14" s="1" t="s">
        <v>50</v>
      </c>
      <c r="E14" s="5">
        <v>5</v>
      </c>
      <c r="F14" s="61" t="s">
        <v>50</v>
      </c>
    </row>
    <row r="15" spans="2:9" x14ac:dyDescent="0.3">
      <c r="B15" s="59">
        <v>41640</v>
      </c>
      <c r="C15" s="60">
        <f t="shared" si="0"/>
        <v>2014</v>
      </c>
      <c r="D15" s="1" t="s">
        <v>51</v>
      </c>
      <c r="E15" s="6">
        <v>17.29</v>
      </c>
      <c r="F15" s="61" t="s">
        <v>51</v>
      </c>
    </row>
    <row r="16" spans="2:9" x14ac:dyDescent="0.3">
      <c r="B16" s="59">
        <v>41641</v>
      </c>
      <c r="C16" s="60">
        <f t="shared" si="0"/>
        <v>2014</v>
      </c>
      <c r="D16" s="1" t="s">
        <v>2</v>
      </c>
      <c r="E16" s="5">
        <v>75</v>
      </c>
      <c r="F16" s="61" t="s">
        <v>55</v>
      </c>
    </row>
    <row r="17" spans="2:6" x14ac:dyDescent="0.3">
      <c r="B17" s="59">
        <v>41641</v>
      </c>
      <c r="C17" s="60">
        <f t="shared" si="0"/>
        <v>2014</v>
      </c>
      <c r="D17" s="1" t="s">
        <v>7</v>
      </c>
      <c r="E17" s="5">
        <v>55</v>
      </c>
      <c r="F17" s="61" t="s">
        <v>57</v>
      </c>
    </row>
    <row r="18" spans="2:6" x14ac:dyDescent="0.3">
      <c r="B18" s="59">
        <v>41641</v>
      </c>
      <c r="C18" s="60">
        <f t="shared" si="0"/>
        <v>2014</v>
      </c>
      <c r="D18" s="1" t="s">
        <v>4</v>
      </c>
      <c r="E18" s="5">
        <v>26</v>
      </c>
      <c r="F18" s="61" t="s">
        <v>55</v>
      </c>
    </row>
    <row r="19" spans="2:6" x14ac:dyDescent="0.3">
      <c r="B19" s="59">
        <v>41641</v>
      </c>
      <c r="C19" s="60">
        <f t="shared" si="0"/>
        <v>2014</v>
      </c>
      <c r="D19" s="1" t="s">
        <v>9</v>
      </c>
      <c r="E19" s="5">
        <v>18</v>
      </c>
      <c r="F19" s="61" t="s">
        <v>57</v>
      </c>
    </row>
    <row r="20" spans="2:6" x14ac:dyDescent="0.3">
      <c r="B20" s="59">
        <v>41641</v>
      </c>
      <c r="C20" s="60">
        <f t="shared" si="0"/>
        <v>2014</v>
      </c>
      <c r="D20" s="1" t="s">
        <v>3</v>
      </c>
      <c r="E20" s="5">
        <v>42</v>
      </c>
      <c r="F20" s="61" t="s">
        <v>55</v>
      </c>
    </row>
    <row r="21" spans="2:6" x14ac:dyDescent="0.3">
      <c r="B21" s="59">
        <v>41641</v>
      </c>
      <c r="C21" s="60">
        <f t="shared" si="0"/>
        <v>2014</v>
      </c>
      <c r="D21" s="1" t="s">
        <v>10</v>
      </c>
      <c r="E21" s="5">
        <v>18</v>
      </c>
      <c r="F21" s="61" t="s">
        <v>57</v>
      </c>
    </row>
    <row r="22" spans="2:6" x14ac:dyDescent="0.3">
      <c r="B22" s="59">
        <v>41641</v>
      </c>
      <c r="C22" s="60">
        <f t="shared" si="0"/>
        <v>2014</v>
      </c>
      <c r="D22" s="1" t="s">
        <v>6</v>
      </c>
      <c r="E22" s="5">
        <v>54</v>
      </c>
      <c r="F22" s="61" t="s">
        <v>55</v>
      </c>
    </row>
    <row r="23" spans="2:6" x14ac:dyDescent="0.3">
      <c r="B23" s="59">
        <v>41641</v>
      </c>
      <c r="C23" s="60">
        <f t="shared" si="0"/>
        <v>2014</v>
      </c>
      <c r="D23" s="1" t="s">
        <v>11</v>
      </c>
      <c r="E23" s="5">
        <v>33</v>
      </c>
      <c r="F23" s="61" t="s">
        <v>57</v>
      </c>
    </row>
    <row r="24" spans="2:6" x14ac:dyDescent="0.3">
      <c r="B24" s="59">
        <v>41641</v>
      </c>
      <c r="C24" s="60">
        <f t="shared" si="0"/>
        <v>2014</v>
      </c>
      <c r="D24" s="1" t="s">
        <v>8</v>
      </c>
      <c r="E24" s="5">
        <v>96.3</v>
      </c>
      <c r="F24" s="61" t="s">
        <v>8</v>
      </c>
    </row>
    <row r="25" spans="2:6" x14ac:dyDescent="0.3">
      <c r="B25" s="59">
        <v>41641</v>
      </c>
      <c r="C25" s="60">
        <f t="shared" si="0"/>
        <v>2014</v>
      </c>
      <c r="D25" s="1" t="s">
        <v>12</v>
      </c>
      <c r="E25" s="5">
        <v>2</v>
      </c>
      <c r="F25" s="61" t="s">
        <v>12</v>
      </c>
    </row>
    <row r="26" spans="2:6" x14ac:dyDescent="0.3">
      <c r="B26" s="59">
        <v>41641</v>
      </c>
      <c r="C26" s="60">
        <f t="shared" si="0"/>
        <v>2014</v>
      </c>
      <c r="D26" s="1" t="s">
        <v>50</v>
      </c>
      <c r="E26" s="5">
        <v>5</v>
      </c>
      <c r="F26" s="61" t="s">
        <v>50</v>
      </c>
    </row>
    <row r="27" spans="2:6" x14ac:dyDescent="0.3">
      <c r="B27" s="59">
        <v>41641</v>
      </c>
      <c r="C27" s="60">
        <f t="shared" si="0"/>
        <v>2014</v>
      </c>
      <c r="D27" s="1" t="s">
        <v>51</v>
      </c>
      <c r="E27" s="6">
        <v>17</v>
      </c>
      <c r="F27" s="61" t="s">
        <v>51</v>
      </c>
    </row>
    <row r="28" spans="2:6" x14ac:dyDescent="0.3">
      <c r="B28" s="59">
        <v>41642</v>
      </c>
      <c r="C28" s="60">
        <f t="shared" si="0"/>
        <v>2014</v>
      </c>
      <c r="D28" s="1" t="s">
        <v>2</v>
      </c>
      <c r="E28" s="5">
        <v>69</v>
      </c>
      <c r="F28" s="61" t="s">
        <v>55</v>
      </c>
    </row>
    <row r="29" spans="2:6" x14ac:dyDescent="0.3">
      <c r="B29" s="59">
        <v>41642</v>
      </c>
      <c r="C29" s="60">
        <f t="shared" si="0"/>
        <v>2014</v>
      </c>
      <c r="D29" s="1" t="s">
        <v>7</v>
      </c>
      <c r="E29" s="5">
        <v>58</v>
      </c>
      <c r="F29" s="61" t="s">
        <v>57</v>
      </c>
    </row>
    <row r="30" spans="2:6" x14ac:dyDescent="0.3">
      <c r="B30" s="59">
        <v>41642</v>
      </c>
      <c r="C30" s="60">
        <f t="shared" si="0"/>
        <v>2014</v>
      </c>
      <c r="D30" s="1" t="s">
        <v>4</v>
      </c>
      <c r="E30" s="5">
        <v>32</v>
      </c>
      <c r="F30" s="61" t="s">
        <v>55</v>
      </c>
    </row>
    <row r="31" spans="2:6" x14ac:dyDescent="0.3">
      <c r="B31" s="59">
        <v>41642</v>
      </c>
      <c r="C31" s="60">
        <f t="shared" si="0"/>
        <v>2014</v>
      </c>
      <c r="D31" s="1" t="s">
        <v>9</v>
      </c>
      <c r="E31" s="5">
        <v>12</v>
      </c>
      <c r="F31" s="61" t="s">
        <v>57</v>
      </c>
    </row>
    <row r="32" spans="2:6" x14ac:dyDescent="0.3">
      <c r="B32" s="59">
        <v>41642</v>
      </c>
      <c r="C32" s="60">
        <f t="shared" si="0"/>
        <v>2014</v>
      </c>
      <c r="D32" s="1" t="s">
        <v>3</v>
      </c>
      <c r="E32" s="5">
        <v>41</v>
      </c>
      <c r="F32" s="61" t="s">
        <v>55</v>
      </c>
    </row>
    <row r="33" spans="2:6" x14ac:dyDescent="0.3">
      <c r="B33" s="59">
        <v>41642</v>
      </c>
      <c r="C33" s="60">
        <f t="shared" si="0"/>
        <v>2014</v>
      </c>
      <c r="D33" s="1" t="s">
        <v>10</v>
      </c>
      <c r="E33" s="5">
        <v>11</v>
      </c>
      <c r="F33" s="61" t="s">
        <v>57</v>
      </c>
    </row>
    <row r="34" spans="2:6" x14ac:dyDescent="0.3">
      <c r="B34" s="59">
        <v>41642</v>
      </c>
      <c r="C34" s="60">
        <f t="shared" si="0"/>
        <v>2014</v>
      </c>
      <c r="D34" s="1" t="s">
        <v>6</v>
      </c>
      <c r="E34" s="5">
        <v>64</v>
      </c>
      <c r="F34" s="61" t="s">
        <v>55</v>
      </c>
    </row>
    <row r="35" spans="2:6" x14ac:dyDescent="0.3">
      <c r="B35" s="59">
        <v>41642</v>
      </c>
      <c r="C35" s="60">
        <f t="shared" si="0"/>
        <v>2014</v>
      </c>
      <c r="D35" s="1" t="s">
        <v>11</v>
      </c>
      <c r="E35" s="5">
        <v>35</v>
      </c>
      <c r="F35" s="61" t="s">
        <v>57</v>
      </c>
    </row>
    <row r="36" spans="2:6" x14ac:dyDescent="0.3">
      <c r="B36" s="59">
        <v>41642</v>
      </c>
      <c r="C36" s="60">
        <f t="shared" si="0"/>
        <v>2014</v>
      </c>
      <c r="D36" s="1" t="s">
        <v>8</v>
      </c>
      <c r="E36" s="5">
        <v>96.6</v>
      </c>
      <c r="F36" s="61" t="s">
        <v>8</v>
      </c>
    </row>
    <row r="37" spans="2:6" x14ac:dyDescent="0.3">
      <c r="B37" s="59">
        <v>41642</v>
      </c>
      <c r="C37" s="60">
        <f t="shared" si="0"/>
        <v>2014</v>
      </c>
      <c r="D37" s="1" t="s">
        <v>12</v>
      </c>
      <c r="E37" s="5">
        <v>3</v>
      </c>
      <c r="F37" s="61" t="s">
        <v>12</v>
      </c>
    </row>
    <row r="38" spans="2:6" x14ac:dyDescent="0.3">
      <c r="B38" s="59">
        <v>41642</v>
      </c>
      <c r="C38" s="60">
        <f t="shared" si="0"/>
        <v>2014</v>
      </c>
      <c r="D38" s="1" t="s">
        <v>50</v>
      </c>
      <c r="E38" s="5">
        <v>5</v>
      </c>
      <c r="F38" s="61" t="s">
        <v>50</v>
      </c>
    </row>
    <row r="39" spans="2:6" x14ac:dyDescent="0.3">
      <c r="B39" s="59">
        <v>41642</v>
      </c>
      <c r="C39" s="60">
        <f t="shared" si="0"/>
        <v>2014</v>
      </c>
      <c r="D39" s="1" t="s">
        <v>51</v>
      </c>
      <c r="E39" s="6">
        <v>17.850000000000001</v>
      </c>
      <c r="F39" s="61" t="s">
        <v>51</v>
      </c>
    </row>
    <row r="40" spans="2:6" x14ac:dyDescent="0.3">
      <c r="B40" s="59">
        <v>41643</v>
      </c>
      <c r="C40" s="60">
        <f t="shared" si="0"/>
        <v>2014</v>
      </c>
      <c r="D40" s="1" t="s">
        <v>2</v>
      </c>
      <c r="E40" s="5">
        <v>68</v>
      </c>
      <c r="F40" s="61" t="s">
        <v>55</v>
      </c>
    </row>
    <row r="41" spans="2:6" x14ac:dyDescent="0.3">
      <c r="B41" s="59">
        <v>41643</v>
      </c>
      <c r="C41" s="60">
        <f t="shared" si="0"/>
        <v>2014</v>
      </c>
      <c r="D41" s="1" t="s">
        <v>7</v>
      </c>
      <c r="E41" s="5">
        <v>50</v>
      </c>
      <c r="F41" s="61" t="s">
        <v>57</v>
      </c>
    </row>
    <row r="42" spans="2:6" x14ac:dyDescent="0.3">
      <c r="B42" s="59">
        <v>41643</v>
      </c>
      <c r="C42" s="60">
        <f t="shared" si="0"/>
        <v>2014</v>
      </c>
      <c r="D42" s="1" t="s">
        <v>4</v>
      </c>
      <c r="E42" s="5">
        <v>29</v>
      </c>
      <c r="F42" s="61" t="s">
        <v>55</v>
      </c>
    </row>
    <row r="43" spans="2:6" x14ac:dyDescent="0.3">
      <c r="B43" s="59">
        <v>41643</v>
      </c>
      <c r="C43" s="60">
        <f t="shared" si="0"/>
        <v>2014</v>
      </c>
      <c r="D43" s="1" t="s">
        <v>9</v>
      </c>
      <c r="E43" s="5">
        <v>19</v>
      </c>
      <c r="F43" s="61" t="s">
        <v>57</v>
      </c>
    </row>
    <row r="44" spans="2:6" x14ac:dyDescent="0.3">
      <c r="B44" s="59">
        <v>41643</v>
      </c>
      <c r="C44" s="60">
        <f t="shared" si="0"/>
        <v>2014</v>
      </c>
      <c r="D44" s="1" t="s">
        <v>3</v>
      </c>
      <c r="E44" s="5">
        <v>38</v>
      </c>
      <c r="F44" s="61" t="s">
        <v>55</v>
      </c>
    </row>
    <row r="45" spans="2:6" x14ac:dyDescent="0.3">
      <c r="B45" s="59">
        <v>41643</v>
      </c>
      <c r="C45" s="60">
        <f t="shared" si="0"/>
        <v>2014</v>
      </c>
      <c r="D45" s="1" t="s">
        <v>10</v>
      </c>
      <c r="E45" s="5">
        <v>15</v>
      </c>
      <c r="F45" s="61" t="s">
        <v>57</v>
      </c>
    </row>
    <row r="46" spans="2:6" x14ac:dyDescent="0.3">
      <c r="B46" s="59">
        <v>41643</v>
      </c>
      <c r="C46" s="60">
        <f t="shared" si="0"/>
        <v>2014</v>
      </c>
      <c r="D46" s="1" t="s">
        <v>6</v>
      </c>
      <c r="E46" s="5">
        <v>60</v>
      </c>
      <c r="F46" s="61" t="s">
        <v>55</v>
      </c>
    </row>
    <row r="47" spans="2:6" x14ac:dyDescent="0.3">
      <c r="B47" s="59">
        <v>41643</v>
      </c>
      <c r="C47" s="60">
        <f t="shared" si="0"/>
        <v>2014</v>
      </c>
      <c r="D47" s="1" t="s">
        <v>11</v>
      </c>
      <c r="E47" s="5">
        <v>32</v>
      </c>
      <c r="F47" s="61" t="s">
        <v>57</v>
      </c>
    </row>
    <row r="48" spans="2:6" x14ac:dyDescent="0.3">
      <c r="B48" s="59">
        <v>41643</v>
      </c>
      <c r="C48" s="60">
        <f t="shared" si="0"/>
        <v>2014</v>
      </c>
      <c r="D48" s="1" t="s">
        <v>8</v>
      </c>
      <c r="E48" s="5">
        <v>99.52</v>
      </c>
      <c r="F48" s="61" t="s">
        <v>8</v>
      </c>
    </row>
    <row r="49" spans="2:6" x14ac:dyDescent="0.3">
      <c r="B49" s="59">
        <v>41643</v>
      </c>
      <c r="C49" s="60">
        <f t="shared" si="0"/>
        <v>2014</v>
      </c>
      <c r="D49" s="1" t="s">
        <v>12</v>
      </c>
      <c r="E49" s="5">
        <v>2</v>
      </c>
      <c r="F49" s="61" t="s">
        <v>12</v>
      </c>
    </row>
    <row r="50" spans="2:6" x14ac:dyDescent="0.3">
      <c r="B50" s="59">
        <v>41643</v>
      </c>
      <c r="C50" s="60">
        <f t="shared" si="0"/>
        <v>2014</v>
      </c>
      <c r="D50" s="1" t="s">
        <v>50</v>
      </c>
      <c r="E50" s="5">
        <v>5</v>
      </c>
      <c r="F50" s="61" t="s">
        <v>50</v>
      </c>
    </row>
    <row r="51" spans="2:6" x14ac:dyDescent="0.3">
      <c r="B51" s="59">
        <v>41643</v>
      </c>
      <c r="C51" s="60">
        <f t="shared" si="0"/>
        <v>2014</v>
      </c>
      <c r="D51" s="1" t="s">
        <v>51</v>
      </c>
      <c r="E51" s="6">
        <v>16.89</v>
      </c>
      <c r="F51" s="61" t="s">
        <v>51</v>
      </c>
    </row>
    <row r="52" spans="2:6" x14ac:dyDescent="0.3">
      <c r="B52" s="59">
        <v>41644</v>
      </c>
      <c r="C52" s="60">
        <f t="shared" si="0"/>
        <v>2014</v>
      </c>
      <c r="D52" s="1" t="s">
        <v>2</v>
      </c>
      <c r="E52" s="5">
        <v>68</v>
      </c>
      <c r="F52" s="61" t="s">
        <v>55</v>
      </c>
    </row>
    <row r="53" spans="2:6" x14ac:dyDescent="0.3">
      <c r="B53" s="59">
        <v>41644</v>
      </c>
      <c r="C53" s="60">
        <f t="shared" si="0"/>
        <v>2014</v>
      </c>
      <c r="D53" s="1" t="s">
        <v>7</v>
      </c>
      <c r="E53" s="5">
        <v>54</v>
      </c>
      <c r="F53" s="61" t="s">
        <v>57</v>
      </c>
    </row>
    <row r="54" spans="2:6" x14ac:dyDescent="0.3">
      <c r="B54" s="59">
        <v>41644</v>
      </c>
      <c r="C54" s="60">
        <f t="shared" si="0"/>
        <v>2014</v>
      </c>
      <c r="D54" s="1" t="s">
        <v>4</v>
      </c>
      <c r="E54" s="5">
        <v>32</v>
      </c>
      <c r="F54" s="61" t="s">
        <v>55</v>
      </c>
    </row>
    <row r="55" spans="2:6" x14ac:dyDescent="0.3">
      <c r="B55" s="59">
        <v>41644</v>
      </c>
      <c r="C55" s="60">
        <f t="shared" si="0"/>
        <v>2014</v>
      </c>
      <c r="D55" s="1" t="s">
        <v>9</v>
      </c>
      <c r="E55" s="5">
        <v>19</v>
      </c>
      <c r="F55" s="61" t="s">
        <v>57</v>
      </c>
    </row>
    <row r="56" spans="2:6" x14ac:dyDescent="0.3">
      <c r="B56" s="59">
        <v>41644</v>
      </c>
      <c r="C56" s="60">
        <f t="shared" si="0"/>
        <v>2014</v>
      </c>
      <c r="D56" s="1" t="s">
        <v>3</v>
      </c>
      <c r="E56" s="5">
        <v>50</v>
      </c>
      <c r="F56" s="61" t="s">
        <v>55</v>
      </c>
    </row>
    <row r="57" spans="2:6" x14ac:dyDescent="0.3">
      <c r="B57" s="59">
        <v>41644</v>
      </c>
      <c r="C57" s="60">
        <f t="shared" si="0"/>
        <v>2014</v>
      </c>
      <c r="D57" s="1" t="s">
        <v>10</v>
      </c>
      <c r="E57" s="5">
        <v>14</v>
      </c>
      <c r="F57" s="61" t="s">
        <v>57</v>
      </c>
    </row>
    <row r="58" spans="2:6" x14ac:dyDescent="0.3">
      <c r="B58" s="59">
        <v>41644</v>
      </c>
      <c r="C58" s="60">
        <f t="shared" si="0"/>
        <v>2014</v>
      </c>
      <c r="D58" s="1" t="s">
        <v>6</v>
      </c>
      <c r="E58" s="5">
        <v>64</v>
      </c>
      <c r="F58" s="61" t="s">
        <v>55</v>
      </c>
    </row>
    <row r="59" spans="2:6" x14ac:dyDescent="0.3">
      <c r="B59" s="59">
        <v>41644</v>
      </c>
      <c r="C59" s="60">
        <f t="shared" si="0"/>
        <v>2014</v>
      </c>
      <c r="D59" s="1" t="s">
        <v>11</v>
      </c>
      <c r="E59" s="5">
        <v>30</v>
      </c>
      <c r="F59" s="61" t="s">
        <v>57</v>
      </c>
    </row>
    <row r="60" spans="2:6" x14ac:dyDescent="0.3">
      <c r="B60" s="59">
        <v>41644</v>
      </c>
      <c r="C60" s="60">
        <f t="shared" si="0"/>
        <v>2014</v>
      </c>
      <c r="D60" s="1" t="s">
        <v>8</v>
      </c>
      <c r="E60" s="5">
        <v>105.92</v>
      </c>
      <c r="F60" s="61" t="s">
        <v>8</v>
      </c>
    </row>
    <row r="61" spans="2:6" x14ac:dyDescent="0.3">
      <c r="B61" s="59">
        <v>41644</v>
      </c>
      <c r="C61" s="60">
        <f t="shared" si="0"/>
        <v>2014</v>
      </c>
      <c r="D61" s="1" t="s">
        <v>12</v>
      </c>
      <c r="E61" s="5">
        <v>3</v>
      </c>
      <c r="F61" s="61" t="s">
        <v>12</v>
      </c>
    </row>
    <row r="62" spans="2:6" x14ac:dyDescent="0.3">
      <c r="B62" s="59">
        <v>41644</v>
      </c>
      <c r="C62" s="60">
        <f t="shared" si="0"/>
        <v>2014</v>
      </c>
      <c r="D62" s="1" t="s">
        <v>50</v>
      </c>
      <c r="E62" s="5">
        <v>5</v>
      </c>
      <c r="F62" s="61" t="s">
        <v>50</v>
      </c>
    </row>
    <row r="63" spans="2:6" x14ac:dyDescent="0.3">
      <c r="B63" s="59">
        <v>41644</v>
      </c>
      <c r="C63" s="60">
        <f t="shared" si="0"/>
        <v>2014</v>
      </c>
      <c r="D63" s="1" t="s">
        <v>51</v>
      </c>
      <c r="E63" s="6">
        <v>18.579999999999998</v>
      </c>
      <c r="F63" s="61" t="s">
        <v>51</v>
      </c>
    </row>
    <row r="64" spans="2:6" x14ac:dyDescent="0.3">
      <c r="B64" s="59">
        <v>41645</v>
      </c>
      <c r="C64" s="60">
        <f t="shared" si="0"/>
        <v>2014</v>
      </c>
      <c r="D64" s="1" t="s">
        <v>2</v>
      </c>
      <c r="E64" s="5">
        <v>56</v>
      </c>
      <c r="F64" s="61" t="s">
        <v>55</v>
      </c>
    </row>
    <row r="65" spans="2:6" x14ac:dyDescent="0.3">
      <c r="B65" s="59">
        <v>41645</v>
      </c>
      <c r="C65" s="60">
        <f t="shared" si="0"/>
        <v>2014</v>
      </c>
      <c r="D65" s="1" t="s">
        <v>7</v>
      </c>
      <c r="E65" s="5">
        <v>49</v>
      </c>
      <c r="F65" s="61" t="s">
        <v>57</v>
      </c>
    </row>
    <row r="66" spans="2:6" x14ac:dyDescent="0.3">
      <c r="B66" s="59">
        <v>41645</v>
      </c>
      <c r="C66" s="60">
        <f t="shared" si="0"/>
        <v>2014</v>
      </c>
      <c r="D66" s="1" t="s">
        <v>4</v>
      </c>
      <c r="E66" s="5">
        <v>31</v>
      </c>
      <c r="F66" s="61" t="s">
        <v>55</v>
      </c>
    </row>
    <row r="67" spans="2:6" x14ac:dyDescent="0.3">
      <c r="B67" s="59">
        <v>41645</v>
      </c>
      <c r="C67" s="60">
        <f t="shared" si="0"/>
        <v>2014</v>
      </c>
      <c r="D67" s="1" t="s">
        <v>9</v>
      </c>
      <c r="E67" s="5">
        <v>14</v>
      </c>
      <c r="F67" s="61" t="s">
        <v>57</v>
      </c>
    </row>
    <row r="68" spans="2:6" x14ac:dyDescent="0.3">
      <c r="B68" s="59">
        <v>41645</v>
      </c>
      <c r="C68" s="60">
        <f t="shared" si="0"/>
        <v>2014</v>
      </c>
      <c r="D68" s="1" t="s">
        <v>3</v>
      </c>
      <c r="E68" s="5">
        <v>36</v>
      </c>
      <c r="F68" s="61" t="s">
        <v>55</v>
      </c>
    </row>
    <row r="69" spans="2:6" x14ac:dyDescent="0.3">
      <c r="B69" s="59">
        <v>41645</v>
      </c>
      <c r="C69" s="60">
        <f t="shared" ref="C69:C132" si="1">YEAR(B69)</f>
        <v>2014</v>
      </c>
      <c r="D69" s="1" t="s">
        <v>10</v>
      </c>
      <c r="E69" s="5">
        <v>15</v>
      </c>
      <c r="F69" s="61" t="s">
        <v>57</v>
      </c>
    </row>
    <row r="70" spans="2:6" x14ac:dyDescent="0.3">
      <c r="B70" s="59">
        <v>41645</v>
      </c>
      <c r="C70" s="60">
        <f t="shared" si="1"/>
        <v>2014</v>
      </c>
      <c r="D70" s="1" t="s">
        <v>6</v>
      </c>
      <c r="E70" s="5">
        <v>57</v>
      </c>
      <c r="F70" s="61" t="s">
        <v>55</v>
      </c>
    </row>
    <row r="71" spans="2:6" x14ac:dyDescent="0.3">
      <c r="B71" s="59">
        <v>41645</v>
      </c>
      <c r="C71" s="60">
        <f t="shared" si="1"/>
        <v>2014</v>
      </c>
      <c r="D71" s="1" t="s">
        <v>11</v>
      </c>
      <c r="E71" s="5">
        <v>33</v>
      </c>
      <c r="F71" s="61" t="s">
        <v>57</v>
      </c>
    </row>
    <row r="72" spans="2:6" x14ac:dyDescent="0.3">
      <c r="B72" s="59">
        <v>41645</v>
      </c>
      <c r="C72" s="60">
        <f t="shared" si="1"/>
        <v>2014</v>
      </c>
      <c r="D72" s="1" t="s">
        <v>8</v>
      </c>
      <c r="E72" s="5">
        <v>93.12</v>
      </c>
      <c r="F72" s="61" t="s">
        <v>8</v>
      </c>
    </row>
    <row r="73" spans="2:6" x14ac:dyDescent="0.3">
      <c r="B73" s="59">
        <v>41645</v>
      </c>
      <c r="C73" s="60">
        <f t="shared" si="1"/>
        <v>2014</v>
      </c>
      <c r="D73" s="1" t="s">
        <v>12</v>
      </c>
      <c r="E73" s="5">
        <v>3</v>
      </c>
      <c r="F73" s="61" t="s">
        <v>12</v>
      </c>
    </row>
    <row r="74" spans="2:6" x14ac:dyDescent="0.3">
      <c r="B74" s="59">
        <v>41645</v>
      </c>
      <c r="C74" s="60">
        <f t="shared" si="1"/>
        <v>2014</v>
      </c>
      <c r="D74" s="1" t="s">
        <v>50</v>
      </c>
      <c r="E74" s="5">
        <v>4</v>
      </c>
      <c r="F74" s="61" t="s">
        <v>50</v>
      </c>
    </row>
    <row r="75" spans="2:6" x14ac:dyDescent="0.3">
      <c r="B75" s="59">
        <v>41645</v>
      </c>
      <c r="C75" s="60">
        <f t="shared" si="1"/>
        <v>2014</v>
      </c>
      <c r="D75" s="1" t="s">
        <v>51</v>
      </c>
      <c r="E75" s="6">
        <v>15.59</v>
      </c>
      <c r="F75" s="61" t="s">
        <v>51</v>
      </c>
    </row>
    <row r="76" spans="2:6" x14ac:dyDescent="0.3">
      <c r="B76" s="59">
        <v>41646</v>
      </c>
      <c r="C76" s="60">
        <f t="shared" si="1"/>
        <v>2014</v>
      </c>
      <c r="D76" s="1" t="s">
        <v>2</v>
      </c>
      <c r="E76" s="5">
        <v>66</v>
      </c>
      <c r="F76" s="61" t="s">
        <v>55</v>
      </c>
    </row>
    <row r="77" spans="2:6" x14ac:dyDescent="0.3">
      <c r="B77" s="59">
        <v>41646</v>
      </c>
      <c r="C77" s="60">
        <f t="shared" si="1"/>
        <v>2014</v>
      </c>
      <c r="D77" s="1" t="s">
        <v>7</v>
      </c>
      <c r="E77" s="5">
        <v>55</v>
      </c>
      <c r="F77" s="61" t="s">
        <v>57</v>
      </c>
    </row>
    <row r="78" spans="2:6" x14ac:dyDescent="0.3">
      <c r="B78" s="59">
        <v>41646</v>
      </c>
      <c r="C78" s="60">
        <f t="shared" si="1"/>
        <v>2014</v>
      </c>
      <c r="D78" s="1" t="s">
        <v>4</v>
      </c>
      <c r="E78" s="5">
        <v>38</v>
      </c>
      <c r="F78" s="61" t="s">
        <v>55</v>
      </c>
    </row>
    <row r="79" spans="2:6" x14ac:dyDescent="0.3">
      <c r="B79" s="59">
        <v>41646</v>
      </c>
      <c r="C79" s="60">
        <f t="shared" si="1"/>
        <v>2014</v>
      </c>
      <c r="D79" s="1" t="s">
        <v>9</v>
      </c>
      <c r="E79" s="5">
        <v>17</v>
      </c>
      <c r="F79" s="61" t="s">
        <v>57</v>
      </c>
    </row>
    <row r="80" spans="2:6" x14ac:dyDescent="0.3">
      <c r="B80" s="59">
        <v>41646</v>
      </c>
      <c r="C80" s="60">
        <f t="shared" si="1"/>
        <v>2014</v>
      </c>
      <c r="D80" s="1" t="s">
        <v>3</v>
      </c>
      <c r="E80" s="5">
        <v>43</v>
      </c>
      <c r="F80" s="61" t="s">
        <v>55</v>
      </c>
    </row>
    <row r="81" spans="2:6" x14ac:dyDescent="0.3">
      <c r="B81" s="59">
        <v>41646</v>
      </c>
      <c r="C81" s="60">
        <f t="shared" si="1"/>
        <v>2014</v>
      </c>
      <c r="D81" s="1" t="s">
        <v>10</v>
      </c>
      <c r="E81" s="5">
        <v>17</v>
      </c>
      <c r="F81" s="61" t="s">
        <v>57</v>
      </c>
    </row>
    <row r="82" spans="2:6" x14ac:dyDescent="0.3">
      <c r="B82" s="59">
        <v>41646</v>
      </c>
      <c r="C82" s="60">
        <f t="shared" si="1"/>
        <v>2014</v>
      </c>
      <c r="D82" s="1" t="s">
        <v>6</v>
      </c>
      <c r="E82" s="5">
        <v>68</v>
      </c>
      <c r="F82" s="61" t="s">
        <v>55</v>
      </c>
    </row>
    <row r="83" spans="2:6" x14ac:dyDescent="0.3">
      <c r="B83" s="59">
        <v>41646</v>
      </c>
      <c r="C83" s="60">
        <f t="shared" si="1"/>
        <v>2014</v>
      </c>
      <c r="D83" s="1" t="s">
        <v>11</v>
      </c>
      <c r="E83" s="5">
        <v>33</v>
      </c>
      <c r="F83" s="61" t="s">
        <v>57</v>
      </c>
    </row>
    <row r="84" spans="2:6" x14ac:dyDescent="0.3">
      <c r="B84" s="59">
        <v>41646</v>
      </c>
      <c r="C84" s="60">
        <f t="shared" si="1"/>
        <v>2014</v>
      </c>
      <c r="D84" s="1" t="s">
        <v>8</v>
      </c>
      <c r="E84" s="5">
        <v>114.58000000000001</v>
      </c>
      <c r="F84" s="61" t="s">
        <v>8</v>
      </c>
    </row>
    <row r="85" spans="2:6" x14ac:dyDescent="0.3">
      <c r="B85" s="59">
        <v>41646</v>
      </c>
      <c r="C85" s="60">
        <f t="shared" si="1"/>
        <v>2014</v>
      </c>
      <c r="D85" s="1" t="s">
        <v>12</v>
      </c>
      <c r="E85" s="5">
        <v>3</v>
      </c>
      <c r="F85" s="61" t="s">
        <v>12</v>
      </c>
    </row>
    <row r="86" spans="2:6" x14ac:dyDescent="0.3">
      <c r="B86" s="59">
        <v>41646</v>
      </c>
      <c r="C86" s="60">
        <f t="shared" si="1"/>
        <v>2014</v>
      </c>
      <c r="D86" s="1" t="s">
        <v>50</v>
      </c>
      <c r="E86" s="5">
        <v>4</v>
      </c>
      <c r="F86" s="61" t="s">
        <v>50</v>
      </c>
    </row>
    <row r="87" spans="2:6" x14ac:dyDescent="0.3">
      <c r="B87" s="59">
        <v>41646</v>
      </c>
      <c r="C87" s="60">
        <f t="shared" si="1"/>
        <v>2014</v>
      </c>
      <c r="D87" s="1" t="s">
        <v>51</v>
      </c>
      <c r="E87" s="6">
        <v>18.61</v>
      </c>
      <c r="F87" s="61" t="s">
        <v>51</v>
      </c>
    </row>
    <row r="88" spans="2:6" x14ac:dyDescent="0.3">
      <c r="B88" s="59">
        <v>41647</v>
      </c>
      <c r="C88" s="60">
        <f t="shared" si="1"/>
        <v>2014</v>
      </c>
      <c r="D88" s="1" t="s">
        <v>2</v>
      </c>
      <c r="E88" s="5">
        <v>57</v>
      </c>
      <c r="F88" s="61" t="s">
        <v>55</v>
      </c>
    </row>
    <row r="89" spans="2:6" x14ac:dyDescent="0.3">
      <c r="B89" s="59">
        <v>41647</v>
      </c>
      <c r="C89" s="60">
        <f t="shared" si="1"/>
        <v>2014</v>
      </c>
      <c r="D89" s="1" t="s">
        <v>7</v>
      </c>
      <c r="E89" s="5">
        <v>52</v>
      </c>
      <c r="F89" s="61" t="s">
        <v>57</v>
      </c>
    </row>
    <row r="90" spans="2:6" x14ac:dyDescent="0.3">
      <c r="B90" s="59">
        <v>41647</v>
      </c>
      <c r="C90" s="60">
        <f t="shared" si="1"/>
        <v>2014</v>
      </c>
      <c r="D90" s="1" t="s">
        <v>4</v>
      </c>
      <c r="E90" s="5">
        <v>35</v>
      </c>
      <c r="F90" s="61" t="s">
        <v>55</v>
      </c>
    </row>
    <row r="91" spans="2:6" x14ac:dyDescent="0.3">
      <c r="B91" s="59">
        <v>41647</v>
      </c>
      <c r="C91" s="60">
        <f t="shared" si="1"/>
        <v>2014</v>
      </c>
      <c r="D91" s="1" t="s">
        <v>9</v>
      </c>
      <c r="E91" s="5">
        <v>19</v>
      </c>
      <c r="F91" s="61" t="s">
        <v>57</v>
      </c>
    </row>
    <row r="92" spans="2:6" x14ac:dyDescent="0.3">
      <c r="B92" s="59">
        <v>41647</v>
      </c>
      <c r="C92" s="60">
        <f t="shared" si="1"/>
        <v>2014</v>
      </c>
      <c r="D92" s="1" t="s">
        <v>3</v>
      </c>
      <c r="E92" s="5">
        <v>38</v>
      </c>
      <c r="F92" s="61" t="s">
        <v>55</v>
      </c>
    </row>
    <row r="93" spans="2:6" x14ac:dyDescent="0.3">
      <c r="B93" s="59">
        <v>41647</v>
      </c>
      <c r="C93" s="60">
        <f t="shared" si="1"/>
        <v>2014</v>
      </c>
      <c r="D93" s="1" t="s">
        <v>10</v>
      </c>
      <c r="E93" s="5">
        <v>16</v>
      </c>
      <c r="F93" s="61" t="s">
        <v>57</v>
      </c>
    </row>
    <row r="94" spans="2:6" x14ac:dyDescent="0.3">
      <c r="B94" s="59">
        <v>41647</v>
      </c>
      <c r="C94" s="60">
        <f t="shared" si="1"/>
        <v>2014</v>
      </c>
      <c r="D94" s="1" t="s">
        <v>6</v>
      </c>
      <c r="E94" s="5">
        <v>57</v>
      </c>
      <c r="F94" s="61" t="s">
        <v>55</v>
      </c>
    </row>
    <row r="95" spans="2:6" x14ac:dyDescent="0.3">
      <c r="B95" s="59">
        <v>41647</v>
      </c>
      <c r="C95" s="60">
        <f t="shared" si="1"/>
        <v>2014</v>
      </c>
      <c r="D95" s="1" t="s">
        <v>11</v>
      </c>
      <c r="E95" s="5">
        <v>33</v>
      </c>
      <c r="F95" s="61" t="s">
        <v>57</v>
      </c>
    </row>
    <row r="96" spans="2:6" x14ac:dyDescent="0.3">
      <c r="B96" s="59">
        <v>41647</v>
      </c>
      <c r="C96" s="60">
        <f t="shared" si="1"/>
        <v>2014</v>
      </c>
      <c r="D96" s="1" t="s">
        <v>8</v>
      </c>
      <c r="E96" s="5">
        <v>104.38000000000001</v>
      </c>
      <c r="F96" s="61" t="s">
        <v>8</v>
      </c>
    </row>
    <row r="97" spans="2:6" x14ac:dyDescent="0.3">
      <c r="B97" s="59">
        <v>41647</v>
      </c>
      <c r="C97" s="60">
        <f t="shared" si="1"/>
        <v>2014</v>
      </c>
      <c r="D97" s="1" t="s">
        <v>12</v>
      </c>
      <c r="E97" s="5">
        <v>3</v>
      </c>
      <c r="F97" s="61" t="s">
        <v>12</v>
      </c>
    </row>
    <row r="98" spans="2:6" x14ac:dyDescent="0.3">
      <c r="B98" s="59">
        <v>41647</v>
      </c>
      <c r="C98" s="60">
        <f t="shared" si="1"/>
        <v>2014</v>
      </c>
      <c r="D98" s="1" t="s">
        <v>50</v>
      </c>
      <c r="E98" s="5">
        <v>5</v>
      </c>
      <c r="F98" s="61" t="s">
        <v>50</v>
      </c>
    </row>
    <row r="99" spans="2:6" x14ac:dyDescent="0.3">
      <c r="B99" s="59">
        <v>41647</v>
      </c>
      <c r="C99" s="60">
        <f t="shared" si="1"/>
        <v>2014</v>
      </c>
      <c r="D99" s="1" t="s">
        <v>51</v>
      </c>
      <c r="E99" s="6">
        <v>16.13</v>
      </c>
      <c r="F99" s="61" t="s">
        <v>51</v>
      </c>
    </row>
    <row r="100" spans="2:6" x14ac:dyDescent="0.3">
      <c r="B100" s="59">
        <v>41648</v>
      </c>
      <c r="C100" s="60">
        <f t="shared" si="1"/>
        <v>2014</v>
      </c>
      <c r="D100" s="1" t="s">
        <v>2</v>
      </c>
      <c r="E100" s="5">
        <v>60</v>
      </c>
      <c r="F100" s="61" t="s">
        <v>55</v>
      </c>
    </row>
    <row r="101" spans="2:6" x14ac:dyDescent="0.3">
      <c r="B101" s="59">
        <v>41648</v>
      </c>
      <c r="C101" s="60">
        <f t="shared" si="1"/>
        <v>2014</v>
      </c>
      <c r="D101" s="1" t="s">
        <v>7</v>
      </c>
      <c r="E101" s="5">
        <v>57</v>
      </c>
      <c r="F101" s="61" t="s">
        <v>57</v>
      </c>
    </row>
    <row r="102" spans="2:6" x14ac:dyDescent="0.3">
      <c r="B102" s="59">
        <v>41648</v>
      </c>
      <c r="C102" s="60">
        <f t="shared" si="1"/>
        <v>2014</v>
      </c>
      <c r="D102" s="1" t="s">
        <v>4</v>
      </c>
      <c r="E102" s="5">
        <v>28</v>
      </c>
      <c r="F102" s="61" t="s">
        <v>55</v>
      </c>
    </row>
    <row r="103" spans="2:6" x14ac:dyDescent="0.3">
      <c r="B103" s="59">
        <v>41648</v>
      </c>
      <c r="C103" s="60">
        <f t="shared" si="1"/>
        <v>2014</v>
      </c>
      <c r="D103" s="1" t="s">
        <v>9</v>
      </c>
      <c r="E103" s="5">
        <v>11</v>
      </c>
      <c r="F103" s="61" t="s">
        <v>57</v>
      </c>
    </row>
    <row r="104" spans="2:6" x14ac:dyDescent="0.3">
      <c r="B104" s="59">
        <v>41648</v>
      </c>
      <c r="C104" s="60">
        <f t="shared" si="1"/>
        <v>2014</v>
      </c>
      <c r="D104" s="1" t="s">
        <v>3</v>
      </c>
      <c r="E104" s="5">
        <v>44</v>
      </c>
      <c r="F104" s="61" t="s">
        <v>55</v>
      </c>
    </row>
    <row r="105" spans="2:6" x14ac:dyDescent="0.3">
      <c r="B105" s="59">
        <v>41648</v>
      </c>
      <c r="C105" s="60">
        <f t="shared" si="1"/>
        <v>2014</v>
      </c>
      <c r="D105" s="1" t="s">
        <v>10</v>
      </c>
      <c r="E105" s="5">
        <v>12</v>
      </c>
      <c r="F105" s="61" t="s">
        <v>57</v>
      </c>
    </row>
    <row r="106" spans="2:6" x14ac:dyDescent="0.3">
      <c r="B106" s="59">
        <v>41648</v>
      </c>
      <c r="C106" s="60">
        <f t="shared" si="1"/>
        <v>2014</v>
      </c>
      <c r="D106" s="1" t="s">
        <v>6</v>
      </c>
      <c r="E106" s="5">
        <v>67</v>
      </c>
      <c r="F106" s="61" t="s">
        <v>55</v>
      </c>
    </row>
    <row r="107" spans="2:6" x14ac:dyDescent="0.3">
      <c r="B107" s="59">
        <v>41648</v>
      </c>
      <c r="C107" s="60">
        <f t="shared" si="1"/>
        <v>2014</v>
      </c>
      <c r="D107" s="1" t="s">
        <v>11</v>
      </c>
      <c r="E107" s="5">
        <v>31</v>
      </c>
      <c r="F107" s="61" t="s">
        <v>57</v>
      </c>
    </row>
    <row r="108" spans="2:6" x14ac:dyDescent="0.3">
      <c r="B108" s="59">
        <v>41648</v>
      </c>
      <c r="C108" s="60">
        <f t="shared" si="1"/>
        <v>2014</v>
      </c>
      <c r="D108" s="1" t="s">
        <v>8</v>
      </c>
      <c r="E108" s="5">
        <v>108.5</v>
      </c>
      <c r="F108" s="61" t="s">
        <v>8</v>
      </c>
    </row>
    <row r="109" spans="2:6" x14ac:dyDescent="0.3">
      <c r="B109" s="59">
        <v>41648</v>
      </c>
      <c r="C109" s="60">
        <f t="shared" si="1"/>
        <v>2014</v>
      </c>
      <c r="D109" s="1" t="s">
        <v>12</v>
      </c>
      <c r="E109" s="5">
        <v>2</v>
      </c>
      <c r="F109" s="61" t="s">
        <v>12</v>
      </c>
    </row>
    <row r="110" spans="2:6" x14ac:dyDescent="0.3">
      <c r="B110" s="59">
        <v>41648</v>
      </c>
      <c r="C110" s="60">
        <f t="shared" si="1"/>
        <v>2014</v>
      </c>
      <c r="D110" s="1" t="s">
        <v>50</v>
      </c>
      <c r="E110" s="5">
        <v>4</v>
      </c>
      <c r="F110" s="61" t="s">
        <v>50</v>
      </c>
    </row>
    <row r="111" spans="2:6" x14ac:dyDescent="0.3">
      <c r="B111" s="59">
        <v>41648</v>
      </c>
      <c r="C111" s="60">
        <f t="shared" si="1"/>
        <v>2014</v>
      </c>
      <c r="D111" s="1" t="s">
        <v>51</v>
      </c>
      <c r="E111" s="6">
        <v>17.419999999999998</v>
      </c>
      <c r="F111" s="61" t="s">
        <v>51</v>
      </c>
    </row>
    <row r="112" spans="2:6" x14ac:dyDescent="0.3">
      <c r="B112" s="59">
        <v>41649</v>
      </c>
      <c r="C112" s="60">
        <f t="shared" si="1"/>
        <v>2014</v>
      </c>
      <c r="D112" s="1" t="s">
        <v>2</v>
      </c>
      <c r="E112" s="5">
        <v>59</v>
      </c>
      <c r="F112" s="61" t="s">
        <v>55</v>
      </c>
    </row>
    <row r="113" spans="2:6" x14ac:dyDescent="0.3">
      <c r="B113" s="59">
        <v>41649</v>
      </c>
      <c r="C113" s="60">
        <f t="shared" si="1"/>
        <v>2014</v>
      </c>
      <c r="D113" s="1" t="s">
        <v>7</v>
      </c>
      <c r="E113" s="5">
        <v>57</v>
      </c>
      <c r="F113" s="61" t="s">
        <v>57</v>
      </c>
    </row>
    <row r="114" spans="2:6" x14ac:dyDescent="0.3">
      <c r="B114" s="59">
        <v>41649</v>
      </c>
      <c r="C114" s="60">
        <f t="shared" si="1"/>
        <v>2014</v>
      </c>
      <c r="D114" s="1" t="s">
        <v>4</v>
      </c>
      <c r="E114" s="5">
        <v>40</v>
      </c>
      <c r="F114" s="61" t="s">
        <v>55</v>
      </c>
    </row>
    <row r="115" spans="2:6" x14ac:dyDescent="0.3">
      <c r="B115" s="59">
        <v>41649</v>
      </c>
      <c r="C115" s="60">
        <f t="shared" si="1"/>
        <v>2014</v>
      </c>
      <c r="D115" s="1" t="s">
        <v>9</v>
      </c>
      <c r="E115" s="5">
        <v>11</v>
      </c>
      <c r="F115" s="61" t="s">
        <v>57</v>
      </c>
    </row>
    <row r="116" spans="2:6" x14ac:dyDescent="0.3">
      <c r="B116" s="59">
        <v>41649</v>
      </c>
      <c r="C116" s="60">
        <f t="shared" si="1"/>
        <v>2014</v>
      </c>
      <c r="D116" s="1" t="s">
        <v>3</v>
      </c>
      <c r="E116" s="5">
        <v>35</v>
      </c>
      <c r="F116" s="61" t="s">
        <v>55</v>
      </c>
    </row>
    <row r="117" spans="2:6" x14ac:dyDescent="0.3">
      <c r="B117" s="59">
        <v>41649</v>
      </c>
      <c r="C117" s="60">
        <f t="shared" si="1"/>
        <v>2014</v>
      </c>
      <c r="D117" s="1" t="s">
        <v>10</v>
      </c>
      <c r="E117" s="5">
        <v>15</v>
      </c>
      <c r="F117" s="61" t="s">
        <v>57</v>
      </c>
    </row>
    <row r="118" spans="2:6" x14ac:dyDescent="0.3">
      <c r="B118" s="59">
        <v>41649</v>
      </c>
      <c r="C118" s="60">
        <f t="shared" si="1"/>
        <v>2014</v>
      </c>
      <c r="D118" s="1" t="s">
        <v>6</v>
      </c>
      <c r="E118" s="5">
        <v>61</v>
      </c>
      <c r="F118" s="61" t="s">
        <v>55</v>
      </c>
    </row>
    <row r="119" spans="2:6" x14ac:dyDescent="0.3">
      <c r="B119" s="59">
        <v>41649</v>
      </c>
      <c r="C119" s="60">
        <f t="shared" si="1"/>
        <v>2014</v>
      </c>
      <c r="D119" s="1" t="s">
        <v>11</v>
      </c>
      <c r="E119" s="5">
        <v>35</v>
      </c>
      <c r="F119" s="61" t="s">
        <v>57</v>
      </c>
    </row>
    <row r="120" spans="2:6" x14ac:dyDescent="0.3">
      <c r="B120" s="59">
        <v>41649</v>
      </c>
      <c r="C120" s="60">
        <f t="shared" si="1"/>
        <v>2014</v>
      </c>
      <c r="D120" s="1" t="s">
        <v>8</v>
      </c>
      <c r="E120" s="5">
        <v>97.03</v>
      </c>
      <c r="F120" s="61" t="s">
        <v>8</v>
      </c>
    </row>
    <row r="121" spans="2:6" x14ac:dyDescent="0.3">
      <c r="B121" s="59">
        <v>41649</v>
      </c>
      <c r="C121" s="60">
        <f t="shared" si="1"/>
        <v>2014</v>
      </c>
      <c r="D121" s="1" t="s">
        <v>12</v>
      </c>
      <c r="E121" s="5">
        <v>3</v>
      </c>
      <c r="F121" s="61" t="s">
        <v>12</v>
      </c>
    </row>
    <row r="122" spans="2:6" x14ac:dyDescent="0.3">
      <c r="B122" s="59">
        <v>41649</v>
      </c>
      <c r="C122" s="60">
        <f t="shared" si="1"/>
        <v>2014</v>
      </c>
      <c r="D122" s="1" t="s">
        <v>50</v>
      </c>
      <c r="E122" s="5">
        <v>4</v>
      </c>
      <c r="F122" s="61" t="s">
        <v>50</v>
      </c>
    </row>
    <row r="123" spans="2:6" x14ac:dyDescent="0.3">
      <c r="B123" s="59">
        <v>41649</v>
      </c>
      <c r="C123" s="60">
        <f t="shared" si="1"/>
        <v>2014</v>
      </c>
      <c r="D123" s="1" t="s">
        <v>51</v>
      </c>
      <c r="E123" s="6">
        <v>16.77</v>
      </c>
      <c r="F123" s="61" t="s">
        <v>51</v>
      </c>
    </row>
    <row r="124" spans="2:6" x14ac:dyDescent="0.3">
      <c r="B124" s="59">
        <v>41650</v>
      </c>
      <c r="C124" s="60">
        <f t="shared" si="1"/>
        <v>2014</v>
      </c>
      <c r="D124" s="1" t="s">
        <v>2</v>
      </c>
      <c r="E124" s="5">
        <v>69</v>
      </c>
      <c r="F124" s="61" t="s">
        <v>55</v>
      </c>
    </row>
    <row r="125" spans="2:6" x14ac:dyDescent="0.3">
      <c r="B125" s="59">
        <v>41650</v>
      </c>
      <c r="C125" s="60">
        <f t="shared" si="1"/>
        <v>2014</v>
      </c>
      <c r="D125" s="1" t="s">
        <v>7</v>
      </c>
      <c r="E125" s="5">
        <v>45</v>
      </c>
      <c r="F125" s="61" t="s">
        <v>57</v>
      </c>
    </row>
    <row r="126" spans="2:6" x14ac:dyDescent="0.3">
      <c r="B126" s="59">
        <v>41650</v>
      </c>
      <c r="C126" s="60">
        <f t="shared" si="1"/>
        <v>2014</v>
      </c>
      <c r="D126" s="1" t="s">
        <v>4</v>
      </c>
      <c r="E126" s="5">
        <v>25</v>
      </c>
      <c r="F126" s="61" t="s">
        <v>55</v>
      </c>
    </row>
    <row r="127" spans="2:6" x14ac:dyDescent="0.3">
      <c r="B127" s="59">
        <v>41650</v>
      </c>
      <c r="C127" s="60">
        <f t="shared" si="1"/>
        <v>2014</v>
      </c>
      <c r="D127" s="1" t="s">
        <v>9</v>
      </c>
      <c r="E127" s="5">
        <v>17</v>
      </c>
      <c r="F127" s="61" t="s">
        <v>57</v>
      </c>
    </row>
    <row r="128" spans="2:6" x14ac:dyDescent="0.3">
      <c r="B128" s="59">
        <v>41650</v>
      </c>
      <c r="C128" s="60">
        <f t="shared" si="1"/>
        <v>2014</v>
      </c>
      <c r="D128" s="1" t="s">
        <v>3</v>
      </c>
      <c r="E128" s="5">
        <v>45</v>
      </c>
      <c r="F128" s="61" t="s">
        <v>55</v>
      </c>
    </row>
    <row r="129" spans="2:6" x14ac:dyDescent="0.3">
      <c r="B129" s="59">
        <v>41650</v>
      </c>
      <c r="C129" s="60">
        <f t="shared" si="1"/>
        <v>2014</v>
      </c>
      <c r="D129" s="1" t="s">
        <v>10</v>
      </c>
      <c r="E129" s="5">
        <v>10</v>
      </c>
      <c r="F129" s="61" t="s">
        <v>57</v>
      </c>
    </row>
    <row r="130" spans="2:6" x14ac:dyDescent="0.3">
      <c r="B130" s="59">
        <v>41650</v>
      </c>
      <c r="C130" s="60">
        <f t="shared" si="1"/>
        <v>2014</v>
      </c>
      <c r="D130" s="1" t="s">
        <v>6</v>
      </c>
      <c r="E130" s="5">
        <v>63</v>
      </c>
      <c r="F130" s="61" t="s">
        <v>55</v>
      </c>
    </row>
    <row r="131" spans="2:6" x14ac:dyDescent="0.3">
      <c r="B131" s="59">
        <v>41650</v>
      </c>
      <c r="C131" s="60">
        <f t="shared" si="1"/>
        <v>2014</v>
      </c>
      <c r="D131" s="1" t="s">
        <v>11</v>
      </c>
      <c r="E131" s="5">
        <v>31</v>
      </c>
      <c r="F131" s="61" t="s">
        <v>57</v>
      </c>
    </row>
    <row r="132" spans="2:6" x14ac:dyDescent="0.3">
      <c r="B132" s="59">
        <v>41650</v>
      </c>
      <c r="C132" s="60">
        <f t="shared" si="1"/>
        <v>2014</v>
      </c>
      <c r="D132" s="1" t="s">
        <v>8</v>
      </c>
      <c r="E132" s="5">
        <v>97.600000000000009</v>
      </c>
      <c r="F132" s="61" t="s">
        <v>8</v>
      </c>
    </row>
    <row r="133" spans="2:6" x14ac:dyDescent="0.3">
      <c r="B133" s="59">
        <v>41650</v>
      </c>
      <c r="C133" s="60">
        <f t="shared" ref="C133:C196" si="2">YEAR(B133)</f>
        <v>2014</v>
      </c>
      <c r="D133" s="1" t="s">
        <v>12</v>
      </c>
      <c r="E133" s="5">
        <v>2</v>
      </c>
      <c r="F133" s="61" t="s">
        <v>12</v>
      </c>
    </row>
    <row r="134" spans="2:6" x14ac:dyDescent="0.3">
      <c r="B134" s="59">
        <v>41650</v>
      </c>
      <c r="C134" s="60">
        <f t="shared" si="2"/>
        <v>2014</v>
      </c>
      <c r="D134" s="1" t="s">
        <v>50</v>
      </c>
      <c r="E134" s="5">
        <v>5</v>
      </c>
      <c r="F134" s="61" t="s">
        <v>50</v>
      </c>
    </row>
    <row r="135" spans="2:6" x14ac:dyDescent="0.3">
      <c r="B135" s="59">
        <v>41650</v>
      </c>
      <c r="C135" s="60">
        <f t="shared" si="2"/>
        <v>2014</v>
      </c>
      <c r="D135" s="1" t="s">
        <v>51</v>
      </c>
      <c r="E135" s="6">
        <v>17.62</v>
      </c>
      <c r="F135" s="61" t="s">
        <v>51</v>
      </c>
    </row>
    <row r="136" spans="2:6" x14ac:dyDescent="0.3">
      <c r="B136" s="59">
        <v>41651</v>
      </c>
      <c r="C136" s="60">
        <f t="shared" si="2"/>
        <v>2014</v>
      </c>
      <c r="D136" s="1" t="s">
        <v>2</v>
      </c>
      <c r="E136" s="5">
        <v>74</v>
      </c>
      <c r="F136" s="61" t="s">
        <v>55</v>
      </c>
    </row>
    <row r="137" spans="2:6" x14ac:dyDescent="0.3">
      <c r="B137" s="59">
        <v>41651</v>
      </c>
      <c r="C137" s="60">
        <f t="shared" si="2"/>
        <v>2014</v>
      </c>
      <c r="D137" s="1" t="s">
        <v>7</v>
      </c>
      <c r="E137" s="5">
        <v>55</v>
      </c>
      <c r="F137" s="61" t="s">
        <v>57</v>
      </c>
    </row>
    <row r="138" spans="2:6" x14ac:dyDescent="0.3">
      <c r="B138" s="59">
        <v>41651</v>
      </c>
      <c r="C138" s="60">
        <f t="shared" si="2"/>
        <v>2014</v>
      </c>
      <c r="D138" s="1" t="s">
        <v>4</v>
      </c>
      <c r="E138" s="5">
        <v>31</v>
      </c>
      <c r="F138" s="61" t="s">
        <v>55</v>
      </c>
    </row>
    <row r="139" spans="2:6" x14ac:dyDescent="0.3">
      <c r="B139" s="59">
        <v>41651</v>
      </c>
      <c r="C139" s="60">
        <f t="shared" si="2"/>
        <v>2014</v>
      </c>
      <c r="D139" s="1" t="s">
        <v>9</v>
      </c>
      <c r="E139" s="5">
        <v>19</v>
      </c>
      <c r="F139" s="61" t="s">
        <v>57</v>
      </c>
    </row>
    <row r="140" spans="2:6" x14ac:dyDescent="0.3">
      <c r="B140" s="59">
        <v>41651</v>
      </c>
      <c r="C140" s="60">
        <f t="shared" si="2"/>
        <v>2014</v>
      </c>
      <c r="D140" s="1" t="s">
        <v>3</v>
      </c>
      <c r="E140" s="5">
        <v>42</v>
      </c>
      <c r="F140" s="61" t="s">
        <v>55</v>
      </c>
    </row>
    <row r="141" spans="2:6" x14ac:dyDescent="0.3">
      <c r="B141" s="59">
        <v>41651</v>
      </c>
      <c r="C141" s="60">
        <f t="shared" si="2"/>
        <v>2014</v>
      </c>
      <c r="D141" s="1" t="s">
        <v>10</v>
      </c>
      <c r="E141" s="5">
        <v>19</v>
      </c>
      <c r="F141" s="61" t="s">
        <v>57</v>
      </c>
    </row>
    <row r="142" spans="2:6" x14ac:dyDescent="0.3">
      <c r="B142" s="59">
        <v>41651</v>
      </c>
      <c r="C142" s="60">
        <f t="shared" si="2"/>
        <v>2014</v>
      </c>
      <c r="D142" s="1" t="s">
        <v>6</v>
      </c>
      <c r="E142" s="5">
        <v>59</v>
      </c>
      <c r="F142" s="61" t="s">
        <v>55</v>
      </c>
    </row>
    <row r="143" spans="2:6" x14ac:dyDescent="0.3">
      <c r="B143" s="59">
        <v>41651</v>
      </c>
      <c r="C143" s="60">
        <f t="shared" si="2"/>
        <v>2014</v>
      </c>
      <c r="D143" s="1" t="s">
        <v>11</v>
      </c>
      <c r="E143" s="5">
        <v>34</v>
      </c>
      <c r="F143" s="61" t="s">
        <v>57</v>
      </c>
    </row>
    <row r="144" spans="2:6" x14ac:dyDescent="0.3">
      <c r="B144" s="59">
        <v>41651</v>
      </c>
      <c r="C144" s="60">
        <f t="shared" si="2"/>
        <v>2014</v>
      </c>
      <c r="D144" s="1" t="s">
        <v>8</v>
      </c>
      <c r="E144" s="5">
        <v>103.23</v>
      </c>
      <c r="F144" s="61" t="s">
        <v>8</v>
      </c>
    </row>
    <row r="145" spans="2:6" x14ac:dyDescent="0.3">
      <c r="B145" s="59">
        <v>41651</v>
      </c>
      <c r="C145" s="60">
        <f t="shared" si="2"/>
        <v>2014</v>
      </c>
      <c r="D145" s="1" t="s">
        <v>12</v>
      </c>
      <c r="E145" s="5">
        <v>3</v>
      </c>
      <c r="F145" s="61" t="s">
        <v>12</v>
      </c>
    </row>
    <row r="146" spans="2:6" x14ac:dyDescent="0.3">
      <c r="B146" s="59">
        <v>41651</v>
      </c>
      <c r="C146" s="60">
        <f t="shared" si="2"/>
        <v>2014</v>
      </c>
      <c r="D146" s="1" t="s">
        <v>50</v>
      </c>
      <c r="E146" s="5">
        <v>5</v>
      </c>
      <c r="F146" s="61" t="s">
        <v>50</v>
      </c>
    </row>
    <row r="147" spans="2:6" x14ac:dyDescent="0.3">
      <c r="B147" s="59">
        <v>41651</v>
      </c>
      <c r="C147" s="60">
        <f t="shared" si="2"/>
        <v>2014</v>
      </c>
      <c r="D147" s="1" t="s">
        <v>51</v>
      </c>
      <c r="E147" s="6">
        <v>17.77</v>
      </c>
      <c r="F147" s="61" t="s">
        <v>51</v>
      </c>
    </row>
    <row r="148" spans="2:6" x14ac:dyDescent="0.3">
      <c r="B148" s="59">
        <v>42005</v>
      </c>
      <c r="C148" s="60">
        <f t="shared" si="2"/>
        <v>2015</v>
      </c>
      <c r="D148" s="1" t="s">
        <v>2</v>
      </c>
      <c r="E148" s="5">
        <v>56</v>
      </c>
      <c r="F148" s="61" t="s">
        <v>55</v>
      </c>
    </row>
    <row r="149" spans="2:6" x14ac:dyDescent="0.3">
      <c r="B149" s="59">
        <v>42005</v>
      </c>
      <c r="C149" s="60">
        <f t="shared" si="2"/>
        <v>2015</v>
      </c>
      <c r="D149" s="1" t="s">
        <v>7</v>
      </c>
      <c r="E149" s="5">
        <v>49</v>
      </c>
      <c r="F149" s="61" t="s">
        <v>57</v>
      </c>
    </row>
    <row r="150" spans="2:6" x14ac:dyDescent="0.3">
      <c r="B150" s="59">
        <v>42005</v>
      </c>
      <c r="C150" s="60">
        <f t="shared" si="2"/>
        <v>2015</v>
      </c>
      <c r="D150" s="1" t="s">
        <v>4</v>
      </c>
      <c r="E150" s="5">
        <v>38</v>
      </c>
      <c r="F150" s="61" t="s">
        <v>55</v>
      </c>
    </row>
    <row r="151" spans="2:6" x14ac:dyDescent="0.3">
      <c r="B151" s="59">
        <v>42005</v>
      </c>
      <c r="C151" s="60">
        <f t="shared" si="2"/>
        <v>2015</v>
      </c>
      <c r="D151" s="1" t="s">
        <v>9</v>
      </c>
      <c r="E151" s="5">
        <v>13</v>
      </c>
      <c r="F151" s="61" t="s">
        <v>57</v>
      </c>
    </row>
    <row r="152" spans="2:6" x14ac:dyDescent="0.3">
      <c r="B152" s="59">
        <v>42005</v>
      </c>
      <c r="C152" s="60">
        <f t="shared" si="2"/>
        <v>2015</v>
      </c>
      <c r="D152" s="1" t="s">
        <v>3</v>
      </c>
      <c r="E152" s="5">
        <v>49</v>
      </c>
      <c r="F152" s="61" t="s">
        <v>55</v>
      </c>
    </row>
    <row r="153" spans="2:6" x14ac:dyDescent="0.3">
      <c r="B153" s="59">
        <v>42005</v>
      </c>
      <c r="C153" s="60">
        <f t="shared" si="2"/>
        <v>2015</v>
      </c>
      <c r="D153" s="1" t="s">
        <v>10</v>
      </c>
      <c r="E153" s="5">
        <v>13</v>
      </c>
      <c r="F153" s="61" t="s">
        <v>57</v>
      </c>
    </row>
    <row r="154" spans="2:6" x14ac:dyDescent="0.3">
      <c r="B154" s="59">
        <v>42005</v>
      </c>
      <c r="C154" s="60">
        <f t="shared" si="2"/>
        <v>2015</v>
      </c>
      <c r="D154" s="1" t="s">
        <v>6</v>
      </c>
      <c r="E154" s="5">
        <v>67</v>
      </c>
      <c r="F154" s="61" t="s">
        <v>55</v>
      </c>
    </row>
    <row r="155" spans="2:6" x14ac:dyDescent="0.3">
      <c r="B155" s="59">
        <v>42005</v>
      </c>
      <c r="C155" s="60">
        <f t="shared" si="2"/>
        <v>2015</v>
      </c>
      <c r="D155" s="1" t="s">
        <v>11</v>
      </c>
      <c r="E155" s="5">
        <v>30</v>
      </c>
      <c r="F155" s="61" t="s">
        <v>57</v>
      </c>
    </row>
    <row r="156" spans="2:6" x14ac:dyDescent="0.3">
      <c r="B156" s="59">
        <v>42005</v>
      </c>
      <c r="C156" s="60">
        <f t="shared" si="2"/>
        <v>2015</v>
      </c>
      <c r="D156" s="1" t="s">
        <v>8</v>
      </c>
      <c r="E156" s="5">
        <v>107.10000000000001</v>
      </c>
      <c r="F156" s="61" t="s">
        <v>8</v>
      </c>
    </row>
    <row r="157" spans="2:6" x14ac:dyDescent="0.3">
      <c r="B157" s="59">
        <v>42005</v>
      </c>
      <c r="C157" s="60">
        <f t="shared" si="2"/>
        <v>2015</v>
      </c>
      <c r="D157" s="1" t="s">
        <v>12</v>
      </c>
      <c r="E157" s="5">
        <v>4</v>
      </c>
      <c r="F157" s="61" t="s">
        <v>12</v>
      </c>
    </row>
    <row r="158" spans="2:6" x14ac:dyDescent="0.3">
      <c r="B158" s="59">
        <v>42005</v>
      </c>
      <c r="C158" s="60">
        <f t="shared" si="2"/>
        <v>2015</v>
      </c>
      <c r="D158" s="1" t="s">
        <v>50</v>
      </c>
      <c r="E158" s="5">
        <v>6</v>
      </c>
      <c r="F158" s="61" t="s">
        <v>50</v>
      </c>
    </row>
    <row r="159" spans="2:6" x14ac:dyDescent="0.3">
      <c r="B159" s="59">
        <v>42005</v>
      </c>
      <c r="C159" s="60">
        <f t="shared" si="2"/>
        <v>2015</v>
      </c>
      <c r="D159" s="1" t="s">
        <v>51</v>
      </c>
      <c r="E159" s="6">
        <v>18.25</v>
      </c>
      <c r="F159" s="61" t="s">
        <v>51</v>
      </c>
    </row>
    <row r="160" spans="2:6" x14ac:dyDescent="0.3">
      <c r="B160" s="59">
        <v>42006</v>
      </c>
      <c r="C160" s="60">
        <f t="shared" si="2"/>
        <v>2015</v>
      </c>
      <c r="D160" s="1" t="s">
        <v>2</v>
      </c>
      <c r="E160" s="5">
        <v>73</v>
      </c>
      <c r="F160" s="61" t="s">
        <v>55</v>
      </c>
    </row>
    <row r="161" spans="2:6" x14ac:dyDescent="0.3">
      <c r="B161" s="59">
        <v>42006</v>
      </c>
      <c r="C161" s="60">
        <f t="shared" si="2"/>
        <v>2015</v>
      </c>
      <c r="D161" s="1" t="s">
        <v>7</v>
      </c>
      <c r="E161" s="5">
        <v>60</v>
      </c>
      <c r="F161" s="61" t="s">
        <v>57</v>
      </c>
    </row>
    <row r="162" spans="2:6" x14ac:dyDescent="0.3">
      <c r="B162" s="59">
        <v>42006</v>
      </c>
      <c r="C162" s="60">
        <f t="shared" si="2"/>
        <v>2015</v>
      </c>
      <c r="D162" s="1" t="s">
        <v>4</v>
      </c>
      <c r="E162" s="5">
        <v>40</v>
      </c>
      <c r="F162" s="61" t="s">
        <v>55</v>
      </c>
    </row>
    <row r="163" spans="2:6" x14ac:dyDescent="0.3">
      <c r="B163" s="59">
        <v>42006</v>
      </c>
      <c r="C163" s="60">
        <f t="shared" si="2"/>
        <v>2015</v>
      </c>
      <c r="D163" s="1" t="s">
        <v>9</v>
      </c>
      <c r="E163" s="5">
        <v>15</v>
      </c>
      <c r="F163" s="61" t="s">
        <v>57</v>
      </c>
    </row>
    <row r="164" spans="2:6" x14ac:dyDescent="0.3">
      <c r="B164" s="59">
        <v>42006</v>
      </c>
      <c r="C164" s="60">
        <f t="shared" si="2"/>
        <v>2015</v>
      </c>
      <c r="D164" s="1" t="s">
        <v>3</v>
      </c>
      <c r="E164" s="5">
        <v>41</v>
      </c>
      <c r="F164" s="61" t="s">
        <v>55</v>
      </c>
    </row>
    <row r="165" spans="2:6" x14ac:dyDescent="0.3">
      <c r="B165" s="59">
        <v>42006</v>
      </c>
      <c r="C165" s="60">
        <f t="shared" si="2"/>
        <v>2015</v>
      </c>
      <c r="D165" s="1" t="s">
        <v>10</v>
      </c>
      <c r="E165" s="5">
        <v>12</v>
      </c>
      <c r="F165" s="61" t="s">
        <v>57</v>
      </c>
    </row>
    <row r="166" spans="2:6" x14ac:dyDescent="0.3">
      <c r="B166" s="59">
        <v>42006</v>
      </c>
      <c r="C166" s="60">
        <f t="shared" si="2"/>
        <v>2015</v>
      </c>
      <c r="D166" s="1" t="s">
        <v>6</v>
      </c>
      <c r="E166" s="5">
        <v>59</v>
      </c>
      <c r="F166" s="61" t="s">
        <v>55</v>
      </c>
    </row>
    <row r="167" spans="2:6" x14ac:dyDescent="0.3">
      <c r="B167" s="59">
        <v>42006</v>
      </c>
      <c r="C167" s="60">
        <f t="shared" si="2"/>
        <v>2015</v>
      </c>
      <c r="D167" s="1" t="s">
        <v>11</v>
      </c>
      <c r="E167" s="5">
        <v>35</v>
      </c>
      <c r="F167" s="61" t="s">
        <v>57</v>
      </c>
    </row>
    <row r="168" spans="2:6" x14ac:dyDescent="0.3">
      <c r="B168" s="59">
        <v>42006</v>
      </c>
      <c r="C168" s="60">
        <f t="shared" si="2"/>
        <v>2015</v>
      </c>
      <c r="D168" s="1" t="s">
        <v>8</v>
      </c>
      <c r="E168" s="5">
        <v>107.2</v>
      </c>
      <c r="F168" s="61" t="s">
        <v>8</v>
      </c>
    </row>
    <row r="169" spans="2:6" x14ac:dyDescent="0.3">
      <c r="B169" s="59">
        <v>42006</v>
      </c>
      <c r="C169" s="60">
        <f t="shared" si="2"/>
        <v>2015</v>
      </c>
      <c r="D169" s="1" t="s">
        <v>12</v>
      </c>
      <c r="E169" s="5">
        <v>3</v>
      </c>
      <c r="F169" s="61" t="s">
        <v>12</v>
      </c>
    </row>
    <row r="170" spans="2:6" x14ac:dyDescent="0.3">
      <c r="B170" s="59">
        <v>42006</v>
      </c>
      <c r="C170" s="60">
        <f t="shared" si="2"/>
        <v>2015</v>
      </c>
      <c r="D170" s="1" t="s">
        <v>50</v>
      </c>
      <c r="E170" s="5">
        <v>5</v>
      </c>
      <c r="F170" s="61" t="s">
        <v>50</v>
      </c>
    </row>
    <row r="171" spans="2:6" x14ac:dyDescent="0.3">
      <c r="B171" s="59">
        <v>42006</v>
      </c>
      <c r="C171" s="60">
        <f t="shared" si="2"/>
        <v>2015</v>
      </c>
      <c r="D171" s="1" t="s">
        <v>51</v>
      </c>
      <c r="E171" s="6">
        <v>18.23</v>
      </c>
      <c r="F171" s="61" t="s">
        <v>51</v>
      </c>
    </row>
    <row r="172" spans="2:6" x14ac:dyDescent="0.3">
      <c r="B172" s="59">
        <v>42007</v>
      </c>
      <c r="C172" s="60">
        <f t="shared" si="2"/>
        <v>2015</v>
      </c>
      <c r="D172" s="1" t="s">
        <v>2</v>
      </c>
      <c r="E172" s="5">
        <v>55</v>
      </c>
      <c r="F172" s="61" t="s">
        <v>55</v>
      </c>
    </row>
    <row r="173" spans="2:6" x14ac:dyDescent="0.3">
      <c r="B173" s="59">
        <v>42007</v>
      </c>
      <c r="C173" s="60">
        <f t="shared" si="2"/>
        <v>2015</v>
      </c>
      <c r="D173" s="1" t="s">
        <v>7</v>
      </c>
      <c r="E173" s="5">
        <v>49</v>
      </c>
      <c r="F173" s="61" t="s">
        <v>57</v>
      </c>
    </row>
    <row r="174" spans="2:6" x14ac:dyDescent="0.3">
      <c r="B174" s="59">
        <v>42007</v>
      </c>
      <c r="C174" s="60">
        <f t="shared" si="2"/>
        <v>2015</v>
      </c>
      <c r="D174" s="1" t="s">
        <v>4</v>
      </c>
      <c r="E174" s="5">
        <v>37</v>
      </c>
      <c r="F174" s="61" t="s">
        <v>55</v>
      </c>
    </row>
    <row r="175" spans="2:6" x14ac:dyDescent="0.3">
      <c r="B175" s="59">
        <v>42007</v>
      </c>
      <c r="C175" s="60">
        <f t="shared" si="2"/>
        <v>2015</v>
      </c>
      <c r="D175" s="1" t="s">
        <v>9</v>
      </c>
      <c r="E175" s="5">
        <v>20</v>
      </c>
      <c r="F175" s="61" t="s">
        <v>57</v>
      </c>
    </row>
    <row r="176" spans="2:6" x14ac:dyDescent="0.3">
      <c r="B176" s="59">
        <v>42007</v>
      </c>
      <c r="C176" s="60">
        <f t="shared" si="2"/>
        <v>2015</v>
      </c>
      <c r="D176" s="1" t="s">
        <v>3</v>
      </c>
      <c r="E176" s="5">
        <v>46</v>
      </c>
      <c r="F176" s="61" t="s">
        <v>55</v>
      </c>
    </row>
    <row r="177" spans="2:6" x14ac:dyDescent="0.3">
      <c r="B177" s="59">
        <v>42007</v>
      </c>
      <c r="C177" s="60">
        <f t="shared" si="2"/>
        <v>2015</v>
      </c>
      <c r="D177" s="1" t="s">
        <v>10</v>
      </c>
      <c r="E177" s="5">
        <v>18</v>
      </c>
      <c r="F177" s="61" t="s">
        <v>57</v>
      </c>
    </row>
    <row r="178" spans="2:6" x14ac:dyDescent="0.3">
      <c r="B178" s="59">
        <v>42007</v>
      </c>
      <c r="C178" s="60">
        <f t="shared" si="2"/>
        <v>2015</v>
      </c>
      <c r="D178" s="1" t="s">
        <v>6</v>
      </c>
      <c r="E178" s="5">
        <v>56</v>
      </c>
      <c r="F178" s="61" t="s">
        <v>55</v>
      </c>
    </row>
    <row r="179" spans="2:6" x14ac:dyDescent="0.3">
      <c r="B179" s="59">
        <v>42007</v>
      </c>
      <c r="C179" s="60">
        <f t="shared" si="2"/>
        <v>2015</v>
      </c>
      <c r="D179" s="1" t="s">
        <v>11</v>
      </c>
      <c r="E179" s="5">
        <v>35</v>
      </c>
      <c r="F179" s="61" t="s">
        <v>57</v>
      </c>
    </row>
    <row r="180" spans="2:6" x14ac:dyDescent="0.3">
      <c r="B180" s="59">
        <v>42007</v>
      </c>
      <c r="C180" s="60">
        <f t="shared" si="2"/>
        <v>2015</v>
      </c>
      <c r="D180" s="1" t="s">
        <v>8</v>
      </c>
      <c r="E180" s="5">
        <v>104.28</v>
      </c>
      <c r="F180" s="61" t="s">
        <v>8</v>
      </c>
    </row>
    <row r="181" spans="2:6" x14ac:dyDescent="0.3">
      <c r="B181" s="59">
        <v>42007</v>
      </c>
      <c r="C181" s="60">
        <f t="shared" si="2"/>
        <v>2015</v>
      </c>
      <c r="D181" s="1" t="s">
        <v>12</v>
      </c>
      <c r="E181" s="5">
        <v>4</v>
      </c>
      <c r="F181" s="61" t="s">
        <v>12</v>
      </c>
    </row>
    <row r="182" spans="2:6" x14ac:dyDescent="0.3">
      <c r="B182" s="59">
        <v>42007</v>
      </c>
      <c r="C182" s="60">
        <f t="shared" si="2"/>
        <v>2015</v>
      </c>
      <c r="D182" s="1" t="s">
        <v>50</v>
      </c>
      <c r="E182" s="5">
        <v>6</v>
      </c>
      <c r="F182" s="61" t="s">
        <v>50</v>
      </c>
    </row>
    <row r="183" spans="2:6" x14ac:dyDescent="0.3">
      <c r="B183" s="59">
        <v>42007</v>
      </c>
      <c r="C183" s="60">
        <f t="shared" si="2"/>
        <v>2015</v>
      </c>
      <c r="D183" s="1" t="s">
        <v>51</v>
      </c>
      <c r="E183" s="6">
        <v>16.73</v>
      </c>
      <c r="F183" s="61" t="s">
        <v>51</v>
      </c>
    </row>
    <row r="184" spans="2:6" x14ac:dyDescent="0.3">
      <c r="B184" s="59">
        <v>42008</v>
      </c>
      <c r="C184" s="60">
        <f t="shared" si="2"/>
        <v>2015</v>
      </c>
      <c r="D184" s="1" t="s">
        <v>2</v>
      </c>
      <c r="E184" s="5">
        <v>56</v>
      </c>
      <c r="F184" s="61" t="s">
        <v>55</v>
      </c>
    </row>
    <row r="185" spans="2:6" x14ac:dyDescent="0.3">
      <c r="B185" s="59">
        <v>42008</v>
      </c>
      <c r="C185" s="60">
        <f t="shared" si="2"/>
        <v>2015</v>
      </c>
      <c r="D185" s="1" t="s">
        <v>7</v>
      </c>
      <c r="E185" s="5">
        <v>47</v>
      </c>
      <c r="F185" s="61" t="s">
        <v>57</v>
      </c>
    </row>
    <row r="186" spans="2:6" x14ac:dyDescent="0.3">
      <c r="B186" s="59">
        <v>42008</v>
      </c>
      <c r="C186" s="60">
        <f t="shared" si="2"/>
        <v>2015</v>
      </c>
      <c r="D186" s="1" t="s">
        <v>4</v>
      </c>
      <c r="E186" s="5">
        <v>38</v>
      </c>
      <c r="F186" s="61" t="s">
        <v>55</v>
      </c>
    </row>
    <row r="187" spans="2:6" x14ac:dyDescent="0.3">
      <c r="B187" s="59">
        <v>42008</v>
      </c>
      <c r="C187" s="60">
        <f t="shared" si="2"/>
        <v>2015</v>
      </c>
      <c r="D187" s="1" t="s">
        <v>9</v>
      </c>
      <c r="E187" s="5">
        <v>13</v>
      </c>
      <c r="F187" s="61" t="s">
        <v>57</v>
      </c>
    </row>
    <row r="188" spans="2:6" x14ac:dyDescent="0.3">
      <c r="B188" s="59">
        <v>42008</v>
      </c>
      <c r="C188" s="60">
        <f t="shared" si="2"/>
        <v>2015</v>
      </c>
      <c r="D188" s="1" t="s">
        <v>3</v>
      </c>
      <c r="E188" s="5">
        <v>41</v>
      </c>
      <c r="F188" s="61" t="s">
        <v>55</v>
      </c>
    </row>
    <row r="189" spans="2:6" x14ac:dyDescent="0.3">
      <c r="B189" s="59">
        <v>42008</v>
      </c>
      <c r="C189" s="60">
        <f t="shared" si="2"/>
        <v>2015</v>
      </c>
      <c r="D189" s="1" t="s">
        <v>10</v>
      </c>
      <c r="E189" s="5">
        <v>18</v>
      </c>
      <c r="F189" s="61" t="s">
        <v>57</v>
      </c>
    </row>
    <row r="190" spans="2:6" x14ac:dyDescent="0.3">
      <c r="B190" s="59">
        <v>42008</v>
      </c>
      <c r="C190" s="60">
        <f t="shared" si="2"/>
        <v>2015</v>
      </c>
      <c r="D190" s="1" t="s">
        <v>6</v>
      </c>
      <c r="E190" s="5">
        <v>57</v>
      </c>
      <c r="F190" s="61" t="s">
        <v>55</v>
      </c>
    </row>
    <row r="191" spans="2:6" x14ac:dyDescent="0.3">
      <c r="B191" s="59">
        <v>42008</v>
      </c>
      <c r="C191" s="60">
        <f t="shared" si="2"/>
        <v>2015</v>
      </c>
      <c r="D191" s="1" t="s">
        <v>11</v>
      </c>
      <c r="E191" s="5">
        <v>32</v>
      </c>
      <c r="F191" s="61" t="s">
        <v>57</v>
      </c>
    </row>
    <row r="192" spans="2:6" x14ac:dyDescent="0.3">
      <c r="B192" s="59">
        <v>42008</v>
      </c>
      <c r="C192" s="60">
        <f t="shared" si="2"/>
        <v>2015</v>
      </c>
      <c r="D192" s="1" t="s">
        <v>8</v>
      </c>
      <c r="E192" s="5">
        <v>105.69999999999999</v>
      </c>
      <c r="F192" s="61" t="s">
        <v>8</v>
      </c>
    </row>
    <row r="193" spans="2:6" x14ac:dyDescent="0.3">
      <c r="B193" s="59">
        <v>42008</v>
      </c>
      <c r="C193" s="60">
        <f t="shared" si="2"/>
        <v>2015</v>
      </c>
      <c r="D193" s="1" t="s">
        <v>12</v>
      </c>
      <c r="E193" s="5">
        <v>3</v>
      </c>
      <c r="F193" s="61" t="s">
        <v>12</v>
      </c>
    </row>
    <row r="194" spans="2:6" x14ac:dyDescent="0.3">
      <c r="B194" s="59">
        <v>42008</v>
      </c>
      <c r="C194" s="60">
        <f t="shared" si="2"/>
        <v>2015</v>
      </c>
      <c r="D194" s="1" t="s">
        <v>50</v>
      </c>
      <c r="E194" s="5">
        <v>5</v>
      </c>
      <c r="F194" s="61" t="s">
        <v>50</v>
      </c>
    </row>
    <row r="195" spans="2:6" x14ac:dyDescent="0.3">
      <c r="B195" s="59">
        <v>42008</v>
      </c>
      <c r="C195" s="60">
        <f t="shared" si="2"/>
        <v>2015</v>
      </c>
      <c r="D195" s="1" t="s">
        <v>51</v>
      </c>
      <c r="E195" s="6">
        <v>16.53</v>
      </c>
      <c r="F195" s="61" t="s">
        <v>51</v>
      </c>
    </row>
    <row r="196" spans="2:6" x14ac:dyDescent="0.3">
      <c r="B196" s="59">
        <v>42009</v>
      </c>
      <c r="C196" s="60">
        <f t="shared" si="2"/>
        <v>2015</v>
      </c>
      <c r="D196" s="1" t="s">
        <v>2</v>
      </c>
      <c r="E196" s="5">
        <v>62</v>
      </c>
      <c r="F196" s="61" t="s">
        <v>55</v>
      </c>
    </row>
    <row r="197" spans="2:6" x14ac:dyDescent="0.3">
      <c r="B197" s="59">
        <v>42009</v>
      </c>
      <c r="C197" s="60">
        <f t="shared" ref="C197:C260" si="3">YEAR(B197)</f>
        <v>2015</v>
      </c>
      <c r="D197" s="1" t="s">
        <v>7</v>
      </c>
      <c r="E197" s="5">
        <v>46</v>
      </c>
      <c r="F197" s="61" t="s">
        <v>57</v>
      </c>
    </row>
    <row r="198" spans="2:6" x14ac:dyDescent="0.3">
      <c r="B198" s="59">
        <v>42009</v>
      </c>
      <c r="C198" s="60">
        <f t="shared" si="3"/>
        <v>2015</v>
      </c>
      <c r="D198" s="1" t="s">
        <v>4</v>
      </c>
      <c r="E198" s="5">
        <v>37</v>
      </c>
      <c r="F198" s="61" t="s">
        <v>55</v>
      </c>
    </row>
    <row r="199" spans="2:6" x14ac:dyDescent="0.3">
      <c r="B199" s="59">
        <v>42009</v>
      </c>
      <c r="C199" s="60">
        <f t="shared" si="3"/>
        <v>2015</v>
      </c>
      <c r="D199" s="1" t="s">
        <v>9</v>
      </c>
      <c r="E199" s="5">
        <v>18</v>
      </c>
      <c r="F199" s="61" t="s">
        <v>57</v>
      </c>
    </row>
    <row r="200" spans="2:6" x14ac:dyDescent="0.3">
      <c r="B200" s="59">
        <v>42009</v>
      </c>
      <c r="C200" s="60">
        <f t="shared" si="3"/>
        <v>2015</v>
      </c>
      <c r="D200" s="1" t="s">
        <v>3</v>
      </c>
      <c r="E200" s="5">
        <v>35</v>
      </c>
      <c r="F200" s="61" t="s">
        <v>55</v>
      </c>
    </row>
    <row r="201" spans="2:6" x14ac:dyDescent="0.3">
      <c r="B201" s="59">
        <v>42009</v>
      </c>
      <c r="C201" s="60">
        <f t="shared" si="3"/>
        <v>2015</v>
      </c>
      <c r="D201" s="1" t="s">
        <v>10</v>
      </c>
      <c r="E201" s="5">
        <v>17</v>
      </c>
      <c r="F201" s="61" t="s">
        <v>57</v>
      </c>
    </row>
    <row r="202" spans="2:6" x14ac:dyDescent="0.3">
      <c r="B202" s="59">
        <v>42009</v>
      </c>
      <c r="C202" s="60">
        <f t="shared" si="3"/>
        <v>2015</v>
      </c>
      <c r="D202" s="1" t="s">
        <v>6</v>
      </c>
      <c r="E202" s="5">
        <v>57</v>
      </c>
      <c r="F202" s="61" t="s">
        <v>55</v>
      </c>
    </row>
    <row r="203" spans="2:6" x14ac:dyDescent="0.3">
      <c r="B203" s="59">
        <v>42009</v>
      </c>
      <c r="C203" s="60">
        <f t="shared" si="3"/>
        <v>2015</v>
      </c>
      <c r="D203" s="1" t="s">
        <v>11</v>
      </c>
      <c r="E203" s="5">
        <v>32</v>
      </c>
      <c r="F203" s="61" t="s">
        <v>57</v>
      </c>
    </row>
    <row r="204" spans="2:6" x14ac:dyDescent="0.3">
      <c r="B204" s="59">
        <v>42009</v>
      </c>
      <c r="C204" s="60">
        <f t="shared" si="3"/>
        <v>2015</v>
      </c>
      <c r="D204" s="1" t="s">
        <v>8</v>
      </c>
      <c r="E204" s="5">
        <v>109.44</v>
      </c>
      <c r="F204" s="61" t="s">
        <v>8</v>
      </c>
    </row>
    <row r="205" spans="2:6" x14ac:dyDescent="0.3">
      <c r="B205" s="59">
        <v>42009</v>
      </c>
      <c r="C205" s="60">
        <f t="shared" si="3"/>
        <v>2015</v>
      </c>
      <c r="D205" s="1" t="s">
        <v>12</v>
      </c>
      <c r="E205" s="5">
        <v>3</v>
      </c>
      <c r="F205" s="61" t="s">
        <v>12</v>
      </c>
    </row>
    <row r="206" spans="2:6" x14ac:dyDescent="0.3">
      <c r="B206" s="59">
        <v>42009</v>
      </c>
      <c r="C206" s="60">
        <f t="shared" si="3"/>
        <v>2015</v>
      </c>
      <c r="D206" s="1" t="s">
        <v>50</v>
      </c>
      <c r="E206" s="5">
        <v>5</v>
      </c>
      <c r="F206" s="61" t="s">
        <v>50</v>
      </c>
    </row>
    <row r="207" spans="2:6" x14ac:dyDescent="0.3">
      <c r="B207" s="59">
        <v>42009</v>
      </c>
      <c r="C207" s="60">
        <f t="shared" si="3"/>
        <v>2015</v>
      </c>
      <c r="D207" s="1" t="s">
        <v>51</v>
      </c>
      <c r="E207" s="6">
        <v>16.400000000000002</v>
      </c>
      <c r="F207" s="61" t="s">
        <v>51</v>
      </c>
    </row>
    <row r="208" spans="2:6" x14ac:dyDescent="0.3">
      <c r="B208" s="59">
        <v>42010</v>
      </c>
      <c r="C208" s="60">
        <f t="shared" si="3"/>
        <v>2015</v>
      </c>
      <c r="D208" s="1" t="s">
        <v>2</v>
      </c>
      <c r="E208" s="5">
        <v>70</v>
      </c>
      <c r="F208" s="61" t="s">
        <v>55</v>
      </c>
    </row>
    <row r="209" spans="2:6" x14ac:dyDescent="0.3">
      <c r="B209" s="59">
        <v>42010</v>
      </c>
      <c r="C209" s="60">
        <f t="shared" si="3"/>
        <v>2015</v>
      </c>
      <c r="D209" s="1" t="s">
        <v>7</v>
      </c>
      <c r="E209" s="5">
        <v>56</v>
      </c>
      <c r="F209" s="61" t="s">
        <v>57</v>
      </c>
    </row>
    <row r="210" spans="2:6" x14ac:dyDescent="0.3">
      <c r="B210" s="59">
        <v>42010</v>
      </c>
      <c r="C210" s="60">
        <f t="shared" si="3"/>
        <v>2015</v>
      </c>
      <c r="D210" s="1" t="s">
        <v>4</v>
      </c>
      <c r="E210" s="5">
        <v>33</v>
      </c>
      <c r="F210" s="61" t="s">
        <v>55</v>
      </c>
    </row>
    <row r="211" spans="2:6" x14ac:dyDescent="0.3">
      <c r="B211" s="59">
        <v>42010</v>
      </c>
      <c r="C211" s="60">
        <f t="shared" si="3"/>
        <v>2015</v>
      </c>
      <c r="D211" s="1" t="s">
        <v>9</v>
      </c>
      <c r="E211" s="5">
        <v>16</v>
      </c>
      <c r="F211" s="61" t="s">
        <v>57</v>
      </c>
    </row>
    <row r="212" spans="2:6" x14ac:dyDescent="0.3">
      <c r="B212" s="59">
        <v>42010</v>
      </c>
      <c r="C212" s="60">
        <f t="shared" si="3"/>
        <v>2015</v>
      </c>
      <c r="D212" s="1" t="s">
        <v>3</v>
      </c>
      <c r="E212" s="5">
        <v>49</v>
      </c>
      <c r="F212" s="61" t="s">
        <v>55</v>
      </c>
    </row>
    <row r="213" spans="2:6" x14ac:dyDescent="0.3">
      <c r="B213" s="59">
        <v>42010</v>
      </c>
      <c r="C213" s="60">
        <f t="shared" si="3"/>
        <v>2015</v>
      </c>
      <c r="D213" s="1" t="s">
        <v>10</v>
      </c>
      <c r="E213" s="5">
        <v>17</v>
      </c>
      <c r="F213" s="61" t="s">
        <v>57</v>
      </c>
    </row>
    <row r="214" spans="2:6" x14ac:dyDescent="0.3">
      <c r="B214" s="59">
        <v>42010</v>
      </c>
      <c r="C214" s="60">
        <f t="shared" si="3"/>
        <v>2015</v>
      </c>
      <c r="D214" s="1" t="s">
        <v>6</v>
      </c>
      <c r="E214" s="5">
        <v>64</v>
      </c>
      <c r="F214" s="61" t="s">
        <v>55</v>
      </c>
    </row>
    <row r="215" spans="2:6" x14ac:dyDescent="0.3">
      <c r="B215" s="59">
        <v>42010</v>
      </c>
      <c r="C215" s="60">
        <f t="shared" si="3"/>
        <v>2015</v>
      </c>
      <c r="D215" s="1" t="s">
        <v>11</v>
      </c>
      <c r="E215" s="5">
        <v>33</v>
      </c>
      <c r="F215" s="61" t="s">
        <v>57</v>
      </c>
    </row>
    <row r="216" spans="2:6" x14ac:dyDescent="0.3">
      <c r="B216" s="59">
        <v>42010</v>
      </c>
      <c r="C216" s="60">
        <f t="shared" si="3"/>
        <v>2015</v>
      </c>
      <c r="D216" s="1" t="s">
        <v>8</v>
      </c>
      <c r="E216" s="5">
        <v>104.78</v>
      </c>
      <c r="F216" s="61" t="s">
        <v>8</v>
      </c>
    </row>
    <row r="217" spans="2:6" x14ac:dyDescent="0.3">
      <c r="B217" s="59">
        <v>42010</v>
      </c>
      <c r="C217" s="60">
        <f t="shared" si="3"/>
        <v>2015</v>
      </c>
      <c r="D217" s="1" t="s">
        <v>12</v>
      </c>
      <c r="E217" s="5">
        <v>4</v>
      </c>
      <c r="F217" s="61" t="s">
        <v>12</v>
      </c>
    </row>
    <row r="218" spans="2:6" x14ac:dyDescent="0.3">
      <c r="B218" s="59">
        <v>42010</v>
      </c>
      <c r="C218" s="60">
        <f t="shared" si="3"/>
        <v>2015</v>
      </c>
      <c r="D218" s="1" t="s">
        <v>50</v>
      </c>
      <c r="E218" s="5">
        <v>6</v>
      </c>
      <c r="F218" s="61" t="s">
        <v>50</v>
      </c>
    </row>
    <row r="219" spans="2:6" x14ac:dyDescent="0.3">
      <c r="B219" s="59">
        <v>42010</v>
      </c>
      <c r="C219" s="60">
        <f t="shared" si="3"/>
        <v>2015</v>
      </c>
      <c r="D219" s="1" t="s">
        <v>51</v>
      </c>
      <c r="E219" s="6">
        <v>18.72</v>
      </c>
      <c r="F219" s="61" t="s">
        <v>51</v>
      </c>
    </row>
    <row r="220" spans="2:6" x14ac:dyDescent="0.3">
      <c r="B220" s="59">
        <v>42011</v>
      </c>
      <c r="C220" s="60">
        <f t="shared" si="3"/>
        <v>2015</v>
      </c>
      <c r="D220" s="1" t="s">
        <v>2</v>
      </c>
      <c r="E220" s="5">
        <v>68</v>
      </c>
      <c r="F220" s="61" t="s">
        <v>55</v>
      </c>
    </row>
    <row r="221" spans="2:6" x14ac:dyDescent="0.3">
      <c r="B221" s="59">
        <v>42011</v>
      </c>
      <c r="C221" s="60">
        <f t="shared" si="3"/>
        <v>2015</v>
      </c>
      <c r="D221" s="1" t="s">
        <v>7</v>
      </c>
      <c r="E221" s="5">
        <v>52</v>
      </c>
      <c r="F221" s="61" t="s">
        <v>57</v>
      </c>
    </row>
    <row r="222" spans="2:6" x14ac:dyDescent="0.3">
      <c r="B222" s="59">
        <v>42011</v>
      </c>
      <c r="C222" s="60">
        <f t="shared" si="3"/>
        <v>2015</v>
      </c>
      <c r="D222" s="1" t="s">
        <v>4</v>
      </c>
      <c r="E222" s="5">
        <v>33</v>
      </c>
      <c r="F222" s="61" t="s">
        <v>55</v>
      </c>
    </row>
    <row r="223" spans="2:6" x14ac:dyDescent="0.3">
      <c r="B223" s="59">
        <v>42011</v>
      </c>
      <c r="C223" s="60">
        <f t="shared" si="3"/>
        <v>2015</v>
      </c>
      <c r="D223" s="1" t="s">
        <v>9</v>
      </c>
      <c r="E223" s="5">
        <v>16</v>
      </c>
      <c r="F223" s="61" t="s">
        <v>57</v>
      </c>
    </row>
    <row r="224" spans="2:6" x14ac:dyDescent="0.3">
      <c r="B224" s="59">
        <v>42011</v>
      </c>
      <c r="C224" s="60">
        <f t="shared" si="3"/>
        <v>2015</v>
      </c>
      <c r="D224" s="1" t="s">
        <v>3</v>
      </c>
      <c r="E224" s="5">
        <v>40</v>
      </c>
      <c r="F224" s="61" t="s">
        <v>55</v>
      </c>
    </row>
    <row r="225" spans="2:6" x14ac:dyDescent="0.3">
      <c r="B225" s="59">
        <v>42011</v>
      </c>
      <c r="C225" s="60">
        <f t="shared" si="3"/>
        <v>2015</v>
      </c>
      <c r="D225" s="1" t="s">
        <v>10</v>
      </c>
      <c r="E225" s="5">
        <v>15</v>
      </c>
      <c r="F225" s="61" t="s">
        <v>57</v>
      </c>
    </row>
    <row r="226" spans="2:6" x14ac:dyDescent="0.3">
      <c r="B226" s="59">
        <v>42011</v>
      </c>
      <c r="C226" s="60">
        <f t="shared" si="3"/>
        <v>2015</v>
      </c>
      <c r="D226" s="1" t="s">
        <v>6</v>
      </c>
      <c r="E226" s="5">
        <v>55</v>
      </c>
      <c r="F226" s="61" t="s">
        <v>55</v>
      </c>
    </row>
    <row r="227" spans="2:6" x14ac:dyDescent="0.3">
      <c r="B227" s="59">
        <v>42011</v>
      </c>
      <c r="C227" s="60">
        <f t="shared" si="3"/>
        <v>2015</v>
      </c>
      <c r="D227" s="1" t="s">
        <v>11</v>
      </c>
      <c r="E227" s="5">
        <v>31</v>
      </c>
      <c r="F227" s="61" t="s">
        <v>57</v>
      </c>
    </row>
    <row r="228" spans="2:6" x14ac:dyDescent="0.3">
      <c r="B228" s="59">
        <v>42011</v>
      </c>
      <c r="C228" s="60">
        <f t="shared" si="3"/>
        <v>2015</v>
      </c>
      <c r="D228" s="1" t="s">
        <v>8</v>
      </c>
      <c r="E228" s="5">
        <v>99.2</v>
      </c>
      <c r="F228" s="61" t="s">
        <v>8</v>
      </c>
    </row>
    <row r="229" spans="2:6" x14ac:dyDescent="0.3">
      <c r="B229" s="59">
        <v>42011</v>
      </c>
      <c r="C229" s="60">
        <f t="shared" si="3"/>
        <v>2015</v>
      </c>
      <c r="D229" s="1" t="s">
        <v>12</v>
      </c>
      <c r="E229" s="5">
        <v>4</v>
      </c>
      <c r="F229" s="61" t="s">
        <v>12</v>
      </c>
    </row>
    <row r="230" spans="2:6" x14ac:dyDescent="0.3">
      <c r="B230" s="59">
        <v>42011</v>
      </c>
      <c r="C230" s="60">
        <f t="shared" si="3"/>
        <v>2015</v>
      </c>
      <c r="D230" s="1" t="s">
        <v>50</v>
      </c>
      <c r="E230" s="5">
        <v>5</v>
      </c>
      <c r="F230" s="61" t="s">
        <v>50</v>
      </c>
    </row>
    <row r="231" spans="2:6" x14ac:dyDescent="0.3">
      <c r="B231" s="59">
        <v>42011</v>
      </c>
      <c r="C231" s="60">
        <f t="shared" si="3"/>
        <v>2015</v>
      </c>
      <c r="D231" s="1" t="s">
        <v>51</v>
      </c>
      <c r="E231" s="6">
        <v>16.850000000000001</v>
      </c>
      <c r="F231" s="61" t="s">
        <v>51</v>
      </c>
    </row>
    <row r="232" spans="2:6" x14ac:dyDescent="0.3">
      <c r="B232" s="59">
        <v>42012</v>
      </c>
      <c r="C232" s="60">
        <f t="shared" si="3"/>
        <v>2015</v>
      </c>
      <c r="D232" s="1" t="s">
        <v>2</v>
      </c>
      <c r="E232" s="5">
        <v>69</v>
      </c>
      <c r="F232" s="61" t="s">
        <v>55</v>
      </c>
    </row>
    <row r="233" spans="2:6" x14ac:dyDescent="0.3">
      <c r="B233" s="59">
        <v>42012</v>
      </c>
      <c r="C233" s="60">
        <f t="shared" si="3"/>
        <v>2015</v>
      </c>
      <c r="D233" s="1" t="s">
        <v>7</v>
      </c>
      <c r="E233" s="5">
        <v>48</v>
      </c>
      <c r="F233" s="61" t="s">
        <v>57</v>
      </c>
    </row>
    <row r="234" spans="2:6" x14ac:dyDescent="0.3">
      <c r="B234" s="59">
        <v>42012</v>
      </c>
      <c r="C234" s="60">
        <f t="shared" si="3"/>
        <v>2015</v>
      </c>
      <c r="D234" s="1" t="s">
        <v>4</v>
      </c>
      <c r="E234" s="5">
        <v>39</v>
      </c>
      <c r="F234" s="61" t="s">
        <v>55</v>
      </c>
    </row>
    <row r="235" spans="2:6" x14ac:dyDescent="0.3">
      <c r="B235" s="59">
        <v>42012</v>
      </c>
      <c r="C235" s="60">
        <f t="shared" si="3"/>
        <v>2015</v>
      </c>
      <c r="D235" s="1" t="s">
        <v>9</v>
      </c>
      <c r="E235" s="5">
        <v>20</v>
      </c>
      <c r="F235" s="61" t="s">
        <v>57</v>
      </c>
    </row>
    <row r="236" spans="2:6" x14ac:dyDescent="0.3">
      <c r="B236" s="59">
        <v>42012</v>
      </c>
      <c r="C236" s="60">
        <f t="shared" si="3"/>
        <v>2015</v>
      </c>
      <c r="D236" s="1" t="s">
        <v>3</v>
      </c>
      <c r="E236" s="5">
        <v>50</v>
      </c>
      <c r="F236" s="61" t="s">
        <v>55</v>
      </c>
    </row>
    <row r="237" spans="2:6" x14ac:dyDescent="0.3">
      <c r="B237" s="59">
        <v>42012</v>
      </c>
      <c r="C237" s="60">
        <f t="shared" si="3"/>
        <v>2015</v>
      </c>
      <c r="D237" s="1" t="s">
        <v>10</v>
      </c>
      <c r="E237" s="5">
        <v>15</v>
      </c>
      <c r="F237" s="61" t="s">
        <v>57</v>
      </c>
    </row>
    <row r="238" spans="2:6" x14ac:dyDescent="0.3">
      <c r="B238" s="59">
        <v>42012</v>
      </c>
      <c r="C238" s="60">
        <f t="shared" si="3"/>
        <v>2015</v>
      </c>
      <c r="D238" s="1" t="s">
        <v>6</v>
      </c>
      <c r="E238" s="5">
        <v>64</v>
      </c>
      <c r="F238" s="61" t="s">
        <v>55</v>
      </c>
    </row>
    <row r="239" spans="2:6" x14ac:dyDescent="0.3">
      <c r="B239" s="59">
        <v>42012</v>
      </c>
      <c r="C239" s="60">
        <f t="shared" si="3"/>
        <v>2015</v>
      </c>
      <c r="D239" s="1" t="s">
        <v>11</v>
      </c>
      <c r="E239" s="5">
        <v>32</v>
      </c>
      <c r="F239" s="61" t="s">
        <v>57</v>
      </c>
    </row>
    <row r="240" spans="2:6" x14ac:dyDescent="0.3">
      <c r="B240" s="59">
        <v>42012</v>
      </c>
      <c r="C240" s="60">
        <f t="shared" si="3"/>
        <v>2015</v>
      </c>
      <c r="D240" s="1" t="s">
        <v>8</v>
      </c>
      <c r="E240" s="5">
        <v>104.47</v>
      </c>
      <c r="F240" s="61" t="s">
        <v>8</v>
      </c>
    </row>
    <row r="241" spans="2:6" x14ac:dyDescent="0.3">
      <c r="B241" s="59">
        <v>42012</v>
      </c>
      <c r="C241" s="60">
        <f t="shared" si="3"/>
        <v>2015</v>
      </c>
      <c r="D241" s="1" t="s">
        <v>12</v>
      </c>
      <c r="E241" s="5">
        <v>4</v>
      </c>
      <c r="F241" s="61" t="s">
        <v>12</v>
      </c>
    </row>
    <row r="242" spans="2:6" x14ac:dyDescent="0.3">
      <c r="B242" s="59">
        <v>42012</v>
      </c>
      <c r="C242" s="60">
        <f t="shared" si="3"/>
        <v>2015</v>
      </c>
      <c r="D242" s="1" t="s">
        <v>50</v>
      </c>
      <c r="E242" s="5">
        <v>5</v>
      </c>
      <c r="F242" s="61" t="s">
        <v>50</v>
      </c>
    </row>
    <row r="243" spans="2:6" x14ac:dyDescent="0.3">
      <c r="B243" s="59">
        <v>42012</v>
      </c>
      <c r="C243" s="60">
        <f t="shared" si="3"/>
        <v>2015</v>
      </c>
      <c r="D243" s="1" t="s">
        <v>51</v>
      </c>
      <c r="E243" s="6">
        <v>19.149999999999999</v>
      </c>
      <c r="F243" s="61" t="s">
        <v>51</v>
      </c>
    </row>
    <row r="244" spans="2:6" x14ac:dyDescent="0.3">
      <c r="B244" s="59">
        <v>42013</v>
      </c>
      <c r="C244" s="60">
        <f t="shared" si="3"/>
        <v>2015</v>
      </c>
      <c r="D244" s="1" t="s">
        <v>2</v>
      </c>
      <c r="E244" s="5">
        <v>57</v>
      </c>
      <c r="F244" s="61" t="s">
        <v>55</v>
      </c>
    </row>
    <row r="245" spans="2:6" x14ac:dyDescent="0.3">
      <c r="B245" s="59">
        <v>42013</v>
      </c>
      <c r="C245" s="60">
        <f t="shared" si="3"/>
        <v>2015</v>
      </c>
      <c r="D245" s="1" t="s">
        <v>7</v>
      </c>
      <c r="E245" s="5">
        <v>53</v>
      </c>
      <c r="F245" s="61" t="s">
        <v>57</v>
      </c>
    </row>
    <row r="246" spans="2:6" x14ac:dyDescent="0.3">
      <c r="B246" s="59">
        <v>42013</v>
      </c>
      <c r="C246" s="60">
        <f t="shared" si="3"/>
        <v>2015</v>
      </c>
      <c r="D246" s="1" t="s">
        <v>4</v>
      </c>
      <c r="E246" s="5">
        <v>28</v>
      </c>
      <c r="F246" s="61" t="s">
        <v>55</v>
      </c>
    </row>
    <row r="247" spans="2:6" x14ac:dyDescent="0.3">
      <c r="B247" s="59">
        <v>42013</v>
      </c>
      <c r="C247" s="60">
        <f t="shared" si="3"/>
        <v>2015</v>
      </c>
      <c r="D247" s="1" t="s">
        <v>9</v>
      </c>
      <c r="E247" s="5">
        <v>17</v>
      </c>
      <c r="F247" s="61" t="s">
        <v>57</v>
      </c>
    </row>
    <row r="248" spans="2:6" x14ac:dyDescent="0.3">
      <c r="B248" s="59">
        <v>42013</v>
      </c>
      <c r="C248" s="60">
        <f t="shared" si="3"/>
        <v>2015</v>
      </c>
      <c r="D248" s="1" t="s">
        <v>3</v>
      </c>
      <c r="E248" s="5">
        <v>42</v>
      </c>
      <c r="F248" s="61" t="s">
        <v>55</v>
      </c>
    </row>
    <row r="249" spans="2:6" x14ac:dyDescent="0.3">
      <c r="B249" s="59">
        <v>42013</v>
      </c>
      <c r="C249" s="60">
        <f t="shared" si="3"/>
        <v>2015</v>
      </c>
      <c r="D249" s="1" t="s">
        <v>10</v>
      </c>
      <c r="E249" s="5">
        <v>14</v>
      </c>
      <c r="F249" s="61" t="s">
        <v>57</v>
      </c>
    </row>
    <row r="250" spans="2:6" x14ac:dyDescent="0.3">
      <c r="B250" s="59">
        <v>42013</v>
      </c>
      <c r="C250" s="60">
        <f t="shared" si="3"/>
        <v>2015</v>
      </c>
      <c r="D250" s="1" t="s">
        <v>6</v>
      </c>
      <c r="E250" s="5">
        <v>57</v>
      </c>
      <c r="F250" s="61" t="s">
        <v>55</v>
      </c>
    </row>
    <row r="251" spans="2:6" x14ac:dyDescent="0.3">
      <c r="B251" s="59">
        <v>42013</v>
      </c>
      <c r="C251" s="60">
        <f t="shared" si="3"/>
        <v>2015</v>
      </c>
      <c r="D251" s="1" t="s">
        <v>11</v>
      </c>
      <c r="E251" s="5">
        <v>32</v>
      </c>
      <c r="F251" s="61" t="s">
        <v>57</v>
      </c>
    </row>
    <row r="252" spans="2:6" x14ac:dyDescent="0.3">
      <c r="B252" s="59">
        <v>42013</v>
      </c>
      <c r="C252" s="60">
        <f t="shared" si="3"/>
        <v>2015</v>
      </c>
      <c r="D252" s="1" t="s">
        <v>8</v>
      </c>
      <c r="E252" s="5">
        <v>96</v>
      </c>
      <c r="F252" s="61" t="s">
        <v>8</v>
      </c>
    </row>
    <row r="253" spans="2:6" x14ac:dyDescent="0.3">
      <c r="B253" s="59">
        <v>42013</v>
      </c>
      <c r="C253" s="60">
        <f t="shared" si="3"/>
        <v>2015</v>
      </c>
      <c r="D253" s="1" t="s">
        <v>12</v>
      </c>
      <c r="E253" s="5">
        <v>4</v>
      </c>
      <c r="F253" s="61" t="s">
        <v>12</v>
      </c>
    </row>
    <row r="254" spans="2:6" x14ac:dyDescent="0.3">
      <c r="B254" s="59">
        <v>42013</v>
      </c>
      <c r="C254" s="60">
        <f t="shared" si="3"/>
        <v>2015</v>
      </c>
      <c r="D254" s="1" t="s">
        <v>50</v>
      </c>
      <c r="E254" s="5">
        <v>5</v>
      </c>
      <c r="F254" s="61" t="s">
        <v>50</v>
      </c>
    </row>
    <row r="255" spans="2:6" x14ac:dyDescent="0.3">
      <c r="B255" s="59">
        <v>42013</v>
      </c>
      <c r="C255" s="60">
        <f t="shared" si="3"/>
        <v>2015</v>
      </c>
      <c r="D255" s="1" t="s">
        <v>51</v>
      </c>
      <c r="E255" s="6">
        <v>16</v>
      </c>
      <c r="F255" s="61" t="s">
        <v>51</v>
      </c>
    </row>
    <row r="256" spans="2:6" x14ac:dyDescent="0.3">
      <c r="B256" s="59">
        <v>42014</v>
      </c>
      <c r="C256" s="60">
        <f t="shared" si="3"/>
        <v>2015</v>
      </c>
      <c r="D256" s="1" t="s">
        <v>2</v>
      </c>
      <c r="E256" s="5">
        <v>72</v>
      </c>
      <c r="F256" s="61" t="s">
        <v>55</v>
      </c>
    </row>
    <row r="257" spans="2:6" x14ac:dyDescent="0.3">
      <c r="B257" s="59">
        <v>42014</v>
      </c>
      <c r="C257" s="60">
        <f t="shared" si="3"/>
        <v>2015</v>
      </c>
      <c r="D257" s="1" t="s">
        <v>7</v>
      </c>
      <c r="E257" s="5">
        <v>58</v>
      </c>
      <c r="F257" s="61" t="s">
        <v>57</v>
      </c>
    </row>
    <row r="258" spans="2:6" x14ac:dyDescent="0.3">
      <c r="B258" s="59">
        <v>42014</v>
      </c>
      <c r="C258" s="60">
        <f t="shared" si="3"/>
        <v>2015</v>
      </c>
      <c r="D258" s="1" t="s">
        <v>4</v>
      </c>
      <c r="E258" s="5">
        <v>39</v>
      </c>
      <c r="F258" s="61" t="s">
        <v>55</v>
      </c>
    </row>
    <row r="259" spans="2:6" x14ac:dyDescent="0.3">
      <c r="B259" s="59">
        <v>42014</v>
      </c>
      <c r="C259" s="60">
        <f t="shared" si="3"/>
        <v>2015</v>
      </c>
      <c r="D259" s="1" t="s">
        <v>9</v>
      </c>
      <c r="E259" s="5">
        <v>13</v>
      </c>
      <c r="F259" s="61" t="s">
        <v>57</v>
      </c>
    </row>
    <row r="260" spans="2:6" x14ac:dyDescent="0.3">
      <c r="B260" s="59">
        <v>42014</v>
      </c>
      <c r="C260" s="60">
        <f t="shared" si="3"/>
        <v>2015</v>
      </c>
      <c r="D260" s="1" t="s">
        <v>3</v>
      </c>
      <c r="E260" s="5">
        <v>39</v>
      </c>
      <c r="F260" s="61" t="s">
        <v>55</v>
      </c>
    </row>
    <row r="261" spans="2:6" x14ac:dyDescent="0.3">
      <c r="B261" s="59">
        <v>42014</v>
      </c>
      <c r="C261" s="60">
        <f t="shared" ref="C261:C324" si="4">YEAR(B261)</f>
        <v>2015</v>
      </c>
      <c r="D261" s="1" t="s">
        <v>10</v>
      </c>
      <c r="E261" s="5">
        <v>14</v>
      </c>
      <c r="F261" s="61" t="s">
        <v>57</v>
      </c>
    </row>
    <row r="262" spans="2:6" x14ac:dyDescent="0.3">
      <c r="B262" s="59">
        <v>42014</v>
      </c>
      <c r="C262" s="60">
        <f t="shared" si="4"/>
        <v>2015</v>
      </c>
      <c r="D262" s="1" t="s">
        <v>6</v>
      </c>
      <c r="E262" s="5">
        <v>56</v>
      </c>
      <c r="F262" s="61" t="s">
        <v>55</v>
      </c>
    </row>
    <row r="263" spans="2:6" x14ac:dyDescent="0.3">
      <c r="B263" s="59">
        <v>42014</v>
      </c>
      <c r="C263" s="60">
        <f t="shared" si="4"/>
        <v>2015</v>
      </c>
      <c r="D263" s="1" t="s">
        <v>11</v>
      </c>
      <c r="E263" s="5">
        <v>32</v>
      </c>
      <c r="F263" s="61" t="s">
        <v>57</v>
      </c>
    </row>
    <row r="264" spans="2:6" x14ac:dyDescent="0.3">
      <c r="B264" s="59">
        <v>42014</v>
      </c>
      <c r="C264" s="60">
        <f t="shared" si="4"/>
        <v>2015</v>
      </c>
      <c r="D264" s="1" t="s">
        <v>8</v>
      </c>
      <c r="E264" s="5">
        <v>106.59</v>
      </c>
      <c r="F264" s="61" t="s">
        <v>8</v>
      </c>
    </row>
    <row r="265" spans="2:6" x14ac:dyDescent="0.3">
      <c r="B265" s="59">
        <v>42014</v>
      </c>
      <c r="C265" s="60">
        <f t="shared" si="4"/>
        <v>2015</v>
      </c>
      <c r="D265" s="1" t="s">
        <v>12</v>
      </c>
      <c r="E265" s="5">
        <v>4</v>
      </c>
      <c r="F265" s="61" t="s">
        <v>12</v>
      </c>
    </row>
    <row r="266" spans="2:6" x14ac:dyDescent="0.3">
      <c r="B266" s="59">
        <v>42014</v>
      </c>
      <c r="C266" s="60">
        <f t="shared" si="4"/>
        <v>2015</v>
      </c>
      <c r="D266" s="1" t="s">
        <v>50</v>
      </c>
      <c r="E266" s="5">
        <v>6</v>
      </c>
      <c r="F266" s="61" t="s">
        <v>50</v>
      </c>
    </row>
    <row r="267" spans="2:6" x14ac:dyDescent="0.3">
      <c r="B267" s="59">
        <v>42014</v>
      </c>
      <c r="C267" s="60">
        <f t="shared" si="4"/>
        <v>2015</v>
      </c>
      <c r="D267" s="1" t="s">
        <v>51</v>
      </c>
      <c r="E267" s="6">
        <v>17.600000000000001</v>
      </c>
      <c r="F267" s="61" t="s">
        <v>51</v>
      </c>
    </row>
    <row r="268" spans="2:6" x14ac:dyDescent="0.3">
      <c r="B268" s="59">
        <v>42015</v>
      </c>
      <c r="C268" s="60">
        <f t="shared" si="4"/>
        <v>2015</v>
      </c>
      <c r="D268" s="1" t="s">
        <v>2</v>
      </c>
      <c r="E268" s="5">
        <v>64</v>
      </c>
      <c r="F268" s="61" t="s">
        <v>55</v>
      </c>
    </row>
    <row r="269" spans="2:6" x14ac:dyDescent="0.3">
      <c r="B269" s="59">
        <v>42015</v>
      </c>
      <c r="C269" s="60">
        <f t="shared" si="4"/>
        <v>2015</v>
      </c>
      <c r="D269" s="1" t="s">
        <v>7</v>
      </c>
      <c r="E269" s="5">
        <v>55</v>
      </c>
      <c r="F269" s="61" t="s">
        <v>57</v>
      </c>
    </row>
    <row r="270" spans="2:6" x14ac:dyDescent="0.3">
      <c r="B270" s="59">
        <v>42015</v>
      </c>
      <c r="C270" s="60">
        <f t="shared" si="4"/>
        <v>2015</v>
      </c>
      <c r="D270" s="1" t="s">
        <v>4</v>
      </c>
      <c r="E270" s="5">
        <v>28</v>
      </c>
      <c r="F270" s="61" t="s">
        <v>55</v>
      </c>
    </row>
    <row r="271" spans="2:6" x14ac:dyDescent="0.3">
      <c r="B271" s="59">
        <v>42015</v>
      </c>
      <c r="C271" s="60">
        <f t="shared" si="4"/>
        <v>2015</v>
      </c>
      <c r="D271" s="1" t="s">
        <v>9</v>
      </c>
      <c r="E271" s="5">
        <v>16</v>
      </c>
      <c r="F271" s="61" t="s">
        <v>57</v>
      </c>
    </row>
    <row r="272" spans="2:6" x14ac:dyDescent="0.3">
      <c r="B272" s="59">
        <v>42015</v>
      </c>
      <c r="C272" s="60">
        <f t="shared" si="4"/>
        <v>2015</v>
      </c>
      <c r="D272" s="1" t="s">
        <v>3</v>
      </c>
      <c r="E272" s="5">
        <v>40</v>
      </c>
      <c r="F272" s="61" t="s">
        <v>55</v>
      </c>
    </row>
    <row r="273" spans="2:6" x14ac:dyDescent="0.3">
      <c r="B273" s="59">
        <v>42015</v>
      </c>
      <c r="C273" s="60">
        <f t="shared" si="4"/>
        <v>2015</v>
      </c>
      <c r="D273" s="1" t="s">
        <v>10</v>
      </c>
      <c r="E273" s="5">
        <v>11</v>
      </c>
      <c r="F273" s="61" t="s">
        <v>57</v>
      </c>
    </row>
    <row r="274" spans="2:6" x14ac:dyDescent="0.3">
      <c r="B274" s="59">
        <v>42015</v>
      </c>
      <c r="C274" s="60">
        <f t="shared" si="4"/>
        <v>2015</v>
      </c>
      <c r="D274" s="1" t="s">
        <v>6</v>
      </c>
      <c r="E274" s="5">
        <v>63</v>
      </c>
      <c r="F274" s="61" t="s">
        <v>55</v>
      </c>
    </row>
    <row r="275" spans="2:6" x14ac:dyDescent="0.3">
      <c r="B275" s="59">
        <v>42015</v>
      </c>
      <c r="C275" s="60">
        <f t="shared" si="4"/>
        <v>2015</v>
      </c>
      <c r="D275" s="1" t="s">
        <v>11</v>
      </c>
      <c r="E275" s="5">
        <v>34</v>
      </c>
      <c r="F275" s="61" t="s">
        <v>57</v>
      </c>
    </row>
    <row r="276" spans="2:6" x14ac:dyDescent="0.3">
      <c r="B276" s="59">
        <v>42015</v>
      </c>
      <c r="C276" s="60">
        <f t="shared" si="4"/>
        <v>2015</v>
      </c>
      <c r="D276" s="1" t="s">
        <v>8</v>
      </c>
      <c r="E276" s="5">
        <v>99.52</v>
      </c>
      <c r="F276" s="61" t="s">
        <v>8</v>
      </c>
    </row>
    <row r="277" spans="2:6" x14ac:dyDescent="0.3">
      <c r="B277" s="59">
        <v>42015</v>
      </c>
      <c r="C277" s="60">
        <f t="shared" si="4"/>
        <v>2015</v>
      </c>
      <c r="D277" s="1" t="s">
        <v>12</v>
      </c>
      <c r="E277" s="5">
        <v>4</v>
      </c>
      <c r="F277" s="61" t="s">
        <v>12</v>
      </c>
    </row>
    <row r="278" spans="2:6" x14ac:dyDescent="0.3">
      <c r="B278" s="59">
        <v>42015</v>
      </c>
      <c r="C278" s="60">
        <f t="shared" si="4"/>
        <v>2015</v>
      </c>
      <c r="D278" s="1" t="s">
        <v>50</v>
      </c>
      <c r="E278" s="5">
        <v>5</v>
      </c>
      <c r="F278" s="61" t="s">
        <v>50</v>
      </c>
    </row>
    <row r="279" spans="2:6" x14ac:dyDescent="0.3">
      <c r="B279" s="59">
        <v>42015</v>
      </c>
      <c r="C279" s="60">
        <f t="shared" si="4"/>
        <v>2015</v>
      </c>
      <c r="D279" s="1" t="s">
        <v>51</v>
      </c>
      <c r="E279" s="6">
        <v>16.98</v>
      </c>
      <c r="F279" s="61" t="s">
        <v>51</v>
      </c>
    </row>
    <row r="280" spans="2:6" x14ac:dyDescent="0.3">
      <c r="B280" s="59">
        <v>42016</v>
      </c>
      <c r="C280" s="60">
        <f t="shared" si="4"/>
        <v>2015</v>
      </c>
      <c r="D280" s="1" t="s">
        <v>2</v>
      </c>
      <c r="E280" s="5">
        <v>69</v>
      </c>
      <c r="F280" s="61" t="s">
        <v>55</v>
      </c>
    </row>
    <row r="281" spans="2:6" x14ac:dyDescent="0.3">
      <c r="B281" s="59">
        <v>42016</v>
      </c>
      <c r="C281" s="60">
        <f t="shared" si="4"/>
        <v>2015</v>
      </c>
      <c r="D281" s="1" t="s">
        <v>7</v>
      </c>
      <c r="E281" s="5">
        <v>48</v>
      </c>
      <c r="F281" s="61" t="s">
        <v>57</v>
      </c>
    </row>
    <row r="282" spans="2:6" x14ac:dyDescent="0.3">
      <c r="B282" s="59">
        <v>42016</v>
      </c>
      <c r="C282" s="60">
        <f t="shared" si="4"/>
        <v>2015</v>
      </c>
      <c r="D282" s="1" t="s">
        <v>4</v>
      </c>
      <c r="E282" s="5">
        <v>36</v>
      </c>
      <c r="F282" s="61" t="s">
        <v>55</v>
      </c>
    </row>
    <row r="283" spans="2:6" x14ac:dyDescent="0.3">
      <c r="B283" s="59">
        <v>42016</v>
      </c>
      <c r="C283" s="60">
        <f t="shared" si="4"/>
        <v>2015</v>
      </c>
      <c r="D283" s="1" t="s">
        <v>9</v>
      </c>
      <c r="E283" s="5">
        <v>19</v>
      </c>
      <c r="F283" s="61" t="s">
        <v>57</v>
      </c>
    </row>
    <row r="284" spans="2:6" x14ac:dyDescent="0.3">
      <c r="B284" s="59">
        <v>42016</v>
      </c>
      <c r="C284" s="60">
        <f t="shared" si="4"/>
        <v>2015</v>
      </c>
      <c r="D284" s="1" t="s">
        <v>3</v>
      </c>
      <c r="E284" s="5">
        <v>50</v>
      </c>
      <c r="F284" s="61" t="s">
        <v>55</v>
      </c>
    </row>
    <row r="285" spans="2:6" x14ac:dyDescent="0.3">
      <c r="B285" s="59">
        <v>42016</v>
      </c>
      <c r="C285" s="60">
        <f t="shared" si="4"/>
        <v>2015</v>
      </c>
      <c r="D285" s="1" t="s">
        <v>10</v>
      </c>
      <c r="E285" s="5">
        <v>13</v>
      </c>
      <c r="F285" s="61" t="s">
        <v>57</v>
      </c>
    </row>
    <row r="286" spans="2:6" x14ac:dyDescent="0.3">
      <c r="B286" s="59">
        <v>42016</v>
      </c>
      <c r="C286" s="60">
        <f t="shared" si="4"/>
        <v>2015</v>
      </c>
      <c r="D286" s="1" t="s">
        <v>6</v>
      </c>
      <c r="E286" s="5">
        <v>60</v>
      </c>
      <c r="F286" s="61" t="s">
        <v>55</v>
      </c>
    </row>
    <row r="287" spans="2:6" x14ac:dyDescent="0.3">
      <c r="B287" s="59">
        <v>42016</v>
      </c>
      <c r="C287" s="60">
        <f t="shared" si="4"/>
        <v>2015</v>
      </c>
      <c r="D287" s="1" t="s">
        <v>11</v>
      </c>
      <c r="E287" s="5">
        <v>31</v>
      </c>
      <c r="F287" s="61" t="s">
        <v>57</v>
      </c>
    </row>
    <row r="288" spans="2:6" x14ac:dyDescent="0.3">
      <c r="B288" s="59">
        <v>42016</v>
      </c>
      <c r="C288" s="60">
        <f t="shared" si="4"/>
        <v>2015</v>
      </c>
      <c r="D288" s="1" t="s">
        <v>8</v>
      </c>
      <c r="E288" s="5">
        <v>101.06</v>
      </c>
      <c r="F288" s="61" t="s">
        <v>8</v>
      </c>
    </row>
    <row r="289" spans="2:6" x14ac:dyDescent="0.3">
      <c r="B289" s="59">
        <v>42016</v>
      </c>
      <c r="C289" s="60">
        <f t="shared" si="4"/>
        <v>2015</v>
      </c>
      <c r="D289" s="1" t="s">
        <v>12</v>
      </c>
      <c r="E289" s="5">
        <v>3</v>
      </c>
      <c r="F289" s="61" t="s">
        <v>12</v>
      </c>
    </row>
    <row r="290" spans="2:6" x14ac:dyDescent="0.3">
      <c r="B290" s="59">
        <v>42016</v>
      </c>
      <c r="C290" s="60">
        <f t="shared" si="4"/>
        <v>2015</v>
      </c>
      <c r="D290" s="1" t="s">
        <v>50</v>
      </c>
      <c r="E290" s="5">
        <v>6</v>
      </c>
      <c r="F290" s="61" t="s">
        <v>50</v>
      </c>
    </row>
    <row r="291" spans="2:6" x14ac:dyDescent="0.3">
      <c r="B291" s="59">
        <v>42016</v>
      </c>
      <c r="C291" s="60">
        <f t="shared" si="4"/>
        <v>2015</v>
      </c>
      <c r="D291" s="1" t="s">
        <v>51</v>
      </c>
      <c r="E291" s="6">
        <v>18.54</v>
      </c>
      <c r="F291" s="61" t="s">
        <v>51</v>
      </c>
    </row>
    <row r="292" spans="2:6" x14ac:dyDescent="0.3">
      <c r="B292" s="59">
        <v>42370</v>
      </c>
      <c r="C292" s="60">
        <f t="shared" si="4"/>
        <v>2016</v>
      </c>
      <c r="D292" s="1" t="s">
        <v>2</v>
      </c>
      <c r="E292" s="5">
        <v>57</v>
      </c>
      <c r="F292" s="61" t="s">
        <v>55</v>
      </c>
    </row>
    <row r="293" spans="2:6" x14ac:dyDescent="0.3">
      <c r="B293" s="59">
        <v>42370</v>
      </c>
      <c r="C293" s="60">
        <f t="shared" si="4"/>
        <v>2016</v>
      </c>
      <c r="D293" s="1" t="s">
        <v>7</v>
      </c>
      <c r="E293" s="5">
        <v>47</v>
      </c>
      <c r="F293" s="61" t="s">
        <v>57</v>
      </c>
    </row>
    <row r="294" spans="2:6" x14ac:dyDescent="0.3">
      <c r="B294" s="59">
        <v>42370</v>
      </c>
      <c r="C294" s="60">
        <f t="shared" si="4"/>
        <v>2016</v>
      </c>
      <c r="D294" s="1" t="s">
        <v>4</v>
      </c>
      <c r="E294" s="5">
        <v>35</v>
      </c>
      <c r="F294" s="61" t="s">
        <v>55</v>
      </c>
    </row>
    <row r="295" spans="2:6" x14ac:dyDescent="0.3">
      <c r="B295" s="59">
        <v>42370</v>
      </c>
      <c r="C295" s="60">
        <f t="shared" si="4"/>
        <v>2016</v>
      </c>
      <c r="D295" s="1" t="s">
        <v>9</v>
      </c>
      <c r="E295" s="5">
        <v>17</v>
      </c>
      <c r="F295" s="61" t="s">
        <v>57</v>
      </c>
    </row>
    <row r="296" spans="2:6" x14ac:dyDescent="0.3">
      <c r="B296" s="59">
        <v>42370</v>
      </c>
      <c r="C296" s="60">
        <f t="shared" si="4"/>
        <v>2016</v>
      </c>
      <c r="D296" s="1" t="s">
        <v>3</v>
      </c>
      <c r="E296" s="5">
        <v>41</v>
      </c>
      <c r="F296" s="61" t="s">
        <v>55</v>
      </c>
    </row>
    <row r="297" spans="2:6" x14ac:dyDescent="0.3">
      <c r="B297" s="59">
        <v>42370</v>
      </c>
      <c r="C297" s="60">
        <f t="shared" si="4"/>
        <v>2016</v>
      </c>
      <c r="D297" s="1" t="s">
        <v>10</v>
      </c>
      <c r="E297" s="5">
        <v>11</v>
      </c>
      <c r="F297" s="61" t="s">
        <v>57</v>
      </c>
    </row>
    <row r="298" spans="2:6" x14ac:dyDescent="0.3">
      <c r="B298" s="59">
        <v>42370</v>
      </c>
      <c r="C298" s="60">
        <f t="shared" si="4"/>
        <v>2016</v>
      </c>
      <c r="D298" s="1" t="s">
        <v>6</v>
      </c>
      <c r="E298" s="5">
        <v>61</v>
      </c>
      <c r="F298" s="61" t="s">
        <v>55</v>
      </c>
    </row>
    <row r="299" spans="2:6" x14ac:dyDescent="0.3">
      <c r="B299" s="59">
        <v>42370</v>
      </c>
      <c r="C299" s="60">
        <f t="shared" si="4"/>
        <v>2016</v>
      </c>
      <c r="D299" s="1" t="s">
        <v>11</v>
      </c>
      <c r="E299" s="5">
        <v>35</v>
      </c>
      <c r="F299" s="61" t="s">
        <v>57</v>
      </c>
    </row>
    <row r="300" spans="2:6" x14ac:dyDescent="0.3">
      <c r="B300" s="59">
        <v>42370</v>
      </c>
      <c r="C300" s="60">
        <f t="shared" si="4"/>
        <v>2016</v>
      </c>
      <c r="D300" s="1" t="s">
        <v>8</v>
      </c>
      <c r="E300" s="5">
        <v>88.16</v>
      </c>
      <c r="F300" s="61" t="s">
        <v>8</v>
      </c>
    </row>
    <row r="301" spans="2:6" x14ac:dyDescent="0.3">
      <c r="B301" s="59">
        <v>42370</v>
      </c>
      <c r="C301" s="60">
        <f t="shared" si="4"/>
        <v>2016</v>
      </c>
      <c r="D301" s="1" t="s">
        <v>12</v>
      </c>
      <c r="E301" s="5">
        <v>3</v>
      </c>
      <c r="F301" s="61" t="s">
        <v>12</v>
      </c>
    </row>
    <row r="302" spans="2:6" x14ac:dyDescent="0.3">
      <c r="B302" s="59">
        <v>42370</v>
      </c>
      <c r="C302" s="60">
        <f t="shared" si="4"/>
        <v>2016</v>
      </c>
      <c r="D302" s="1" t="s">
        <v>50</v>
      </c>
      <c r="E302" s="5">
        <v>3</v>
      </c>
      <c r="F302" s="61" t="s">
        <v>50</v>
      </c>
    </row>
    <row r="303" spans="2:6" x14ac:dyDescent="0.3">
      <c r="B303" s="59">
        <v>42370</v>
      </c>
      <c r="C303" s="60">
        <f t="shared" si="4"/>
        <v>2016</v>
      </c>
      <c r="D303" s="1" t="s">
        <v>51</v>
      </c>
      <c r="E303" s="6">
        <v>16.8</v>
      </c>
      <c r="F303" s="61" t="s">
        <v>51</v>
      </c>
    </row>
    <row r="304" spans="2:6" x14ac:dyDescent="0.3">
      <c r="B304" s="59">
        <v>42371</v>
      </c>
      <c r="C304" s="60">
        <f t="shared" si="4"/>
        <v>2016</v>
      </c>
      <c r="D304" s="1" t="s">
        <v>2</v>
      </c>
      <c r="E304" s="5">
        <v>72</v>
      </c>
      <c r="F304" s="61" t="s">
        <v>55</v>
      </c>
    </row>
    <row r="305" spans="2:6" x14ac:dyDescent="0.3">
      <c r="B305" s="59">
        <v>42371</v>
      </c>
      <c r="C305" s="60">
        <f t="shared" si="4"/>
        <v>2016</v>
      </c>
      <c r="D305" s="1" t="s">
        <v>7</v>
      </c>
      <c r="E305" s="5">
        <v>57</v>
      </c>
      <c r="F305" s="61" t="s">
        <v>57</v>
      </c>
    </row>
    <row r="306" spans="2:6" x14ac:dyDescent="0.3">
      <c r="B306" s="59">
        <v>42371</v>
      </c>
      <c r="C306" s="60">
        <f t="shared" si="4"/>
        <v>2016</v>
      </c>
      <c r="D306" s="1" t="s">
        <v>4</v>
      </c>
      <c r="E306" s="5">
        <v>29</v>
      </c>
      <c r="F306" s="61" t="s">
        <v>55</v>
      </c>
    </row>
    <row r="307" spans="2:6" x14ac:dyDescent="0.3">
      <c r="B307" s="59">
        <v>42371</v>
      </c>
      <c r="C307" s="60">
        <f t="shared" si="4"/>
        <v>2016</v>
      </c>
      <c r="D307" s="1" t="s">
        <v>9</v>
      </c>
      <c r="E307" s="5">
        <v>16</v>
      </c>
      <c r="F307" s="61" t="s">
        <v>57</v>
      </c>
    </row>
    <row r="308" spans="2:6" x14ac:dyDescent="0.3">
      <c r="B308" s="59">
        <v>42371</v>
      </c>
      <c r="C308" s="60">
        <f t="shared" si="4"/>
        <v>2016</v>
      </c>
      <c r="D308" s="1" t="s">
        <v>3</v>
      </c>
      <c r="E308" s="5">
        <v>49</v>
      </c>
      <c r="F308" s="61" t="s">
        <v>55</v>
      </c>
    </row>
    <row r="309" spans="2:6" x14ac:dyDescent="0.3">
      <c r="B309" s="59">
        <v>42371</v>
      </c>
      <c r="C309" s="60">
        <f t="shared" si="4"/>
        <v>2016</v>
      </c>
      <c r="D309" s="1" t="s">
        <v>10</v>
      </c>
      <c r="E309" s="5">
        <v>19</v>
      </c>
      <c r="F309" s="61" t="s">
        <v>57</v>
      </c>
    </row>
    <row r="310" spans="2:6" x14ac:dyDescent="0.3">
      <c r="B310" s="59">
        <v>42371</v>
      </c>
      <c r="C310" s="60">
        <f t="shared" si="4"/>
        <v>2016</v>
      </c>
      <c r="D310" s="1" t="s">
        <v>6</v>
      </c>
      <c r="E310" s="5">
        <v>57</v>
      </c>
      <c r="F310" s="61" t="s">
        <v>55</v>
      </c>
    </row>
    <row r="311" spans="2:6" x14ac:dyDescent="0.3">
      <c r="B311" s="59">
        <v>42371</v>
      </c>
      <c r="C311" s="60">
        <f t="shared" si="4"/>
        <v>2016</v>
      </c>
      <c r="D311" s="1" t="s">
        <v>11</v>
      </c>
      <c r="E311" s="5">
        <v>35</v>
      </c>
      <c r="F311" s="61" t="s">
        <v>57</v>
      </c>
    </row>
    <row r="312" spans="2:6" x14ac:dyDescent="0.3">
      <c r="B312" s="59">
        <v>42371</v>
      </c>
      <c r="C312" s="60">
        <f t="shared" si="4"/>
        <v>2016</v>
      </c>
      <c r="D312" s="1" t="s">
        <v>8</v>
      </c>
      <c r="E312" s="5">
        <v>96.86</v>
      </c>
      <c r="F312" s="61" t="s">
        <v>8</v>
      </c>
    </row>
    <row r="313" spans="2:6" x14ac:dyDescent="0.3">
      <c r="B313" s="59">
        <v>42371</v>
      </c>
      <c r="C313" s="60">
        <f t="shared" si="4"/>
        <v>2016</v>
      </c>
      <c r="D313" s="1" t="s">
        <v>12</v>
      </c>
      <c r="E313" s="5">
        <v>4</v>
      </c>
      <c r="F313" s="61" t="s">
        <v>12</v>
      </c>
    </row>
    <row r="314" spans="2:6" x14ac:dyDescent="0.3">
      <c r="B314" s="59">
        <v>42371</v>
      </c>
      <c r="C314" s="60">
        <f t="shared" si="4"/>
        <v>2016</v>
      </c>
      <c r="D314" s="1" t="s">
        <v>50</v>
      </c>
      <c r="E314" s="5">
        <v>4</v>
      </c>
      <c r="F314" s="61" t="s">
        <v>50</v>
      </c>
    </row>
    <row r="315" spans="2:6" x14ac:dyDescent="0.3">
      <c r="B315" s="59">
        <v>42371</v>
      </c>
      <c r="C315" s="60">
        <f t="shared" si="4"/>
        <v>2016</v>
      </c>
      <c r="D315" s="1" t="s">
        <v>51</v>
      </c>
      <c r="E315" s="6">
        <v>17.899999999999999</v>
      </c>
      <c r="F315" s="61" t="s">
        <v>51</v>
      </c>
    </row>
    <row r="316" spans="2:6" x14ac:dyDescent="0.3">
      <c r="B316" s="59">
        <v>42372</v>
      </c>
      <c r="C316" s="60">
        <f t="shared" si="4"/>
        <v>2016</v>
      </c>
      <c r="D316" s="1" t="s">
        <v>2</v>
      </c>
      <c r="E316" s="5">
        <v>61</v>
      </c>
      <c r="F316" s="61" t="s">
        <v>55</v>
      </c>
    </row>
    <row r="317" spans="2:6" x14ac:dyDescent="0.3">
      <c r="B317" s="59">
        <v>42372</v>
      </c>
      <c r="C317" s="60">
        <f t="shared" si="4"/>
        <v>2016</v>
      </c>
      <c r="D317" s="1" t="s">
        <v>7</v>
      </c>
      <c r="E317" s="5">
        <v>52</v>
      </c>
      <c r="F317" s="61" t="s">
        <v>57</v>
      </c>
    </row>
    <row r="318" spans="2:6" x14ac:dyDescent="0.3">
      <c r="B318" s="59">
        <v>42372</v>
      </c>
      <c r="C318" s="60">
        <f t="shared" si="4"/>
        <v>2016</v>
      </c>
      <c r="D318" s="1" t="s">
        <v>4</v>
      </c>
      <c r="E318" s="5">
        <v>27</v>
      </c>
      <c r="F318" s="61" t="s">
        <v>55</v>
      </c>
    </row>
    <row r="319" spans="2:6" x14ac:dyDescent="0.3">
      <c r="B319" s="59">
        <v>42372</v>
      </c>
      <c r="C319" s="60">
        <f t="shared" si="4"/>
        <v>2016</v>
      </c>
      <c r="D319" s="1" t="s">
        <v>9</v>
      </c>
      <c r="E319" s="5">
        <v>13</v>
      </c>
      <c r="F319" s="61" t="s">
        <v>57</v>
      </c>
    </row>
    <row r="320" spans="2:6" x14ac:dyDescent="0.3">
      <c r="B320" s="59">
        <v>42372</v>
      </c>
      <c r="C320" s="60">
        <f t="shared" si="4"/>
        <v>2016</v>
      </c>
      <c r="D320" s="1" t="s">
        <v>3</v>
      </c>
      <c r="E320" s="5">
        <v>38</v>
      </c>
      <c r="F320" s="61" t="s">
        <v>55</v>
      </c>
    </row>
    <row r="321" spans="2:6" x14ac:dyDescent="0.3">
      <c r="B321" s="59">
        <v>42372</v>
      </c>
      <c r="C321" s="60">
        <f t="shared" si="4"/>
        <v>2016</v>
      </c>
      <c r="D321" s="1" t="s">
        <v>10</v>
      </c>
      <c r="E321" s="5">
        <v>17</v>
      </c>
      <c r="F321" s="61" t="s">
        <v>57</v>
      </c>
    </row>
    <row r="322" spans="2:6" x14ac:dyDescent="0.3">
      <c r="B322" s="59">
        <v>42372</v>
      </c>
      <c r="C322" s="60">
        <f t="shared" si="4"/>
        <v>2016</v>
      </c>
      <c r="D322" s="1" t="s">
        <v>6</v>
      </c>
      <c r="E322" s="5">
        <v>63</v>
      </c>
      <c r="F322" s="61" t="s">
        <v>55</v>
      </c>
    </row>
    <row r="323" spans="2:6" x14ac:dyDescent="0.3">
      <c r="B323" s="59">
        <v>42372</v>
      </c>
      <c r="C323" s="60">
        <f t="shared" si="4"/>
        <v>2016</v>
      </c>
      <c r="D323" s="1" t="s">
        <v>11</v>
      </c>
      <c r="E323" s="5">
        <v>31</v>
      </c>
      <c r="F323" s="61" t="s">
        <v>57</v>
      </c>
    </row>
    <row r="324" spans="2:6" x14ac:dyDescent="0.3">
      <c r="B324" s="59">
        <v>42372</v>
      </c>
      <c r="C324" s="60">
        <f t="shared" si="4"/>
        <v>2016</v>
      </c>
      <c r="D324" s="1" t="s">
        <v>8</v>
      </c>
      <c r="E324" s="5">
        <v>87.58</v>
      </c>
      <c r="F324" s="61" t="s">
        <v>8</v>
      </c>
    </row>
    <row r="325" spans="2:6" x14ac:dyDescent="0.3">
      <c r="B325" s="59">
        <v>42372</v>
      </c>
      <c r="C325" s="60">
        <f t="shared" ref="C325:C388" si="5">YEAR(B325)</f>
        <v>2016</v>
      </c>
      <c r="D325" s="1" t="s">
        <v>12</v>
      </c>
      <c r="E325" s="5">
        <v>4</v>
      </c>
      <c r="F325" s="61" t="s">
        <v>12</v>
      </c>
    </row>
    <row r="326" spans="2:6" x14ac:dyDescent="0.3">
      <c r="B326" s="59">
        <v>42372</v>
      </c>
      <c r="C326" s="60">
        <f t="shared" si="5"/>
        <v>2016</v>
      </c>
      <c r="D326" s="1" t="s">
        <v>50</v>
      </c>
      <c r="E326" s="5">
        <v>4</v>
      </c>
      <c r="F326" s="61" t="s">
        <v>50</v>
      </c>
    </row>
    <row r="327" spans="2:6" x14ac:dyDescent="0.3">
      <c r="B327" s="59">
        <v>42372</v>
      </c>
      <c r="C327" s="60">
        <f t="shared" si="5"/>
        <v>2016</v>
      </c>
      <c r="D327" s="1" t="s">
        <v>51</v>
      </c>
      <c r="E327" s="6">
        <v>16.490000000000002</v>
      </c>
      <c r="F327" s="61" t="s">
        <v>51</v>
      </c>
    </row>
    <row r="328" spans="2:6" x14ac:dyDescent="0.3">
      <c r="B328" s="59">
        <v>42373</v>
      </c>
      <c r="C328" s="60">
        <f t="shared" si="5"/>
        <v>2016</v>
      </c>
      <c r="D328" s="1" t="s">
        <v>2</v>
      </c>
      <c r="E328" s="5">
        <v>62</v>
      </c>
      <c r="F328" s="61" t="s">
        <v>55</v>
      </c>
    </row>
    <row r="329" spans="2:6" x14ac:dyDescent="0.3">
      <c r="B329" s="59">
        <v>42373</v>
      </c>
      <c r="C329" s="60">
        <f t="shared" si="5"/>
        <v>2016</v>
      </c>
      <c r="D329" s="1" t="s">
        <v>7</v>
      </c>
      <c r="E329" s="5">
        <v>48</v>
      </c>
      <c r="F329" s="61" t="s">
        <v>57</v>
      </c>
    </row>
    <row r="330" spans="2:6" x14ac:dyDescent="0.3">
      <c r="B330" s="59">
        <v>42373</v>
      </c>
      <c r="C330" s="60">
        <f t="shared" si="5"/>
        <v>2016</v>
      </c>
      <c r="D330" s="1" t="s">
        <v>4</v>
      </c>
      <c r="E330" s="5">
        <v>25</v>
      </c>
      <c r="F330" s="61" t="s">
        <v>55</v>
      </c>
    </row>
    <row r="331" spans="2:6" x14ac:dyDescent="0.3">
      <c r="B331" s="59">
        <v>42373</v>
      </c>
      <c r="C331" s="60">
        <f t="shared" si="5"/>
        <v>2016</v>
      </c>
      <c r="D331" s="1" t="s">
        <v>9</v>
      </c>
      <c r="E331" s="5">
        <v>20</v>
      </c>
      <c r="F331" s="61" t="s">
        <v>57</v>
      </c>
    </row>
    <row r="332" spans="2:6" x14ac:dyDescent="0.3">
      <c r="B332" s="59">
        <v>42373</v>
      </c>
      <c r="C332" s="60">
        <f t="shared" si="5"/>
        <v>2016</v>
      </c>
      <c r="D332" s="1" t="s">
        <v>3</v>
      </c>
      <c r="E332" s="5">
        <v>47</v>
      </c>
      <c r="F332" s="61" t="s">
        <v>55</v>
      </c>
    </row>
    <row r="333" spans="2:6" x14ac:dyDescent="0.3">
      <c r="B333" s="59">
        <v>42373</v>
      </c>
      <c r="C333" s="60">
        <f t="shared" si="5"/>
        <v>2016</v>
      </c>
      <c r="D333" s="1" t="s">
        <v>10</v>
      </c>
      <c r="E333" s="5">
        <v>11</v>
      </c>
      <c r="F333" s="61" t="s">
        <v>57</v>
      </c>
    </row>
    <row r="334" spans="2:6" x14ac:dyDescent="0.3">
      <c r="B334" s="59">
        <v>42373</v>
      </c>
      <c r="C334" s="60">
        <f t="shared" si="5"/>
        <v>2016</v>
      </c>
      <c r="D334" s="1" t="s">
        <v>6</v>
      </c>
      <c r="E334" s="5">
        <v>56</v>
      </c>
      <c r="F334" s="61" t="s">
        <v>55</v>
      </c>
    </row>
    <row r="335" spans="2:6" x14ac:dyDescent="0.3">
      <c r="B335" s="59">
        <v>42373</v>
      </c>
      <c r="C335" s="60">
        <f t="shared" si="5"/>
        <v>2016</v>
      </c>
      <c r="D335" s="1" t="s">
        <v>11</v>
      </c>
      <c r="E335" s="5">
        <v>30</v>
      </c>
      <c r="F335" s="61" t="s">
        <v>57</v>
      </c>
    </row>
    <row r="336" spans="2:6" x14ac:dyDescent="0.3">
      <c r="B336" s="59">
        <v>42373</v>
      </c>
      <c r="C336" s="60">
        <f t="shared" si="5"/>
        <v>2016</v>
      </c>
      <c r="D336" s="1" t="s">
        <v>8</v>
      </c>
      <c r="E336" s="5">
        <v>80.73</v>
      </c>
      <c r="F336" s="61" t="s">
        <v>8</v>
      </c>
    </row>
    <row r="337" spans="2:6" x14ac:dyDescent="0.3">
      <c r="B337" s="59">
        <v>42373</v>
      </c>
      <c r="C337" s="60">
        <f t="shared" si="5"/>
        <v>2016</v>
      </c>
      <c r="D337" s="1" t="s">
        <v>12</v>
      </c>
      <c r="E337" s="5">
        <v>3</v>
      </c>
      <c r="F337" s="61" t="s">
        <v>12</v>
      </c>
    </row>
    <row r="338" spans="2:6" x14ac:dyDescent="0.3">
      <c r="B338" s="59">
        <v>42373</v>
      </c>
      <c r="C338" s="60">
        <f t="shared" si="5"/>
        <v>2016</v>
      </c>
      <c r="D338" s="1" t="s">
        <v>50</v>
      </c>
      <c r="E338" s="5">
        <v>4</v>
      </c>
      <c r="F338" s="61" t="s">
        <v>50</v>
      </c>
    </row>
    <row r="339" spans="2:6" x14ac:dyDescent="0.3">
      <c r="B339" s="59">
        <v>42373</v>
      </c>
      <c r="C339" s="60">
        <f t="shared" si="5"/>
        <v>2016</v>
      </c>
      <c r="D339" s="1" t="s">
        <v>51</v>
      </c>
      <c r="E339" s="6">
        <v>16.54</v>
      </c>
      <c r="F339" s="61" t="s">
        <v>51</v>
      </c>
    </row>
    <row r="340" spans="2:6" x14ac:dyDescent="0.3">
      <c r="B340" s="59">
        <v>42374</v>
      </c>
      <c r="C340" s="60">
        <f t="shared" si="5"/>
        <v>2016</v>
      </c>
      <c r="D340" s="1" t="s">
        <v>2</v>
      </c>
      <c r="E340" s="5">
        <v>59</v>
      </c>
      <c r="F340" s="61" t="s">
        <v>55</v>
      </c>
    </row>
    <row r="341" spans="2:6" x14ac:dyDescent="0.3">
      <c r="B341" s="59">
        <v>42374</v>
      </c>
      <c r="C341" s="60">
        <f t="shared" si="5"/>
        <v>2016</v>
      </c>
      <c r="D341" s="1" t="s">
        <v>7</v>
      </c>
      <c r="E341" s="5">
        <v>58</v>
      </c>
      <c r="F341" s="61" t="s">
        <v>57</v>
      </c>
    </row>
    <row r="342" spans="2:6" x14ac:dyDescent="0.3">
      <c r="B342" s="59">
        <v>42374</v>
      </c>
      <c r="C342" s="60">
        <f t="shared" si="5"/>
        <v>2016</v>
      </c>
      <c r="D342" s="1" t="s">
        <v>4</v>
      </c>
      <c r="E342" s="5">
        <v>32</v>
      </c>
      <c r="F342" s="61" t="s">
        <v>55</v>
      </c>
    </row>
    <row r="343" spans="2:6" x14ac:dyDescent="0.3">
      <c r="B343" s="59">
        <v>42374</v>
      </c>
      <c r="C343" s="60">
        <f t="shared" si="5"/>
        <v>2016</v>
      </c>
      <c r="D343" s="1" t="s">
        <v>9</v>
      </c>
      <c r="E343" s="5">
        <v>13</v>
      </c>
      <c r="F343" s="61" t="s">
        <v>57</v>
      </c>
    </row>
    <row r="344" spans="2:6" x14ac:dyDescent="0.3">
      <c r="B344" s="59">
        <v>42374</v>
      </c>
      <c r="C344" s="60">
        <f t="shared" si="5"/>
        <v>2016</v>
      </c>
      <c r="D344" s="1" t="s">
        <v>3</v>
      </c>
      <c r="E344" s="5">
        <v>41</v>
      </c>
      <c r="F344" s="61" t="s">
        <v>55</v>
      </c>
    </row>
    <row r="345" spans="2:6" x14ac:dyDescent="0.3">
      <c r="B345" s="59">
        <v>42374</v>
      </c>
      <c r="C345" s="60">
        <f t="shared" si="5"/>
        <v>2016</v>
      </c>
      <c r="D345" s="1" t="s">
        <v>10</v>
      </c>
      <c r="E345" s="5">
        <v>13</v>
      </c>
      <c r="F345" s="61" t="s">
        <v>57</v>
      </c>
    </row>
    <row r="346" spans="2:6" x14ac:dyDescent="0.3">
      <c r="B346" s="59">
        <v>42374</v>
      </c>
      <c r="C346" s="60">
        <f t="shared" si="5"/>
        <v>2016</v>
      </c>
      <c r="D346" s="1" t="s">
        <v>6</v>
      </c>
      <c r="E346" s="5">
        <v>54</v>
      </c>
      <c r="F346" s="61" t="s">
        <v>55</v>
      </c>
    </row>
    <row r="347" spans="2:6" x14ac:dyDescent="0.3">
      <c r="B347" s="59">
        <v>42374</v>
      </c>
      <c r="C347" s="60">
        <f t="shared" si="5"/>
        <v>2016</v>
      </c>
      <c r="D347" s="1" t="s">
        <v>11</v>
      </c>
      <c r="E347" s="5">
        <v>35</v>
      </c>
      <c r="F347" s="61" t="s">
        <v>57</v>
      </c>
    </row>
    <row r="348" spans="2:6" x14ac:dyDescent="0.3">
      <c r="B348" s="59">
        <v>42374</v>
      </c>
      <c r="C348" s="60">
        <f t="shared" si="5"/>
        <v>2016</v>
      </c>
      <c r="D348" s="1" t="s">
        <v>8</v>
      </c>
      <c r="E348" s="5">
        <v>88.449999999999989</v>
      </c>
      <c r="F348" s="61" t="s">
        <v>8</v>
      </c>
    </row>
    <row r="349" spans="2:6" x14ac:dyDescent="0.3">
      <c r="B349" s="59">
        <v>42374</v>
      </c>
      <c r="C349" s="60">
        <f t="shared" si="5"/>
        <v>2016</v>
      </c>
      <c r="D349" s="1" t="s">
        <v>12</v>
      </c>
      <c r="E349" s="5">
        <v>4</v>
      </c>
      <c r="F349" s="61" t="s">
        <v>12</v>
      </c>
    </row>
    <row r="350" spans="2:6" x14ac:dyDescent="0.3">
      <c r="B350" s="59">
        <v>42374</v>
      </c>
      <c r="C350" s="60">
        <f t="shared" si="5"/>
        <v>2016</v>
      </c>
      <c r="D350" s="1" t="s">
        <v>50</v>
      </c>
      <c r="E350" s="5">
        <v>5</v>
      </c>
      <c r="F350" s="61" t="s">
        <v>50</v>
      </c>
    </row>
    <row r="351" spans="2:6" x14ac:dyDescent="0.3">
      <c r="B351" s="59">
        <v>42374</v>
      </c>
      <c r="C351" s="60">
        <f t="shared" si="5"/>
        <v>2016</v>
      </c>
      <c r="D351" s="1" t="s">
        <v>51</v>
      </c>
      <c r="E351" s="6">
        <v>16.05</v>
      </c>
      <c r="F351" s="61" t="s">
        <v>51</v>
      </c>
    </row>
    <row r="352" spans="2:6" x14ac:dyDescent="0.3">
      <c r="B352" s="59">
        <v>42375</v>
      </c>
      <c r="C352" s="60">
        <f t="shared" si="5"/>
        <v>2016</v>
      </c>
      <c r="D352" s="1" t="s">
        <v>2</v>
      </c>
      <c r="E352" s="5">
        <v>67</v>
      </c>
      <c r="F352" s="61" t="s">
        <v>55</v>
      </c>
    </row>
    <row r="353" spans="2:6" x14ac:dyDescent="0.3">
      <c r="B353" s="59">
        <v>42375</v>
      </c>
      <c r="C353" s="60">
        <f t="shared" si="5"/>
        <v>2016</v>
      </c>
      <c r="D353" s="1" t="s">
        <v>7</v>
      </c>
      <c r="E353" s="5">
        <v>56</v>
      </c>
      <c r="F353" s="61" t="s">
        <v>57</v>
      </c>
    </row>
    <row r="354" spans="2:6" x14ac:dyDescent="0.3">
      <c r="B354" s="59">
        <v>42375</v>
      </c>
      <c r="C354" s="60">
        <f t="shared" si="5"/>
        <v>2016</v>
      </c>
      <c r="D354" s="1" t="s">
        <v>4</v>
      </c>
      <c r="E354" s="5">
        <v>31</v>
      </c>
      <c r="F354" s="61" t="s">
        <v>55</v>
      </c>
    </row>
    <row r="355" spans="2:6" x14ac:dyDescent="0.3">
      <c r="B355" s="59">
        <v>42375</v>
      </c>
      <c r="C355" s="60">
        <f t="shared" si="5"/>
        <v>2016</v>
      </c>
      <c r="D355" s="1" t="s">
        <v>9</v>
      </c>
      <c r="E355" s="5">
        <v>18</v>
      </c>
      <c r="F355" s="61" t="s">
        <v>57</v>
      </c>
    </row>
    <row r="356" spans="2:6" x14ac:dyDescent="0.3">
      <c r="B356" s="59">
        <v>42375</v>
      </c>
      <c r="C356" s="60">
        <f t="shared" si="5"/>
        <v>2016</v>
      </c>
      <c r="D356" s="1" t="s">
        <v>3</v>
      </c>
      <c r="E356" s="5">
        <v>47</v>
      </c>
      <c r="F356" s="61" t="s">
        <v>55</v>
      </c>
    </row>
    <row r="357" spans="2:6" x14ac:dyDescent="0.3">
      <c r="B357" s="59">
        <v>42375</v>
      </c>
      <c r="C357" s="60">
        <f t="shared" si="5"/>
        <v>2016</v>
      </c>
      <c r="D357" s="1" t="s">
        <v>10</v>
      </c>
      <c r="E357" s="5">
        <v>17</v>
      </c>
      <c r="F357" s="61" t="s">
        <v>57</v>
      </c>
    </row>
    <row r="358" spans="2:6" x14ac:dyDescent="0.3">
      <c r="B358" s="59">
        <v>42375</v>
      </c>
      <c r="C358" s="60">
        <f t="shared" si="5"/>
        <v>2016</v>
      </c>
      <c r="D358" s="1" t="s">
        <v>6</v>
      </c>
      <c r="E358" s="5">
        <v>66</v>
      </c>
      <c r="F358" s="61" t="s">
        <v>55</v>
      </c>
    </row>
    <row r="359" spans="2:6" x14ac:dyDescent="0.3">
      <c r="B359" s="59">
        <v>42375</v>
      </c>
      <c r="C359" s="60">
        <f t="shared" si="5"/>
        <v>2016</v>
      </c>
      <c r="D359" s="1" t="s">
        <v>11</v>
      </c>
      <c r="E359" s="5">
        <v>30</v>
      </c>
      <c r="F359" s="61" t="s">
        <v>57</v>
      </c>
    </row>
    <row r="360" spans="2:6" x14ac:dyDescent="0.3">
      <c r="B360" s="59">
        <v>42375</v>
      </c>
      <c r="C360" s="60">
        <f t="shared" si="5"/>
        <v>2016</v>
      </c>
      <c r="D360" s="1" t="s">
        <v>8</v>
      </c>
      <c r="E360" s="5">
        <v>102.92</v>
      </c>
      <c r="F360" s="61" t="s">
        <v>8</v>
      </c>
    </row>
    <row r="361" spans="2:6" x14ac:dyDescent="0.3">
      <c r="B361" s="59">
        <v>42375</v>
      </c>
      <c r="C361" s="60">
        <f t="shared" si="5"/>
        <v>2016</v>
      </c>
      <c r="D361" s="1" t="s">
        <v>12</v>
      </c>
      <c r="E361" s="5">
        <v>3</v>
      </c>
      <c r="F361" s="61" t="s">
        <v>12</v>
      </c>
    </row>
    <row r="362" spans="2:6" x14ac:dyDescent="0.3">
      <c r="B362" s="59">
        <v>42375</v>
      </c>
      <c r="C362" s="60">
        <f t="shared" si="5"/>
        <v>2016</v>
      </c>
      <c r="D362" s="1" t="s">
        <v>50</v>
      </c>
      <c r="E362" s="5">
        <v>4</v>
      </c>
      <c r="F362" s="61" t="s">
        <v>50</v>
      </c>
    </row>
    <row r="363" spans="2:6" x14ac:dyDescent="0.3">
      <c r="B363" s="59">
        <v>42375</v>
      </c>
      <c r="C363" s="60">
        <f t="shared" si="5"/>
        <v>2016</v>
      </c>
      <c r="D363" s="1" t="s">
        <v>51</v>
      </c>
      <c r="E363" s="6">
        <v>18.360000000000003</v>
      </c>
      <c r="F363" s="61" t="s">
        <v>51</v>
      </c>
    </row>
    <row r="364" spans="2:6" x14ac:dyDescent="0.3">
      <c r="B364" s="59">
        <v>42376</v>
      </c>
      <c r="C364" s="60">
        <f t="shared" si="5"/>
        <v>2016</v>
      </c>
      <c r="D364" s="1" t="s">
        <v>2</v>
      </c>
      <c r="E364" s="5">
        <v>70</v>
      </c>
      <c r="F364" s="61" t="s">
        <v>55</v>
      </c>
    </row>
    <row r="365" spans="2:6" x14ac:dyDescent="0.3">
      <c r="B365" s="59">
        <v>42376</v>
      </c>
      <c r="C365" s="60">
        <f t="shared" si="5"/>
        <v>2016</v>
      </c>
      <c r="D365" s="1" t="s">
        <v>7</v>
      </c>
      <c r="E365" s="5">
        <v>52</v>
      </c>
      <c r="F365" s="61" t="s">
        <v>57</v>
      </c>
    </row>
    <row r="366" spans="2:6" x14ac:dyDescent="0.3">
      <c r="B366" s="59">
        <v>42376</v>
      </c>
      <c r="C366" s="60">
        <f t="shared" si="5"/>
        <v>2016</v>
      </c>
      <c r="D366" s="1" t="s">
        <v>4</v>
      </c>
      <c r="E366" s="5">
        <v>37</v>
      </c>
      <c r="F366" s="61" t="s">
        <v>55</v>
      </c>
    </row>
    <row r="367" spans="2:6" x14ac:dyDescent="0.3">
      <c r="B367" s="59">
        <v>42376</v>
      </c>
      <c r="C367" s="60">
        <f t="shared" si="5"/>
        <v>2016</v>
      </c>
      <c r="D367" s="1" t="s">
        <v>9</v>
      </c>
      <c r="E367" s="5">
        <v>10</v>
      </c>
      <c r="F367" s="61" t="s">
        <v>57</v>
      </c>
    </row>
    <row r="368" spans="2:6" x14ac:dyDescent="0.3">
      <c r="B368" s="59">
        <v>42376</v>
      </c>
      <c r="C368" s="60">
        <f t="shared" si="5"/>
        <v>2016</v>
      </c>
      <c r="D368" s="1" t="s">
        <v>3</v>
      </c>
      <c r="E368" s="5">
        <v>35</v>
      </c>
      <c r="F368" s="61" t="s">
        <v>55</v>
      </c>
    </row>
    <row r="369" spans="2:6" x14ac:dyDescent="0.3">
      <c r="B369" s="59">
        <v>42376</v>
      </c>
      <c r="C369" s="60">
        <f t="shared" si="5"/>
        <v>2016</v>
      </c>
      <c r="D369" s="1" t="s">
        <v>10</v>
      </c>
      <c r="E369" s="5">
        <v>18</v>
      </c>
      <c r="F369" s="61" t="s">
        <v>57</v>
      </c>
    </row>
    <row r="370" spans="2:6" x14ac:dyDescent="0.3">
      <c r="B370" s="59">
        <v>42376</v>
      </c>
      <c r="C370" s="60">
        <f t="shared" si="5"/>
        <v>2016</v>
      </c>
      <c r="D370" s="1" t="s">
        <v>6</v>
      </c>
      <c r="E370" s="5">
        <v>59</v>
      </c>
      <c r="F370" s="61" t="s">
        <v>55</v>
      </c>
    </row>
    <row r="371" spans="2:6" x14ac:dyDescent="0.3">
      <c r="B371" s="59">
        <v>42376</v>
      </c>
      <c r="C371" s="60">
        <f t="shared" si="5"/>
        <v>2016</v>
      </c>
      <c r="D371" s="1" t="s">
        <v>11</v>
      </c>
      <c r="E371" s="5">
        <v>35</v>
      </c>
      <c r="F371" s="61" t="s">
        <v>57</v>
      </c>
    </row>
    <row r="372" spans="2:6" x14ac:dyDescent="0.3">
      <c r="B372" s="59">
        <v>42376</v>
      </c>
      <c r="C372" s="60">
        <f t="shared" si="5"/>
        <v>2016</v>
      </c>
      <c r="D372" s="1" t="s">
        <v>8</v>
      </c>
      <c r="E372" s="5">
        <v>104.28</v>
      </c>
      <c r="F372" s="61" t="s">
        <v>8</v>
      </c>
    </row>
    <row r="373" spans="2:6" x14ac:dyDescent="0.3">
      <c r="B373" s="59">
        <v>42376</v>
      </c>
      <c r="C373" s="60">
        <f t="shared" si="5"/>
        <v>2016</v>
      </c>
      <c r="D373" s="1" t="s">
        <v>12</v>
      </c>
      <c r="E373" s="5">
        <v>3</v>
      </c>
      <c r="F373" s="61" t="s">
        <v>12</v>
      </c>
    </row>
    <row r="374" spans="2:6" x14ac:dyDescent="0.3">
      <c r="B374" s="59">
        <v>42376</v>
      </c>
      <c r="C374" s="60">
        <f t="shared" si="5"/>
        <v>2016</v>
      </c>
      <c r="D374" s="1" t="s">
        <v>50</v>
      </c>
      <c r="E374" s="5">
        <v>5</v>
      </c>
      <c r="F374" s="61" t="s">
        <v>50</v>
      </c>
    </row>
    <row r="375" spans="2:6" x14ac:dyDescent="0.3">
      <c r="B375" s="59">
        <v>42376</v>
      </c>
      <c r="C375" s="60">
        <f t="shared" si="5"/>
        <v>2016</v>
      </c>
      <c r="D375" s="1" t="s">
        <v>51</v>
      </c>
      <c r="E375" s="6">
        <v>17.240000000000002</v>
      </c>
      <c r="F375" s="61" t="s">
        <v>51</v>
      </c>
    </row>
    <row r="376" spans="2:6" x14ac:dyDescent="0.3">
      <c r="B376" s="59">
        <v>42377</v>
      </c>
      <c r="C376" s="60">
        <f t="shared" si="5"/>
        <v>2016</v>
      </c>
      <c r="D376" s="1" t="s">
        <v>2</v>
      </c>
      <c r="E376" s="5">
        <v>75</v>
      </c>
      <c r="F376" s="61" t="s">
        <v>55</v>
      </c>
    </row>
    <row r="377" spans="2:6" x14ac:dyDescent="0.3">
      <c r="B377" s="59">
        <v>42377</v>
      </c>
      <c r="C377" s="60">
        <f t="shared" si="5"/>
        <v>2016</v>
      </c>
      <c r="D377" s="1" t="s">
        <v>7</v>
      </c>
      <c r="E377" s="5">
        <v>47</v>
      </c>
      <c r="F377" s="61" t="s">
        <v>57</v>
      </c>
    </row>
    <row r="378" spans="2:6" x14ac:dyDescent="0.3">
      <c r="B378" s="59">
        <v>42377</v>
      </c>
      <c r="C378" s="60">
        <f t="shared" si="5"/>
        <v>2016</v>
      </c>
      <c r="D378" s="1" t="s">
        <v>4</v>
      </c>
      <c r="E378" s="5">
        <v>27</v>
      </c>
      <c r="F378" s="61" t="s">
        <v>55</v>
      </c>
    </row>
    <row r="379" spans="2:6" x14ac:dyDescent="0.3">
      <c r="B379" s="59">
        <v>42377</v>
      </c>
      <c r="C379" s="60">
        <f t="shared" si="5"/>
        <v>2016</v>
      </c>
      <c r="D379" s="1" t="s">
        <v>9</v>
      </c>
      <c r="E379" s="5">
        <v>19</v>
      </c>
      <c r="F379" s="61" t="s">
        <v>57</v>
      </c>
    </row>
    <row r="380" spans="2:6" x14ac:dyDescent="0.3">
      <c r="B380" s="59">
        <v>42377</v>
      </c>
      <c r="C380" s="60">
        <f t="shared" si="5"/>
        <v>2016</v>
      </c>
      <c r="D380" s="1" t="s">
        <v>3</v>
      </c>
      <c r="E380" s="5">
        <v>45</v>
      </c>
      <c r="F380" s="61" t="s">
        <v>55</v>
      </c>
    </row>
    <row r="381" spans="2:6" x14ac:dyDescent="0.3">
      <c r="B381" s="59">
        <v>42377</v>
      </c>
      <c r="C381" s="60">
        <f t="shared" si="5"/>
        <v>2016</v>
      </c>
      <c r="D381" s="1" t="s">
        <v>10</v>
      </c>
      <c r="E381" s="5">
        <v>11</v>
      </c>
      <c r="F381" s="61" t="s">
        <v>57</v>
      </c>
    </row>
    <row r="382" spans="2:6" x14ac:dyDescent="0.3">
      <c r="B382" s="59">
        <v>42377</v>
      </c>
      <c r="C382" s="60">
        <f t="shared" si="5"/>
        <v>2016</v>
      </c>
      <c r="D382" s="1" t="s">
        <v>6</v>
      </c>
      <c r="E382" s="5">
        <v>59</v>
      </c>
      <c r="F382" s="61" t="s">
        <v>55</v>
      </c>
    </row>
    <row r="383" spans="2:6" x14ac:dyDescent="0.3">
      <c r="B383" s="59">
        <v>42377</v>
      </c>
      <c r="C383" s="60">
        <f t="shared" si="5"/>
        <v>2016</v>
      </c>
      <c r="D383" s="1" t="s">
        <v>11</v>
      </c>
      <c r="E383" s="5">
        <v>30</v>
      </c>
      <c r="F383" s="61" t="s">
        <v>57</v>
      </c>
    </row>
    <row r="384" spans="2:6" x14ac:dyDescent="0.3">
      <c r="B384" s="59">
        <v>42377</v>
      </c>
      <c r="C384" s="60">
        <f t="shared" si="5"/>
        <v>2016</v>
      </c>
      <c r="D384" s="1" t="s">
        <v>8</v>
      </c>
      <c r="E384" s="5">
        <v>78.25</v>
      </c>
      <c r="F384" s="61" t="s">
        <v>8</v>
      </c>
    </row>
    <row r="385" spans="2:6" x14ac:dyDescent="0.3">
      <c r="B385" s="59">
        <v>42377</v>
      </c>
      <c r="C385" s="60">
        <f t="shared" si="5"/>
        <v>2016</v>
      </c>
      <c r="D385" s="1" t="s">
        <v>12</v>
      </c>
      <c r="E385" s="5">
        <v>4</v>
      </c>
      <c r="F385" s="61" t="s">
        <v>12</v>
      </c>
    </row>
    <row r="386" spans="2:6" x14ac:dyDescent="0.3">
      <c r="B386" s="59">
        <v>42377</v>
      </c>
      <c r="C386" s="60">
        <f t="shared" si="5"/>
        <v>2016</v>
      </c>
      <c r="D386" s="1" t="s">
        <v>50</v>
      </c>
      <c r="E386" s="5">
        <v>5</v>
      </c>
      <c r="F386" s="61" t="s">
        <v>50</v>
      </c>
    </row>
    <row r="387" spans="2:6" x14ac:dyDescent="0.3">
      <c r="B387" s="59">
        <v>42377</v>
      </c>
      <c r="C387" s="60">
        <f t="shared" si="5"/>
        <v>2016</v>
      </c>
      <c r="D387" s="1" t="s">
        <v>51</v>
      </c>
      <c r="E387" s="6">
        <v>17.840000000000003</v>
      </c>
      <c r="F387" s="61" t="s">
        <v>51</v>
      </c>
    </row>
    <row r="388" spans="2:6" x14ac:dyDescent="0.3">
      <c r="B388" s="59">
        <v>42378</v>
      </c>
      <c r="C388" s="60">
        <f t="shared" si="5"/>
        <v>2016</v>
      </c>
      <c r="D388" s="1" t="s">
        <v>2</v>
      </c>
      <c r="E388" s="5">
        <v>65</v>
      </c>
      <c r="F388" s="61" t="s">
        <v>55</v>
      </c>
    </row>
    <row r="389" spans="2:6" x14ac:dyDescent="0.3">
      <c r="B389" s="59">
        <v>42378</v>
      </c>
      <c r="C389" s="60">
        <f t="shared" ref="C389:C438" si="6">YEAR(B389)</f>
        <v>2016</v>
      </c>
      <c r="D389" s="1" t="s">
        <v>7</v>
      </c>
      <c r="E389" s="5">
        <v>47</v>
      </c>
      <c r="F389" s="61" t="s">
        <v>57</v>
      </c>
    </row>
    <row r="390" spans="2:6" x14ac:dyDescent="0.3">
      <c r="B390" s="59">
        <v>42378</v>
      </c>
      <c r="C390" s="60">
        <f t="shared" si="6"/>
        <v>2016</v>
      </c>
      <c r="D390" s="1" t="s">
        <v>4</v>
      </c>
      <c r="E390" s="5">
        <v>38</v>
      </c>
      <c r="F390" s="61" t="s">
        <v>55</v>
      </c>
    </row>
    <row r="391" spans="2:6" x14ac:dyDescent="0.3">
      <c r="B391" s="59">
        <v>42378</v>
      </c>
      <c r="C391" s="60">
        <f t="shared" si="6"/>
        <v>2016</v>
      </c>
      <c r="D391" s="1" t="s">
        <v>9</v>
      </c>
      <c r="E391" s="5">
        <v>13</v>
      </c>
      <c r="F391" s="61" t="s">
        <v>57</v>
      </c>
    </row>
    <row r="392" spans="2:6" x14ac:dyDescent="0.3">
      <c r="B392" s="59">
        <v>42378</v>
      </c>
      <c r="C392" s="60">
        <f t="shared" si="6"/>
        <v>2016</v>
      </c>
      <c r="D392" s="1" t="s">
        <v>3</v>
      </c>
      <c r="E392" s="5">
        <v>39</v>
      </c>
      <c r="F392" s="61" t="s">
        <v>55</v>
      </c>
    </row>
    <row r="393" spans="2:6" x14ac:dyDescent="0.3">
      <c r="B393" s="59">
        <v>42378</v>
      </c>
      <c r="C393" s="60">
        <f t="shared" si="6"/>
        <v>2016</v>
      </c>
      <c r="D393" s="1" t="s">
        <v>10</v>
      </c>
      <c r="E393" s="5">
        <v>11</v>
      </c>
      <c r="F393" s="61" t="s">
        <v>57</v>
      </c>
    </row>
    <row r="394" spans="2:6" x14ac:dyDescent="0.3">
      <c r="B394" s="59">
        <v>42378</v>
      </c>
      <c r="C394" s="60">
        <f t="shared" si="6"/>
        <v>2016</v>
      </c>
      <c r="D394" s="1" t="s">
        <v>6</v>
      </c>
      <c r="E394" s="5">
        <v>58</v>
      </c>
      <c r="F394" s="61" t="s">
        <v>55</v>
      </c>
    </row>
    <row r="395" spans="2:6" x14ac:dyDescent="0.3">
      <c r="B395" s="59">
        <v>42378</v>
      </c>
      <c r="C395" s="60">
        <f t="shared" si="6"/>
        <v>2016</v>
      </c>
      <c r="D395" s="1" t="s">
        <v>11</v>
      </c>
      <c r="E395" s="5">
        <v>32</v>
      </c>
      <c r="F395" s="61" t="s">
        <v>57</v>
      </c>
    </row>
    <row r="396" spans="2:6" x14ac:dyDescent="0.3">
      <c r="B396" s="59">
        <v>42378</v>
      </c>
      <c r="C396" s="60">
        <f t="shared" si="6"/>
        <v>2016</v>
      </c>
      <c r="D396" s="1" t="s">
        <v>8</v>
      </c>
      <c r="E396" s="5">
        <v>78.78</v>
      </c>
      <c r="F396" s="61" t="s">
        <v>8</v>
      </c>
    </row>
    <row r="397" spans="2:6" x14ac:dyDescent="0.3">
      <c r="B397" s="59">
        <v>42378</v>
      </c>
      <c r="C397" s="60">
        <f t="shared" si="6"/>
        <v>2016</v>
      </c>
      <c r="D397" s="1" t="s">
        <v>12</v>
      </c>
      <c r="E397" s="5">
        <v>3</v>
      </c>
      <c r="F397" s="61" t="s">
        <v>12</v>
      </c>
    </row>
    <row r="398" spans="2:6" x14ac:dyDescent="0.3">
      <c r="B398" s="59">
        <v>42378</v>
      </c>
      <c r="C398" s="60">
        <f t="shared" si="6"/>
        <v>2016</v>
      </c>
      <c r="D398" s="1" t="s">
        <v>50</v>
      </c>
      <c r="E398" s="5">
        <v>4</v>
      </c>
      <c r="F398" s="61" t="s">
        <v>50</v>
      </c>
    </row>
    <row r="399" spans="2:6" x14ac:dyDescent="0.3">
      <c r="B399" s="59">
        <v>42378</v>
      </c>
      <c r="C399" s="60">
        <f t="shared" si="6"/>
        <v>2016</v>
      </c>
      <c r="D399" s="1" t="s">
        <v>51</v>
      </c>
      <c r="E399" s="6">
        <v>17.170000000000002</v>
      </c>
      <c r="F399" s="61" t="s">
        <v>51</v>
      </c>
    </row>
    <row r="400" spans="2:6" x14ac:dyDescent="0.3">
      <c r="B400" s="59">
        <v>42379</v>
      </c>
      <c r="C400" s="60">
        <f t="shared" si="6"/>
        <v>2016</v>
      </c>
      <c r="D400" s="1" t="s">
        <v>2</v>
      </c>
      <c r="E400" s="5">
        <v>72</v>
      </c>
      <c r="F400" s="61" t="s">
        <v>55</v>
      </c>
    </row>
    <row r="401" spans="2:6" x14ac:dyDescent="0.3">
      <c r="B401" s="59">
        <v>42379</v>
      </c>
      <c r="C401" s="60">
        <f t="shared" si="6"/>
        <v>2016</v>
      </c>
      <c r="D401" s="1" t="s">
        <v>7</v>
      </c>
      <c r="E401" s="5">
        <v>51</v>
      </c>
      <c r="F401" s="61" t="s">
        <v>57</v>
      </c>
    </row>
    <row r="402" spans="2:6" x14ac:dyDescent="0.3">
      <c r="B402" s="59">
        <v>42379</v>
      </c>
      <c r="C402" s="60">
        <f t="shared" si="6"/>
        <v>2016</v>
      </c>
      <c r="D402" s="1" t="s">
        <v>4</v>
      </c>
      <c r="E402" s="5">
        <v>34</v>
      </c>
      <c r="F402" s="61" t="s">
        <v>55</v>
      </c>
    </row>
    <row r="403" spans="2:6" x14ac:dyDescent="0.3">
      <c r="B403" s="59">
        <v>42379</v>
      </c>
      <c r="C403" s="60">
        <f t="shared" si="6"/>
        <v>2016</v>
      </c>
      <c r="D403" s="1" t="s">
        <v>9</v>
      </c>
      <c r="E403" s="5">
        <v>16</v>
      </c>
      <c r="F403" s="61" t="s">
        <v>57</v>
      </c>
    </row>
    <row r="404" spans="2:6" x14ac:dyDescent="0.3">
      <c r="B404" s="59">
        <v>42379</v>
      </c>
      <c r="C404" s="60">
        <f t="shared" si="6"/>
        <v>2016</v>
      </c>
      <c r="D404" s="1" t="s">
        <v>3</v>
      </c>
      <c r="E404" s="5">
        <v>39</v>
      </c>
      <c r="F404" s="61" t="s">
        <v>55</v>
      </c>
    </row>
    <row r="405" spans="2:6" x14ac:dyDescent="0.3">
      <c r="B405" s="59">
        <v>42379</v>
      </c>
      <c r="C405" s="60">
        <f t="shared" si="6"/>
        <v>2016</v>
      </c>
      <c r="D405" s="1" t="s">
        <v>10</v>
      </c>
      <c r="E405" s="5">
        <v>10</v>
      </c>
      <c r="F405" s="61" t="s">
        <v>57</v>
      </c>
    </row>
    <row r="406" spans="2:6" x14ac:dyDescent="0.3">
      <c r="B406" s="59">
        <v>42379</v>
      </c>
      <c r="C406" s="60">
        <f t="shared" si="6"/>
        <v>2016</v>
      </c>
      <c r="D406" s="1" t="s">
        <v>6</v>
      </c>
      <c r="E406" s="5">
        <v>64</v>
      </c>
      <c r="F406" s="61" t="s">
        <v>55</v>
      </c>
    </row>
    <row r="407" spans="2:6" x14ac:dyDescent="0.3">
      <c r="B407" s="59">
        <v>42379</v>
      </c>
      <c r="C407" s="60">
        <f t="shared" si="6"/>
        <v>2016</v>
      </c>
      <c r="D407" s="1" t="s">
        <v>11</v>
      </c>
      <c r="E407" s="5">
        <v>35</v>
      </c>
      <c r="F407" s="61" t="s">
        <v>57</v>
      </c>
    </row>
    <row r="408" spans="2:6" x14ac:dyDescent="0.3">
      <c r="B408" s="59">
        <v>42379</v>
      </c>
      <c r="C408" s="60">
        <f t="shared" si="6"/>
        <v>2016</v>
      </c>
      <c r="D408" s="1" t="s">
        <v>8</v>
      </c>
      <c r="E408" s="5">
        <v>83.460000000000008</v>
      </c>
      <c r="F408" s="61" t="s">
        <v>8</v>
      </c>
    </row>
    <row r="409" spans="2:6" x14ac:dyDescent="0.3">
      <c r="B409" s="59">
        <v>42379</v>
      </c>
      <c r="C409" s="60">
        <f t="shared" si="6"/>
        <v>2016</v>
      </c>
      <c r="D409" s="1" t="s">
        <v>12</v>
      </c>
      <c r="E409" s="5">
        <v>3</v>
      </c>
      <c r="F409" s="61" t="s">
        <v>12</v>
      </c>
    </row>
    <row r="410" spans="2:6" x14ac:dyDescent="0.3">
      <c r="B410" s="59">
        <v>42379</v>
      </c>
      <c r="C410" s="60">
        <f t="shared" si="6"/>
        <v>2016</v>
      </c>
      <c r="D410" s="1" t="s">
        <v>50</v>
      </c>
      <c r="E410" s="5">
        <v>5</v>
      </c>
      <c r="F410" s="61" t="s">
        <v>50</v>
      </c>
    </row>
    <row r="411" spans="2:6" x14ac:dyDescent="0.3">
      <c r="B411" s="59">
        <v>42379</v>
      </c>
      <c r="C411" s="60">
        <f t="shared" si="6"/>
        <v>2016</v>
      </c>
      <c r="D411" s="1" t="s">
        <v>51</v>
      </c>
      <c r="E411" s="6">
        <v>18.05</v>
      </c>
      <c r="F411" s="61" t="s">
        <v>51</v>
      </c>
    </row>
    <row r="412" spans="2:6" x14ac:dyDescent="0.3">
      <c r="B412" s="59">
        <v>42380</v>
      </c>
      <c r="C412" s="60">
        <f t="shared" si="6"/>
        <v>2016</v>
      </c>
      <c r="D412" s="1" t="s">
        <v>2</v>
      </c>
      <c r="E412" s="5">
        <v>64</v>
      </c>
      <c r="F412" s="61" t="s">
        <v>55</v>
      </c>
    </row>
    <row r="413" spans="2:6" x14ac:dyDescent="0.3">
      <c r="B413" s="59">
        <v>42380</v>
      </c>
      <c r="C413" s="60">
        <f t="shared" si="6"/>
        <v>2016</v>
      </c>
      <c r="D413" s="1" t="s">
        <v>7</v>
      </c>
      <c r="E413" s="5">
        <v>52</v>
      </c>
      <c r="F413" s="61" t="s">
        <v>57</v>
      </c>
    </row>
    <row r="414" spans="2:6" x14ac:dyDescent="0.3">
      <c r="B414" s="59">
        <v>42380</v>
      </c>
      <c r="C414" s="60">
        <f t="shared" si="6"/>
        <v>2016</v>
      </c>
      <c r="D414" s="1" t="s">
        <v>4</v>
      </c>
      <c r="E414" s="5">
        <v>37</v>
      </c>
      <c r="F414" s="61" t="s">
        <v>55</v>
      </c>
    </row>
    <row r="415" spans="2:6" x14ac:dyDescent="0.3">
      <c r="B415" s="59">
        <v>42380</v>
      </c>
      <c r="C415" s="60">
        <f t="shared" si="6"/>
        <v>2016</v>
      </c>
      <c r="D415" s="1" t="s">
        <v>9</v>
      </c>
      <c r="E415" s="5">
        <v>15</v>
      </c>
      <c r="F415" s="61" t="s">
        <v>57</v>
      </c>
    </row>
    <row r="416" spans="2:6" x14ac:dyDescent="0.3">
      <c r="B416" s="59">
        <v>42380</v>
      </c>
      <c r="C416" s="60">
        <f t="shared" si="6"/>
        <v>2016</v>
      </c>
      <c r="D416" s="1" t="s">
        <v>3</v>
      </c>
      <c r="E416" s="5">
        <v>50</v>
      </c>
      <c r="F416" s="61" t="s">
        <v>55</v>
      </c>
    </row>
    <row r="417" spans="2:6" x14ac:dyDescent="0.3">
      <c r="B417" s="59">
        <v>42380</v>
      </c>
      <c r="C417" s="60">
        <f t="shared" si="6"/>
        <v>2016</v>
      </c>
      <c r="D417" s="1" t="s">
        <v>10</v>
      </c>
      <c r="E417" s="5">
        <v>14</v>
      </c>
      <c r="F417" s="61" t="s">
        <v>57</v>
      </c>
    </row>
    <row r="418" spans="2:6" x14ac:dyDescent="0.3">
      <c r="B418" s="59">
        <v>42380</v>
      </c>
      <c r="C418" s="60">
        <f t="shared" si="6"/>
        <v>2016</v>
      </c>
      <c r="D418" s="1" t="s">
        <v>6</v>
      </c>
      <c r="E418" s="5">
        <v>58</v>
      </c>
      <c r="F418" s="61" t="s">
        <v>55</v>
      </c>
    </row>
    <row r="419" spans="2:6" x14ac:dyDescent="0.3">
      <c r="B419" s="59">
        <v>42380</v>
      </c>
      <c r="C419" s="60">
        <f t="shared" si="6"/>
        <v>2016</v>
      </c>
      <c r="D419" s="1" t="s">
        <v>11</v>
      </c>
      <c r="E419" s="5">
        <v>33</v>
      </c>
      <c r="F419" s="61" t="s">
        <v>57</v>
      </c>
    </row>
    <row r="420" spans="2:6" x14ac:dyDescent="0.3">
      <c r="B420" s="59">
        <v>42380</v>
      </c>
      <c r="C420" s="60">
        <f t="shared" si="6"/>
        <v>2016</v>
      </c>
      <c r="D420" s="1" t="s">
        <v>8</v>
      </c>
      <c r="E420" s="5">
        <v>87.210000000000008</v>
      </c>
      <c r="F420" s="61" t="s">
        <v>8</v>
      </c>
    </row>
    <row r="421" spans="2:6" x14ac:dyDescent="0.3">
      <c r="B421" s="59">
        <v>42380</v>
      </c>
      <c r="C421" s="60">
        <f t="shared" si="6"/>
        <v>2016</v>
      </c>
      <c r="D421" s="1" t="s">
        <v>12</v>
      </c>
      <c r="E421" s="5">
        <v>3</v>
      </c>
      <c r="F421" s="61" t="s">
        <v>12</v>
      </c>
    </row>
    <row r="422" spans="2:6" x14ac:dyDescent="0.3">
      <c r="B422" s="59">
        <v>42380</v>
      </c>
      <c r="C422" s="60">
        <f t="shared" si="6"/>
        <v>2016</v>
      </c>
      <c r="D422" s="1" t="s">
        <v>50</v>
      </c>
      <c r="E422" s="5">
        <v>5</v>
      </c>
      <c r="F422" s="61" t="s">
        <v>50</v>
      </c>
    </row>
    <row r="423" spans="2:6" x14ac:dyDescent="0.3">
      <c r="B423" s="59">
        <v>42380</v>
      </c>
      <c r="C423" s="60">
        <f t="shared" si="6"/>
        <v>2016</v>
      </c>
      <c r="D423" s="1" t="s">
        <v>51</v>
      </c>
      <c r="E423" s="6">
        <v>18.010000000000002</v>
      </c>
      <c r="F423" s="61" t="s">
        <v>51</v>
      </c>
    </row>
    <row r="424" spans="2:6" x14ac:dyDescent="0.3">
      <c r="B424" s="59">
        <v>42381</v>
      </c>
      <c r="C424" s="60">
        <f t="shared" si="6"/>
        <v>2016</v>
      </c>
      <c r="D424" s="1" t="s">
        <v>2</v>
      </c>
      <c r="E424" s="5">
        <v>66</v>
      </c>
      <c r="F424" s="61" t="s">
        <v>55</v>
      </c>
    </row>
    <row r="425" spans="2:6" x14ac:dyDescent="0.3">
      <c r="B425" s="59">
        <v>42381</v>
      </c>
      <c r="C425" s="60">
        <f t="shared" si="6"/>
        <v>2016</v>
      </c>
      <c r="D425" s="1" t="s">
        <v>7</v>
      </c>
      <c r="E425" s="5">
        <v>56</v>
      </c>
      <c r="F425" s="61" t="s">
        <v>57</v>
      </c>
    </row>
    <row r="426" spans="2:6" x14ac:dyDescent="0.3">
      <c r="B426" s="59">
        <v>42381</v>
      </c>
      <c r="C426" s="60">
        <f t="shared" si="6"/>
        <v>2016</v>
      </c>
      <c r="D426" s="1" t="s">
        <v>4</v>
      </c>
      <c r="E426" s="5">
        <v>38</v>
      </c>
      <c r="F426" s="61" t="s">
        <v>55</v>
      </c>
    </row>
    <row r="427" spans="2:6" x14ac:dyDescent="0.3">
      <c r="B427" s="59">
        <v>42381</v>
      </c>
      <c r="C427" s="60">
        <f t="shared" si="6"/>
        <v>2016</v>
      </c>
      <c r="D427" s="1" t="s">
        <v>9</v>
      </c>
      <c r="E427" s="5">
        <v>13</v>
      </c>
      <c r="F427" s="61" t="s">
        <v>57</v>
      </c>
    </row>
    <row r="428" spans="2:6" x14ac:dyDescent="0.3">
      <c r="B428" s="59">
        <v>42381</v>
      </c>
      <c r="C428" s="60">
        <f t="shared" si="6"/>
        <v>2016</v>
      </c>
      <c r="D428" s="1" t="s">
        <v>3</v>
      </c>
      <c r="E428" s="5">
        <v>41</v>
      </c>
      <c r="F428" s="61" t="s">
        <v>55</v>
      </c>
    </row>
    <row r="429" spans="2:6" x14ac:dyDescent="0.3">
      <c r="B429" s="59">
        <v>42381</v>
      </c>
      <c r="C429" s="60">
        <f t="shared" si="6"/>
        <v>2016</v>
      </c>
      <c r="D429" s="1" t="s">
        <v>10</v>
      </c>
      <c r="E429" s="5">
        <v>18</v>
      </c>
      <c r="F429" s="61" t="s">
        <v>57</v>
      </c>
    </row>
    <row r="430" spans="2:6" x14ac:dyDescent="0.3">
      <c r="B430" s="59">
        <v>42381</v>
      </c>
      <c r="C430" s="60">
        <f t="shared" si="6"/>
        <v>2016</v>
      </c>
      <c r="D430" s="1" t="s">
        <v>6</v>
      </c>
      <c r="E430" s="5">
        <v>65</v>
      </c>
      <c r="F430" s="61" t="s">
        <v>55</v>
      </c>
    </row>
    <row r="431" spans="2:6" x14ac:dyDescent="0.3">
      <c r="B431" s="59">
        <v>42381</v>
      </c>
      <c r="C431" s="60">
        <f t="shared" si="6"/>
        <v>2016</v>
      </c>
      <c r="D431" s="1" t="s">
        <v>11</v>
      </c>
      <c r="E431" s="5">
        <v>30</v>
      </c>
      <c r="F431" s="61" t="s">
        <v>57</v>
      </c>
    </row>
    <row r="432" spans="2:6" x14ac:dyDescent="0.3">
      <c r="B432" s="59">
        <v>42381</v>
      </c>
      <c r="C432" s="60">
        <f t="shared" si="6"/>
        <v>2016</v>
      </c>
      <c r="D432" s="1" t="s">
        <v>8</v>
      </c>
      <c r="E432" s="5">
        <v>91.56</v>
      </c>
      <c r="F432" s="61" t="s">
        <v>8</v>
      </c>
    </row>
    <row r="433" spans="2:6" x14ac:dyDescent="0.3">
      <c r="B433" s="59">
        <v>42381</v>
      </c>
      <c r="C433" s="60">
        <f t="shared" si="6"/>
        <v>2016</v>
      </c>
      <c r="D433" s="1" t="s">
        <v>12</v>
      </c>
      <c r="E433" s="5">
        <v>4</v>
      </c>
      <c r="F433" s="61" t="s">
        <v>12</v>
      </c>
    </row>
    <row r="434" spans="2:6" x14ac:dyDescent="0.3">
      <c r="B434" s="59">
        <v>42381</v>
      </c>
      <c r="C434" s="60">
        <f t="shared" si="6"/>
        <v>2016</v>
      </c>
      <c r="D434" s="1" t="s">
        <v>50</v>
      </c>
      <c r="E434" s="5">
        <v>4</v>
      </c>
      <c r="F434" s="61" t="s">
        <v>50</v>
      </c>
    </row>
    <row r="435" spans="2:6" x14ac:dyDescent="0.3">
      <c r="B435" s="59">
        <v>42381</v>
      </c>
      <c r="C435" s="60">
        <f t="shared" si="6"/>
        <v>2016</v>
      </c>
      <c r="D435" s="1" t="s">
        <v>51</v>
      </c>
      <c r="E435" s="6">
        <v>18.130000000000003</v>
      </c>
      <c r="F435" s="61" t="s">
        <v>51</v>
      </c>
    </row>
    <row r="436" spans="2:6" x14ac:dyDescent="0.3">
      <c r="B436" s="59">
        <v>41651</v>
      </c>
      <c r="C436" s="60">
        <f t="shared" si="6"/>
        <v>2014</v>
      </c>
      <c r="D436" t="s">
        <v>52</v>
      </c>
      <c r="E436">
        <v>524</v>
      </c>
      <c r="F436" s="61" t="s">
        <v>55</v>
      </c>
    </row>
    <row r="437" spans="2:6" x14ac:dyDescent="0.3">
      <c r="B437" s="59">
        <v>42016</v>
      </c>
      <c r="C437" s="60">
        <f t="shared" si="6"/>
        <v>2015</v>
      </c>
      <c r="D437" t="s">
        <v>52</v>
      </c>
      <c r="E437">
        <v>550</v>
      </c>
      <c r="F437" s="61" t="s">
        <v>55</v>
      </c>
    </row>
    <row r="438" spans="2:6" ht="15" thickBot="1" x14ac:dyDescent="0.35">
      <c r="B438" s="62">
        <v>42381</v>
      </c>
      <c r="C438" s="63">
        <f t="shared" si="6"/>
        <v>2016</v>
      </c>
      <c r="D438" s="64" t="s">
        <v>52</v>
      </c>
      <c r="E438" s="64">
        <v>628</v>
      </c>
      <c r="F438" s="65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8E3E0-A9FB-46F2-800B-FC35268B3CE6}">
  <sheetPr>
    <tabColor theme="4" tint="-0.499984740745262"/>
  </sheetPr>
  <dimension ref="B1:AB444"/>
  <sheetViews>
    <sheetView tabSelected="1" zoomScaleNormal="100" workbookViewId="0">
      <selection activeCell="D3" sqref="D3"/>
    </sheetView>
  </sheetViews>
  <sheetFormatPr defaultRowHeight="14.4" outlineLevelCol="1" x14ac:dyDescent="0.3"/>
  <cols>
    <col min="1" max="1" width="2.109375" style="7" customWidth="1"/>
    <col min="2" max="3" width="8.88671875" style="7"/>
    <col min="4" max="4" width="10.5546875" style="7" bestFit="1" customWidth="1"/>
    <col min="5" max="6" width="9.109375" style="7" bestFit="1" customWidth="1"/>
    <col min="7" max="7" width="2" style="7" customWidth="1"/>
    <col min="8" max="9" width="8.88671875" style="7" hidden="1" customWidth="1" outlineLevel="1"/>
    <col min="10" max="10" width="11" style="7" customWidth="1" collapsed="1"/>
    <col min="11" max="14" width="11" style="7" customWidth="1"/>
    <col min="15" max="15" width="8.88671875" style="7"/>
    <col min="16" max="20" width="3.21875" style="7" customWidth="1"/>
    <col min="21" max="27" width="8.88671875" style="7"/>
    <col min="28" max="28" width="12.21875" style="7" customWidth="1"/>
    <col min="29" max="16384" width="8.88671875" style="7"/>
  </cols>
  <sheetData>
    <row r="1" spans="2:28" ht="20.399999999999999" thickBot="1" x14ac:dyDescent="0.45">
      <c r="B1" s="9" t="s">
        <v>56</v>
      </c>
    </row>
    <row r="2" spans="2:28" ht="15.6" thickTop="1" thickBot="1" x14ac:dyDescent="0.35">
      <c r="B2"/>
    </row>
    <row r="3" spans="2:28" x14ac:dyDescent="0.3">
      <c r="B3" s="34" t="s">
        <v>123</v>
      </c>
      <c r="D3" s="33" t="s">
        <v>130</v>
      </c>
      <c r="T3" s="87" t="s">
        <v>181</v>
      </c>
      <c r="U3" s="88"/>
      <c r="V3" s="89"/>
      <c r="W3" s="89"/>
      <c r="X3" s="89"/>
      <c r="Y3" s="89"/>
      <c r="Z3" s="89"/>
      <c r="AA3" s="89"/>
      <c r="AB3" s="90"/>
    </row>
    <row r="4" spans="2:28" x14ac:dyDescent="0.3">
      <c r="J4" s="106" t="s">
        <v>122</v>
      </c>
      <c r="K4" s="106"/>
      <c r="L4" s="106"/>
      <c r="M4" s="106"/>
      <c r="N4" s="106"/>
      <c r="T4" s="91"/>
      <c r="U4" s="75" t="s">
        <v>185</v>
      </c>
      <c r="AB4" s="92"/>
    </row>
    <row r="5" spans="2:28" ht="30.6" customHeight="1" thickBot="1" x14ac:dyDescent="0.35">
      <c r="B5" s="77" t="s">
        <v>63</v>
      </c>
      <c r="C5" s="77"/>
      <c r="D5" s="77">
        <v>2014</v>
      </c>
      <c r="E5" s="77">
        <v>2015</v>
      </c>
      <c r="F5" s="77">
        <v>2016</v>
      </c>
      <c r="G5" s="78"/>
      <c r="H5" s="77" t="s">
        <v>64</v>
      </c>
      <c r="I5" s="77" t="s">
        <v>65</v>
      </c>
      <c r="J5" s="77">
        <v>2017</v>
      </c>
      <c r="K5" s="77">
        <v>2018</v>
      </c>
      <c r="L5" s="77">
        <v>2019</v>
      </c>
      <c r="M5" s="77">
        <v>2020</v>
      </c>
      <c r="N5" s="77">
        <v>2021</v>
      </c>
      <c r="T5" s="91"/>
      <c r="U5" s="75" t="s">
        <v>191</v>
      </c>
      <c r="AB5" s="92"/>
    </row>
    <row r="6" spans="2:28" ht="15" thickTop="1" x14ac:dyDescent="0.3">
      <c r="B6" s="75" t="s">
        <v>55</v>
      </c>
      <c r="D6" s="12">
        <f>SUMIFS(Workings!$E:$E,Workings!$F:$F,'Forecast P&amp;L'!$B6,Workings!$C:$C,'Forecast P&amp;L'!D$5)</f>
        <v>2922</v>
      </c>
      <c r="E6" s="12">
        <f>SUMIFS(Workings!$E:$E,Workings!$F:$F,'Forecast P&amp;L'!$B6,Workings!$C:$C,'Forecast P&amp;L'!E$5)</f>
        <v>2984</v>
      </c>
      <c r="F6" s="12">
        <f>SUMIFS(Workings!$E:$E,Workings!$F:$F,'Forecast P&amp;L'!$B6,Workings!$C:$C,'Forecast P&amp;L'!F$5)</f>
        <v>3040</v>
      </c>
      <c r="H6" s="15">
        <f>E6/D6-1</f>
        <v>2.1218343600273748E-2</v>
      </c>
      <c r="I6" s="15">
        <f>F6/E6-1</f>
        <v>1.8766756032171594E-2</v>
      </c>
      <c r="J6" s="43">
        <f ca="1">F6*(1+J20)</f>
        <v>3100.7773514413166</v>
      </c>
      <c r="K6" s="43">
        <f ca="1">J6*(1+K20)</f>
        <v>3162.769797109022</v>
      </c>
      <c r="L6" s="43">
        <f t="shared" ref="L6:N6" ca="1" si="0">K6*(1+L20)</f>
        <v>3226.0016298349683</v>
      </c>
      <c r="M6" s="43">
        <f t="shared" ca="1" si="0"/>
        <v>3290.497628126659</v>
      </c>
      <c r="N6" s="43">
        <f t="shared" ca="1" si="0"/>
        <v>3356.2830658771436</v>
      </c>
      <c r="T6" s="91"/>
      <c r="U6" s="85" t="s">
        <v>221</v>
      </c>
      <c r="AB6" s="92"/>
    </row>
    <row r="7" spans="2:28" x14ac:dyDescent="0.3">
      <c r="B7" s="75" t="s">
        <v>57</v>
      </c>
      <c r="D7" s="12">
        <f>-SUMIFS(Workings!$E:$E,Workings!$F:$F,'Forecast P&amp;L'!$B7,Workings!$C:$C,'Forecast P&amp;L'!D$5)</f>
        <v>-1401</v>
      </c>
      <c r="E7" s="12">
        <f>-SUMIFS(Workings!$E:$E,Workings!$F:$F,'Forecast P&amp;L'!$B7,Workings!$C:$C,'Forecast P&amp;L'!E$5)</f>
        <v>-1383</v>
      </c>
      <c r="F7" s="12">
        <f>-SUMIFS(Workings!$E:$E,Workings!$F:$F,'Forecast P&amp;L'!$B7,Workings!$C:$C,'Forecast P&amp;L'!F$5)</f>
        <v>-1367</v>
      </c>
      <c r="H7" s="15">
        <f t="shared" ref="H7:H16" si="1">E7/D7-1</f>
        <v>-1.2847965738758016E-2</v>
      </c>
      <c r="I7" s="15">
        <f t="shared" ref="I7:I16" si="2">F7/E7-1</f>
        <v>-1.156905278380338E-2</v>
      </c>
      <c r="J7" s="43">
        <f ca="1">J6*J26</f>
        <v>-1439.3901711905501</v>
      </c>
      <c r="K7" s="43">
        <f t="shared" ref="K7:N7" ca="1" si="3">K6*K26</f>
        <v>-1468.1672508930583</v>
      </c>
      <c r="L7" s="43">
        <f t="shared" ca="1" si="3"/>
        <v>-1497.5196577950844</v>
      </c>
      <c r="M7" s="43">
        <f t="shared" ca="1" si="3"/>
        <v>-1527.4588941543252</v>
      </c>
      <c r="N7" s="43">
        <f t="shared" ca="1" si="3"/>
        <v>-1557.9966921879377</v>
      </c>
      <c r="T7" s="93"/>
      <c r="U7" s="7" t="s">
        <v>189</v>
      </c>
      <c r="AB7" s="92"/>
    </row>
    <row r="8" spans="2:28" x14ac:dyDescent="0.3">
      <c r="B8" s="76" t="s">
        <v>58</v>
      </c>
      <c r="C8" s="10"/>
      <c r="D8" s="10">
        <f>SUM(D6:D7)</f>
        <v>1521</v>
      </c>
      <c r="E8" s="10">
        <f t="shared" ref="E8:F8" si="4">SUM(E6:E7)</f>
        <v>1601</v>
      </c>
      <c r="F8" s="10">
        <f t="shared" si="4"/>
        <v>1673</v>
      </c>
      <c r="H8" s="16">
        <f t="shared" si="1"/>
        <v>5.2596975673898649E-2</v>
      </c>
      <c r="I8" s="16">
        <f t="shared" si="2"/>
        <v>4.4971892567145622E-2</v>
      </c>
      <c r="J8" s="44">
        <f t="shared" ref="J8:N8" ca="1" si="5">SUM(J6:J7)</f>
        <v>1661.3871802507665</v>
      </c>
      <c r="K8" s="44">
        <f t="shared" ca="1" si="5"/>
        <v>1694.6025462159637</v>
      </c>
      <c r="L8" s="44">
        <f t="shared" ca="1" si="5"/>
        <v>1728.4819720398839</v>
      </c>
      <c r="M8" s="44">
        <f t="shared" ca="1" si="5"/>
        <v>1763.0387339723338</v>
      </c>
      <c r="N8" s="44">
        <f t="shared" ca="1" si="5"/>
        <v>1798.2863736892059</v>
      </c>
      <c r="T8" s="93"/>
      <c r="U8" s="7" t="s">
        <v>190</v>
      </c>
      <c r="AB8" s="92"/>
    </row>
    <row r="9" spans="2:28" x14ac:dyDescent="0.3">
      <c r="B9" s="75" t="s">
        <v>8</v>
      </c>
      <c r="D9" s="12">
        <f>-SUMIFS(Workings!$E:$E,Workings!$F:$F,'Forecast P&amp;L'!$B9,Workings!$C:$C,'Forecast P&amp;L'!D$5)</f>
        <v>-1212.1799999999998</v>
      </c>
      <c r="E9" s="12">
        <f>-SUMIFS(Workings!$E:$E,Workings!$F:$F,'Forecast P&amp;L'!$B9,Workings!$C:$C,'Forecast P&amp;L'!E$5)</f>
        <v>-1245.3399999999999</v>
      </c>
      <c r="F9" s="12">
        <f>-SUMIFS(Workings!$E:$E,Workings!$F:$F,'Forecast P&amp;L'!$B9,Workings!$C:$C,'Forecast P&amp;L'!F$5)</f>
        <v>-1068.24</v>
      </c>
      <c r="H9" s="15">
        <f t="shared" si="1"/>
        <v>2.7355673249847445E-2</v>
      </c>
      <c r="I9" s="15">
        <f t="shared" si="2"/>
        <v>-0.14221015947452098</v>
      </c>
      <c r="J9" s="43">
        <f ca="1">J6*J32</f>
        <v>-1223.3392231612345</v>
      </c>
      <c r="K9" s="43">
        <f t="shared" ref="K9:N9" ca="1" si="6">K6*K32</f>
        <v>-1247.7968935224246</v>
      </c>
      <c r="L9" s="43">
        <f t="shared" ca="1" si="6"/>
        <v>-1272.7435350766993</v>
      </c>
      <c r="M9" s="43">
        <f t="shared" ca="1" si="6"/>
        <v>-1298.1889236049956</v>
      </c>
      <c r="N9" s="43">
        <f t="shared" ca="1" si="6"/>
        <v>-1324.1430303310367</v>
      </c>
      <c r="T9" s="93"/>
      <c r="U9" s="7" t="s">
        <v>228</v>
      </c>
      <c r="AB9" s="92"/>
    </row>
    <row r="10" spans="2:28" x14ac:dyDescent="0.3">
      <c r="B10" s="76" t="s">
        <v>59</v>
      </c>
      <c r="C10" s="10"/>
      <c r="D10" s="10">
        <f>SUM(D8:D9)</f>
        <v>308.82000000000016</v>
      </c>
      <c r="E10" s="10">
        <f t="shared" ref="E10:F10" si="7">SUM(E8:E9)</f>
        <v>355.66000000000008</v>
      </c>
      <c r="F10" s="10">
        <f t="shared" si="7"/>
        <v>604.76</v>
      </c>
      <c r="H10" s="16">
        <f t="shared" si="1"/>
        <v>0.15167411437083045</v>
      </c>
      <c r="I10" s="16">
        <f t="shared" si="2"/>
        <v>0.70038801102176196</v>
      </c>
      <c r="J10" s="44">
        <f t="shared" ref="J10:N10" ca="1" si="8">SUM(J8:J9)</f>
        <v>438.04795708953202</v>
      </c>
      <c r="K10" s="44">
        <f t="shared" ca="1" si="8"/>
        <v>446.80565269353906</v>
      </c>
      <c r="L10" s="44">
        <f t="shared" ca="1" si="8"/>
        <v>455.73843696318454</v>
      </c>
      <c r="M10" s="44">
        <f t="shared" ca="1" si="8"/>
        <v>464.84981036733825</v>
      </c>
      <c r="N10" s="44">
        <f t="shared" ca="1" si="8"/>
        <v>474.1433433581692</v>
      </c>
      <c r="T10" s="93"/>
      <c r="AB10" s="92"/>
    </row>
    <row r="11" spans="2:28" x14ac:dyDescent="0.3">
      <c r="B11" s="75" t="s">
        <v>12</v>
      </c>
      <c r="D11" s="12">
        <f>-SUMIFS(Workings!$E:$E,Workings!$F:$F,'Forecast P&amp;L'!$B11,Workings!$C:$C,'Forecast P&amp;L'!D$5)</f>
        <v>-31</v>
      </c>
      <c r="E11" s="12">
        <f>-SUMIFS(Workings!$E:$E,Workings!$F:$F,'Forecast P&amp;L'!$B11,Workings!$C:$C,'Forecast P&amp;L'!E$5)</f>
        <v>-44</v>
      </c>
      <c r="F11" s="12">
        <f>-SUMIFS(Workings!$E:$E,Workings!$F:$F,'Forecast P&amp;L'!$B11,Workings!$C:$C,'Forecast P&amp;L'!F$5)</f>
        <v>-41</v>
      </c>
      <c r="H11" s="15">
        <f t="shared" si="1"/>
        <v>0.41935483870967749</v>
      </c>
      <c r="I11" s="15">
        <f t="shared" si="2"/>
        <v>-6.8181818181818232E-2</v>
      </c>
      <c r="J11" s="43">
        <f>'Schedule 1'!G5</f>
        <v>-44.314229249011859</v>
      </c>
      <c r="K11" s="43">
        <f>'Schedule 1'!H5</f>
        <v>-45.260066553140966</v>
      </c>
      <c r="L11" s="43">
        <f>'Schedule 1'!I5</f>
        <v>-46.22609168905781</v>
      </c>
      <c r="M11" s="43">
        <f>'Schedule 1'!J5</f>
        <v>-47.212735543290663</v>
      </c>
      <c r="N11" s="43">
        <f>'Schedule 1'!K5</f>
        <v>-48.22043819915536</v>
      </c>
      <c r="T11" s="93"/>
      <c r="U11" s="7" t="s">
        <v>192</v>
      </c>
      <c r="AB11" s="92"/>
    </row>
    <row r="12" spans="2:28" x14ac:dyDescent="0.3">
      <c r="B12" s="76" t="s">
        <v>60</v>
      </c>
      <c r="C12" s="10"/>
      <c r="D12" s="10">
        <f>SUM(D10:D11)</f>
        <v>277.82000000000016</v>
      </c>
      <c r="E12" s="10">
        <f t="shared" ref="E12:F12" si="9">SUM(E10:E11)</f>
        <v>311.66000000000008</v>
      </c>
      <c r="F12" s="10">
        <f t="shared" si="9"/>
        <v>563.76</v>
      </c>
      <c r="H12" s="16">
        <f t="shared" si="1"/>
        <v>0.12180548556619364</v>
      </c>
      <c r="I12" s="16">
        <f t="shared" si="2"/>
        <v>0.80889430789963379</v>
      </c>
      <c r="J12" s="44">
        <f t="shared" ref="J12:N12" ca="1" si="10">SUM(J10:J11)</f>
        <v>393.73372784052015</v>
      </c>
      <c r="K12" s="44">
        <f t="shared" ca="1" si="10"/>
        <v>401.54558614039809</v>
      </c>
      <c r="L12" s="44">
        <f t="shared" ca="1" si="10"/>
        <v>409.51234527412674</v>
      </c>
      <c r="M12" s="44">
        <f t="shared" ca="1" si="10"/>
        <v>417.6370748240476</v>
      </c>
      <c r="N12" s="44">
        <f t="shared" ca="1" si="10"/>
        <v>425.92290515901385</v>
      </c>
      <c r="T12" s="93"/>
      <c r="U12" s="7" t="s">
        <v>193</v>
      </c>
      <c r="AB12" s="92"/>
    </row>
    <row r="13" spans="2:28" x14ac:dyDescent="0.3">
      <c r="B13" s="75" t="s">
        <v>50</v>
      </c>
      <c r="D13" s="12">
        <f>-SUMIFS(Workings!$E:$E,Workings!$F:$F,'Forecast P&amp;L'!$B13,Workings!$C:$C,'Forecast P&amp;L'!D$5)</f>
        <v>-56</v>
      </c>
      <c r="E13" s="12">
        <f>-SUMIFS(Workings!$E:$E,Workings!$F:$F,'Forecast P&amp;L'!$B13,Workings!$C:$C,'Forecast P&amp;L'!E$5)</f>
        <v>-65</v>
      </c>
      <c r="F13" s="12">
        <f>-SUMIFS(Workings!$E:$E,Workings!$F:$F,'Forecast P&amp;L'!$B13,Workings!$C:$C,'Forecast P&amp;L'!F$5)</f>
        <v>-52</v>
      </c>
      <c r="H13" s="15">
        <f t="shared" si="1"/>
        <v>0.16071428571428581</v>
      </c>
      <c r="I13" s="15">
        <f t="shared" si="2"/>
        <v>-0.19999999999999996</v>
      </c>
      <c r="J13" s="43">
        <f>'Schedule 2'!D15</f>
        <v>-54.449999999999996</v>
      </c>
      <c r="K13" s="43">
        <f>'Schedule 2'!E15</f>
        <v>-50.866096104453106</v>
      </c>
      <c r="L13" s="43">
        <f>'Schedule 2'!F15</f>
        <v>-46.959640858306997</v>
      </c>
      <c r="M13" s="43">
        <f>'Schedule 2'!G15</f>
        <v>-42.701604640007737</v>
      </c>
      <c r="N13" s="43">
        <f>'Schedule 2'!H15</f>
        <v>-38.060345162061552</v>
      </c>
      <c r="T13" s="93"/>
      <c r="U13" s="7" t="s">
        <v>196</v>
      </c>
      <c r="AB13" s="92"/>
    </row>
    <row r="14" spans="2:28" x14ac:dyDescent="0.3">
      <c r="B14" s="76" t="s">
        <v>61</v>
      </c>
      <c r="C14" s="10"/>
      <c r="D14" s="10">
        <f>SUM(D12:D13)</f>
        <v>221.82000000000016</v>
      </c>
      <c r="E14" s="10">
        <f t="shared" ref="E14:F14" si="11">SUM(E12:E13)</f>
        <v>246.66000000000008</v>
      </c>
      <c r="F14" s="10">
        <f t="shared" si="11"/>
        <v>511.76</v>
      </c>
      <c r="H14" s="16">
        <f t="shared" si="1"/>
        <v>0.11198268866648586</v>
      </c>
      <c r="I14" s="16">
        <f t="shared" si="2"/>
        <v>1.0747587772642495</v>
      </c>
      <c r="J14" s="44">
        <f t="shared" ref="J14:N14" ca="1" si="12">SUM(J12:J13)</f>
        <v>339.28372784052016</v>
      </c>
      <c r="K14" s="44">
        <f t="shared" ca="1" si="12"/>
        <v>350.67949003594498</v>
      </c>
      <c r="L14" s="44">
        <f t="shared" ca="1" si="12"/>
        <v>362.55270441581973</v>
      </c>
      <c r="M14" s="44">
        <f t="shared" ca="1" si="12"/>
        <v>374.93547018403984</v>
      </c>
      <c r="N14" s="44">
        <f t="shared" ca="1" si="12"/>
        <v>387.86255999695231</v>
      </c>
      <c r="T14" s="93"/>
      <c r="U14" s="86" t="s">
        <v>194</v>
      </c>
      <c r="AB14" s="92"/>
    </row>
    <row r="15" spans="2:28" x14ac:dyDescent="0.3">
      <c r="B15" s="75" t="s">
        <v>51</v>
      </c>
      <c r="D15" s="12">
        <f>-SUMIFS(Workings!$E:$E,Workings!$F:$F,'Forecast P&amp;L'!$B15,Workings!$C:$C,'Forecast P&amp;L'!D$5)</f>
        <v>-207.52</v>
      </c>
      <c r="E15" s="12">
        <f>-SUMIFS(Workings!$E:$E,Workings!$F:$F,'Forecast P&amp;L'!$B15,Workings!$C:$C,'Forecast P&amp;L'!E$5)</f>
        <v>-209.98</v>
      </c>
      <c r="F15" s="12">
        <f>-SUMIFS(Workings!$E:$E,Workings!$F:$F,'Forecast P&amp;L'!$B15,Workings!$C:$C,'Forecast P&amp;L'!F$5)</f>
        <v>-208.57999999999998</v>
      </c>
      <c r="H15" s="15">
        <f t="shared" si="1"/>
        <v>1.1854279105628196E-2</v>
      </c>
      <c r="I15" s="15">
        <f t="shared" si="2"/>
        <v>-6.6673016477759584E-3</v>
      </c>
      <c r="J15" s="43">
        <f ca="1">J14*J37</f>
        <v>-118.74930474418204</v>
      </c>
      <c r="K15" s="43">
        <f t="shared" ref="K15:N15" ca="1" si="13">K14*K37</f>
        <v>-122.73782151258074</v>
      </c>
      <c r="L15" s="43">
        <f t="shared" ca="1" si="13"/>
        <v>-126.8934465455369</v>
      </c>
      <c r="M15" s="43">
        <f t="shared" ca="1" si="13"/>
        <v>-131.22741456441395</v>
      </c>
      <c r="N15" s="43">
        <f t="shared" ca="1" si="13"/>
        <v>-135.75189599893329</v>
      </c>
      <c r="T15" s="93"/>
      <c r="U15" s="86" t="s">
        <v>195</v>
      </c>
      <c r="AB15" s="92"/>
    </row>
    <row r="16" spans="2:28" ht="15" thickBot="1" x14ac:dyDescent="0.35">
      <c r="B16" s="11" t="s">
        <v>62</v>
      </c>
      <c r="C16" s="11"/>
      <c r="D16" s="13">
        <f>SUM(D14:D15)</f>
        <v>14.300000000000153</v>
      </c>
      <c r="E16" s="13">
        <f t="shared" ref="E16:F16" si="14">SUM(E14:E15)</f>
        <v>36.680000000000092</v>
      </c>
      <c r="F16" s="13">
        <f t="shared" si="14"/>
        <v>303.18</v>
      </c>
      <c r="H16" s="17">
        <f t="shared" si="1"/>
        <v>1.5650349650349438</v>
      </c>
      <c r="I16" s="17">
        <f t="shared" si="2"/>
        <v>7.2655398037077212</v>
      </c>
      <c r="J16" s="45">
        <f t="shared" ref="J16:N16" ca="1" si="15">SUM(J14:J15)</f>
        <v>220.53442309633812</v>
      </c>
      <c r="K16" s="45">
        <f t="shared" ca="1" si="15"/>
        <v>227.94166852336423</v>
      </c>
      <c r="L16" s="45">
        <f t="shared" ca="1" si="15"/>
        <v>235.65925787028283</v>
      </c>
      <c r="M16" s="45">
        <f t="shared" ca="1" si="15"/>
        <v>243.7080556196259</v>
      </c>
      <c r="N16" s="45">
        <f t="shared" ca="1" si="15"/>
        <v>252.11066399801902</v>
      </c>
      <c r="T16" s="93"/>
      <c r="U16" s="86" t="s">
        <v>197</v>
      </c>
      <c r="AB16" s="92"/>
    </row>
    <row r="17" spans="2:28" ht="15" thickTop="1" x14ac:dyDescent="0.3">
      <c r="B17" s="75"/>
      <c r="D17" s="8"/>
      <c r="T17" s="93"/>
      <c r="U17" s="86" t="s">
        <v>198</v>
      </c>
      <c r="AB17" s="92"/>
    </row>
    <row r="18" spans="2:28" x14ac:dyDescent="0.3">
      <c r="B18" s="35" t="s">
        <v>124</v>
      </c>
      <c r="C18" s="36"/>
      <c r="D18" s="37"/>
      <c r="E18" s="36"/>
      <c r="F18" s="36"/>
      <c r="G18" s="36"/>
      <c r="H18" s="36"/>
      <c r="I18" s="36"/>
      <c r="J18" s="36"/>
      <c r="K18" s="36"/>
      <c r="L18" s="36"/>
      <c r="M18" s="36"/>
      <c r="N18" s="36"/>
      <c r="T18" s="93"/>
      <c r="U18" s="7" t="s">
        <v>199</v>
      </c>
      <c r="AB18" s="92"/>
    </row>
    <row r="19" spans="2:28" ht="15" thickBot="1" x14ac:dyDescent="0.35">
      <c r="B19" s="73" t="s">
        <v>125</v>
      </c>
      <c r="C19" s="36"/>
      <c r="D19" s="37"/>
      <c r="E19" s="36"/>
      <c r="F19" s="36"/>
      <c r="G19" s="36"/>
      <c r="H19" s="36"/>
      <c r="I19" s="36"/>
      <c r="J19" s="36"/>
      <c r="K19" s="36"/>
      <c r="L19" s="36"/>
      <c r="M19" s="36"/>
      <c r="N19" s="36"/>
      <c r="T19" s="94"/>
      <c r="U19" s="95" t="s">
        <v>200</v>
      </c>
      <c r="V19" s="95"/>
      <c r="W19" s="95"/>
      <c r="X19" s="95"/>
      <c r="Y19" s="95"/>
      <c r="Z19" s="95"/>
      <c r="AA19" s="95"/>
      <c r="AB19" s="96"/>
    </row>
    <row r="20" spans="2:28" x14ac:dyDescent="0.3">
      <c r="B20" s="35" t="s">
        <v>127</v>
      </c>
      <c r="C20" s="36"/>
      <c r="D20" s="37"/>
      <c r="E20" s="36"/>
      <c r="F20" s="36"/>
      <c r="G20" s="36"/>
      <c r="H20" s="36"/>
      <c r="I20" s="36"/>
      <c r="J20" s="41">
        <f ca="1">OFFSET($J20,MATCH($D$3,$B21:$B23,0),0)</f>
        <v>1.9992549816222671E-2</v>
      </c>
      <c r="K20" s="41">
        <f t="shared" ref="K20:N20" ca="1" si="16">OFFSET($J20,MATCH($D$3,$B21:$B23,0),0)</f>
        <v>1.9992549816222671E-2</v>
      </c>
      <c r="L20" s="41">
        <f t="shared" ca="1" si="16"/>
        <v>1.9992549816222671E-2</v>
      </c>
      <c r="M20" s="41">
        <f t="shared" ca="1" si="16"/>
        <v>1.9992549816222671E-2</v>
      </c>
      <c r="N20" s="41">
        <f t="shared" ca="1" si="16"/>
        <v>1.9992549816222671E-2</v>
      </c>
    </row>
    <row r="21" spans="2:28" x14ac:dyDescent="0.3">
      <c r="B21" s="73" t="s">
        <v>126</v>
      </c>
      <c r="C21" s="36"/>
      <c r="D21" s="38"/>
      <c r="E21" s="39"/>
      <c r="F21" s="39"/>
      <c r="G21" s="36"/>
      <c r="H21" s="36"/>
      <c r="I21" s="36"/>
      <c r="J21" s="53">
        <f>J22+0.01</f>
        <v>2.9992549816222673E-2</v>
      </c>
      <c r="K21" s="53">
        <f>$J21</f>
        <v>2.9992549816222673E-2</v>
      </c>
      <c r="L21" s="53">
        <f t="shared" ref="L21:N23" si="17">$J21</f>
        <v>2.9992549816222673E-2</v>
      </c>
      <c r="M21" s="53">
        <f t="shared" si="17"/>
        <v>2.9992549816222673E-2</v>
      </c>
      <c r="N21" s="53">
        <f t="shared" si="17"/>
        <v>2.9992549816222673E-2</v>
      </c>
    </row>
    <row r="22" spans="2:28" x14ac:dyDescent="0.3">
      <c r="B22" s="73" t="s">
        <v>130</v>
      </c>
      <c r="C22" s="36"/>
      <c r="D22" s="38"/>
      <c r="E22" s="39"/>
      <c r="F22" s="39"/>
      <c r="G22" s="36"/>
      <c r="H22" s="40"/>
      <c r="I22" s="36"/>
      <c r="J22" s="53">
        <f>AVERAGE(H6:I6)</f>
        <v>1.9992549816222671E-2</v>
      </c>
      <c r="K22" s="53">
        <f t="shared" ref="K22:K23" si="18">$J22</f>
        <v>1.9992549816222671E-2</v>
      </c>
      <c r="L22" s="53">
        <f t="shared" si="17"/>
        <v>1.9992549816222671E-2</v>
      </c>
      <c r="M22" s="53">
        <f t="shared" si="17"/>
        <v>1.9992549816222671E-2</v>
      </c>
      <c r="N22" s="53">
        <f t="shared" si="17"/>
        <v>1.9992549816222671E-2</v>
      </c>
    </row>
    <row r="23" spans="2:28" x14ac:dyDescent="0.3">
      <c r="B23" s="73" t="s">
        <v>131</v>
      </c>
      <c r="C23" s="36"/>
      <c r="D23" s="38"/>
      <c r="E23" s="39"/>
      <c r="F23" s="39"/>
      <c r="G23" s="36"/>
      <c r="H23" s="36"/>
      <c r="I23" s="36"/>
      <c r="J23" s="53">
        <f>J22-0.01</f>
        <v>9.9925498162226709E-3</v>
      </c>
      <c r="K23" s="53">
        <f t="shared" si="18"/>
        <v>9.9925498162226709E-3</v>
      </c>
      <c r="L23" s="53">
        <f t="shared" si="17"/>
        <v>9.9925498162226709E-3</v>
      </c>
      <c r="M23" s="53">
        <f t="shared" si="17"/>
        <v>9.9925498162226709E-3</v>
      </c>
      <c r="N23" s="53">
        <f t="shared" si="17"/>
        <v>9.9925498162226709E-3</v>
      </c>
    </row>
    <row r="24" spans="2:28" x14ac:dyDescent="0.3">
      <c r="B24" s="73"/>
      <c r="C24" s="36"/>
      <c r="D24" s="37"/>
      <c r="E24" s="36"/>
      <c r="F24" s="36"/>
      <c r="G24" s="36"/>
      <c r="H24" s="36"/>
      <c r="I24" s="36"/>
      <c r="J24" s="42"/>
      <c r="K24" s="42"/>
      <c r="L24" s="42"/>
      <c r="M24" s="42"/>
      <c r="N24" s="42"/>
    </row>
    <row r="25" spans="2:28" x14ac:dyDescent="0.3">
      <c r="B25" s="73" t="s">
        <v>129</v>
      </c>
      <c r="C25" s="36"/>
      <c r="D25" s="37"/>
      <c r="E25" s="36"/>
      <c r="F25" s="36"/>
      <c r="G25" s="36"/>
      <c r="H25" s="36"/>
      <c r="I25" s="36"/>
      <c r="J25" s="42"/>
      <c r="K25" s="42"/>
      <c r="L25" s="42"/>
      <c r="M25" s="42"/>
      <c r="N25" s="42"/>
    </row>
    <row r="26" spans="2:28" x14ac:dyDescent="0.3">
      <c r="B26" s="35" t="s">
        <v>127</v>
      </c>
      <c r="C26" s="36"/>
      <c r="D26" s="37"/>
      <c r="E26" s="36"/>
      <c r="F26" s="36"/>
      <c r="G26" s="36"/>
      <c r="H26" s="36"/>
      <c r="I26" s="36"/>
      <c r="J26" s="41">
        <f ca="1">OFFSET($J26,MATCH($D$3,$B27:$B29,0),0)</f>
        <v>-0.46420300719801327</v>
      </c>
      <c r="K26" s="41">
        <f t="shared" ref="K26:N26" ca="1" si="19">OFFSET($J26,MATCH($D$3,$B27:$B29,0),0)</f>
        <v>-0.46420300719801327</v>
      </c>
      <c r="L26" s="41">
        <f t="shared" ca="1" si="19"/>
        <v>-0.46420300719801327</v>
      </c>
      <c r="M26" s="41">
        <f t="shared" ca="1" si="19"/>
        <v>-0.46420300719801327</v>
      </c>
      <c r="N26" s="41">
        <f t="shared" ca="1" si="19"/>
        <v>-0.46420300719801327</v>
      </c>
    </row>
    <row r="27" spans="2:28" x14ac:dyDescent="0.3">
      <c r="B27" s="73" t="s">
        <v>126</v>
      </c>
      <c r="C27" s="36"/>
      <c r="D27" s="72">
        <f>D$7/D$6</f>
        <v>-0.47946611909650921</v>
      </c>
      <c r="E27" s="72">
        <f t="shared" ref="E27:F29" si="20">E$7/E$6</f>
        <v>-0.46347184986595175</v>
      </c>
      <c r="F27" s="72">
        <f t="shared" si="20"/>
        <v>-0.44967105263157897</v>
      </c>
      <c r="G27" s="73"/>
      <c r="H27" s="73"/>
      <c r="I27" s="73"/>
      <c r="J27" s="74">
        <f>J28+0.01</f>
        <v>-0.45420300719801326</v>
      </c>
      <c r="K27" s="74">
        <f>$J27</f>
        <v>-0.45420300719801326</v>
      </c>
      <c r="L27" s="74">
        <f t="shared" ref="L27:N29" si="21">$J27</f>
        <v>-0.45420300719801326</v>
      </c>
      <c r="M27" s="74">
        <f t="shared" si="21"/>
        <v>-0.45420300719801326</v>
      </c>
      <c r="N27" s="74">
        <f t="shared" si="21"/>
        <v>-0.45420300719801326</v>
      </c>
    </row>
    <row r="28" spans="2:28" x14ac:dyDescent="0.3">
      <c r="B28" s="73" t="s">
        <v>130</v>
      </c>
      <c r="C28" s="36"/>
      <c r="D28" s="72">
        <f t="shared" ref="D28:D29" si="22">D$7/D$6</f>
        <v>-0.47946611909650921</v>
      </c>
      <c r="E28" s="72">
        <f t="shared" si="20"/>
        <v>-0.46347184986595175</v>
      </c>
      <c r="F28" s="72">
        <f t="shared" si="20"/>
        <v>-0.44967105263157897</v>
      </c>
      <c r="G28" s="73"/>
      <c r="H28" s="73"/>
      <c r="I28" s="73"/>
      <c r="J28" s="79">
        <f>AVERAGE(D28:F28)</f>
        <v>-0.46420300719801327</v>
      </c>
      <c r="K28" s="74">
        <f t="shared" ref="K28:K29" si="23">$J28</f>
        <v>-0.46420300719801327</v>
      </c>
      <c r="L28" s="74">
        <f t="shared" si="21"/>
        <v>-0.46420300719801327</v>
      </c>
      <c r="M28" s="74">
        <f t="shared" si="21"/>
        <v>-0.46420300719801327</v>
      </c>
      <c r="N28" s="74">
        <f t="shared" si="21"/>
        <v>-0.46420300719801327</v>
      </c>
    </row>
    <row r="29" spans="2:28" x14ac:dyDescent="0.3">
      <c r="B29" s="73" t="s">
        <v>131</v>
      </c>
      <c r="C29" s="36"/>
      <c r="D29" s="72">
        <f t="shared" si="22"/>
        <v>-0.47946611909650921</v>
      </c>
      <c r="E29" s="72">
        <f t="shared" si="20"/>
        <v>-0.46347184986595175</v>
      </c>
      <c r="F29" s="72">
        <f t="shared" si="20"/>
        <v>-0.44967105263157897</v>
      </c>
      <c r="G29" s="73"/>
      <c r="H29" s="73"/>
      <c r="I29" s="73"/>
      <c r="J29" s="74">
        <f>J28-0.01</f>
        <v>-0.47420300719801328</v>
      </c>
      <c r="K29" s="74">
        <f t="shared" si="23"/>
        <v>-0.47420300719801328</v>
      </c>
      <c r="L29" s="74">
        <f t="shared" si="21"/>
        <v>-0.47420300719801328</v>
      </c>
      <c r="M29" s="74">
        <f t="shared" si="21"/>
        <v>-0.47420300719801328</v>
      </c>
      <c r="N29" s="74">
        <f t="shared" si="21"/>
        <v>-0.47420300719801328</v>
      </c>
    </row>
    <row r="30" spans="2:28" x14ac:dyDescent="0.3">
      <c r="B30" s="73"/>
      <c r="C30" s="36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</row>
    <row r="31" spans="2:28" x14ac:dyDescent="0.3">
      <c r="B31" s="73" t="s">
        <v>128</v>
      </c>
      <c r="C31" s="36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</row>
    <row r="32" spans="2:28" x14ac:dyDescent="0.3">
      <c r="B32" s="35" t="s">
        <v>127</v>
      </c>
      <c r="C32" s="36"/>
      <c r="D32" s="73"/>
      <c r="E32" s="73"/>
      <c r="F32" s="73"/>
      <c r="G32" s="73"/>
      <c r="H32" s="73"/>
      <c r="I32" s="73"/>
      <c r="J32" s="72">
        <f ca="1">OFFSET($J32,MATCH($D$3,$B33:$B35,0),0)</f>
        <v>-0.39452662494216062</v>
      </c>
      <c r="K32" s="72">
        <f t="shared" ref="K32:N32" ca="1" si="24">OFFSET($J32,MATCH($D$3,$B33:$B35,0),0)</f>
        <v>-0.39452662494216062</v>
      </c>
      <c r="L32" s="72">
        <f t="shared" ca="1" si="24"/>
        <v>-0.39452662494216062</v>
      </c>
      <c r="M32" s="72">
        <f t="shared" ca="1" si="24"/>
        <v>-0.39452662494216062</v>
      </c>
      <c r="N32" s="72">
        <f t="shared" ca="1" si="24"/>
        <v>-0.39452662494216062</v>
      </c>
    </row>
    <row r="33" spans="2:14" x14ac:dyDescent="0.3">
      <c r="B33" s="73" t="s">
        <v>126</v>
      </c>
      <c r="C33" s="36"/>
      <c r="D33" s="72">
        <f>D$9/D$6</f>
        <v>-0.41484599589322374</v>
      </c>
      <c r="E33" s="72">
        <f t="shared" ref="E33:F35" si="25">E$9/E$6</f>
        <v>-0.4173391420911528</v>
      </c>
      <c r="F33" s="72">
        <f t="shared" si="25"/>
        <v>-0.35139473684210526</v>
      </c>
      <c r="G33" s="73"/>
      <c r="H33" s="73"/>
      <c r="I33" s="73"/>
      <c r="J33" s="71">
        <v>-0.35</v>
      </c>
      <c r="K33" s="74">
        <f>$J33</f>
        <v>-0.35</v>
      </c>
      <c r="L33" s="74">
        <f t="shared" ref="L33:N35" si="26">$J33</f>
        <v>-0.35</v>
      </c>
      <c r="M33" s="74">
        <f t="shared" si="26"/>
        <v>-0.35</v>
      </c>
      <c r="N33" s="74">
        <f t="shared" si="26"/>
        <v>-0.35</v>
      </c>
    </row>
    <row r="34" spans="2:14" x14ac:dyDescent="0.3">
      <c r="B34" s="73" t="s">
        <v>130</v>
      </c>
      <c r="C34" s="36"/>
      <c r="D34" s="72">
        <f t="shared" ref="D34:D35" si="27">D$9/D$6</f>
        <v>-0.41484599589322374</v>
      </c>
      <c r="E34" s="72">
        <f t="shared" si="25"/>
        <v>-0.4173391420911528</v>
      </c>
      <c r="F34" s="72">
        <f t="shared" si="25"/>
        <v>-0.35139473684210526</v>
      </c>
      <c r="G34" s="73"/>
      <c r="H34" s="73"/>
      <c r="I34" s="73"/>
      <c r="J34" s="79">
        <f>AVERAGE(D34:F34)</f>
        <v>-0.39452662494216062</v>
      </c>
      <c r="K34" s="74">
        <f t="shared" ref="K34:K35" si="28">$J34</f>
        <v>-0.39452662494216062</v>
      </c>
      <c r="L34" s="74">
        <f t="shared" si="26"/>
        <v>-0.39452662494216062</v>
      </c>
      <c r="M34" s="74">
        <f t="shared" si="26"/>
        <v>-0.39452662494216062</v>
      </c>
      <c r="N34" s="74">
        <f t="shared" si="26"/>
        <v>-0.39452662494216062</v>
      </c>
    </row>
    <row r="35" spans="2:14" x14ac:dyDescent="0.3">
      <c r="B35" s="73" t="s">
        <v>131</v>
      </c>
      <c r="C35" s="36"/>
      <c r="D35" s="72">
        <f t="shared" si="27"/>
        <v>-0.41484599589322374</v>
      </c>
      <c r="E35" s="72">
        <f t="shared" si="25"/>
        <v>-0.4173391420911528</v>
      </c>
      <c r="F35" s="72">
        <f t="shared" si="25"/>
        <v>-0.35139473684210526</v>
      </c>
      <c r="G35" s="73"/>
      <c r="H35" s="73"/>
      <c r="I35" s="73"/>
      <c r="J35" s="71">
        <v>-0.41</v>
      </c>
      <c r="K35" s="74">
        <f t="shared" si="28"/>
        <v>-0.41</v>
      </c>
      <c r="L35" s="74">
        <f t="shared" si="26"/>
        <v>-0.41</v>
      </c>
      <c r="M35" s="74">
        <f t="shared" si="26"/>
        <v>-0.41</v>
      </c>
      <c r="N35" s="74">
        <f t="shared" si="26"/>
        <v>-0.41</v>
      </c>
    </row>
    <row r="36" spans="2:14" x14ac:dyDescent="0.3">
      <c r="B36" s="73"/>
      <c r="C36" s="36"/>
      <c r="D36" s="73"/>
      <c r="E36" s="73"/>
      <c r="F36" s="73"/>
      <c r="G36" s="73"/>
      <c r="H36" s="73"/>
      <c r="I36" s="73"/>
      <c r="J36" s="70"/>
      <c r="K36" s="73"/>
      <c r="L36" s="73"/>
      <c r="M36" s="73"/>
      <c r="N36" s="73"/>
    </row>
    <row r="37" spans="2:14" x14ac:dyDescent="0.3">
      <c r="B37" s="73" t="s">
        <v>51</v>
      </c>
      <c r="C37" s="36"/>
      <c r="D37" s="73"/>
      <c r="E37" s="73"/>
      <c r="F37" s="73"/>
      <c r="G37" s="73"/>
      <c r="H37" s="73"/>
      <c r="I37" s="73"/>
      <c r="J37" s="71">
        <v>-0.35</v>
      </c>
      <c r="K37" s="71">
        <v>-0.35</v>
      </c>
      <c r="L37" s="71">
        <v>-0.35</v>
      </c>
      <c r="M37" s="71">
        <v>-0.35</v>
      </c>
      <c r="N37" s="71">
        <v>-0.35</v>
      </c>
    </row>
    <row r="38" spans="2:14" x14ac:dyDescent="0.3">
      <c r="B38" s="8"/>
      <c r="D38" s="8"/>
    </row>
    <row r="39" spans="2:14" x14ac:dyDescent="0.3">
      <c r="B39" s="8"/>
      <c r="D39" s="8"/>
    </row>
    <row r="40" spans="2:14" x14ac:dyDescent="0.3">
      <c r="B40" s="8"/>
      <c r="D40" s="8"/>
    </row>
    <row r="41" spans="2:14" x14ac:dyDescent="0.3">
      <c r="B41" s="8"/>
      <c r="D41" s="8"/>
    </row>
    <row r="42" spans="2:14" x14ac:dyDescent="0.3">
      <c r="B42" s="8"/>
      <c r="D42" s="8"/>
    </row>
    <row r="43" spans="2:14" x14ac:dyDescent="0.3">
      <c r="B43" s="8"/>
      <c r="D43" s="8"/>
    </row>
    <row r="44" spans="2:14" x14ac:dyDescent="0.3">
      <c r="B44" s="8"/>
      <c r="D44" s="8"/>
    </row>
    <row r="45" spans="2:14" x14ac:dyDescent="0.3">
      <c r="B45" s="8"/>
      <c r="D45" s="8"/>
    </row>
    <row r="46" spans="2:14" x14ac:dyDescent="0.3">
      <c r="B46" s="8"/>
      <c r="D46" s="8"/>
    </row>
    <row r="47" spans="2:14" x14ac:dyDescent="0.3">
      <c r="B47" s="8"/>
      <c r="D47" s="8"/>
    </row>
    <row r="48" spans="2:14" x14ac:dyDescent="0.3">
      <c r="B48" s="8"/>
      <c r="D48" s="8"/>
    </row>
    <row r="49" spans="2:4" x14ac:dyDescent="0.3">
      <c r="B49" s="8"/>
      <c r="D49" s="8"/>
    </row>
    <row r="50" spans="2:4" x14ac:dyDescent="0.3">
      <c r="B50" s="8"/>
      <c r="D50" s="8"/>
    </row>
    <row r="51" spans="2:4" x14ac:dyDescent="0.3">
      <c r="B51" s="8"/>
      <c r="D51" s="8"/>
    </row>
    <row r="52" spans="2:4" x14ac:dyDescent="0.3">
      <c r="B52" s="8"/>
      <c r="D52" s="8"/>
    </row>
    <row r="53" spans="2:4" x14ac:dyDescent="0.3">
      <c r="B53" s="8"/>
      <c r="D53" s="8"/>
    </row>
    <row r="54" spans="2:4" x14ac:dyDescent="0.3">
      <c r="B54" s="8"/>
      <c r="D54" s="8"/>
    </row>
    <row r="55" spans="2:4" x14ac:dyDescent="0.3">
      <c r="B55" s="8"/>
      <c r="D55" s="8"/>
    </row>
    <row r="56" spans="2:4" x14ac:dyDescent="0.3">
      <c r="B56" s="8"/>
      <c r="D56" s="8"/>
    </row>
    <row r="57" spans="2:4" x14ac:dyDescent="0.3">
      <c r="B57" s="8"/>
      <c r="D57" s="8"/>
    </row>
    <row r="58" spans="2:4" x14ac:dyDescent="0.3">
      <c r="B58" s="8"/>
      <c r="D58" s="8"/>
    </row>
    <row r="59" spans="2:4" x14ac:dyDescent="0.3">
      <c r="B59" s="8"/>
      <c r="D59" s="8"/>
    </row>
    <row r="60" spans="2:4" x14ac:dyDescent="0.3">
      <c r="B60" s="8"/>
      <c r="D60" s="8"/>
    </row>
    <row r="61" spans="2:4" x14ac:dyDescent="0.3">
      <c r="B61" s="8"/>
      <c r="D61" s="8"/>
    </row>
    <row r="62" spans="2:4" x14ac:dyDescent="0.3">
      <c r="B62" s="8"/>
      <c r="D62" s="8"/>
    </row>
    <row r="63" spans="2:4" x14ac:dyDescent="0.3">
      <c r="B63" s="8"/>
      <c r="D63" s="8"/>
    </row>
    <row r="64" spans="2:4" x14ac:dyDescent="0.3">
      <c r="B64" s="8"/>
      <c r="D64" s="8"/>
    </row>
    <row r="65" spans="2:4" x14ac:dyDescent="0.3">
      <c r="B65" s="8"/>
      <c r="D65" s="8"/>
    </row>
    <row r="66" spans="2:4" x14ac:dyDescent="0.3">
      <c r="B66" s="8"/>
      <c r="D66" s="8"/>
    </row>
    <row r="67" spans="2:4" x14ac:dyDescent="0.3">
      <c r="B67" s="8"/>
      <c r="D67" s="8"/>
    </row>
    <row r="68" spans="2:4" x14ac:dyDescent="0.3">
      <c r="B68" s="8"/>
      <c r="D68" s="8"/>
    </row>
    <row r="69" spans="2:4" x14ac:dyDescent="0.3">
      <c r="B69" s="8"/>
      <c r="D69" s="8"/>
    </row>
    <row r="70" spans="2:4" x14ac:dyDescent="0.3">
      <c r="B70" s="8"/>
      <c r="D70" s="8"/>
    </row>
    <row r="71" spans="2:4" x14ac:dyDescent="0.3">
      <c r="B71" s="8"/>
      <c r="D71" s="8"/>
    </row>
    <row r="72" spans="2:4" x14ac:dyDescent="0.3">
      <c r="B72" s="8"/>
      <c r="D72" s="8"/>
    </row>
    <row r="73" spans="2:4" x14ac:dyDescent="0.3">
      <c r="B73" s="8"/>
      <c r="D73" s="8"/>
    </row>
    <row r="74" spans="2:4" x14ac:dyDescent="0.3">
      <c r="B74" s="8"/>
      <c r="D74" s="8"/>
    </row>
    <row r="75" spans="2:4" x14ac:dyDescent="0.3">
      <c r="B75" s="8"/>
      <c r="D75" s="8"/>
    </row>
    <row r="76" spans="2:4" x14ac:dyDescent="0.3">
      <c r="B76" s="8"/>
      <c r="D76" s="8"/>
    </row>
    <row r="77" spans="2:4" x14ac:dyDescent="0.3">
      <c r="B77" s="8"/>
      <c r="D77" s="8"/>
    </row>
    <row r="78" spans="2:4" x14ac:dyDescent="0.3">
      <c r="B78" s="8"/>
      <c r="D78" s="8"/>
    </row>
    <row r="79" spans="2:4" x14ac:dyDescent="0.3">
      <c r="B79" s="8"/>
      <c r="D79" s="8"/>
    </row>
    <row r="80" spans="2:4" x14ac:dyDescent="0.3">
      <c r="B80" s="8"/>
      <c r="D80" s="8"/>
    </row>
    <row r="81" spans="2:4" x14ac:dyDescent="0.3">
      <c r="B81" s="8"/>
      <c r="D81" s="8"/>
    </row>
    <row r="82" spans="2:4" x14ac:dyDescent="0.3">
      <c r="B82" s="8"/>
      <c r="D82" s="8"/>
    </row>
    <row r="83" spans="2:4" x14ac:dyDescent="0.3">
      <c r="B83" s="8"/>
      <c r="D83" s="8"/>
    </row>
    <row r="84" spans="2:4" x14ac:dyDescent="0.3">
      <c r="B84" s="8"/>
      <c r="D84" s="8"/>
    </row>
    <row r="85" spans="2:4" x14ac:dyDescent="0.3">
      <c r="B85" s="8"/>
      <c r="D85" s="8"/>
    </row>
    <row r="86" spans="2:4" x14ac:dyDescent="0.3">
      <c r="B86" s="8"/>
      <c r="D86" s="8"/>
    </row>
    <row r="87" spans="2:4" x14ac:dyDescent="0.3">
      <c r="B87" s="8"/>
      <c r="D87" s="8"/>
    </row>
    <row r="88" spans="2:4" x14ac:dyDescent="0.3">
      <c r="B88" s="8"/>
      <c r="D88" s="8"/>
    </row>
    <row r="89" spans="2:4" x14ac:dyDescent="0.3">
      <c r="B89" s="8"/>
      <c r="D89" s="8"/>
    </row>
    <row r="90" spans="2:4" x14ac:dyDescent="0.3">
      <c r="B90" s="8"/>
      <c r="D90" s="8"/>
    </row>
    <row r="91" spans="2:4" x14ac:dyDescent="0.3">
      <c r="B91" s="8"/>
      <c r="D91" s="8"/>
    </row>
    <row r="92" spans="2:4" x14ac:dyDescent="0.3">
      <c r="B92" s="8"/>
      <c r="D92" s="8"/>
    </row>
    <row r="93" spans="2:4" x14ac:dyDescent="0.3">
      <c r="B93" s="8"/>
      <c r="D93" s="8"/>
    </row>
    <row r="94" spans="2:4" x14ac:dyDescent="0.3">
      <c r="B94" s="8"/>
      <c r="D94" s="8"/>
    </row>
    <row r="95" spans="2:4" x14ac:dyDescent="0.3">
      <c r="B95" s="8"/>
      <c r="D95" s="8"/>
    </row>
    <row r="96" spans="2:4" x14ac:dyDescent="0.3">
      <c r="B96" s="8"/>
      <c r="D96" s="8"/>
    </row>
    <row r="97" spans="2:4" x14ac:dyDescent="0.3">
      <c r="B97" s="8"/>
      <c r="D97" s="8"/>
    </row>
    <row r="98" spans="2:4" x14ac:dyDescent="0.3">
      <c r="B98" s="8"/>
      <c r="D98" s="8"/>
    </row>
    <row r="99" spans="2:4" x14ac:dyDescent="0.3">
      <c r="B99" s="8"/>
      <c r="D99" s="8"/>
    </row>
    <row r="100" spans="2:4" x14ac:dyDescent="0.3">
      <c r="B100" s="8"/>
      <c r="D100" s="8"/>
    </row>
    <row r="101" spans="2:4" x14ac:dyDescent="0.3">
      <c r="B101" s="8"/>
      <c r="D101" s="8"/>
    </row>
    <row r="102" spans="2:4" x14ac:dyDescent="0.3">
      <c r="B102" s="8"/>
      <c r="D102" s="8"/>
    </row>
    <row r="103" spans="2:4" x14ac:dyDescent="0.3">
      <c r="B103" s="8"/>
      <c r="D103" s="8"/>
    </row>
    <row r="104" spans="2:4" x14ac:dyDescent="0.3">
      <c r="B104" s="8"/>
      <c r="D104" s="8"/>
    </row>
    <row r="105" spans="2:4" x14ac:dyDescent="0.3">
      <c r="B105" s="8"/>
      <c r="D105" s="8"/>
    </row>
    <row r="106" spans="2:4" x14ac:dyDescent="0.3">
      <c r="B106" s="8"/>
      <c r="D106" s="8"/>
    </row>
    <row r="107" spans="2:4" x14ac:dyDescent="0.3">
      <c r="B107" s="8"/>
      <c r="D107" s="8"/>
    </row>
    <row r="108" spans="2:4" x14ac:dyDescent="0.3">
      <c r="B108" s="8"/>
      <c r="D108" s="8"/>
    </row>
    <row r="109" spans="2:4" x14ac:dyDescent="0.3">
      <c r="B109" s="8"/>
      <c r="D109" s="8"/>
    </row>
    <row r="110" spans="2:4" x14ac:dyDescent="0.3">
      <c r="B110" s="8"/>
      <c r="D110" s="8"/>
    </row>
    <row r="111" spans="2:4" x14ac:dyDescent="0.3">
      <c r="B111" s="8"/>
      <c r="D111" s="8"/>
    </row>
    <row r="112" spans="2:4" x14ac:dyDescent="0.3">
      <c r="B112" s="8"/>
      <c r="D112" s="8"/>
    </row>
    <row r="113" spans="2:4" x14ac:dyDescent="0.3">
      <c r="B113" s="8"/>
      <c r="D113" s="8"/>
    </row>
    <row r="114" spans="2:4" x14ac:dyDescent="0.3">
      <c r="B114" s="8"/>
      <c r="D114" s="8"/>
    </row>
    <row r="115" spans="2:4" x14ac:dyDescent="0.3">
      <c r="B115" s="8"/>
      <c r="D115" s="8"/>
    </row>
    <row r="116" spans="2:4" x14ac:dyDescent="0.3">
      <c r="B116" s="8"/>
      <c r="D116" s="8"/>
    </row>
    <row r="117" spans="2:4" x14ac:dyDescent="0.3">
      <c r="B117" s="8"/>
      <c r="D117" s="8"/>
    </row>
    <row r="118" spans="2:4" x14ac:dyDescent="0.3">
      <c r="B118" s="8"/>
      <c r="D118" s="8"/>
    </row>
    <row r="119" spans="2:4" x14ac:dyDescent="0.3">
      <c r="B119" s="8"/>
      <c r="D119" s="8"/>
    </row>
    <row r="120" spans="2:4" x14ac:dyDescent="0.3">
      <c r="B120" s="8"/>
      <c r="D120" s="8"/>
    </row>
    <row r="121" spans="2:4" x14ac:dyDescent="0.3">
      <c r="B121" s="8"/>
      <c r="D121" s="8"/>
    </row>
    <row r="122" spans="2:4" x14ac:dyDescent="0.3">
      <c r="B122" s="8"/>
      <c r="D122" s="8"/>
    </row>
    <row r="123" spans="2:4" x14ac:dyDescent="0.3">
      <c r="B123" s="8"/>
      <c r="D123" s="8"/>
    </row>
    <row r="124" spans="2:4" x14ac:dyDescent="0.3">
      <c r="B124" s="8"/>
      <c r="D124" s="8"/>
    </row>
    <row r="125" spans="2:4" x14ac:dyDescent="0.3">
      <c r="B125" s="8"/>
      <c r="D125" s="8"/>
    </row>
    <row r="126" spans="2:4" x14ac:dyDescent="0.3">
      <c r="B126" s="8"/>
      <c r="D126" s="8"/>
    </row>
    <row r="127" spans="2:4" x14ac:dyDescent="0.3">
      <c r="B127" s="8"/>
      <c r="D127" s="8"/>
    </row>
    <row r="128" spans="2:4" x14ac:dyDescent="0.3">
      <c r="B128" s="8"/>
      <c r="D128" s="8"/>
    </row>
    <row r="129" spans="2:4" x14ac:dyDescent="0.3">
      <c r="B129" s="8"/>
      <c r="D129" s="8"/>
    </row>
    <row r="130" spans="2:4" x14ac:dyDescent="0.3">
      <c r="B130" s="8"/>
      <c r="D130" s="8"/>
    </row>
    <row r="131" spans="2:4" x14ac:dyDescent="0.3">
      <c r="B131" s="8"/>
      <c r="D131" s="8"/>
    </row>
    <row r="132" spans="2:4" x14ac:dyDescent="0.3">
      <c r="B132" s="8"/>
      <c r="D132" s="8"/>
    </row>
    <row r="133" spans="2:4" x14ac:dyDescent="0.3">
      <c r="B133" s="8"/>
      <c r="D133" s="8"/>
    </row>
    <row r="134" spans="2:4" x14ac:dyDescent="0.3">
      <c r="B134" s="8"/>
      <c r="D134" s="8"/>
    </row>
    <row r="135" spans="2:4" x14ac:dyDescent="0.3">
      <c r="B135" s="8"/>
      <c r="D135" s="8"/>
    </row>
    <row r="136" spans="2:4" x14ac:dyDescent="0.3">
      <c r="B136" s="8"/>
      <c r="D136" s="8"/>
    </row>
    <row r="137" spans="2:4" x14ac:dyDescent="0.3">
      <c r="B137" s="8"/>
      <c r="D137" s="8"/>
    </row>
    <row r="138" spans="2:4" x14ac:dyDescent="0.3">
      <c r="B138" s="8"/>
      <c r="D138" s="8"/>
    </row>
    <row r="139" spans="2:4" x14ac:dyDescent="0.3">
      <c r="B139" s="8"/>
      <c r="D139" s="8"/>
    </row>
    <row r="140" spans="2:4" x14ac:dyDescent="0.3">
      <c r="B140" s="8"/>
      <c r="D140" s="8"/>
    </row>
    <row r="141" spans="2:4" x14ac:dyDescent="0.3">
      <c r="B141" s="8"/>
      <c r="D141" s="8"/>
    </row>
    <row r="142" spans="2:4" x14ac:dyDescent="0.3">
      <c r="B142" s="8"/>
      <c r="D142" s="8"/>
    </row>
    <row r="143" spans="2:4" x14ac:dyDescent="0.3">
      <c r="B143" s="8"/>
      <c r="D143" s="8"/>
    </row>
    <row r="144" spans="2:4" x14ac:dyDescent="0.3">
      <c r="B144" s="8"/>
      <c r="D144" s="8"/>
    </row>
    <row r="145" spans="2:4" x14ac:dyDescent="0.3">
      <c r="B145" s="8"/>
      <c r="D145" s="8"/>
    </row>
    <row r="146" spans="2:4" x14ac:dyDescent="0.3">
      <c r="B146" s="8"/>
      <c r="D146" s="8"/>
    </row>
    <row r="147" spans="2:4" x14ac:dyDescent="0.3">
      <c r="B147" s="8"/>
      <c r="D147" s="8"/>
    </row>
    <row r="148" spans="2:4" x14ac:dyDescent="0.3">
      <c r="B148" s="8"/>
      <c r="D148" s="8"/>
    </row>
    <row r="149" spans="2:4" x14ac:dyDescent="0.3">
      <c r="B149" s="8"/>
      <c r="D149" s="8"/>
    </row>
    <row r="150" spans="2:4" x14ac:dyDescent="0.3">
      <c r="B150" s="8"/>
      <c r="D150" s="8"/>
    </row>
    <row r="151" spans="2:4" x14ac:dyDescent="0.3">
      <c r="B151" s="8"/>
      <c r="D151" s="8"/>
    </row>
    <row r="152" spans="2:4" x14ac:dyDescent="0.3">
      <c r="B152" s="8"/>
      <c r="D152" s="8"/>
    </row>
    <row r="153" spans="2:4" x14ac:dyDescent="0.3">
      <c r="B153" s="8"/>
      <c r="D153" s="8"/>
    </row>
    <row r="154" spans="2:4" x14ac:dyDescent="0.3">
      <c r="B154" s="8"/>
      <c r="D154" s="8"/>
    </row>
    <row r="155" spans="2:4" x14ac:dyDescent="0.3">
      <c r="B155" s="8"/>
      <c r="D155" s="8"/>
    </row>
    <row r="156" spans="2:4" x14ac:dyDescent="0.3">
      <c r="B156" s="8"/>
      <c r="D156" s="8"/>
    </row>
    <row r="157" spans="2:4" x14ac:dyDescent="0.3">
      <c r="B157" s="8"/>
      <c r="D157" s="8"/>
    </row>
    <row r="158" spans="2:4" x14ac:dyDescent="0.3">
      <c r="B158" s="8"/>
      <c r="D158" s="8"/>
    </row>
    <row r="159" spans="2:4" x14ac:dyDescent="0.3">
      <c r="B159" s="8"/>
      <c r="D159" s="8"/>
    </row>
    <row r="160" spans="2:4" x14ac:dyDescent="0.3">
      <c r="B160" s="8"/>
      <c r="D160" s="8"/>
    </row>
    <row r="161" spans="2:4" x14ac:dyDescent="0.3">
      <c r="B161" s="8"/>
      <c r="D161" s="8"/>
    </row>
    <row r="162" spans="2:4" x14ac:dyDescent="0.3">
      <c r="B162" s="8"/>
      <c r="D162" s="8"/>
    </row>
    <row r="163" spans="2:4" x14ac:dyDescent="0.3">
      <c r="B163" s="8"/>
      <c r="D163" s="8"/>
    </row>
    <row r="164" spans="2:4" x14ac:dyDescent="0.3">
      <c r="B164" s="8"/>
      <c r="D164" s="8"/>
    </row>
    <row r="165" spans="2:4" x14ac:dyDescent="0.3">
      <c r="B165" s="8"/>
      <c r="D165" s="8"/>
    </row>
    <row r="166" spans="2:4" x14ac:dyDescent="0.3">
      <c r="B166" s="8"/>
      <c r="D166" s="8"/>
    </row>
    <row r="167" spans="2:4" x14ac:dyDescent="0.3">
      <c r="B167" s="8"/>
      <c r="D167" s="8"/>
    </row>
    <row r="168" spans="2:4" x14ac:dyDescent="0.3">
      <c r="B168" s="8"/>
      <c r="D168" s="8"/>
    </row>
    <row r="169" spans="2:4" x14ac:dyDescent="0.3">
      <c r="B169" s="8"/>
      <c r="D169" s="8"/>
    </row>
    <row r="170" spans="2:4" x14ac:dyDescent="0.3">
      <c r="B170" s="8"/>
      <c r="D170" s="8"/>
    </row>
    <row r="171" spans="2:4" x14ac:dyDescent="0.3">
      <c r="B171" s="8"/>
      <c r="D171" s="8"/>
    </row>
    <row r="172" spans="2:4" x14ac:dyDescent="0.3">
      <c r="B172" s="8"/>
      <c r="D172" s="8"/>
    </row>
    <row r="173" spans="2:4" x14ac:dyDescent="0.3">
      <c r="B173" s="8"/>
      <c r="D173" s="8"/>
    </row>
    <row r="174" spans="2:4" x14ac:dyDescent="0.3">
      <c r="B174" s="8"/>
      <c r="D174" s="8"/>
    </row>
    <row r="175" spans="2:4" x14ac:dyDescent="0.3">
      <c r="B175" s="8"/>
      <c r="D175" s="8"/>
    </row>
    <row r="176" spans="2:4" x14ac:dyDescent="0.3">
      <c r="B176" s="8"/>
      <c r="D176" s="8"/>
    </row>
    <row r="177" spans="2:4" x14ac:dyDescent="0.3">
      <c r="B177" s="8"/>
      <c r="D177" s="8"/>
    </row>
    <row r="178" spans="2:4" x14ac:dyDescent="0.3">
      <c r="B178" s="8"/>
      <c r="D178" s="8"/>
    </row>
    <row r="179" spans="2:4" x14ac:dyDescent="0.3">
      <c r="B179" s="8"/>
      <c r="D179" s="8"/>
    </row>
    <row r="180" spans="2:4" x14ac:dyDescent="0.3">
      <c r="B180" s="8"/>
      <c r="D180" s="8"/>
    </row>
    <row r="181" spans="2:4" x14ac:dyDescent="0.3">
      <c r="B181" s="8"/>
      <c r="D181" s="8"/>
    </row>
    <row r="182" spans="2:4" x14ac:dyDescent="0.3">
      <c r="B182" s="8"/>
      <c r="D182" s="8"/>
    </row>
    <row r="183" spans="2:4" x14ac:dyDescent="0.3">
      <c r="B183" s="8"/>
      <c r="D183" s="8"/>
    </row>
    <row r="184" spans="2:4" x14ac:dyDescent="0.3">
      <c r="B184" s="8"/>
      <c r="D184" s="8"/>
    </row>
    <row r="185" spans="2:4" x14ac:dyDescent="0.3">
      <c r="B185" s="8"/>
      <c r="D185" s="8"/>
    </row>
    <row r="186" spans="2:4" x14ac:dyDescent="0.3">
      <c r="B186" s="8"/>
      <c r="D186" s="8"/>
    </row>
    <row r="187" spans="2:4" x14ac:dyDescent="0.3">
      <c r="B187" s="8"/>
      <c r="D187" s="8"/>
    </row>
    <row r="188" spans="2:4" x14ac:dyDescent="0.3">
      <c r="B188" s="8"/>
      <c r="D188" s="8"/>
    </row>
    <row r="189" spans="2:4" x14ac:dyDescent="0.3">
      <c r="B189" s="8"/>
      <c r="D189" s="8"/>
    </row>
    <row r="190" spans="2:4" x14ac:dyDescent="0.3">
      <c r="B190" s="8"/>
      <c r="D190" s="8"/>
    </row>
    <row r="191" spans="2:4" x14ac:dyDescent="0.3">
      <c r="B191" s="8"/>
      <c r="D191" s="8"/>
    </row>
    <row r="192" spans="2:4" x14ac:dyDescent="0.3">
      <c r="B192" s="8"/>
      <c r="D192" s="8"/>
    </row>
    <row r="193" spans="2:4" x14ac:dyDescent="0.3">
      <c r="B193" s="8"/>
      <c r="D193" s="8"/>
    </row>
    <row r="194" spans="2:4" x14ac:dyDescent="0.3">
      <c r="B194" s="8"/>
      <c r="D194" s="8"/>
    </row>
    <row r="195" spans="2:4" x14ac:dyDescent="0.3">
      <c r="B195" s="8"/>
      <c r="D195" s="8"/>
    </row>
    <row r="196" spans="2:4" x14ac:dyDescent="0.3">
      <c r="B196" s="8"/>
      <c r="D196" s="8"/>
    </row>
    <row r="197" spans="2:4" x14ac:dyDescent="0.3">
      <c r="B197" s="8"/>
      <c r="D197" s="8"/>
    </row>
    <row r="198" spans="2:4" x14ac:dyDescent="0.3">
      <c r="B198" s="8"/>
      <c r="D198" s="8"/>
    </row>
    <row r="199" spans="2:4" x14ac:dyDescent="0.3">
      <c r="B199" s="8"/>
      <c r="D199" s="8"/>
    </row>
    <row r="200" spans="2:4" x14ac:dyDescent="0.3">
      <c r="B200" s="8"/>
      <c r="D200" s="8"/>
    </row>
    <row r="201" spans="2:4" x14ac:dyDescent="0.3">
      <c r="B201" s="8"/>
      <c r="D201" s="8"/>
    </row>
    <row r="202" spans="2:4" x14ac:dyDescent="0.3">
      <c r="B202" s="8"/>
      <c r="D202" s="8"/>
    </row>
    <row r="203" spans="2:4" x14ac:dyDescent="0.3">
      <c r="B203" s="8"/>
      <c r="D203" s="8"/>
    </row>
    <row r="204" spans="2:4" x14ac:dyDescent="0.3">
      <c r="B204" s="8"/>
      <c r="D204" s="8"/>
    </row>
    <row r="205" spans="2:4" x14ac:dyDescent="0.3">
      <c r="B205" s="8"/>
      <c r="D205" s="8"/>
    </row>
    <row r="206" spans="2:4" x14ac:dyDescent="0.3">
      <c r="B206" s="8"/>
      <c r="D206" s="8"/>
    </row>
    <row r="207" spans="2:4" x14ac:dyDescent="0.3">
      <c r="B207" s="8"/>
      <c r="D207" s="8"/>
    </row>
    <row r="208" spans="2:4" x14ac:dyDescent="0.3">
      <c r="B208" s="8"/>
      <c r="D208" s="8"/>
    </row>
    <row r="209" spans="2:4" x14ac:dyDescent="0.3">
      <c r="B209" s="8"/>
      <c r="D209" s="8"/>
    </row>
    <row r="210" spans="2:4" x14ac:dyDescent="0.3">
      <c r="B210" s="8"/>
      <c r="D210" s="8"/>
    </row>
    <row r="211" spans="2:4" x14ac:dyDescent="0.3">
      <c r="B211" s="8"/>
      <c r="D211" s="8"/>
    </row>
    <row r="212" spans="2:4" x14ac:dyDescent="0.3">
      <c r="B212" s="8"/>
      <c r="D212" s="8"/>
    </row>
    <row r="213" spans="2:4" x14ac:dyDescent="0.3">
      <c r="B213" s="8"/>
      <c r="D213" s="8"/>
    </row>
    <row r="214" spans="2:4" x14ac:dyDescent="0.3">
      <c r="B214" s="8"/>
      <c r="D214" s="8"/>
    </row>
    <row r="215" spans="2:4" x14ac:dyDescent="0.3">
      <c r="B215" s="8"/>
      <c r="D215" s="8"/>
    </row>
    <row r="216" spans="2:4" x14ac:dyDescent="0.3">
      <c r="B216" s="8"/>
      <c r="D216" s="8"/>
    </row>
    <row r="217" spans="2:4" x14ac:dyDescent="0.3">
      <c r="B217" s="8"/>
      <c r="D217" s="8"/>
    </row>
    <row r="218" spans="2:4" x14ac:dyDescent="0.3">
      <c r="B218" s="8"/>
      <c r="D218" s="8"/>
    </row>
    <row r="219" spans="2:4" x14ac:dyDescent="0.3">
      <c r="B219" s="8"/>
      <c r="D219" s="8"/>
    </row>
    <row r="220" spans="2:4" x14ac:dyDescent="0.3">
      <c r="B220" s="8"/>
      <c r="D220" s="8"/>
    </row>
    <row r="221" spans="2:4" x14ac:dyDescent="0.3">
      <c r="B221" s="8"/>
      <c r="D221" s="8"/>
    </row>
    <row r="222" spans="2:4" x14ac:dyDescent="0.3">
      <c r="B222" s="8"/>
      <c r="D222" s="8"/>
    </row>
    <row r="223" spans="2:4" x14ac:dyDescent="0.3">
      <c r="B223" s="8"/>
      <c r="D223" s="8"/>
    </row>
    <row r="224" spans="2:4" x14ac:dyDescent="0.3">
      <c r="B224" s="8"/>
      <c r="D224" s="8"/>
    </row>
    <row r="225" spans="2:4" x14ac:dyDescent="0.3">
      <c r="B225" s="8"/>
      <c r="D225" s="8"/>
    </row>
    <row r="226" spans="2:4" x14ac:dyDescent="0.3">
      <c r="B226" s="8"/>
      <c r="D226" s="8"/>
    </row>
    <row r="227" spans="2:4" x14ac:dyDescent="0.3">
      <c r="B227" s="8"/>
      <c r="D227" s="8"/>
    </row>
    <row r="228" spans="2:4" x14ac:dyDescent="0.3">
      <c r="B228" s="8"/>
      <c r="D228" s="8"/>
    </row>
    <row r="229" spans="2:4" x14ac:dyDescent="0.3">
      <c r="B229" s="8"/>
      <c r="D229" s="8"/>
    </row>
    <row r="230" spans="2:4" x14ac:dyDescent="0.3">
      <c r="B230" s="8"/>
      <c r="D230" s="8"/>
    </row>
    <row r="231" spans="2:4" x14ac:dyDescent="0.3">
      <c r="B231" s="8"/>
      <c r="D231" s="8"/>
    </row>
    <row r="232" spans="2:4" x14ac:dyDescent="0.3">
      <c r="B232" s="8"/>
      <c r="D232" s="8"/>
    </row>
    <row r="233" spans="2:4" x14ac:dyDescent="0.3">
      <c r="B233" s="8"/>
      <c r="D233" s="8"/>
    </row>
    <row r="234" spans="2:4" x14ac:dyDescent="0.3">
      <c r="B234" s="8"/>
      <c r="D234" s="8"/>
    </row>
    <row r="235" spans="2:4" x14ac:dyDescent="0.3">
      <c r="B235" s="8"/>
      <c r="D235" s="8"/>
    </row>
    <row r="236" spans="2:4" x14ac:dyDescent="0.3">
      <c r="B236" s="8"/>
      <c r="D236" s="8"/>
    </row>
    <row r="237" spans="2:4" x14ac:dyDescent="0.3">
      <c r="B237" s="8"/>
      <c r="D237" s="8"/>
    </row>
    <row r="238" spans="2:4" x14ac:dyDescent="0.3">
      <c r="B238" s="8"/>
      <c r="D238" s="8"/>
    </row>
    <row r="239" spans="2:4" x14ac:dyDescent="0.3">
      <c r="B239" s="8"/>
      <c r="D239" s="8"/>
    </row>
    <row r="240" spans="2:4" x14ac:dyDescent="0.3">
      <c r="B240" s="8"/>
      <c r="D240" s="8"/>
    </row>
    <row r="241" spans="2:4" x14ac:dyDescent="0.3">
      <c r="B241" s="8"/>
      <c r="D241" s="8"/>
    </row>
    <row r="242" spans="2:4" x14ac:dyDescent="0.3">
      <c r="B242" s="8"/>
      <c r="D242" s="8"/>
    </row>
    <row r="243" spans="2:4" x14ac:dyDescent="0.3">
      <c r="B243" s="8"/>
      <c r="D243" s="8"/>
    </row>
    <row r="244" spans="2:4" x14ac:dyDescent="0.3">
      <c r="B244" s="8"/>
      <c r="D244" s="8"/>
    </row>
    <row r="245" spans="2:4" x14ac:dyDescent="0.3">
      <c r="B245" s="8"/>
      <c r="D245" s="8"/>
    </row>
    <row r="246" spans="2:4" x14ac:dyDescent="0.3">
      <c r="B246" s="8"/>
      <c r="D246" s="8"/>
    </row>
    <row r="247" spans="2:4" x14ac:dyDescent="0.3">
      <c r="B247" s="8"/>
      <c r="D247" s="8"/>
    </row>
    <row r="248" spans="2:4" x14ac:dyDescent="0.3">
      <c r="B248" s="8"/>
      <c r="D248" s="8"/>
    </row>
    <row r="249" spans="2:4" x14ac:dyDescent="0.3">
      <c r="B249" s="8"/>
      <c r="D249" s="8"/>
    </row>
    <row r="250" spans="2:4" x14ac:dyDescent="0.3">
      <c r="B250" s="8"/>
      <c r="D250" s="8"/>
    </row>
    <row r="251" spans="2:4" x14ac:dyDescent="0.3">
      <c r="B251" s="8"/>
      <c r="D251" s="8"/>
    </row>
    <row r="252" spans="2:4" x14ac:dyDescent="0.3">
      <c r="B252" s="8"/>
      <c r="D252" s="8"/>
    </row>
    <row r="253" spans="2:4" x14ac:dyDescent="0.3">
      <c r="B253" s="8"/>
      <c r="D253" s="8"/>
    </row>
    <row r="254" spans="2:4" x14ac:dyDescent="0.3">
      <c r="B254" s="8"/>
      <c r="D254" s="8"/>
    </row>
    <row r="255" spans="2:4" x14ac:dyDescent="0.3">
      <c r="B255" s="8"/>
      <c r="D255" s="8"/>
    </row>
    <row r="256" spans="2:4" x14ac:dyDescent="0.3">
      <c r="B256" s="8"/>
      <c r="D256" s="8"/>
    </row>
    <row r="257" spans="2:4" x14ac:dyDescent="0.3">
      <c r="B257" s="8"/>
      <c r="D257" s="8"/>
    </row>
    <row r="258" spans="2:4" x14ac:dyDescent="0.3">
      <c r="B258" s="8"/>
      <c r="D258" s="8"/>
    </row>
    <row r="259" spans="2:4" x14ac:dyDescent="0.3">
      <c r="B259" s="8"/>
      <c r="D259" s="8"/>
    </row>
    <row r="260" spans="2:4" x14ac:dyDescent="0.3">
      <c r="B260" s="8"/>
      <c r="D260" s="8"/>
    </row>
    <row r="261" spans="2:4" x14ac:dyDescent="0.3">
      <c r="B261" s="8"/>
      <c r="D261" s="8"/>
    </row>
    <row r="262" spans="2:4" x14ac:dyDescent="0.3">
      <c r="B262" s="8"/>
      <c r="D262" s="8"/>
    </row>
    <row r="263" spans="2:4" x14ac:dyDescent="0.3">
      <c r="B263" s="8"/>
      <c r="D263" s="8"/>
    </row>
    <row r="264" spans="2:4" x14ac:dyDescent="0.3">
      <c r="B264" s="8"/>
      <c r="D264" s="8"/>
    </row>
    <row r="265" spans="2:4" x14ac:dyDescent="0.3">
      <c r="B265" s="8"/>
      <c r="D265" s="8"/>
    </row>
    <row r="266" spans="2:4" x14ac:dyDescent="0.3">
      <c r="B266" s="8"/>
      <c r="D266" s="8"/>
    </row>
    <row r="267" spans="2:4" x14ac:dyDescent="0.3">
      <c r="B267" s="8"/>
      <c r="D267" s="8"/>
    </row>
    <row r="268" spans="2:4" x14ac:dyDescent="0.3">
      <c r="B268" s="8"/>
      <c r="D268" s="8"/>
    </row>
    <row r="269" spans="2:4" x14ac:dyDescent="0.3">
      <c r="B269" s="8"/>
      <c r="D269" s="8"/>
    </row>
    <row r="270" spans="2:4" x14ac:dyDescent="0.3">
      <c r="B270" s="8"/>
      <c r="D270" s="8"/>
    </row>
    <row r="271" spans="2:4" x14ac:dyDescent="0.3">
      <c r="B271" s="8"/>
      <c r="D271" s="8"/>
    </row>
    <row r="272" spans="2:4" x14ac:dyDescent="0.3">
      <c r="B272" s="8"/>
      <c r="D272" s="8"/>
    </row>
    <row r="273" spans="2:4" x14ac:dyDescent="0.3">
      <c r="B273" s="8"/>
      <c r="D273" s="8"/>
    </row>
    <row r="274" spans="2:4" x14ac:dyDescent="0.3">
      <c r="B274" s="8"/>
      <c r="D274" s="8"/>
    </row>
    <row r="275" spans="2:4" x14ac:dyDescent="0.3">
      <c r="B275" s="8"/>
      <c r="D275" s="8"/>
    </row>
    <row r="276" spans="2:4" x14ac:dyDescent="0.3">
      <c r="B276" s="8"/>
      <c r="D276" s="8"/>
    </row>
    <row r="277" spans="2:4" x14ac:dyDescent="0.3">
      <c r="B277" s="8"/>
      <c r="D277" s="8"/>
    </row>
    <row r="278" spans="2:4" x14ac:dyDescent="0.3">
      <c r="B278" s="8"/>
      <c r="D278" s="8"/>
    </row>
    <row r="279" spans="2:4" x14ac:dyDescent="0.3">
      <c r="B279" s="8"/>
      <c r="D279" s="8"/>
    </row>
    <row r="280" spans="2:4" x14ac:dyDescent="0.3">
      <c r="B280" s="8"/>
      <c r="D280" s="8"/>
    </row>
    <row r="281" spans="2:4" x14ac:dyDescent="0.3">
      <c r="B281" s="8"/>
      <c r="D281" s="8"/>
    </row>
    <row r="282" spans="2:4" x14ac:dyDescent="0.3">
      <c r="B282" s="8"/>
      <c r="D282" s="8"/>
    </row>
    <row r="283" spans="2:4" x14ac:dyDescent="0.3">
      <c r="B283" s="8"/>
      <c r="D283" s="8"/>
    </row>
    <row r="284" spans="2:4" x14ac:dyDescent="0.3">
      <c r="B284" s="8"/>
      <c r="D284" s="8"/>
    </row>
    <row r="285" spans="2:4" x14ac:dyDescent="0.3">
      <c r="B285" s="8"/>
      <c r="D285" s="8"/>
    </row>
    <row r="286" spans="2:4" x14ac:dyDescent="0.3">
      <c r="B286" s="8"/>
      <c r="D286" s="8"/>
    </row>
    <row r="287" spans="2:4" x14ac:dyDescent="0.3">
      <c r="B287" s="8"/>
      <c r="D287" s="8"/>
    </row>
    <row r="288" spans="2:4" x14ac:dyDescent="0.3">
      <c r="B288" s="8"/>
      <c r="D288" s="8"/>
    </row>
    <row r="289" spans="2:4" x14ac:dyDescent="0.3">
      <c r="B289" s="8"/>
      <c r="D289" s="8"/>
    </row>
    <row r="290" spans="2:4" x14ac:dyDescent="0.3">
      <c r="B290" s="8"/>
      <c r="D290" s="8"/>
    </row>
    <row r="291" spans="2:4" x14ac:dyDescent="0.3">
      <c r="B291" s="8"/>
      <c r="D291" s="8"/>
    </row>
    <row r="292" spans="2:4" x14ac:dyDescent="0.3">
      <c r="B292" s="8"/>
      <c r="D292" s="8"/>
    </row>
    <row r="293" spans="2:4" x14ac:dyDescent="0.3">
      <c r="B293" s="8"/>
      <c r="D293" s="8"/>
    </row>
    <row r="294" spans="2:4" x14ac:dyDescent="0.3">
      <c r="B294" s="8"/>
      <c r="D294" s="8"/>
    </row>
    <row r="295" spans="2:4" x14ac:dyDescent="0.3">
      <c r="B295" s="8"/>
      <c r="D295" s="8"/>
    </row>
    <row r="296" spans="2:4" x14ac:dyDescent="0.3">
      <c r="B296" s="8"/>
      <c r="D296" s="8"/>
    </row>
    <row r="297" spans="2:4" x14ac:dyDescent="0.3">
      <c r="B297" s="8"/>
      <c r="D297" s="8"/>
    </row>
    <row r="298" spans="2:4" x14ac:dyDescent="0.3">
      <c r="B298" s="8"/>
      <c r="D298" s="8"/>
    </row>
    <row r="299" spans="2:4" x14ac:dyDescent="0.3">
      <c r="B299" s="8"/>
      <c r="D299" s="8"/>
    </row>
    <row r="300" spans="2:4" x14ac:dyDescent="0.3">
      <c r="B300" s="8"/>
      <c r="D300" s="8"/>
    </row>
    <row r="301" spans="2:4" x14ac:dyDescent="0.3">
      <c r="B301" s="8"/>
      <c r="D301" s="8"/>
    </row>
    <row r="302" spans="2:4" x14ac:dyDescent="0.3">
      <c r="B302" s="8"/>
      <c r="D302" s="8"/>
    </row>
    <row r="303" spans="2:4" x14ac:dyDescent="0.3">
      <c r="B303" s="8"/>
      <c r="D303" s="8"/>
    </row>
    <row r="304" spans="2:4" x14ac:dyDescent="0.3">
      <c r="B304" s="8"/>
      <c r="D304" s="8"/>
    </row>
    <row r="305" spans="2:4" x14ac:dyDescent="0.3">
      <c r="B305" s="8"/>
      <c r="D305" s="8"/>
    </row>
    <row r="306" spans="2:4" x14ac:dyDescent="0.3">
      <c r="B306" s="8"/>
      <c r="D306" s="8"/>
    </row>
    <row r="307" spans="2:4" x14ac:dyDescent="0.3">
      <c r="B307" s="8"/>
      <c r="D307" s="8"/>
    </row>
    <row r="308" spans="2:4" x14ac:dyDescent="0.3">
      <c r="B308" s="8"/>
      <c r="D308" s="8"/>
    </row>
    <row r="309" spans="2:4" x14ac:dyDescent="0.3">
      <c r="B309" s="8"/>
      <c r="D309" s="8"/>
    </row>
    <row r="310" spans="2:4" x14ac:dyDescent="0.3">
      <c r="B310" s="8"/>
      <c r="D310" s="8"/>
    </row>
    <row r="311" spans="2:4" x14ac:dyDescent="0.3">
      <c r="B311" s="8"/>
      <c r="D311" s="8"/>
    </row>
    <row r="312" spans="2:4" x14ac:dyDescent="0.3">
      <c r="B312" s="8"/>
      <c r="D312" s="8"/>
    </row>
    <row r="313" spans="2:4" x14ac:dyDescent="0.3">
      <c r="B313" s="8"/>
      <c r="D313" s="8"/>
    </row>
    <row r="314" spans="2:4" x14ac:dyDescent="0.3">
      <c r="B314" s="8"/>
      <c r="D314" s="8"/>
    </row>
    <row r="315" spans="2:4" x14ac:dyDescent="0.3">
      <c r="B315" s="8"/>
      <c r="D315" s="8"/>
    </row>
    <row r="316" spans="2:4" x14ac:dyDescent="0.3">
      <c r="B316" s="8"/>
      <c r="D316" s="8"/>
    </row>
    <row r="317" spans="2:4" x14ac:dyDescent="0.3">
      <c r="B317" s="8"/>
      <c r="D317" s="8"/>
    </row>
    <row r="318" spans="2:4" x14ac:dyDescent="0.3">
      <c r="B318" s="8"/>
      <c r="D318" s="8"/>
    </row>
    <row r="319" spans="2:4" x14ac:dyDescent="0.3">
      <c r="B319" s="8"/>
      <c r="D319" s="8"/>
    </row>
    <row r="320" spans="2:4" x14ac:dyDescent="0.3">
      <c r="B320" s="8"/>
      <c r="D320" s="8"/>
    </row>
    <row r="321" spans="2:4" x14ac:dyDescent="0.3">
      <c r="B321" s="8"/>
      <c r="D321" s="8"/>
    </row>
    <row r="322" spans="2:4" x14ac:dyDescent="0.3">
      <c r="B322" s="8"/>
      <c r="D322" s="8"/>
    </row>
    <row r="323" spans="2:4" x14ac:dyDescent="0.3">
      <c r="B323" s="8"/>
      <c r="D323" s="8"/>
    </row>
    <row r="324" spans="2:4" x14ac:dyDescent="0.3">
      <c r="B324" s="8"/>
      <c r="D324" s="8"/>
    </row>
    <row r="325" spans="2:4" x14ac:dyDescent="0.3">
      <c r="B325" s="8"/>
      <c r="D325" s="8"/>
    </row>
    <row r="326" spans="2:4" x14ac:dyDescent="0.3">
      <c r="B326" s="8"/>
      <c r="D326" s="8"/>
    </row>
    <row r="327" spans="2:4" x14ac:dyDescent="0.3">
      <c r="B327" s="8"/>
      <c r="D327" s="8"/>
    </row>
    <row r="328" spans="2:4" x14ac:dyDescent="0.3">
      <c r="B328" s="8"/>
      <c r="D328" s="8"/>
    </row>
    <row r="329" spans="2:4" x14ac:dyDescent="0.3">
      <c r="B329" s="8"/>
      <c r="D329" s="8"/>
    </row>
    <row r="330" spans="2:4" x14ac:dyDescent="0.3">
      <c r="B330" s="8"/>
      <c r="D330" s="8"/>
    </row>
    <row r="331" spans="2:4" x14ac:dyDescent="0.3">
      <c r="B331" s="8"/>
      <c r="D331" s="8"/>
    </row>
    <row r="332" spans="2:4" x14ac:dyDescent="0.3">
      <c r="B332" s="8"/>
      <c r="D332" s="8"/>
    </row>
    <row r="333" spans="2:4" x14ac:dyDescent="0.3">
      <c r="B333" s="8"/>
      <c r="D333" s="8"/>
    </row>
    <row r="334" spans="2:4" x14ac:dyDescent="0.3">
      <c r="B334" s="8"/>
      <c r="D334" s="8"/>
    </row>
    <row r="335" spans="2:4" x14ac:dyDescent="0.3">
      <c r="B335" s="8"/>
      <c r="D335" s="8"/>
    </row>
    <row r="336" spans="2:4" x14ac:dyDescent="0.3">
      <c r="B336" s="8"/>
      <c r="D336" s="8"/>
    </row>
    <row r="337" spans="2:4" x14ac:dyDescent="0.3">
      <c r="B337" s="8"/>
      <c r="D337" s="8"/>
    </row>
    <row r="338" spans="2:4" x14ac:dyDescent="0.3">
      <c r="B338" s="8"/>
      <c r="D338" s="8"/>
    </row>
    <row r="339" spans="2:4" x14ac:dyDescent="0.3">
      <c r="B339" s="8"/>
      <c r="D339" s="8"/>
    </row>
    <row r="340" spans="2:4" x14ac:dyDescent="0.3">
      <c r="B340" s="8"/>
      <c r="D340" s="8"/>
    </row>
    <row r="341" spans="2:4" x14ac:dyDescent="0.3">
      <c r="B341" s="8"/>
      <c r="D341" s="8"/>
    </row>
    <row r="342" spans="2:4" x14ac:dyDescent="0.3">
      <c r="B342" s="8"/>
      <c r="D342" s="8"/>
    </row>
    <row r="343" spans="2:4" x14ac:dyDescent="0.3">
      <c r="B343" s="8"/>
      <c r="D343" s="8"/>
    </row>
    <row r="344" spans="2:4" x14ac:dyDescent="0.3">
      <c r="B344" s="8"/>
      <c r="D344" s="8"/>
    </row>
    <row r="345" spans="2:4" x14ac:dyDescent="0.3">
      <c r="B345" s="8"/>
      <c r="D345" s="8"/>
    </row>
    <row r="346" spans="2:4" x14ac:dyDescent="0.3">
      <c r="B346" s="8"/>
      <c r="D346" s="8"/>
    </row>
    <row r="347" spans="2:4" x14ac:dyDescent="0.3">
      <c r="B347" s="8"/>
      <c r="D347" s="8"/>
    </row>
    <row r="348" spans="2:4" x14ac:dyDescent="0.3">
      <c r="B348" s="8"/>
      <c r="D348" s="8"/>
    </row>
    <row r="349" spans="2:4" x14ac:dyDescent="0.3">
      <c r="B349" s="8"/>
      <c r="D349" s="8"/>
    </row>
    <row r="350" spans="2:4" x14ac:dyDescent="0.3">
      <c r="B350" s="8"/>
      <c r="D350" s="8"/>
    </row>
    <row r="351" spans="2:4" x14ac:dyDescent="0.3">
      <c r="B351" s="8"/>
      <c r="D351" s="8"/>
    </row>
    <row r="352" spans="2:4" x14ac:dyDescent="0.3">
      <c r="B352" s="8"/>
      <c r="D352" s="8"/>
    </row>
    <row r="353" spans="2:4" x14ac:dyDescent="0.3">
      <c r="B353" s="8"/>
      <c r="D353" s="8"/>
    </row>
    <row r="354" spans="2:4" x14ac:dyDescent="0.3">
      <c r="B354" s="8"/>
      <c r="D354" s="8"/>
    </row>
    <row r="355" spans="2:4" x14ac:dyDescent="0.3">
      <c r="B355" s="8"/>
      <c r="D355" s="8"/>
    </row>
    <row r="356" spans="2:4" x14ac:dyDescent="0.3">
      <c r="B356" s="8"/>
      <c r="D356" s="8"/>
    </row>
    <row r="357" spans="2:4" x14ac:dyDescent="0.3">
      <c r="B357" s="8"/>
      <c r="D357" s="8"/>
    </row>
    <row r="358" spans="2:4" x14ac:dyDescent="0.3">
      <c r="B358" s="8"/>
      <c r="D358" s="8"/>
    </row>
    <row r="359" spans="2:4" x14ac:dyDescent="0.3">
      <c r="B359" s="8"/>
      <c r="D359" s="8"/>
    </row>
    <row r="360" spans="2:4" x14ac:dyDescent="0.3">
      <c r="B360" s="8"/>
      <c r="D360" s="8"/>
    </row>
    <row r="361" spans="2:4" x14ac:dyDescent="0.3">
      <c r="B361" s="8"/>
      <c r="D361" s="8"/>
    </row>
    <row r="362" spans="2:4" x14ac:dyDescent="0.3">
      <c r="B362" s="8"/>
      <c r="D362" s="8"/>
    </row>
    <row r="363" spans="2:4" x14ac:dyDescent="0.3">
      <c r="B363" s="8"/>
      <c r="D363" s="8"/>
    </row>
    <row r="364" spans="2:4" x14ac:dyDescent="0.3">
      <c r="B364" s="8"/>
      <c r="D364" s="8"/>
    </row>
    <row r="365" spans="2:4" x14ac:dyDescent="0.3">
      <c r="B365" s="8"/>
      <c r="D365" s="8"/>
    </row>
    <row r="366" spans="2:4" x14ac:dyDescent="0.3">
      <c r="B366" s="8"/>
      <c r="D366" s="8"/>
    </row>
    <row r="367" spans="2:4" x14ac:dyDescent="0.3">
      <c r="B367" s="8"/>
      <c r="D367" s="8"/>
    </row>
    <row r="368" spans="2:4" x14ac:dyDescent="0.3">
      <c r="B368" s="8"/>
      <c r="D368" s="8"/>
    </row>
    <row r="369" spans="2:4" x14ac:dyDescent="0.3">
      <c r="B369" s="8"/>
      <c r="D369" s="8"/>
    </row>
    <row r="370" spans="2:4" x14ac:dyDescent="0.3">
      <c r="B370" s="8"/>
      <c r="D370" s="8"/>
    </row>
    <row r="371" spans="2:4" x14ac:dyDescent="0.3">
      <c r="B371" s="8"/>
      <c r="D371" s="8"/>
    </row>
    <row r="372" spans="2:4" x14ac:dyDescent="0.3">
      <c r="B372" s="8"/>
      <c r="D372" s="8"/>
    </row>
    <row r="373" spans="2:4" x14ac:dyDescent="0.3">
      <c r="B373" s="8"/>
      <c r="D373" s="8"/>
    </row>
    <row r="374" spans="2:4" x14ac:dyDescent="0.3">
      <c r="B374" s="8"/>
      <c r="D374" s="8"/>
    </row>
    <row r="375" spans="2:4" x14ac:dyDescent="0.3">
      <c r="B375" s="8"/>
      <c r="D375" s="8"/>
    </row>
    <row r="376" spans="2:4" x14ac:dyDescent="0.3">
      <c r="B376" s="8"/>
      <c r="D376" s="8"/>
    </row>
    <row r="377" spans="2:4" x14ac:dyDescent="0.3">
      <c r="B377" s="8"/>
      <c r="D377" s="8"/>
    </row>
    <row r="378" spans="2:4" x14ac:dyDescent="0.3">
      <c r="B378" s="8"/>
      <c r="D378" s="8"/>
    </row>
    <row r="379" spans="2:4" x14ac:dyDescent="0.3">
      <c r="B379" s="8"/>
      <c r="D379" s="8"/>
    </row>
    <row r="380" spans="2:4" x14ac:dyDescent="0.3">
      <c r="B380" s="8"/>
      <c r="D380" s="8"/>
    </row>
    <row r="381" spans="2:4" x14ac:dyDescent="0.3">
      <c r="B381" s="8"/>
      <c r="D381" s="8"/>
    </row>
    <row r="382" spans="2:4" x14ac:dyDescent="0.3">
      <c r="B382" s="8"/>
      <c r="D382" s="8"/>
    </row>
    <row r="383" spans="2:4" x14ac:dyDescent="0.3">
      <c r="B383" s="8"/>
      <c r="D383" s="8"/>
    </row>
    <row r="384" spans="2:4" x14ac:dyDescent="0.3">
      <c r="B384" s="8"/>
      <c r="D384" s="8"/>
    </row>
    <row r="385" spans="2:4" x14ac:dyDescent="0.3">
      <c r="B385" s="8"/>
      <c r="D385" s="8"/>
    </row>
    <row r="386" spans="2:4" x14ac:dyDescent="0.3">
      <c r="B386" s="8"/>
      <c r="D386" s="8"/>
    </row>
    <row r="387" spans="2:4" x14ac:dyDescent="0.3">
      <c r="B387" s="8"/>
      <c r="D387" s="8"/>
    </row>
    <row r="388" spans="2:4" x14ac:dyDescent="0.3">
      <c r="B388" s="8"/>
      <c r="D388" s="8"/>
    </row>
    <row r="389" spans="2:4" x14ac:dyDescent="0.3">
      <c r="B389" s="8"/>
      <c r="D389" s="8"/>
    </row>
    <row r="390" spans="2:4" x14ac:dyDescent="0.3">
      <c r="B390" s="8"/>
      <c r="D390" s="8"/>
    </row>
    <row r="391" spans="2:4" x14ac:dyDescent="0.3">
      <c r="B391" s="8"/>
      <c r="D391" s="8"/>
    </row>
    <row r="392" spans="2:4" x14ac:dyDescent="0.3">
      <c r="B392" s="8"/>
      <c r="D392" s="8"/>
    </row>
    <row r="393" spans="2:4" x14ac:dyDescent="0.3">
      <c r="B393" s="8"/>
      <c r="D393" s="8"/>
    </row>
    <row r="394" spans="2:4" x14ac:dyDescent="0.3">
      <c r="B394" s="8"/>
      <c r="D394" s="8"/>
    </row>
    <row r="395" spans="2:4" x14ac:dyDescent="0.3">
      <c r="B395" s="8"/>
      <c r="D395" s="8"/>
    </row>
    <row r="396" spans="2:4" x14ac:dyDescent="0.3">
      <c r="B396" s="8"/>
      <c r="D396" s="8"/>
    </row>
    <row r="397" spans="2:4" x14ac:dyDescent="0.3">
      <c r="B397" s="8"/>
      <c r="D397" s="8"/>
    </row>
    <row r="398" spans="2:4" x14ac:dyDescent="0.3">
      <c r="B398" s="8"/>
      <c r="D398" s="8"/>
    </row>
    <row r="399" spans="2:4" x14ac:dyDescent="0.3">
      <c r="B399" s="8"/>
      <c r="D399" s="8"/>
    </row>
    <row r="400" spans="2:4" x14ac:dyDescent="0.3">
      <c r="B400" s="8"/>
      <c r="D400" s="8"/>
    </row>
    <row r="401" spans="2:4" x14ac:dyDescent="0.3">
      <c r="B401" s="8"/>
      <c r="D401" s="8"/>
    </row>
    <row r="402" spans="2:4" x14ac:dyDescent="0.3">
      <c r="B402" s="8"/>
      <c r="D402" s="8"/>
    </row>
    <row r="403" spans="2:4" x14ac:dyDescent="0.3">
      <c r="B403" s="8"/>
      <c r="D403" s="8"/>
    </row>
    <row r="404" spans="2:4" x14ac:dyDescent="0.3">
      <c r="B404" s="8"/>
      <c r="D404" s="8"/>
    </row>
    <row r="405" spans="2:4" x14ac:dyDescent="0.3">
      <c r="B405" s="8"/>
      <c r="D405" s="8"/>
    </row>
    <row r="406" spans="2:4" x14ac:dyDescent="0.3">
      <c r="B406" s="8"/>
      <c r="D406" s="8"/>
    </row>
    <row r="407" spans="2:4" x14ac:dyDescent="0.3">
      <c r="B407" s="8"/>
      <c r="D407" s="8"/>
    </row>
    <row r="408" spans="2:4" x14ac:dyDescent="0.3">
      <c r="B408" s="8"/>
      <c r="D408" s="8"/>
    </row>
    <row r="409" spans="2:4" x14ac:dyDescent="0.3">
      <c r="B409" s="8"/>
      <c r="D409" s="8"/>
    </row>
    <row r="410" spans="2:4" x14ac:dyDescent="0.3">
      <c r="B410" s="8"/>
      <c r="D410" s="8"/>
    </row>
    <row r="411" spans="2:4" x14ac:dyDescent="0.3">
      <c r="B411" s="8"/>
      <c r="D411" s="8"/>
    </row>
    <row r="412" spans="2:4" x14ac:dyDescent="0.3">
      <c r="B412" s="8"/>
      <c r="D412" s="8"/>
    </row>
    <row r="413" spans="2:4" x14ac:dyDescent="0.3">
      <c r="B413" s="8"/>
      <c r="D413" s="8"/>
    </row>
    <row r="414" spans="2:4" x14ac:dyDescent="0.3">
      <c r="B414" s="8"/>
      <c r="D414" s="8"/>
    </row>
    <row r="415" spans="2:4" x14ac:dyDescent="0.3">
      <c r="B415" s="8"/>
      <c r="D415" s="8"/>
    </row>
    <row r="416" spans="2:4" x14ac:dyDescent="0.3">
      <c r="B416" s="8"/>
      <c r="D416" s="8"/>
    </row>
    <row r="417" spans="2:4" x14ac:dyDescent="0.3">
      <c r="B417" s="8"/>
      <c r="D417" s="8"/>
    </row>
    <row r="418" spans="2:4" x14ac:dyDescent="0.3">
      <c r="B418" s="8"/>
      <c r="D418" s="8"/>
    </row>
    <row r="419" spans="2:4" x14ac:dyDescent="0.3">
      <c r="B419" s="8"/>
      <c r="D419" s="8"/>
    </row>
    <row r="420" spans="2:4" x14ac:dyDescent="0.3">
      <c r="B420" s="8"/>
      <c r="D420" s="8"/>
    </row>
    <row r="421" spans="2:4" x14ac:dyDescent="0.3">
      <c r="B421" s="8"/>
      <c r="D421" s="8"/>
    </row>
    <row r="422" spans="2:4" x14ac:dyDescent="0.3">
      <c r="B422" s="8"/>
      <c r="D422" s="8"/>
    </row>
    <row r="423" spans="2:4" x14ac:dyDescent="0.3">
      <c r="B423" s="8"/>
      <c r="D423" s="8"/>
    </row>
    <row r="424" spans="2:4" x14ac:dyDescent="0.3">
      <c r="B424" s="8"/>
      <c r="D424" s="8"/>
    </row>
    <row r="425" spans="2:4" x14ac:dyDescent="0.3">
      <c r="B425" s="8"/>
      <c r="D425" s="8"/>
    </row>
    <row r="426" spans="2:4" x14ac:dyDescent="0.3">
      <c r="B426" s="8"/>
      <c r="D426" s="8"/>
    </row>
    <row r="427" spans="2:4" x14ac:dyDescent="0.3">
      <c r="B427" s="8"/>
      <c r="D427" s="8"/>
    </row>
    <row r="428" spans="2:4" x14ac:dyDescent="0.3">
      <c r="B428" s="8"/>
      <c r="D428" s="8"/>
    </row>
    <row r="429" spans="2:4" x14ac:dyDescent="0.3">
      <c r="B429" s="8"/>
      <c r="D429" s="8"/>
    </row>
    <row r="430" spans="2:4" x14ac:dyDescent="0.3">
      <c r="B430" s="8"/>
      <c r="D430" s="8"/>
    </row>
    <row r="431" spans="2:4" x14ac:dyDescent="0.3">
      <c r="B431" s="8"/>
      <c r="D431" s="8"/>
    </row>
    <row r="432" spans="2:4" x14ac:dyDescent="0.3">
      <c r="B432" s="8"/>
      <c r="D432" s="8"/>
    </row>
    <row r="433" spans="2:4" x14ac:dyDescent="0.3">
      <c r="B433" s="8"/>
      <c r="D433" s="8"/>
    </row>
    <row r="434" spans="2:4" x14ac:dyDescent="0.3">
      <c r="B434" s="8"/>
      <c r="D434" s="8"/>
    </row>
    <row r="435" spans="2:4" x14ac:dyDescent="0.3">
      <c r="B435" s="8"/>
      <c r="D435" s="8"/>
    </row>
    <row r="436" spans="2:4" x14ac:dyDescent="0.3">
      <c r="B436" s="8"/>
      <c r="D436" s="8"/>
    </row>
    <row r="437" spans="2:4" x14ac:dyDescent="0.3">
      <c r="B437" s="8"/>
      <c r="D437" s="8"/>
    </row>
    <row r="438" spans="2:4" x14ac:dyDescent="0.3">
      <c r="B438" s="8"/>
      <c r="D438" s="8"/>
    </row>
    <row r="439" spans="2:4" x14ac:dyDescent="0.3">
      <c r="B439" s="8"/>
      <c r="D439" s="8"/>
    </row>
    <row r="440" spans="2:4" x14ac:dyDescent="0.3">
      <c r="B440" s="8"/>
      <c r="D440" s="8"/>
    </row>
    <row r="441" spans="2:4" x14ac:dyDescent="0.3">
      <c r="B441" s="8"/>
    </row>
    <row r="442" spans="2:4" x14ac:dyDescent="0.3">
      <c r="B442" s="8"/>
    </row>
    <row r="443" spans="2:4" x14ac:dyDescent="0.3">
      <c r="B443" s="8"/>
    </row>
    <row r="444" spans="2:4" x14ac:dyDescent="0.3">
      <c r="B444" s="8"/>
    </row>
  </sheetData>
  <mergeCells count="1">
    <mergeCell ref="J4:N4"/>
  </mergeCells>
  <conditionalFormatting sqref="H6:I16">
    <cfRule type="iconSet" priority="1">
      <iconSet>
        <cfvo type="percent" val="0"/>
        <cfvo type="num" val="0"/>
        <cfvo type="num" val="0.1"/>
      </iconSet>
    </cfRule>
  </conditionalFormatting>
  <dataValidations count="1">
    <dataValidation type="list" allowBlank="1" showInputMessage="1" showErrorMessage="1" sqref="D3" xr:uid="{C534A39D-5F3E-4ED1-94D7-1244EE95E202}">
      <formula1>$B$21:$B$23</formula1>
    </dataValidation>
  </dataValidations>
  <pageMargins left="0.7" right="0.7" top="0.75" bottom="0.75" header="0.3" footer="0.3"/>
  <ignoredErrors>
    <ignoredError sqref="D13:F15 D9:F11 J9:N9 J11:N11 J13:N13 J15:N15" formula="1"/>
    <ignoredError sqref="J8:N8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CCE88-3BA2-483E-8279-FA7AE20621CE}">
  <sheetPr>
    <tabColor theme="4" tint="-0.499984740745262"/>
  </sheetPr>
  <dimension ref="A1:U25"/>
  <sheetViews>
    <sheetView workbookViewId="0"/>
  </sheetViews>
  <sheetFormatPr defaultRowHeight="14.4" x14ac:dyDescent="0.3"/>
  <cols>
    <col min="1" max="1" width="2.21875" style="8" customWidth="1"/>
    <col min="2" max="2" width="19.88671875" style="8" bestFit="1" customWidth="1"/>
    <col min="3" max="3" width="0.77734375" style="8" customWidth="1"/>
    <col min="4" max="11" width="12.109375" style="8" customWidth="1"/>
    <col min="12" max="12" width="8.88671875" style="8"/>
    <col min="13" max="13" width="2.6640625" style="8" customWidth="1"/>
    <col min="14" max="16384" width="8.88671875" style="8"/>
  </cols>
  <sheetData>
    <row r="1" spans="1:21" ht="20.399999999999999" thickBot="1" x14ac:dyDescent="0.45">
      <c r="B1" s="9" t="s">
        <v>120</v>
      </c>
      <c r="C1" s="9"/>
    </row>
    <row r="2" spans="1:21" ht="15" thickTop="1" x14ac:dyDescent="0.3">
      <c r="G2" s="106" t="s">
        <v>122</v>
      </c>
      <c r="H2" s="106"/>
      <c r="I2" s="106"/>
      <c r="J2" s="106"/>
      <c r="K2" s="106"/>
      <c r="M2" s="87" t="s">
        <v>181</v>
      </c>
      <c r="N2" s="97"/>
      <c r="O2" s="97"/>
      <c r="P2" s="97"/>
      <c r="Q2" s="97"/>
      <c r="R2" s="97"/>
      <c r="S2" s="97"/>
      <c r="T2" s="97"/>
      <c r="U2" s="98"/>
    </row>
    <row r="3" spans="1:21" ht="18" thickBot="1" x14ac:dyDescent="0.4">
      <c r="B3" s="14" t="s">
        <v>63</v>
      </c>
      <c r="C3" s="14"/>
      <c r="D3" s="31">
        <v>42004</v>
      </c>
      <c r="E3" s="31">
        <v>42369</v>
      </c>
      <c r="F3" s="31">
        <v>42735</v>
      </c>
      <c r="G3" s="31">
        <v>43100</v>
      </c>
      <c r="H3" s="31">
        <v>43465</v>
      </c>
      <c r="I3" s="31">
        <v>43830</v>
      </c>
      <c r="J3" s="31">
        <v>44196</v>
      </c>
      <c r="K3" s="31">
        <v>44561</v>
      </c>
      <c r="M3" s="99"/>
      <c r="N3" s="8" t="s">
        <v>186</v>
      </c>
      <c r="U3" s="100"/>
    </row>
    <row r="4" spans="1:21" ht="15" thickTop="1" x14ac:dyDescent="0.3">
      <c r="B4" s="8" t="s">
        <v>101</v>
      </c>
      <c r="D4" s="8">
        <f>INDEX('BS 2014'!$1:$1048576,MATCH('Forecast BS'!$B4,'BS 2014'!$A:$A,0),MATCH('Forecast BS'!D$3,'BS 2014'!$1:$1,0))</f>
        <v>143.9</v>
      </c>
      <c r="E4" s="8">
        <f>INDEX('BS 2015'!$1:$1048576,MATCH('Forecast BS'!$B4,'BS 2015'!$A:$A,0),MATCH('Forecast BS'!E$3,'BS 2015'!$1:$1,0))</f>
        <v>154.80000000000001</v>
      </c>
      <c r="F4" s="8">
        <f>INDEX('BS 2016'!$1:$1048576,MATCH('Forecast BS'!$B4,'BS 2016'!$A:$A,0),MATCH('Forecast BS'!F$3,'BS 2016'!$1:$1,0))</f>
        <v>169.3</v>
      </c>
      <c r="G4" s="43">
        <f ca="1">G18*'Forecast P&amp;L'!J6/360</f>
        <v>162.08234132119199</v>
      </c>
      <c r="H4" s="43">
        <f ca="1">H18*'Forecast P&amp;L'!K6/360</f>
        <v>165.32278060438591</v>
      </c>
      <c r="I4" s="43">
        <f ca="1">I18*'Forecast P&amp;L'!L6/360</f>
        <v>168.62800453137555</v>
      </c>
      <c r="J4" s="43">
        <f ca="1">J18*'Forecast P&amp;L'!M6/360</f>
        <v>171.99930831237927</v>
      </c>
      <c r="K4" s="43">
        <f ca="1">K18*'Forecast P&amp;L'!N6/360</f>
        <v>175.43801305217036</v>
      </c>
      <c r="M4" s="99"/>
      <c r="N4" s="8" t="s">
        <v>187</v>
      </c>
      <c r="U4" s="100"/>
    </row>
    <row r="5" spans="1:21" x14ac:dyDescent="0.3">
      <c r="B5" s="8" t="s">
        <v>95</v>
      </c>
      <c r="D5" s="48">
        <f>INDEX('BS 2014'!$1:$1048576,MATCH('Forecast BS'!$B5,'BS 2014'!$A:$A,0),MATCH('Forecast BS'!D$3,'BS 2014'!$1:$1,0))</f>
        <v>84.999999999999986</v>
      </c>
      <c r="E5" s="48">
        <f>INDEX('BS 2015'!$1:$1048576,MATCH('Forecast BS'!$B5,'BS 2015'!$A:$A,0),MATCH('Forecast BS'!E$3,'BS 2015'!$1:$1,0))</f>
        <v>92.000000000000014</v>
      </c>
      <c r="F5" s="48">
        <f>INDEX('BS 2016'!$1:$1048576,MATCH('Forecast BS'!$B5,'BS 2016'!$A:$A,0),MATCH('Forecast BS'!F$3,'BS 2016'!$1:$1,0))</f>
        <v>110</v>
      </c>
      <c r="G5" s="43">
        <f ca="1">-G20*'Forecast P&amp;L'!J7/360</f>
        <v>99.635154444154793</v>
      </c>
      <c r="H5" s="43">
        <f ca="1">-H20*'Forecast P&amp;L'!K7/360</f>
        <v>101.62711523282658</v>
      </c>
      <c r="I5" s="43">
        <f ca="1">-I20*'Forecast P&amp;L'!L7/360</f>
        <v>103.65890039679788</v>
      </c>
      <c r="J5" s="43">
        <f ca="1">-J20*'Forecast P&amp;L'!M7/360</f>
        <v>105.73130612687571</v>
      </c>
      <c r="K5" s="43">
        <f ca="1">-K20*'Forecast P&amp;L'!N7/360</f>
        <v>107.84514453175156</v>
      </c>
      <c r="M5" s="99"/>
      <c r="N5" s="8" t="s">
        <v>188</v>
      </c>
      <c r="U5" s="100"/>
    </row>
    <row r="6" spans="1:21" x14ac:dyDescent="0.3">
      <c r="A6" s="8" t="s">
        <v>207</v>
      </c>
      <c r="B6" s="8" t="s">
        <v>90</v>
      </c>
      <c r="D6" s="8">
        <f>INDEX('BS 2014'!$1:$1048576,MATCH('Forecast BS'!$B6,'BS 2014'!$A:$A,0),MATCH('Forecast BS'!D$3,'BS 2014'!$1:$1,0))</f>
        <v>632.5</v>
      </c>
      <c r="E6" s="8">
        <f>INDEX('BS 2015'!$1:$1048576,MATCH('Forecast BS'!$B6,'BS 2015'!$A:$A,0),MATCH('Forecast BS'!E$3,'BS 2015'!$1:$1,0))</f>
        <v>632.5</v>
      </c>
      <c r="F6" s="8">
        <f>INDEX('BS 2016'!$1:$1048576,MATCH('Forecast BS'!$B6,'BS 2016'!$A:$A,0),MATCH('Forecast BS'!F$3,'BS 2016'!$1:$1,0))</f>
        <v>659.5</v>
      </c>
      <c r="G6" s="43">
        <f>'Schedule 1'!G7</f>
        <v>673.57628458498027</v>
      </c>
      <c r="H6" s="43">
        <f>'Schedule 1'!H7</f>
        <v>687.95301160774272</v>
      </c>
      <c r="I6" s="43">
        <f>'Schedule 1'!I7</f>
        <v>702.6365936736787</v>
      </c>
      <c r="J6" s="43">
        <f>'Schedule 1'!J7</f>
        <v>717.63358025801801</v>
      </c>
      <c r="K6" s="43">
        <f>'Schedule 1'!K7</f>
        <v>732.95066062716148</v>
      </c>
      <c r="M6" s="99"/>
      <c r="U6" s="100"/>
    </row>
    <row r="7" spans="1:21" x14ac:dyDescent="0.3">
      <c r="B7" s="8" t="s">
        <v>86</v>
      </c>
      <c r="D7" s="8">
        <f>INDEX('BS 2014'!$1:$1048576,MATCH('Forecast BS'!$B7,'BS 2014'!$A:$A,0),MATCH('Forecast BS'!D$3,'BS 2014'!$1:$1,0))</f>
        <v>24.8</v>
      </c>
      <c r="E7" s="8">
        <f>INDEX('BS 2015'!$1:$1048576,MATCH('Forecast BS'!$B7,'BS 2015'!$A:$A,0),MATCH('Forecast BS'!E$3,'BS 2015'!$1:$1,0))</f>
        <v>21.8</v>
      </c>
      <c r="F7" s="8">
        <f>INDEX('BS 2016'!$1:$1048576,MATCH('Forecast BS'!$B7,'BS 2016'!$A:$A,0),MATCH('Forecast BS'!F$3,'BS 2016'!$1:$1,0))</f>
        <v>220</v>
      </c>
      <c r="G7" s="43">
        <f ca="1">F7+'Forecast Cash Flow'!C18</f>
        <v>337.28753778204566</v>
      </c>
      <c r="H7" s="43">
        <f ca="1">G7+'Forecast Cash Flow'!D18</f>
        <v>412.25953481353986</v>
      </c>
      <c r="I7" s="43">
        <f ca="1">H7+'Forecast Cash Flow'!E18</f>
        <v>487.56858067279745</v>
      </c>
      <c r="J7" s="43">
        <f ca="1">I7+'Forecast Cash Flow'!F18</f>
        <v>563.05366666153282</v>
      </c>
      <c r="K7" s="43">
        <f ca="1">J7+'Forecast Cash Flow'!G18</f>
        <v>638.53553128486783</v>
      </c>
      <c r="M7" s="99"/>
      <c r="N7" s="8" t="s">
        <v>227</v>
      </c>
      <c r="U7" s="100"/>
    </row>
    <row r="8" spans="1:21" x14ac:dyDescent="0.3">
      <c r="B8" s="8" t="s">
        <v>85</v>
      </c>
      <c r="D8" s="8">
        <f>INDEX('BS 2014'!$1:$1048576,MATCH('Forecast BS'!$B8,'BS 2014'!$A:$A,0),MATCH('Forecast BS'!D$3,'BS 2014'!$1:$1,0))</f>
        <v>45.9</v>
      </c>
      <c r="E8" s="8">
        <f>INDEX('BS 2015'!$1:$1048576,MATCH('Forecast BS'!$B8,'BS 2015'!$A:$A,0),MATCH('Forecast BS'!E$3,'BS 2015'!$1:$1,0))</f>
        <v>46.9</v>
      </c>
      <c r="F8" s="8">
        <f>INDEX('BS 2016'!$1:$1048576,MATCH('Forecast BS'!$B8,'BS 2016'!$A:$A,0),MATCH('Forecast BS'!F$3,'BS 2016'!$1:$1,0))</f>
        <v>68</v>
      </c>
      <c r="G8" s="43">
        <f ca="1">G21*'Forecast P&amp;L'!J6</f>
        <v>55.60107033876168</v>
      </c>
      <c r="H8" s="43">
        <f ca="1">H21*'Forecast P&amp;L'!K6</f>
        <v>56.712677507344672</v>
      </c>
      <c r="I8" s="43">
        <f ca="1">I21*'Forecast P&amp;L'!L6</f>
        <v>57.846508537621624</v>
      </c>
      <c r="J8" s="43">
        <f ca="1">J21*'Forecast P&amp;L'!M6</f>
        <v>59.003007741254571</v>
      </c>
      <c r="K8" s="43">
        <f ca="1">K21*'Forecast P&amp;L'!N6</f>
        <v>60.18262831282857</v>
      </c>
      <c r="M8" s="99"/>
      <c r="N8" s="8" t="s">
        <v>201</v>
      </c>
      <c r="U8" s="100"/>
    </row>
    <row r="9" spans="1:21" ht="15" thickBot="1" x14ac:dyDescent="0.35">
      <c r="B9" s="11" t="s">
        <v>84</v>
      </c>
      <c r="C9" s="11"/>
      <c r="D9" s="11">
        <f>SUM(D4:D8)</f>
        <v>932.09999999999991</v>
      </c>
      <c r="E9" s="11">
        <f t="shared" ref="E9:K9" si="0">SUM(E4:E8)</f>
        <v>947.99999999999989</v>
      </c>
      <c r="F9" s="11">
        <f t="shared" si="0"/>
        <v>1226.8</v>
      </c>
      <c r="G9" s="50">
        <f t="shared" ca="1" si="0"/>
        <v>1328.1823884711346</v>
      </c>
      <c r="H9" s="50">
        <f t="shared" ca="1" si="0"/>
        <v>1423.8751197658398</v>
      </c>
      <c r="I9" s="50">
        <f t="shared" ca="1" si="0"/>
        <v>1520.3385878122713</v>
      </c>
      <c r="J9" s="50">
        <f t="shared" ca="1" si="0"/>
        <v>1617.4208691000604</v>
      </c>
      <c r="K9" s="50">
        <f t="shared" ca="1" si="0"/>
        <v>1714.9519778087797</v>
      </c>
      <c r="M9" s="99"/>
      <c r="N9" s="8" t="s">
        <v>202</v>
      </c>
      <c r="U9" s="100"/>
    </row>
    <row r="10" spans="1:21" ht="15" thickTop="1" x14ac:dyDescent="0.3">
      <c r="G10" s="48"/>
      <c r="H10" s="48"/>
      <c r="I10" s="48"/>
      <c r="J10" s="48"/>
      <c r="K10" s="48"/>
      <c r="M10" s="99"/>
      <c r="N10" s="8" t="s">
        <v>203</v>
      </c>
      <c r="U10" s="100"/>
    </row>
    <row r="11" spans="1:21" x14ac:dyDescent="0.3">
      <c r="B11" s="8" t="s">
        <v>78</v>
      </c>
      <c r="D11" s="8">
        <f>INDEX('BS 2014'!$1:$1048576,MATCH('Forecast BS'!$B11,'BS 2014'!$A:$A,0),MATCH('Forecast BS'!D$3,'BS 2014'!$1:$1,0))</f>
        <v>68</v>
      </c>
      <c r="E11" s="8">
        <f>INDEX('BS 2015'!$1:$1048576,MATCH('Forecast BS'!$B11,'BS 2015'!$A:$A,0),MATCH('Forecast BS'!E$3,'BS 2015'!$1:$1,0))</f>
        <v>68.900000000000006</v>
      </c>
      <c r="F11" s="8">
        <f>INDEX('BS 2016'!$1:$1048576,MATCH('Forecast BS'!$B11,'BS 2016'!$A:$A,0),MATCH('Forecast BS'!F$3,'BS 2016'!$1:$1,0))</f>
        <v>68.900000000000006</v>
      </c>
      <c r="G11" s="43">
        <f ca="1">-G19*'Forecast P&amp;L'!J7/360</f>
        <v>71.373761232899966</v>
      </c>
      <c r="H11" s="43">
        <f ca="1">-H19*'Forecast P&amp;L'!K7/360</f>
        <v>72.800704709919899</v>
      </c>
      <c r="I11" s="43">
        <f ca="1">-I19*'Forecast P&amp;L'!L7/360</f>
        <v>74.256176425489073</v>
      </c>
      <c r="J11" s="43">
        <f ca="1">-J19*'Forecast P&amp;L'!M7/360</f>
        <v>75.740746731837888</v>
      </c>
      <c r="K11" s="43">
        <f ca="1">-K19*'Forecast P&amp;L'!N7/360</f>
        <v>77.254997383992048</v>
      </c>
      <c r="M11" s="99"/>
      <c r="U11" s="100"/>
    </row>
    <row r="12" spans="1:21" x14ac:dyDescent="0.3">
      <c r="B12" s="8" t="s">
        <v>74</v>
      </c>
      <c r="D12" s="8">
        <f>INDEX('BS 2014'!$1:$1048576,MATCH('Forecast BS'!$B12,'BS 2014'!$A:$A,0),MATCH('Forecast BS'!D$3,'BS 2014'!$1:$1,0))</f>
        <v>32.5</v>
      </c>
      <c r="E12" s="8">
        <f>INDEX('BS 2015'!$1:$1048576,MATCH('Forecast BS'!$B12,'BS 2015'!$A:$A,0),MATCH('Forecast BS'!E$3,'BS 2015'!$1:$1,0))</f>
        <v>28.699999999999996</v>
      </c>
      <c r="F12" s="8">
        <f>INDEX('BS 2016'!$1:$1048576,MATCH('Forecast BS'!$B12,'BS 2016'!$A:$A,0),MATCH('Forecast BS'!F$3,'BS 2016'!$1:$1,0))</f>
        <v>28.699999999999996</v>
      </c>
      <c r="G12" s="43">
        <f>F12</f>
        <v>28.699999999999996</v>
      </c>
      <c r="H12" s="43">
        <f t="shared" ref="H12:K12" si="1">G12</f>
        <v>28.699999999999996</v>
      </c>
      <c r="I12" s="43">
        <f t="shared" si="1"/>
        <v>28.699999999999996</v>
      </c>
      <c r="J12" s="43">
        <f t="shared" si="1"/>
        <v>28.699999999999996</v>
      </c>
      <c r="K12" s="43">
        <f t="shared" si="1"/>
        <v>28.699999999999996</v>
      </c>
      <c r="M12" s="99"/>
      <c r="N12" s="8" t="s">
        <v>208</v>
      </c>
      <c r="U12" s="100"/>
    </row>
    <row r="13" spans="1:21" x14ac:dyDescent="0.3">
      <c r="A13" s="8" t="s">
        <v>207</v>
      </c>
      <c r="B13" s="8" t="s">
        <v>72</v>
      </c>
      <c r="D13" s="48">
        <f>INDEX('BS 2014'!$1:$1048576,MATCH('Forecast BS'!$B13,'BS 2014'!$A:$A,0),MATCH('Forecast BS'!D$3,'BS 2014'!$1:$1,0))</f>
        <v>615.79999999999995</v>
      </c>
      <c r="E13" s="48">
        <f>INDEX('BS 2015'!$1:$1048576,MATCH('Forecast BS'!$B13,'BS 2015'!$A:$A,0),MATCH('Forecast BS'!E$3,'BS 2015'!$1:$1,0))</f>
        <v>610.4</v>
      </c>
      <c r="F13" s="48">
        <f>INDEX('BS 2016'!$1:$1048576,MATCH('Forecast BS'!$B13,'BS 2016'!$A:$A,0),MATCH('Forecast BS'!F$3,'BS 2016'!$1:$1,0))</f>
        <v>605</v>
      </c>
      <c r="G13" s="43">
        <f>'Schedule 2'!G7</f>
        <v>565.17884560503455</v>
      </c>
      <c r="H13" s="43">
        <f>'Schedule 2'!H7</f>
        <v>521.77378731452222</v>
      </c>
      <c r="I13" s="43">
        <f>'Schedule 2'!I7</f>
        <v>474.4622737778638</v>
      </c>
      <c r="J13" s="43">
        <f>'Schedule 2'!J7</f>
        <v>422.89272402290612</v>
      </c>
      <c r="K13" s="43">
        <f>'Schedule 2'!K7</f>
        <v>366.68191479000222</v>
      </c>
      <c r="M13" s="99"/>
      <c r="N13" s="8" t="s">
        <v>204</v>
      </c>
      <c r="U13" s="100"/>
    </row>
    <row r="14" spans="1:21" x14ac:dyDescent="0.3">
      <c r="B14" s="8" t="s">
        <v>71</v>
      </c>
      <c r="D14" s="8">
        <f>INDEX('BS 2014'!$1:$1048576,MATCH('Forecast BS'!$B14,'BS 2014'!$A:$A,0),MATCH('Forecast BS'!D$3,'BS 2014'!$1:$1,0))</f>
        <v>48.3</v>
      </c>
      <c r="E14" s="8">
        <f>INDEX('BS 2015'!$1:$1048576,MATCH('Forecast BS'!$B14,'BS 2015'!$A:$A,0),MATCH('Forecast BS'!E$3,'BS 2015'!$1:$1,0))</f>
        <v>43.3</v>
      </c>
      <c r="F14" s="8">
        <f>INDEX('BS 2016'!$1:$1048576,MATCH('Forecast BS'!$B14,'BS 2016'!$A:$A,0),MATCH('Forecast BS'!F$3,'BS 2016'!$1:$1,0))</f>
        <v>38.9</v>
      </c>
      <c r="G14" s="43">
        <f ca="1">G22*'Forecast P&amp;L'!J6</f>
        <v>45.309127775396909</v>
      </c>
      <c r="H14" s="43">
        <f ca="1">H22*'Forecast P&amp;L'!K6</f>
        <v>46.214972769576129</v>
      </c>
      <c r="I14" s="43">
        <f ca="1">I22*'Forecast P&amp;L'!L6</f>
        <v>47.138927914927251</v>
      </c>
      <c r="J14" s="43">
        <f ca="1">J22*'Forecast P&amp;L'!M6</f>
        <v>48.081355279549761</v>
      </c>
      <c r="K14" s="43">
        <f ca="1">K22*'Forecast P&amp;L'!N6</f>
        <v>49.04262417020766</v>
      </c>
      <c r="M14" s="99"/>
      <c r="U14" s="100"/>
    </row>
    <row r="15" spans="1:21" x14ac:dyDescent="0.3">
      <c r="A15" s="8" t="s">
        <v>207</v>
      </c>
      <c r="B15" s="8" t="s">
        <v>67</v>
      </c>
      <c r="D15" s="8">
        <f>INDEX('BS 2014'!$1:$1048576,MATCH('Forecast BS'!$B15,'BS 2014'!$A:$A,0),MATCH('Forecast BS'!D$3,'BS 2014'!$1:$1,0))</f>
        <v>167.50000000000003</v>
      </c>
      <c r="E15" s="8">
        <f>INDEX('BS 2015'!$1:$1048576,MATCH('Forecast BS'!$B15,'BS 2015'!$A:$A,0),MATCH('Forecast BS'!E$3,'BS 2015'!$1:$1,0))</f>
        <v>196.7</v>
      </c>
      <c r="F15" s="8">
        <f>INDEX('BS 2016'!$1:$1048576,MATCH('Forecast BS'!$B15,'BS 2016'!$A:$A,0),MATCH('Forecast BS'!F$3,'BS 2016'!$1:$1,0))</f>
        <v>485.3</v>
      </c>
      <c r="G15" s="43">
        <f ca="1">'Schedule 3'!G8</f>
        <v>617.62065385780284</v>
      </c>
      <c r="H15" s="43">
        <f ca="1">'Schedule 3'!H8</f>
        <v>754.3856549718214</v>
      </c>
      <c r="I15" s="43">
        <f ca="1">'Schedule 3'!I8</f>
        <v>895.78120969399106</v>
      </c>
      <c r="J15" s="43">
        <f ca="1">'Schedule 3'!J8</f>
        <v>1042.0060430657666</v>
      </c>
      <c r="K15" s="43">
        <f ca="1">'Schedule 3'!K8</f>
        <v>1193.2724414645779</v>
      </c>
      <c r="M15" s="99"/>
      <c r="U15" s="100"/>
    </row>
    <row r="16" spans="1:21" ht="15" thickBot="1" x14ac:dyDescent="0.35">
      <c r="B16" s="11" t="s">
        <v>66</v>
      </c>
      <c r="C16" s="11"/>
      <c r="D16" s="11">
        <f t="shared" ref="D16:K16" si="2">SUM(D11:D15)</f>
        <v>932.09999999999991</v>
      </c>
      <c r="E16" s="11">
        <f t="shared" si="2"/>
        <v>948</v>
      </c>
      <c r="F16" s="11">
        <f t="shared" si="2"/>
        <v>1226.8</v>
      </c>
      <c r="G16" s="50">
        <f t="shared" ca="1" si="2"/>
        <v>1328.1823884711343</v>
      </c>
      <c r="H16" s="50">
        <f t="shared" ca="1" si="2"/>
        <v>1423.8751197658396</v>
      </c>
      <c r="I16" s="50">
        <f t="shared" ca="1" si="2"/>
        <v>1520.3385878122713</v>
      </c>
      <c r="J16" s="50">
        <f t="shared" ca="1" si="2"/>
        <v>1617.4208691000604</v>
      </c>
      <c r="K16" s="50">
        <f t="shared" ca="1" si="2"/>
        <v>1714.9519778087797</v>
      </c>
      <c r="M16" s="99"/>
      <c r="U16" s="100"/>
    </row>
    <row r="17" spans="2:21" ht="15" thickTop="1" x14ac:dyDescent="0.3">
      <c r="M17" s="99"/>
      <c r="U17" s="100"/>
    </row>
    <row r="18" spans="2:21" x14ac:dyDescent="0.3">
      <c r="B18" s="37" t="s">
        <v>136</v>
      </c>
      <c r="C18" s="37"/>
      <c r="D18" s="46">
        <f>D4/'Forecast P&amp;L'!D6*360</f>
        <v>17.728952772073921</v>
      </c>
      <c r="E18" s="46">
        <f>E4/'Forecast P&amp;L'!E6*360</f>
        <v>18.675603217158177</v>
      </c>
      <c r="F18" s="46">
        <f>F4/'Forecast P&amp;L'!F6*360</f>
        <v>20.048684210526318</v>
      </c>
      <c r="G18" s="46">
        <f>AVERAGE($D18:$F18)</f>
        <v>18.817746733252804</v>
      </c>
      <c r="H18" s="46">
        <f t="shared" ref="H18:K22" si="3">AVERAGE($D18:$F18)</f>
        <v>18.817746733252804</v>
      </c>
      <c r="I18" s="46">
        <f t="shared" si="3"/>
        <v>18.817746733252804</v>
      </c>
      <c r="J18" s="46">
        <f t="shared" si="3"/>
        <v>18.817746733252804</v>
      </c>
      <c r="K18" s="46">
        <f t="shared" si="3"/>
        <v>18.817746733252804</v>
      </c>
      <c r="M18" s="99"/>
      <c r="N18" s="101" t="s">
        <v>137</v>
      </c>
      <c r="U18" s="100"/>
    </row>
    <row r="19" spans="2:21" x14ac:dyDescent="0.3">
      <c r="B19" s="37" t="s">
        <v>132</v>
      </c>
      <c r="C19" s="37"/>
      <c r="D19" s="46">
        <f>-D11/'Forecast P&amp;L'!D7*360</f>
        <v>17.473233404710921</v>
      </c>
      <c r="E19" s="46">
        <f>-E11/'Forecast P&amp;L'!E7*360</f>
        <v>17.934924078091107</v>
      </c>
      <c r="F19" s="46">
        <f>-F11/'Forecast P&amp;L'!F7*360</f>
        <v>18.144842721287493</v>
      </c>
      <c r="G19" s="46">
        <f t="shared" ref="G19:G22" si="4">AVERAGE($D19:$F19)</f>
        <v>17.851000068029837</v>
      </c>
      <c r="H19" s="46">
        <f t="shared" si="3"/>
        <v>17.851000068029837</v>
      </c>
      <c r="I19" s="46">
        <f t="shared" si="3"/>
        <v>17.851000068029837</v>
      </c>
      <c r="J19" s="46">
        <f t="shared" si="3"/>
        <v>17.851000068029837</v>
      </c>
      <c r="K19" s="46">
        <f t="shared" si="3"/>
        <v>17.851000068029837</v>
      </c>
      <c r="M19" s="99"/>
      <c r="N19" s="101" t="s">
        <v>139</v>
      </c>
      <c r="U19" s="100"/>
    </row>
    <row r="20" spans="2:21" x14ac:dyDescent="0.3">
      <c r="B20" s="37" t="s">
        <v>133</v>
      </c>
      <c r="C20" s="37"/>
      <c r="D20" s="46">
        <f>-D5/'Forecast P&amp;L'!D7*360</f>
        <v>21.841541755888645</v>
      </c>
      <c r="E20" s="46">
        <f>-E5/'Forecast P&amp;L'!E7*360</f>
        <v>23.94793926247289</v>
      </c>
      <c r="F20" s="46">
        <f>-F5/'Forecast P&amp;L'!F7*360</f>
        <v>28.96854425749817</v>
      </c>
      <c r="G20" s="46">
        <f t="shared" si="4"/>
        <v>24.919341758619904</v>
      </c>
      <c r="H20" s="46">
        <f t="shared" si="3"/>
        <v>24.919341758619904</v>
      </c>
      <c r="I20" s="46">
        <f t="shared" si="3"/>
        <v>24.919341758619904</v>
      </c>
      <c r="J20" s="46">
        <f t="shared" si="3"/>
        <v>24.919341758619904</v>
      </c>
      <c r="K20" s="46">
        <f t="shared" si="3"/>
        <v>24.919341758619904</v>
      </c>
      <c r="M20" s="99"/>
      <c r="N20" s="101" t="s">
        <v>138</v>
      </c>
      <c r="U20" s="100"/>
    </row>
    <row r="21" spans="2:21" x14ac:dyDescent="0.3">
      <c r="B21" s="37" t="s">
        <v>134</v>
      </c>
      <c r="C21" s="37"/>
      <c r="D21" s="47">
        <f>D8/'Forecast P&amp;L'!D6</f>
        <v>1.5708418891170431E-2</v>
      </c>
      <c r="E21" s="47">
        <f>E8/'Forecast P&amp;L'!E6</f>
        <v>1.5717158176943698E-2</v>
      </c>
      <c r="F21" s="47">
        <f>F8/'Forecast P&amp;L'!F6</f>
        <v>2.2368421052631579E-2</v>
      </c>
      <c r="G21" s="47">
        <f t="shared" si="4"/>
        <v>1.7931332706915236E-2</v>
      </c>
      <c r="H21" s="47">
        <f t="shared" si="3"/>
        <v>1.7931332706915236E-2</v>
      </c>
      <c r="I21" s="47">
        <f t="shared" si="3"/>
        <v>1.7931332706915236E-2</v>
      </c>
      <c r="J21" s="47">
        <f t="shared" si="3"/>
        <v>1.7931332706915236E-2</v>
      </c>
      <c r="K21" s="47">
        <f t="shared" si="3"/>
        <v>1.7931332706915236E-2</v>
      </c>
      <c r="M21" s="99"/>
      <c r="N21" s="101" t="s">
        <v>140</v>
      </c>
      <c r="U21" s="100"/>
    </row>
    <row r="22" spans="2:21" x14ac:dyDescent="0.3">
      <c r="B22" s="37" t="s">
        <v>135</v>
      </c>
      <c r="C22" s="37"/>
      <c r="D22" s="47">
        <f>D14/'Forecast P&amp;L'!D6</f>
        <v>1.6529774127310062E-2</v>
      </c>
      <c r="E22" s="47">
        <f>E14/'Forecast P&amp;L'!E6</f>
        <v>1.4510723860589811E-2</v>
      </c>
      <c r="F22" s="47">
        <f>F14/'Forecast P&amp;L'!F6</f>
        <v>1.2796052631578948E-2</v>
      </c>
      <c r="G22" s="47">
        <f t="shared" si="4"/>
        <v>1.4612183539826273E-2</v>
      </c>
      <c r="H22" s="47">
        <f t="shared" si="3"/>
        <v>1.4612183539826273E-2</v>
      </c>
      <c r="I22" s="47">
        <f t="shared" si="3"/>
        <v>1.4612183539826273E-2</v>
      </c>
      <c r="J22" s="47">
        <f t="shared" si="3"/>
        <v>1.4612183539826273E-2</v>
      </c>
      <c r="K22" s="47">
        <f t="shared" si="3"/>
        <v>1.4612183539826273E-2</v>
      </c>
      <c r="M22" s="99"/>
      <c r="N22" s="101" t="s">
        <v>141</v>
      </c>
      <c r="U22" s="100"/>
    </row>
    <row r="23" spans="2:21" x14ac:dyDescent="0.3">
      <c r="B23" s="37"/>
      <c r="C23" s="37"/>
      <c r="D23" s="37"/>
      <c r="E23" s="37"/>
      <c r="F23" s="37"/>
      <c r="G23" s="37"/>
      <c r="H23" s="37"/>
      <c r="I23" s="37"/>
      <c r="J23" s="37"/>
      <c r="K23" s="37"/>
      <c r="M23" s="99"/>
      <c r="U23" s="100"/>
    </row>
    <row r="24" spans="2:21" ht="15" thickBot="1" x14ac:dyDescent="0.35">
      <c r="M24" s="102"/>
      <c r="N24" s="103"/>
      <c r="O24" s="103"/>
      <c r="P24" s="103"/>
      <c r="Q24" s="103"/>
      <c r="R24" s="103"/>
      <c r="S24" s="103"/>
      <c r="T24" s="103"/>
      <c r="U24" s="104"/>
    </row>
    <row r="25" spans="2:21" x14ac:dyDescent="0.3">
      <c r="B25" s="32" t="s">
        <v>121</v>
      </c>
      <c r="C25" s="32"/>
      <c r="D25" s="55">
        <f>D9-D16</f>
        <v>0</v>
      </c>
      <c r="E25" s="55">
        <f>E9-E16</f>
        <v>0</v>
      </c>
      <c r="F25" s="55">
        <f>F9-F16</f>
        <v>0</v>
      </c>
      <c r="G25" s="55">
        <f t="shared" ref="G25:K25" ca="1" si="5">G9-G16</f>
        <v>0</v>
      </c>
      <c r="H25" s="55">
        <f t="shared" ca="1" si="5"/>
        <v>0</v>
      </c>
      <c r="I25" s="55">
        <f t="shared" ca="1" si="5"/>
        <v>0</v>
      </c>
      <c r="J25" s="55">
        <f t="shared" ca="1" si="5"/>
        <v>0</v>
      </c>
      <c r="K25" s="55">
        <f t="shared" ca="1" si="5"/>
        <v>0</v>
      </c>
    </row>
  </sheetData>
  <mergeCells count="1">
    <mergeCell ref="G2:K2"/>
  </mergeCells>
  <phoneticPr fontId="14" type="noConversion"/>
  <pageMargins left="0.7" right="0.7" top="0.75" bottom="0.75" header="0.3" footer="0.3"/>
  <ignoredErrors>
    <ignoredError sqref="D9:F9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484D5-FCCD-440A-86EC-8A38F0B731E4}">
  <sheetPr>
    <tabColor theme="4" tint="-0.499984740745262"/>
  </sheetPr>
  <dimension ref="B1:L19"/>
  <sheetViews>
    <sheetView zoomScale="130" zoomScaleNormal="130" workbookViewId="0"/>
  </sheetViews>
  <sheetFormatPr defaultRowHeight="14.4" x14ac:dyDescent="0.3"/>
  <cols>
    <col min="1" max="1" width="2" style="8" customWidth="1"/>
    <col min="2" max="2" width="26.44140625" style="8" customWidth="1"/>
    <col min="3" max="8" width="8.88671875" style="8"/>
    <col min="9" max="9" width="2.21875" style="8" customWidth="1"/>
    <col min="10" max="11" width="8.88671875" style="8"/>
    <col min="12" max="12" width="9.44140625" style="8" customWidth="1"/>
    <col min="13" max="16384" width="8.88671875" style="8"/>
  </cols>
  <sheetData>
    <row r="1" spans="2:12" ht="20.399999999999999" thickBot="1" x14ac:dyDescent="0.45">
      <c r="B1" s="9" t="s">
        <v>166</v>
      </c>
    </row>
    <row r="2" spans="2:12" ht="15" thickTop="1" x14ac:dyDescent="0.3">
      <c r="C2" s="106" t="s">
        <v>122</v>
      </c>
      <c r="D2" s="106"/>
      <c r="E2" s="106"/>
      <c r="F2" s="106"/>
      <c r="G2" s="106"/>
      <c r="I2" s="87" t="s">
        <v>181</v>
      </c>
      <c r="J2" s="97"/>
      <c r="K2" s="97"/>
      <c r="L2" s="98"/>
    </row>
    <row r="3" spans="2:12" ht="18" thickBot="1" x14ac:dyDescent="0.4">
      <c r="B3" s="14" t="s">
        <v>177</v>
      </c>
      <c r="C3" s="14">
        <v>2017</v>
      </c>
      <c r="D3" s="14">
        <v>2018</v>
      </c>
      <c r="E3" s="14">
        <v>2019</v>
      </c>
      <c r="F3" s="14">
        <v>2020</v>
      </c>
      <c r="G3" s="14">
        <v>2021</v>
      </c>
      <c r="I3" s="99"/>
      <c r="J3" s="8" t="s">
        <v>178</v>
      </c>
      <c r="L3" s="100"/>
    </row>
    <row r="4" spans="2:12" ht="15" thickTop="1" x14ac:dyDescent="0.3">
      <c r="B4" s="8" t="s">
        <v>59</v>
      </c>
      <c r="C4" s="56">
        <f ca="1">'Forecast P&amp;L'!J10</f>
        <v>438.04795708953202</v>
      </c>
      <c r="D4" s="56">
        <f ca="1">'Forecast P&amp;L'!K10</f>
        <v>446.80565269353906</v>
      </c>
      <c r="E4" s="56">
        <f ca="1">'Forecast P&amp;L'!L10</f>
        <v>455.73843696318454</v>
      </c>
      <c r="F4" s="56">
        <f ca="1">'Forecast P&amp;L'!M10</f>
        <v>464.84981036733825</v>
      </c>
      <c r="G4" s="56">
        <f ca="1">'Forecast P&amp;L'!N10</f>
        <v>474.1433433581692</v>
      </c>
      <c r="I4" s="99"/>
      <c r="J4" s="105" t="s">
        <v>179</v>
      </c>
      <c r="L4" s="100"/>
    </row>
    <row r="5" spans="2:12" x14ac:dyDescent="0.3">
      <c r="B5" s="8" t="s">
        <v>50</v>
      </c>
      <c r="C5" s="56">
        <f>'Forecast P&amp;L'!J13</f>
        <v>-54.449999999999996</v>
      </c>
      <c r="D5" s="56">
        <f>'Forecast P&amp;L'!K13</f>
        <v>-50.866096104453106</v>
      </c>
      <c r="E5" s="56">
        <f>'Forecast P&amp;L'!L13</f>
        <v>-46.959640858306997</v>
      </c>
      <c r="F5" s="56">
        <f>'Forecast P&amp;L'!M13</f>
        <v>-42.701604640007737</v>
      </c>
      <c r="G5" s="56">
        <f>'Forecast P&amp;L'!N13</f>
        <v>-38.060345162061552</v>
      </c>
      <c r="I5" s="99"/>
      <c r="J5" s="105" t="s">
        <v>180</v>
      </c>
      <c r="L5" s="100"/>
    </row>
    <row r="6" spans="2:12" x14ac:dyDescent="0.3">
      <c r="B6" s="8" t="s">
        <v>51</v>
      </c>
      <c r="C6" s="56">
        <f ca="1">'Forecast P&amp;L'!J15</f>
        <v>-118.74930474418204</v>
      </c>
      <c r="D6" s="56">
        <f ca="1">'Forecast P&amp;L'!K15</f>
        <v>-122.73782151258074</v>
      </c>
      <c r="E6" s="56">
        <f ca="1">'Forecast P&amp;L'!L15</f>
        <v>-126.8934465455369</v>
      </c>
      <c r="F6" s="56">
        <f ca="1">'Forecast P&amp;L'!M15</f>
        <v>-131.22741456441395</v>
      </c>
      <c r="G6" s="56">
        <f ca="1">'Forecast P&amp;L'!N15</f>
        <v>-135.75189599893329</v>
      </c>
      <c r="I6" s="99"/>
      <c r="L6" s="100"/>
    </row>
    <row r="7" spans="2:12" ht="15" thickBot="1" x14ac:dyDescent="0.35">
      <c r="B7" s="8" t="s">
        <v>167</v>
      </c>
      <c r="C7" s="56">
        <f ca="1">-('Forecast BS'!G4-'Forecast BS'!F4)</f>
        <v>7.2176586788080215</v>
      </c>
      <c r="D7" s="56">
        <f ca="1">-('Forecast BS'!H4-'Forecast BS'!G4)</f>
        <v>-3.2404392831939219</v>
      </c>
      <c r="E7" s="56">
        <f ca="1">-('Forecast BS'!I4-'Forecast BS'!H4)</f>
        <v>-3.3052239269896404</v>
      </c>
      <c r="F7" s="56">
        <f ca="1">-('Forecast BS'!J4-'Forecast BS'!I4)</f>
        <v>-3.3713037810037179</v>
      </c>
      <c r="G7" s="56">
        <f ca="1">-('Forecast BS'!K4-'Forecast BS'!J4)</f>
        <v>-3.4387047397910919</v>
      </c>
      <c r="I7" s="102"/>
      <c r="J7" s="103" t="s">
        <v>226</v>
      </c>
      <c r="K7" s="103"/>
      <c r="L7" s="104"/>
    </row>
    <row r="8" spans="2:12" x14ac:dyDescent="0.3">
      <c r="B8" s="8" t="s">
        <v>168</v>
      </c>
      <c r="C8" s="56">
        <f ca="1">-('Forecast BS'!G5-'Forecast BS'!F5)</f>
        <v>10.364845555845207</v>
      </c>
      <c r="D8" s="56">
        <f ca="1">-('Forecast BS'!H5-'Forecast BS'!G5)</f>
        <v>-1.9919607886717898</v>
      </c>
      <c r="E8" s="56">
        <f ca="1">-('Forecast BS'!I5-'Forecast BS'!H5)</f>
        <v>-2.0317851639712927</v>
      </c>
      <c r="F8" s="56">
        <f ca="1">-('Forecast BS'!J5-'Forecast BS'!I5)</f>
        <v>-2.0724057300778327</v>
      </c>
      <c r="G8" s="56">
        <f ca="1">-('Forecast BS'!K5-'Forecast BS'!J5)</f>
        <v>-2.1138384048758496</v>
      </c>
    </row>
    <row r="9" spans="2:12" x14ac:dyDescent="0.3">
      <c r="B9" s="8" t="s">
        <v>169</v>
      </c>
      <c r="C9" s="56">
        <f ca="1">'Forecast BS'!G11-'Forecast BS'!F11</f>
        <v>2.4737612328999603</v>
      </c>
      <c r="D9" s="56">
        <f ca="1">'Forecast BS'!H11-'Forecast BS'!G11</f>
        <v>1.4269434770199325</v>
      </c>
      <c r="E9" s="56">
        <f ca="1">'Forecast BS'!I11-'Forecast BS'!H11</f>
        <v>1.4554717155691748</v>
      </c>
      <c r="F9" s="56">
        <f ca="1">'Forecast BS'!J11-'Forecast BS'!I11</f>
        <v>1.4845703063488145</v>
      </c>
      <c r="G9" s="56">
        <f ca="1">'Forecast BS'!K11-'Forecast BS'!J11</f>
        <v>1.5142506521541605</v>
      </c>
    </row>
    <row r="10" spans="2:12" x14ac:dyDescent="0.3">
      <c r="B10" s="8" t="s">
        <v>170</v>
      </c>
      <c r="C10" s="56">
        <f ca="1">-('Forecast BS'!G8-'Forecast BS'!F8)</f>
        <v>12.39892966123832</v>
      </c>
      <c r="D10" s="56">
        <f ca="1">-('Forecast BS'!H8-'Forecast BS'!G8)</f>
        <v>-1.1116071685829922</v>
      </c>
      <c r="E10" s="56">
        <f ca="1">-('Forecast BS'!I8-'Forecast BS'!H8)</f>
        <v>-1.1338310302769514</v>
      </c>
      <c r="F10" s="56">
        <f ca="1">-('Forecast BS'!J8-'Forecast BS'!I8)</f>
        <v>-1.1564992036329471</v>
      </c>
      <c r="G10" s="56">
        <f ca="1">-('Forecast BS'!K8-'Forecast BS'!J8)</f>
        <v>-1.1796205715739987</v>
      </c>
    </row>
    <row r="11" spans="2:12" x14ac:dyDescent="0.3">
      <c r="B11" s="8" t="s">
        <v>171</v>
      </c>
      <c r="C11" s="56">
        <f ca="1">'Forecast BS'!G14-'Forecast BS'!F14</f>
        <v>6.4091277753969109</v>
      </c>
      <c r="D11" s="56">
        <f ca="1">'Forecast BS'!H14-'Forecast BS'!G14</f>
        <v>0.90584499417921904</v>
      </c>
      <c r="E11" s="56">
        <f ca="1">'Forecast BS'!I14-'Forecast BS'!H14</f>
        <v>0.92395514535112255</v>
      </c>
      <c r="F11" s="56">
        <f ca="1">'Forecast BS'!J14-'Forecast BS'!I14</f>
        <v>0.94242736462251031</v>
      </c>
      <c r="G11" s="56">
        <f ca="1">'Forecast BS'!K14-'Forecast BS'!J14</f>
        <v>0.96126889065789811</v>
      </c>
    </row>
    <row r="12" spans="2:12" x14ac:dyDescent="0.3">
      <c r="B12" s="8" t="s">
        <v>143</v>
      </c>
      <c r="C12" s="56">
        <f>-'Schedule 1'!G6</f>
        <v>-58.390513833992095</v>
      </c>
      <c r="D12" s="56">
        <f>-'Schedule 1'!H6</f>
        <v>-59.63679357590339</v>
      </c>
      <c r="E12" s="56">
        <f>-'Schedule 1'!I6</f>
        <v>-60.909673754993825</v>
      </c>
      <c r="F12" s="56">
        <f>-'Schedule 1'!J6</f>
        <v>-62.209722127630052</v>
      </c>
      <c r="G12" s="56">
        <f>-'Schedule 1'!K6</f>
        <v>-63.537518568298829</v>
      </c>
    </row>
    <row r="13" spans="2:12" ht="15" thickBot="1" x14ac:dyDescent="0.35">
      <c r="B13" s="11" t="s">
        <v>172</v>
      </c>
      <c r="C13" s="57">
        <f ca="1">SUM(C4:C12)</f>
        <v>245.32246141554634</v>
      </c>
      <c r="D13" s="57">
        <f t="shared" ref="D13:G13" ca="1" si="0">SUM(D4:D12)</f>
        <v>209.55372273135222</v>
      </c>
      <c r="E13" s="57">
        <f t="shared" ca="1" si="0"/>
        <v>216.88426254402918</v>
      </c>
      <c r="F13" s="57">
        <f t="shared" ca="1" si="0"/>
        <v>224.53785799154335</v>
      </c>
      <c r="G13" s="57">
        <f t="shared" ca="1" si="0"/>
        <v>232.5369394554466</v>
      </c>
    </row>
    <row r="14" spans="2:12" ht="15" thickTop="1" x14ac:dyDescent="0.3">
      <c r="B14" s="8" t="s">
        <v>163</v>
      </c>
      <c r="C14" s="56">
        <f ca="1">'Schedule 3'!G7</f>
        <v>-88.213769238535249</v>
      </c>
      <c r="D14" s="56">
        <f ca="1">'Schedule 3'!H7</f>
        <v>-91.176667409345697</v>
      </c>
      <c r="E14" s="56">
        <f ca="1">'Schedule 3'!I7</f>
        <v>-94.263703148113137</v>
      </c>
      <c r="F14" s="56">
        <f ca="1">'Schedule 3'!J7</f>
        <v>-97.483222247850364</v>
      </c>
      <c r="G14" s="56">
        <f ca="1">'Schedule 3'!K7</f>
        <v>-100.84426559920762</v>
      </c>
    </row>
    <row r="15" spans="2:12" x14ac:dyDescent="0.3">
      <c r="B15" s="8" t="s">
        <v>173</v>
      </c>
      <c r="C15" s="56">
        <f>'Schedule 2'!G7-'Schedule 2'!F7</f>
        <v>-39.821154394965447</v>
      </c>
      <c r="D15" s="56">
        <f>'Schedule 2'!H7-'Schedule 2'!G7</f>
        <v>-43.405058290512329</v>
      </c>
      <c r="E15" s="56">
        <f>'Schedule 2'!I7-'Schedule 2'!H7</f>
        <v>-47.311513536658424</v>
      </c>
      <c r="F15" s="56">
        <f>'Schedule 2'!J7-'Schedule 2'!I7</f>
        <v>-51.569549754957677</v>
      </c>
      <c r="G15" s="56">
        <f>'Schedule 2'!K7-'Schedule 2'!J7</f>
        <v>-56.210809232903898</v>
      </c>
    </row>
    <row r="16" spans="2:12" x14ac:dyDescent="0.3">
      <c r="B16" s="8" t="s">
        <v>174</v>
      </c>
      <c r="C16" s="56">
        <f>'Forecast BS'!G12-'Forecast BS'!F12</f>
        <v>0</v>
      </c>
      <c r="D16" s="56">
        <f>'Forecast BS'!H12-'Forecast BS'!G12</f>
        <v>0</v>
      </c>
      <c r="E16" s="56">
        <f>'Forecast BS'!I12-'Forecast BS'!H12</f>
        <v>0</v>
      </c>
      <c r="F16" s="56">
        <f>'Forecast BS'!J12-'Forecast BS'!I12</f>
        <v>0</v>
      </c>
      <c r="G16" s="56">
        <f>'Forecast BS'!K12-'Forecast BS'!J12</f>
        <v>0</v>
      </c>
    </row>
    <row r="17" spans="2:7" x14ac:dyDescent="0.3">
      <c r="B17" s="8" t="s">
        <v>175</v>
      </c>
      <c r="C17" s="56">
        <f ca="1">'Schedule 3'!G8-'Schedule 3'!F8-'Schedule 3'!G7-'Schedule 3'!G6</f>
        <v>0</v>
      </c>
      <c r="D17" s="56">
        <f ca="1">'Schedule 3'!H8-'Schedule 3'!G8-'Schedule 3'!H7-'Schedule 3'!H6</f>
        <v>0</v>
      </c>
      <c r="E17" s="56">
        <f ca="1">'Schedule 3'!I8-'Schedule 3'!H8-'Schedule 3'!I7-'Schedule 3'!I6</f>
        <v>0</v>
      </c>
      <c r="F17" s="56">
        <f ca="1">'Schedule 3'!J8-'Schedule 3'!I8-'Schedule 3'!J7-'Schedule 3'!J6</f>
        <v>0</v>
      </c>
      <c r="G17" s="56">
        <f ca="1">'Schedule 3'!K8-'Schedule 3'!J8-'Schedule 3'!K7-'Schedule 3'!K6</f>
        <v>0</v>
      </c>
    </row>
    <row r="18" spans="2:7" ht="15" thickBot="1" x14ac:dyDescent="0.35">
      <c r="B18" s="11" t="s">
        <v>176</v>
      </c>
      <c r="C18" s="57">
        <f ca="1">SUM(C13:C17)</f>
        <v>117.28753778204566</v>
      </c>
      <c r="D18" s="57">
        <f t="shared" ref="D18:G18" ca="1" si="1">SUM(D13:D17)</f>
        <v>74.971997031494197</v>
      </c>
      <c r="E18" s="57">
        <f t="shared" ca="1" si="1"/>
        <v>75.309045859257623</v>
      </c>
      <c r="F18" s="57">
        <f t="shared" ca="1" si="1"/>
        <v>75.485085988735307</v>
      </c>
      <c r="G18" s="57">
        <f t="shared" ca="1" si="1"/>
        <v>75.481864623335071</v>
      </c>
    </row>
    <row r="19" spans="2:7" ht="15" thickTop="1" x14ac:dyDescent="0.3"/>
  </sheetData>
  <mergeCells count="1">
    <mergeCell ref="C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 Source</vt:lpstr>
      <vt:lpstr>BS 2014</vt:lpstr>
      <vt:lpstr>BS 2015</vt:lpstr>
      <vt:lpstr>BS 2016</vt:lpstr>
      <vt:lpstr>Exercise --&gt;</vt:lpstr>
      <vt:lpstr>Workings</vt:lpstr>
      <vt:lpstr>Forecast P&amp;L</vt:lpstr>
      <vt:lpstr>Forecast BS</vt:lpstr>
      <vt:lpstr>Forecast Cash Flow</vt:lpstr>
      <vt:lpstr>Schedule 1</vt:lpstr>
      <vt:lpstr>Schedule 2</vt:lpstr>
      <vt:lpstr>Schedule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Asher Georgy</cp:lastModifiedBy>
  <dcterms:created xsi:type="dcterms:W3CDTF">2016-02-10T00:20:36Z</dcterms:created>
  <dcterms:modified xsi:type="dcterms:W3CDTF">2024-02-28T11:12:57Z</dcterms:modified>
</cp:coreProperties>
</file>